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hidePivotFieldList="1"/>
  <mc:AlternateContent xmlns:mc="http://schemas.openxmlformats.org/markup-compatibility/2006">
    <mc:Choice Requires="x15">
      <x15ac:absPath xmlns:x15ac="http://schemas.microsoft.com/office/spreadsheetml/2010/11/ac" url="D:\CONOR WORK\DRP\"/>
    </mc:Choice>
  </mc:AlternateContent>
  <xr:revisionPtr revIDLastSave="0" documentId="8_{C6081173-8E7C-4F1D-A678-50C7E4147F05}" xr6:coauthVersionLast="46" xr6:coauthVersionMax="46" xr10:uidLastSave="{00000000-0000-0000-0000-000000000000}"/>
  <bookViews>
    <workbookView xWindow="-120" yWindow="-120" windowWidth="24240" windowHeight="13140" firstSheet="8" activeTab="11" xr2:uid="{00000000-000D-0000-FFFF-FFFF00000000}"/>
  </bookViews>
  <sheets>
    <sheet name="Introduction" sheetId="18" r:id="rId1"/>
    <sheet name="Raw Data1" sheetId="1" r:id="rId2"/>
    <sheet name="RawData2" sheetId="3" r:id="rId3"/>
    <sheet name="Vacantbuildings" sheetId="2" r:id="rId4"/>
    <sheet name="Clean" sheetId="4" r:id="rId5"/>
    <sheet name="Mypivot" sheetId="10" r:id="rId6"/>
    <sheet name="Sheet1" sheetId="19" r:id="rId7"/>
    <sheet name="TrendAnalysi" sheetId="9" r:id="rId8"/>
    <sheet name="Growthprojections" sheetId="13" r:id="rId9"/>
    <sheet name="Share Analysis" sheetId="11" r:id="rId10"/>
    <sheet name="ParetoAnalysis" sheetId="12" r:id="rId11"/>
    <sheet name=" Arrears graph" sheetId="14" r:id="rId12"/>
    <sheet name="Valuations" sheetId="17" r:id="rId13"/>
  </sheets>
  <definedNames>
    <definedName name="_xlnm._FilterDatabase" localSheetId="1" hidden="1">'Raw Data1'!$A$2:$XFC$1558</definedName>
    <definedName name="_xlnm._FilterDatabase" localSheetId="2" hidden="1">RawData2!$B$1:$L$1</definedName>
  </definedNames>
  <calcPr calcId="191029"/>
  <pivotCaches>
    <pivotCache cacheId="0" r:id="rId14"/>
  </pivotCaches>
</workbook>
</file>

<file path=xl/calcChain.xml><?xml version="1.0" encoding="utf-8"?>
<calcChain xmlns="http://schemas.openxmlformats.org/spreadsheetml/2006/main">
  <c r="F23" i="13" l="1"/>
  <c r="F33" i="13" s="1"/>
  <c r="F24" i="13"/>
  <c r="G24" i="13" s="1"/>
  <c r="H24" i="13" s="1"/>
  <c r="F25" i="13"/>
  <c r="G25" i="13" s="1"/>
  <c r="H25" i="13" s="1"/>
  <c r="F26" i="13"/>
  <c r="G26" i="13" s="1"/>
  <c r="H26" i="13" s="1"/>
  <c r="F27" i="13"/>
  <c r="G27" i="13" s="1"/>
  <c r="H27" i="13" s="1"/>
  <c r="F28" i="13"/>
  <c r="G28" i="13" s="1"/>
  <c r="H28" i="13" s="1"/>
  <c r="F29" i="13"/>
  <c r="G29" i="13" s="1"/>
  <c r="H29" i="13" s="1"/>
  <c r="F30" i="13"/>
  <c r="G30" i="13" s="1"/>
  <c r="H30" i="13" s="1"/>
  <c r="F31" i="13"/>
  <c r="G31" i="13" s="1"/>
  <c r="H31" i="13" s="1"/>
  <c r="F32" i="13"/>
  <c r="G32" i="13" s="1"/>
  <c r="H32" i="13" s="1"/>
  <c r="F22" i="13"/>
  <c r="G22" i="13" s="1"/>
  <c r="B33" i="13"/>
  <c r="H49" i="9"/>
  <c r="G49" i="9"/>
  <c r="B49" i="9"/>
  <c r="I49" i="9" s="1"/>
  <c r="I48" i="9"/>
  <c r="H48" i="9"/>
  <c r="G48" i="9"/>
  <c r="F48" i="9"/>
  <c r="I47" i="9"/>
  <c r="G47" i="9"/>
  <c r="F47" i="9"/>
  <c r="I46" i="9"/>
  <c r="H46" i="9"/>
  <c r="G46" i="9"/>
  <c r="F46" i="9"/>
  <c r="I44" i="9"/>
  <c r="H44" i="9"/>
  <c r="G44" i="9"/>
  <c r="F44" i="9"/>
  <c r="I43" i="9"/>
  <c r="H43" i="9"/>
  <c r="G43" i="9"/>
  <c r="F43" i="9"/>
  <c r="I42" i="9"/>
  <c r="H42" i="9"/>
  <c r="G42" i="9"/>
  <c r="F42" i="9"/>
  <c r="I41" i="9"/>
  <c r="H41" i="9"/>
  <c r="G41" i="9"/>
  <c r="F41" i="9"/>
  <c r="I40" i="9"/>
  <c r="H40" i="9"/>
  <c r="G40" i="9"/>
  <c r="F40" i="9"/>
  <c r="I39" i="9"/>
  <c r="H39" i="9"/>
  <c r="G39" i="9"/>
  <c r="F39" i="9"/>
  <c r="I38" i="9"/>
  <c r="H38" i="9"/>
  <c r="G38" i="9"/>
  <c r="F38" i="9"/>
  <c r="H22" i="13" l="1"/>
  <c r="G23" i="13"/>
  <c r="H23" i="13" s="1"/>
  <c r="F49" i="9"/>
  <c r="E33" i="14"/>
  <c r="D33" i="14"/>
  <c r="C33" i="14"/>
  <c r="B33" i="14"/>
  <c r="K19" i="10"/>
  <c r="H19" i="10"/>
  <c r="E19" i="10"/>
  <c r="B19" i="10"/>
  <c r="H33" i="13" l="1"/>
  <c r="G33" i="13"/>
  <c r="Q29" i="14"/>
  <c r="M29" i="14"/>
  <c r="I29" i="14"/>
  <c r="E29" i="14"/>
  <c r="F4" i="14" l="1"/>
  <c r="F5" i="14"/>
  <c r="F6" i="14"/>
  <c r="F7" i="14"/>
  <c r="F8" i="14"/>
  <c r="F9" i="14"/>
  <c r="F10" i="14"/>
  <c r="F11" i="14"/>
  <c r="F12" i="14"/>
  <c r="F13" i="14"/>
  <c r="F14" i="14"/>
  <c r="F3" i="14"/>
  <c r="I23" i="9"/>
  <c r="I24" i="9"/>
  <c r="I25" i="9"/>
  <c r="I26" i="9"/>
  <c r="I27" i="9"/>
  <c r="I28" i="9"/>
  <c r="I30" i="9"/>
  <c r="I31" i="9"/>
  <c r="I32" i="9"/>
  <c r="I22" i="9"/>
  <c r="I33" i="9" l="1"/>
  <c r="F6" i="13"/>
  <c r="G6" i="13" s="1"/>
  <c r="H6" i="13" s="1"/>
  <c r="F7" i="13"/>
  <c r="G7" i="13" s="1"/>
  <c r="H7" i="13" s="1"/>
  <c r="F8" i="13"/>
  <c r="G8" i="13" s="1"/>
  <c r="H8" i="13" s="1"/>
  <c r="F9" i="13"/>
  <c r="G9" i="13" s="1"/>
  <c r="H9" i="13" s="1"/>
  <c r="F10" i="13"/>
  <c r="G10" i="13" s="1"/>
  <c r="H10" i="13" s="1"/>
  <c r="F11" i="13"/>
  <c r="G11" i="13" s="1"/>
  <c r="H11" i="13" s="1"/>
  <c r="F12" i="13"/>
  <c r="G12" i="13" s="1"/>
  <c r="H12" i="13" s="1"/>
  <c r="F13" i="13"/>
  <c r="G13" i="13" s="1"/>
  <c r="H13" i="13" s="1"/>
  <c r="F14" i="13"/>
  <c r="G14" i="13" s="1"/>
  <c r="H14" i="13" s="1"/>
  <c r="F15" i="13"/>
  <c r="G15" i="13" s="1"/>
  <c r="H15" i="13" s="1"/>
  <c r="F16" i="13"/>
  <c r="G16" i="13" s="1"/>
  <c r="H16" i="13" s="1"/>
  <c r="F5" i="13"/>
  <c r="G5" i="13" s="1"/>
  <c r="H5" i="13" s="1"/>
  <c r="I16" i="12" l="1"/>
  <c r="H16" i="12"/>
  <c r="G16" i="12"/>
  <c r="F16" i="12"/>
  <c r="I15" i="12"/>
  <c r="M15" i="12" s="1"/>
  <c r="H15" i="12"/>
  <c r="L16" i="12" s="1"/>
  <c r="G15" i="12"/>
  <c r="K15" i="12" s="1"/>
  <c r="F15" i="12"/>
  <c r="J15" i="12" s="1"/>
  <c r="I14" i="12"/>
  <c r="M14" i="12" s="1"/>
  <c r="H14" i="12"/>
  <c r="L14" i="12" s="1"/>
  <c r="G14" i="12"/>
  <c r="K14" i="12" s="1"/>
  <c r="F14" i="12"/>
  <c r="J14" i="12" s="1"/>
  <c r="I13" i="12"/>
  <c r="M13" i="12" s="1"/>
  <c r="H13" i="12"/>
  <c r="L13" i="12" s="1"/>
  <c r="G13" i="12"/>
  <c r="K13" i="12" s="1"/>
  <c r="F13" i="12"/>
  <c r="J13" i="12" s="1"/>
  <c r="I12" i="12"/>
  <c r="M12" i="12" s="1"/>
  <c r="H12" i="12"/>
  <c r="L12" i="12" s="1"/>
  <c r="G12" i="12"/>
  <c r="K12" i="12" s="1"/>
  <c r="F12" i="12"/>
  <c r="J12" i="12" s="1"/>
  <c r="I11" i="12"/>
  <c r="M11" i="12" s="1"/>
  <c r="H11" i="12"/>
  <c r="L11" i="12" s="1"/>
  <c r="G11" i="12"/>
  <c r="K11" i="12" s="1"/>
  <c r="F11" i="12"/>
  <c r="J11" i="12" s="1"/>
  <c r="I10" i="12"/>
  <c r="M10" i="12" s="1"/>
  <c r="H10" i="12"/>
  <c r="L10" i="12" s="1"/>
  <c r="G10" i="12"/>
  <c r="K10" i="12" s="1"/>
  <c r="F10" i="12"/>
  <c r="J10" i="12" s="1"/>
  <c r="I9" i="12"/>
  <c r="M9" i="12" s="1"/>
  <c r="H9" i="12"/>
  <c r="L9" i="12" s="1"/>
  <c r="G9" i="12"/>
  <c r="K9" i="12" s="1"/>
  <c r="F9" i="12"/>
  <c r="J9" i="12" s="1"/>
  <c r="I8" i="12"/>
  <c r="M8" i="12" s="1"/>
  <c r="H8" i="12"/>
  <c r="L8" i="12" s="1"/>
  <c r="G8" i="12"/>
  <c r="K8" i="12" s="1"/>
  <c r="F8" i="12"/>
  <c r="J8" i="12" s="1"/>
  <c r="I7" i="12"/>
  <c r="M7" i="12" s="1"/>
  <c r="H7" i="12"/>
  <c r="L7" i="12" s="1"/>
  <c r="G7" i="12"/>
  <c r="K7" i="12" s="1"/>
  <c r="F7" i="12"/>
  <c r="J7" i="12" s="1"/>
  <c r="I6" i="12"/>
  <c r="M6" i="12" s="1"/>
  <c r="H6" i="12"/>
  <c r="L6" i="12" s="1"/>
  <c r="G6" i="12"/>
  <c r="K6" i="12" s="1"/>
  <c r="F6" i="12"/>
  <c r="J6" i="12" s="1"/>
  <c r="I5" i="12"/>
  <c r="M5" i="12" s="1"/>
  <c r="H5" i="12"/>
  <c r="L5" i="12" s="1"/>
  <c r="G5" i="12"/>
  <c r="K5" i="12" s="1"/>
  <c r="F5" i="12"/>
  <c r="J5" i="12" s="1"/>
  <c r="I6" i="11"/>
  <c r="I7" i="11"/>
  <c r="I8" i="11"/>
  <c r="I9" i="11"/>
  <c r="I10" i="11"/>
  <c r="I11" i="11"/>
  <c r="I12" i="11"/>
  <c r="I13" i="11"/>
  <c r="I14" i="11"/>
  <c r="I15" i="11"/>
  <c r="I16" i="11"/>
  <c r="I5" i="11"/>
  <c r="H6" i="11"/>
  <c r="H7" i="11"/>
  <c r="H8" i="11"/>
  <c r="H9" i="11"/>
  <c r="H10" i="11"/>
  <c r="H11" i="11"/>
  <c r="H12" i="11"/>
  <c r="H13" i="11"/>
  <c r="H14" i="11"/>
  <c r="H15" i="11"/>
  <c r="H16" i="11"/>
  <c r="H5" i="11"/>
  <c r="G6" i="11"/>
  <c r="G7" i="11"/>
  <c r="G8" i="11"/>
  <c r="G9" i="11"/>
  <c r="G10" i="11"/>
  <c r="G11" i="11"/>
  <c r="G12" i="11"/>
  <c r="G13" i="11"/>
  <c r="G14" i="11"/>
  <c r="G15" i="11"/>
  <c r="G16" i="11"/>
  <c r="G5" i="11"/>
  <c r="F6" i="11"/>
  <c r="F7" i="11"/>
  <c r="F8" i="11"/>
  <c r="F9" i="11"/>
  <c r="F10" i="11"/>
  <c r="F11" i="11"/>
  <c r="F12" i="11"/>
  <c r="F13" i="11"/>
  <c r="F14" i="11"/>
  <c r="F15" i="11"/>
  <c r="F16" i="11"/>
  <c r="F5" i="11"/>
  <c r="H23" i="9"/>
  <c r="H24" i="9"/>
  <c r="H25" i="9"/>
  <c r="H26" i="9"/>
  <c r="H27" i="9"/>
  <c r="H28" i="9"/>
  <c r="H30" i="9"/>
  <c r="H32" i="9"/>
  <c r="H33" i="9"/>
  <c r="G23" i="9"/>
  <c r="G24" i="9"/>
  <c r="G25" i="9"/>
  <c r="G26" i="9"/>
  <c r="G27" i="9"/>
  <c r="G28" i="9"/>
  <c r="G30" i="9"/>
  <c r="G31" i="9"/>
  <c r="G32" i="9"/>
  <c r="G33" i="9"/>
  <c r="G22" i="9"/>
  <c r="H22" i="9"/>
  <c r="F23" i="9"/>
  <c r="F24" i="9"/>
  <c r="F25" i="9"/>
  <c r="F26" i="9"/>
  <c r="F27" i="9"/>
  <c r="F28" i="9"/>
  <c r="F30" i="9"/>
  <c r="F31" i="9"/>
  <c r="F32" i="9"/>
  <c r="F33" i="9"/>
  <c r="F22" i="9"/>
  <c r="K16" i="12" l="1"/>
  <c r="L15" i="12"/>
  <c r="J16" i="12"/>
  <c r="M16" i="12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Y32" i="2" l="1"/>
  <c r="X32" i="2"/>
  <c r="R32" i="2"/>
  <c r="Q32" i="2"/>
  <c r="M32" i="2"/>
  <c r="H32" i="2"/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2" i="3"/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" i="2"/>
  <c r="AK32" i="2" l="1"/>
  <c r="K5" i="1" l="1"/>
  <c r="O5" i="1" s="1"/>
  <c r="R5" i="1"/>
  <c r="V5" i="1" s="1"/>
  <c r="Y5" i="1"/>
  <c r="AC5" i="1" s="1"/>
  <c r="AF5" i="1"/>
  <c r="AJ5" i="1" s="1"/>
  <c r="BA5" i="1"/>
  <c r="BE5" i="1" s="1"/>
  <c r="BH5" i="1"/>
  <c r="BL5" i="1" s="1"/>
  <c r="BO5" i="1"/>
  <c r="BS5" i="1" s="1"/>
  <c r="BV5" i="1"/>
  <c r="BZ5" i="1" s="1"/>
  <c r="CC5" i="1"/>
  <c r="CG5" i="1" s="1"/>
  <c r="CN5" i="1"/>
  <c r="Z32" i="2"/>
  <c r="S32" i="2"/>
  <c r="N32" i="2"/>
  <c r="I32" i="2"/>
  <c r="K3" i="1"/>
  <c r="O3" i="1" s="1"/>
  <c r="R3" i="1"/>
  <c r="V3" i="1" s="1"/>
  <c r="Y3" i="1"/>
  <c r="AC3" i="1" s="1"/>
  <c r="AF3" i="1"/>
  <c r="AJ3" i="1" s="1"/>
  <c r="BA3" i="1"/>
  <c r="BE3" i="1" s="1"/>
  <c r="K4" i="1"/>
  <c r="BA4" i="1"/>
  <c r="BE4" i="1" s="1"/>
  <c r="K6" i="1"/>
  <c r="O6" i="1" s="1"/>
  <c r="R6" i="1"/>
  <c r="V6" i="1" s="1"/>
  <c r="Y6" i="1"/>
  <c r="AC6" i="1" s="1"/>
  <c r="AF6" i="1"/>
  <c r="AJ6" i="1" s="1"/>
  <c r="BA6" i="1"/>
  <c r="BE6" i="1" s="1"/>
  <c r="K7" i="1"/>
  <c r="O7" i="1" s="1"/>
  <c r="R7" i="1"/>
  <c r="V7" i="1" s="1"/>
  <c r="Y7" i="1"/>
  <c r="AC7" i="1" s="1"/>
  <c r="AF7" i="1"/>
  <c r="AJ7" i="1" s="1"/>
  <c r="BA7" i="1"/>
  <c r="BE7" i="1" s="1"/>
  <c r="K8" i="1"/>
  <c r="O8" i="1" s="1"/>
  <c r="R8" i="1"/>
  <c r="V8" i="1" s="1"/>
  <c r="Y8" i="1"/>
  <c r="AC8" i="1" s="1"/>
  <c r="AF8" i="1"/>
  <c r="AJ8" i="1" s="1"/>
  <c r="BA8" i="1"/>
  <c r="BE8" i="1" s="1"/>
  <c r="K10" i="1"/>
  <c r="O10" i="1" s="1"/>
  <c r="R10" i="1"/>
  <c r="V10" i="1" s="1"/>
  <c r="Y10" i="1"/>
  <c r="AC10" i="1" s="1"/>
  <c r="AF10" i="1"/>
  <c r="AJ10" i="1" s="1"/>
  <c r="BA10" i="1"/>
  <c r="BE10" i="1" s="1"/>
  <c r="K11" i="1"/>
  <c r="O11" i="1" s="1"/>
  <c r="R11" i="1"/>
  <c r="V11" i="1" s="1"/>
  <c r="Y11" i="1"/>
  <c r="AC11" i="1" s="1"/>
  <c r="AF11" i="1"/>
  <c r="AJ11" i="1" s="1"/>
  <c r="BA11" i="1"/>
  <c r="BE11" i="1" s="1"/>
  <c r="K12" i="1"/>
  <c r="O12" i="1" s="1"/>
  <c r="R12" i="1"/>
  <c r="V12" i="1" s="1"/>
  <c r="Y12" i="1"/>
  <c r="AC12" i="1" s="1"/>
  <c r="AF12" i="1"/>
  <c r="AJ12" i="1" s="1"/>
  <c r="BA12" i="1"/>
  <c r="BE12" i="1" s="1"/>
  <c r="K13" i="1"/>
  <c r="O13" i="1" s="1"/>
  <c r="R13" i="1"/>
  <c r="V13" i="1" s="1"/>
  <c r="Y13" i="1"/>
  <c r="AC13" i="1" s="1"/>
  <c r="AF13" i="1"/>
  <c r="AJ13" i="1" s="1"/>
  <c r="BA13" i="1"/>
  <c r="BE13" i="1" s="1"/>
  <c r="K14" i="1"/>
  <c r="O14" i="1" s="1"/>
  <c r="R14" i="1"/>
  <c r="V14" i="1" s="1"/>
  <c r="Y14" i="1"/>
  <c r="AC14" i="1" s="1"/>
  <c r="AF14" i="1"/>
  <c r="AJ14" i="1" s="1"/>
  <c r="BA14" i="1"/>
  <c r="BE14" i="1" s="1"/>
  <c r="K15" i="1"/>
  <c r="O15" i="1" s="1"/>
  <c r="R15" i="1"/>
  <c r="V15" i="1" s="1"/>
  <c r="Y15" i="1"/>
  <c r="AC15" i="1" s="1"/>
  <c r="AF15" i="1"/>
  <c r="AJ15" i="1" s="1"/>
  <c r="BA15" i="1"/>
  <c r="BE15" i="1" s="1"/>
  <c r="K16" i="1"/>
  <c r="O16" i="1" s="1"/>
  <c r="R16" i="1"/>
  <c r="V16" i="1" s="1"/>
  <c r="Y16" i="1"/>
  <c r="AC16" i="1" s="1"/>
  <c r="AF16" i="1"/>
  <c r="AJ16" i="1" s="1"/>
  <c r="BA16" i="1"/>
  <c r="BE16" i="1" s="1"/>
  <c r="K18" i="1"/>
  <c r="O18" i="1" s="1"/>
  <c r="R18" i="1"/>
  <c r="V18" i="1" s="1"/>
  <c r="Y18" i="1"/>
  <c r="AC18" i="1" s="1"/>
  <c r="AF18" i="1"/>
  <c r="AJ18" i="1" s="1"/>
  <c r="BA18" i="1"/>
  <c r="BE18" i="1" s="1"/>
  <c r="K19" i="1"/>
  <c r="O19" i="1" s="1"/>
  <c r="R19" i="1"/>
  <c r="V19" i="1" s="1"/>
  <c r="Y19" i="1"/>
  <c r="AC19" i="1" s="1"/>
  <c r="AF19" i="1"/>
  <c r="AJ19" i="1" s="1"/>
  <c r="BA19" i="1"/>
  <c r="BE19" i="1" s="1"/>
  <c r="K20" i="1"/>
  <c r="O20" i="1" s="1"/>
  <c r="R20" i="1"/>
  <c r="V20" i="1" s="1"/>
  <c r="Y20" i="1"/>
  <c r="AC20" i="1" s="1"/>
  <c r="AF20" i="1"/>
  <c r="AJ20" i="1" s="1"/>
  <c r="BA20" i="1"/>
  <c r="BE20" i="1" s="1"/>
  <c r="K21" i="1"/>
  <c r="O21" i="1" s="1"/>
  <c r="R21" i="1"/>
  <c r="V21" i="1" s="1"/>
  <c r="Y21" i="1"/>
  <c r="AC21" i="1" s="1"/>
  <c r="AF21" i="1"/>
  <c r="AJ21" i="1" s="1"/>
  <c r="BA21" i="1"/>
  <c r="BE21" i="1" s="1"/>
  <c r="K22" i="1"/>
  <c r="O22" i="1" s="1"/>
  <c r="R22" i="1"/>
  <c r="V22" i="1" s="1"/>
  <c r="Y22" i="1"/>
  <c r="AC22" i="1" s="1"/>
  <c r="AF22" i="1"/>
  <c r="AJ22" i="1" s="1"/>
  <c r="BA22" i="1"/>
  <c r="BE22" i="1" s="1"/>
  <c r="K23" i="1"/>
  <c r="O23" i="1" s="1"/>
  <c r="R23" i="1"/>
  <c r="V23" i="1" s="1"/>
  <c r="Y23" i="1"/>
  <c r="AC23" i="1" s="1"/>
  <c r="AF23" i="1"/>
  <c r="AJ23" i="1" s="1"/>
  <c r="BA23" i="1"/>
  <c r="BE23" i="1" s="1"/>
  <c r="K24" i="1"/>
  <c r="O24" i="1" s="1"/>
  <c r="R24" i="1"/>
  <c r="V24" i="1" s="1"/>
  <c r="Y24" i="1"/>
  <c r="AC24" i="1" s="1"/>
  <c r="AF24" i="1"/>
  <c r="AJ24" i="1" s="1"/>
  <c r="BA24" i="1"/>
  <c r="BE24" i="1" s="1"/>
  <c r="K25" i="1"/>
  <c r="O25" i="1" s="1"/>
  <c r="R25" i="1"/>
  <c r="V25" i="1" s="1"/>
  <c r="Y25" i="1"/>
  <c r="AC25" i="1" s="1"/>
  <c r="AF25" i="1"/>
  <c r="AJ25" i="1" s="1"/>
  <c r="BA25" i="1"/>
  <c r="BE25" i="1" s="1"/>
  <c r="K26" i="1"/>
  <c r="O26" i="1" s="1"/>
  <c r="R26" i="1"/>
  <c r="V26" i="1" s="1"/>
  <c r="Y26" i="1"/>
  <c r="AC26" i="1" s="1"/>
  <c r="AF26" i="1"/>
  <c r="AJ26" i="1" s="1"/>
  <c r="BA26" i="1"/>
  <c r="BE26" i="1" s="1"/>
  <c r="K27" i="1"/>
  <c r="O27" i="1" s="1"/>
  <c r="R27" i="1"/>
  <c r="V27" i="1" s="1"/>
  <c r="Y27" i="1"/>
  <c r="AC27" i="1" s="1"/>
  <c r="AF27" i="1"/>
  <c r="AJ27" i="1" s="1"/>
  <c r="BA27" i="1"/>
  <c r="BE27" i="1" s="1"/>
  <c r="K28" i="1"/>
  <c r="O28" i="1" s="1"/>
  <c r="R28" i="1"/>
  <c r="V28" i="1" s="1"/>
  <c r="Y28" i="1"/>
  <c r="AC28" i="1" s="1"/>
  <c r="AF28" i="1"/>
  <c r="AJ28" i="1" s="1"/>
  <c r="BA28" i="1"/>
  <c r="BE28" i="1" s="1"/>
  <c r="K29" i="1"/>
  <c r="O29" i="1" s="1"/>
  <c r="R29" i="1"/>
  <c r="V29" i="1" s="1"/>
  <c r="Y29" i="1"/>
  <c r="AC29" i="1" s="1"/>
  <c r="AF29" i="1"/>
  <c r="AJ29" i="1" s="1"/>
  <c r="BA29" i="1"/>
  <c r="BE29" i="1" s="1"/>
  <c r="K30" i="1"/>
  <c r="O30" i="1" s="1"/>
  <c r="R30" i="1"/>
  <c r="V30" i="1" s="1"/>
  <c r="Y30" i="1"/>
  <c r="AC30" i="1" s="1"/>
  <c r="AF30" i="1"/>
  <c r="AJ30" i="1" s="1"/>
  <c r="BA30" i="1"/>
  <c r="BE30" i="1" s="1"/>
  <c r="K31" i="1"/>
  <c r="O31" i="1" s="1"/>
  <c r="R31" i="1"/>
  <c r="V31" i="1" s="1"/>
  <c r="Y31" i="1"/>
  <c r="AC31" i="1" s="1"/>
  <c r="AF31" i="1"/>
  <c r="AJ31" i="1" s="1"/>
  <c r="BA31" i="1"/>
  <c r="BE31" i="1" s="1"/>
  <c r="K32" i="1"/>
  <c r="O32" i="1" s="1"/>
  <c r="R32" i="1"/>
  <c r="V32" i="1" s="1"/>
  <c r="Y32" i="1"/>
  <c r="AC32" i="1" s="1"/>
  <c r="AF32" i="1"/>
  <c r="AJ32" i="1" s="1"/>
  <c r="BA32" i="1"/>
  <c r="BE32" i="1" s="1"/>
  <c r="K33" i="1"/>
  <c r="O33" i="1" s="1"/>
  <c r="R33" i="1"/>
  <c r="V33" i="1" s="1"/>
  <c r="Y33" i="1"/>
  <c r="AC33" i="1" s="1"/>
  <c r="AF33" i="1"/>
  <c r="AJ33" i="1" s="1"/>
  <c r="BA33" i="1"/>
  <c r="BE33" i="1" s="1"/>
  <c r="K34" i="1"/>
  <c r="O34" i="1" s="1"/>
  <c r="R34" i="1"/>
  <c r="V34" i="1" s="1"/>
  <c r="Y34" i="1"/>
  <c r="AC34" i="1" s="1"/>
  <c r="AF34" i="1"/>
  <c r="AJ34" i="1" s="1"/>
  <c r="BA34" i="1"/>
  <c r="BE34" i="1" s="1"/>
  <c r="K35" i="1"/>
  <c r="O35" i="1" s="1"/>
  <c r="R35" i="1"/>
  <c r="V35" i="1" s="1"/>
  <c r="Y35" i="1"/>
  <c r="AC35" i="1" s="1"/>
  <c r="AF35" i="1"/>
  <c r="AJ35" i="1" s="1"/>
  <c r="BA35" i="1"/>
  <c r="BE35" i="1" s="1"/>
  <c r="K36" i="1"/>
  <c r="O36" i="1" s="1"/>
  <c r="R36" i="1"/>
  <c r="V36" i="1" s="1"/>
  <c r="Y36" i="1"/>
  <c r="AC36" i="1" s="1"/>
  <c r="AF36" i="1"/>
  <c r="AJ36" i="1" s="1"/>
  <c r="BA36" i="1"/>
  <c r="BE36" i="1" s="1"/>
  <c r="K37" i="1"/>
  <c r="O37" i="1" s="1"/>
  <c r="R37" i="1"/>
  <c r="V37" i="1" s="1"/>
  <c r="Y37" i="1"/>
  <c r="AC37" i="1" s="1"/>
  <c r="AF37" i="1"/>
  <c r="AJ37" i="1" s="1"/>
  <c r="BA37" i="1"/>
  <c r="BE37" i="1" s="1"/>
  <c r="K38" i="1"/>
  <c r="O38" i="1" s="1"/>
  <c r="R38" i="1"/>
  <c r="V38" i="1" s="1"/>
  <c r="Y38" i="1"/>
  <c r="AC38" i="1" s="1"/>
  <c r="AF38" i="1"/>
  <c r="AJ38" i="1" s="1"/>
  <c r="BA38" i="1"/>
  <c r="BE38" i="1" s="1"/>
  <c r="K39" i="1"/>
  <c r="O39" i="1" s="1"/>
  <c r="R39" i="1"/>
  <c r="V39" i="1" s="1"/>
  <c r="Y39" i="1"/>
  <c r="AC39" i="1" s="1"/>
  <c r="AF39" i="1"/>
  <c r="AJ39" i="1" s="1"/>
  <c r="BA39" i="1"/>
  <c r="BE39" i="1" s="1"/>
  <c r="K40" i="1"/>
  <c r="O40" i="1" s="1"/>
  <c r="R40" i="1"/>
  <c r="V40" i="1" s="1"/>
  <c r="Y40" i="1"/>
  <c r="AC40" i="1" s="1"/>
  <c r="AF40" i="1"/>
  <c r="AJ40" i="1" s="1"/>
  <c r="BA40" i="1"/>
  <c r="BE40" i="1" s="1"/>
  <c r="K41" i="1"/>
  <c r="O41" i="1" s="1"/>
  <c r="R41" i="1"/>
  <c r="V41" i="1" s="1"/>
  <c r="Y41" i="1"/>
  <c r="AC41" i="1" s="1"/>
  <c r="AF41" i="1"/>
  <c r="AJ41" i="1" s="1"/>
  <c r="BA41" i="1"/>
  <c r="BE41" i="1" s="1"/>
  <c r="K42" i="1"/>
  <c r="O42" i="1" s="1"/>
  <c r="R42" i="1"/>
  <c r="V42" i="1" s="1"/>
  <c r="Y42" i="1"/>
  <c r="AC42" i="1" s="1"/>
  <c r="AF42" i="1"/>
  <c r="AJ42" i="1" s="1"/>
  <c r="BA42" i="1"/>
  <c r="BE42" i="1" s="1"/>
  <c r="K43" i="1"/>
  <c r="O43" i="1" s="1"/>
  <c r="R43" i="1"/>
  <c r="V43" i="1" s="1"/>
  <c r="Y43" i="1"/>
  <c r="AC43" i="1" s="1"/>
  <c r="AF43" i="1"/>
  <c r="AJ43" i="1" s="1"/>
  <c r="BA43" i="1"/>
  <c r="BE43" i="1" s="1"/>
  <c r="K44" i="1"/>
  <c r="O44" i="1" s="1"/>
  <c r="R44" i="1"/>
  <c r="V44" i="1" s="1"/>
  <c r="Y44" i="1"/>
  <c r="AC44" i="1" s="1"/>
  <c r="AF44" i="1"/>
  <c r="AJ44" i="1" s="1"/>
  <c r="BA44" i="1"/>
  <c r="BE44" i="1" s="1"/>
  <c r="K45" i="1"/>
  <c r="O45" i="1" s="1"/>
  <c r="R45" i="1"/>
  <c r="V45" i="1" s="1"/>
  <c r="Y45" i="1"/>
  <c r="AC45" i="1" s="1"/>
  <c r="AF45" i="1"/>
  <c r="AJ45" i="1" s="1"/>
  <c r="BA45" i="1"/>
  <c r="BE45" i="1" s="1"/>
  <c r="K46" i="1"/>
  <c r="O46" i="1" s="1"/>
  <c r="R46" i="1"/>
  <c r="V46" i="1" s="1"/>
  <c r="Y46" i="1"/>
  <c r="AC46" i="1" s="1"/>
  <c r="AF46" i="1"/>
  <c r="AJ46" i="1" s="1"/>
  <c r="BA46" i="1"/>
  <c r="BE46" i="1" s="1"/>
  <c r="K47" i="1"/>
  <c r="O47" i="1" s="1"/>
  <c r="R47" i="1"/>
  <c r="V47" i="1" s="1"/>
  <c r="Y47" i="1"/>
  <c r="AC47" i="1" s="1"/>
  <c r="AF47" i="1"/>
  <c r="AJ47" i="1" s="1"/>
  <c r="BA47" i="1"/>
  <c r="BE47" i="1" s="1"/>
  <c r="K48" i="1"/>
  <c r="O48" i="1" s="1"/>
  <c r="R48" i="1"/>
  <c r="V48" i="1" s="1"/>
  <c r="Y48" i="1"/>
  <c r="AC48" i="1" s="1"/>
  <c r="AF48" i="1"/>
  <c r="AJ48" i="1" s="1"/>
  <c r="BA48" i="1"/>
  <c r="BE48" i="1" s="1"/>
  <c r="K51" i="1"/>
  <c r="O51" i="1" s="1"/>
  <c r="R51" i="1"/>
  <c r="V51" i="1" s="1"/>
  <c r="Y51" i="1"/>
  <c r="AC51" i="1" s="1"/>
  <c r="AF51" i="1"/>
  <c r="AJ51" i="1" s="1"/>
  <c r="BA51" i="1"/>
  <c r="BE51" i="1" s="1"/>
  <c r="K52" i="1"/>
  <c r="O52" i="1" s="1"/>
  <c r="R52" i="1"/>
  <c r="V52" i="1" s="1"/>
  <c r="Y52" i="1"/>
  <c r="AC52" i="1" s="1"/>
  <c r="AF52" i="1"/>
  <c r="AJ52" i="1" s="1"/>
  <c r="BA52" i="1"/>
  <c r="BE52" i="1" s="1"/>
  <c r="K53" i="1"/>
  <c r="O53" i="1" s="1"/>
  <c r="R53" i="1"/>
  <c r="V53" i="1" s="1"/>
  <c r="Y53" i="1"/>
  <c r="AC53" i="1" s="1"/>
  <c r="AF53" i="1"/>
  <c r="AJ53" i="1" s="1"/>
  <c r="BA53" i="1"/>
  <c r="BE53" i="1" s="1"/>
  <c r="K54" i="1"/>
  <c r="O54" i="1" s="1"/>
  <c r="R54" i="1"/>
  <c r="V54" i="1" s="1"/>
  <c r="Y54" i="1"/>
  <c r="AC54" i="1" s="1"/>
  <c r="AF54" i="1"/>
  <c r="AJ54" i="1" s="1"/>
  <c r="BA54" i="1"/>
  <c r="BE54" i="1" s="1"/>
  <c r="BA55" i="1"/>
  <c r="BE55" i="1" s="1"/>
  <c r="K56" i="1"/>
  <c r="O56" i="1" s="1"/>
  <c r="R56" i="1"/>
  <c r="V56" i="1" s="1"/>
  <c r="Y56" i="1"/>
  <c r="AC56" i="1" s="1"/>
  <c r="AF56" i="1"/>
  <c r="AJ56" i="1" s="1"/>
  <c r="BA56" i="1"/>
  <c r="BE56" i="1" s="1"/>
  <c r="K57" i="1"/>
  <c r="O57" i="1" s="1"/>
  <c r="R57" i="1"/>
  <c r="V57" i="1" s="1"/>
  <c r="Y57" i="1"/>
  <c r="AC57" i="1" s="1"/>
  <c r="AF57" i="1"/>
  <c r="AJ57" i="1" s="1"/>
  <c r="BA57" i="1"/>
  <c r="BE57" i="1" s="1"/>
  <c r="K58" i="1"/>
  <c r="O58" i="1" s="1"/>
  <c r="R58" i="1"/>
  <c r="V58" i="1" s="1"/>
  <c r="Y58" i="1"/>
  <c r="AC58" i="1" s="1"/>
  <c r="AF58" i="1"/>
  <c r="AJ58" i="1" s="1"/>
  <c r="BA58" i="1"/>
  <c r="BB58" i="1"/>
  <c r="K59" i="1"/>
  <c r="O59" i="1" s="1"/>
  <c r="R59" i="1"/>
  <c r="V59" i="1" s="1"/>
  <c r="Y59" i="1"/>
  <c r="AC59" i="1" s="1"/>
  <c r="AF59" i="1"/>
  <c r="AJ59" i="1" s="1"/>
  <c r="BA59" i="1"/>
  <c r="BE59" i="1" s="1"/>
  <c r="K60" i="1"/>
  <c r="O60" i="1" s="1"/>
  <c r="R60" i="1"/>
  <c r="V60" i="1" s="1"/>
  <c r="Y60" i="1"/>
  <c r="AC60" i="1" s="1"/>
  <c r="AF60" i="1"/>
  <c r="AJ60" i="1" s="1"/>
  <c r="BA60" i="1"/>
  <c r="BE60" i="1" s="1"/>
  <c r="K61" i="1"/>
  <c r="O61" i="1" s="1"/>
  <c r="R61" i="1"/>
  <c r="V61" i="1" s="1"/>
  <c r="Y61" i="1"/>
  <c r="AC61" i="1" s="1"/>
  <c r="AF61" i="1"/>
  <c r="AJ61" i="1" s="1"/>
  <c r="BA61" i="1"/>
  <c r="BB61" i="1"/>
  <c r="K62" i="1"/>
  <c r="O62" i="1" s="1"/>
  <c r="R62" i="1"/>
  <c r="V62" i="1" s="1"/>
  <c r="Y62" i="1"/>
  <c r="AC62" i="1" s="1"/>
  <c r="AF62" i="1"/>
  <c r="AJ62" i="1" s="1"/>
  <c r="BA62" i="1"/>
  <c r="BE62" i="1" s="1"/>
  <c r="K63" i="1"/>
  <c r="O63" i="1" s="1"/>
  <c r="R63" i="1"/>
  <c r="V63" i="1" s="1"/>
  <c r="Y63" i="1"/>
  <c r="AC63" i="1" s="1"/>
  <c r="AF63" i="1"/>
  <c r="AJ63" i="1" s="1"/>
  <c r="BA63" i="1"/>
  <c r="BB63" i="1"/>
  <c r="K64" i="1"/>
  <c r="O64" i="1" s="1"/>
  <c r="R64" i="1"/>
  <c r="V64" i="1" s="1"/>
  <c r="Y64" i="1"/>
  <c r="AC64" i="1" s="1"/>
  <c r="AF64" i="1"/>
  <c r="AJ64" i="1" s="1"/>
  <c r="BA64" i="1"/>
  <c r="BE64" i="1" s="1"/>
  <c r="K65" i="1"/>
  <c r="O65" i="1" s="1"/>
  <c r="R65" i="1"/>
  <c r="V65" i="1" s="1"/>
  <c r="Y65" i="1"/>
  <c r="AC65" i="1" s="1"/>
  <c r="AF65" i="1"/>
  <c r="AJ65" i="1" s="1"/>
  <c r="BA65" i="1"/>
  <c r="BE65" i="1" s="1"/>
  <c r="K66" i="1"/>
  <c r="O66" i="1" s="1"/>
  <c r="R66" i="1"/>
  <c r="V66" i="1" s="1"/>
  <c r="Y66" i="1"/>
  <c r="AC66" i="1" s="1"/>
  <c r="AF66" i="1"/>
  <c r="AJ66" i="1" s="1"/>
  <c r="BA66" i="1"/>
  <c r="BE66" i="1" s="1"/>
  <c r="K67" i="1"/>
  <c r="O67" i="1" s="1"/>
  <c r="R67" i="1"/>
  <c r="V67" i="1" s="1"/>
  <c r="Y67" i="1"/>
  <c r="AC67" i="1" s="1"/>
  <c r="AF67" i="1"/>
  <c r="AJ67" i="1" s="1"/>
  <c r="BA67" i="1"/>
  <c r="BE67" i="1" s="1"/>
  <c r="K68" i="1"/>
  <c r="O68" i="1" s="1"/>
  <c r="R68" i="1"/>
  <c r="V68" i="1" s="1"/>
  <c r="Y68" i="1"/>
  <c r="AC68" i="1" s="1"/>
  <c r="AF68" i="1"/>
  <c r="AJ68" i="1" s="1"/>
  <c r="BA68" i="1"/>
  <c r="BE68" i="1" s="1"/>
  <c r="K69" i="1"/>
  <c r="O69" i="1" s="1"/>
  <c r="R69" i="1"/>
  <c r="V69" i="1" s="1"/>
  <c r="Y69" i="1"/>
  <c r="AC69" i="1" s="1"/>
  <c r="AF69" i="1"/>
  <c r="AJ69" i="1" s="1"/>
  <c r="BA69" i="1"/>
  <c r="BE69" i="1" s="1"/>
  <c r="K70" i="1"/>
  <c r="O70" i="1" s="1"/>
  <c r="R70" i="1"/>
  <c r="V70" i="1" s="1"/>
  <c r="Y70" i="1"/>
  <c r="AC70" i="1" s="1"/>
  <c r="AF70" i="1"/>
  <c r="AJ70" i="1" s="1"/>
  <c r="BA70" i="1"/>
  <c r="BE70" i="1" s="1"/>
  <c r="K71" i="1"/>
  <c r="O71" i="1" s="1"/>
  <c r="R71" i="1"/>
  <c r="V71" i="1" s="1"/>
  <c r="Y71" i="1"/>
  <c r="AC71" i="1" s="1"/>
  <c r="AF71" i="1"/>
  <c r="AJ71" i="1" s="1"/>
  <c r="BA71" i="1"/>
  <c r="BE71" i="1" s="1"/>
  <c r="K72" i="1"/>
  <c r="O72" i="1" s="1"/>
  <c r="R72" i="1"/>
  <c r="V72" i="1" s="1"/>
  <c r="Y72" i="1"/>
  <c r="AC72" i="1" s="1"/>
  <c r="AF72" i="1"/>
  <c r="AJ72" i="1" s="1"/>
  <c r="BA72" i="1"/>
  <c r="BB72" i="1"/>
  <c r="K73" i="1"/>
  <c r="O73" i="1" s="1"/>
  <c r="R73" i="1"/>
  <c r="V73" i="1" s="1"/>
  <c r="Y73" i="1"/>
  <c r="AC73" i="1" s="1"/>
  <c r="AF73" i="1"/>
  <c r="AJ73" i="1" s="1"/>
  <c r="BA73" i="1"/>
  <c r="BE73" i="1" s="1"/>
  <c r="K74" i="1"/>
  <c r="O74" i="1" s="1"/>
  <c r="R74" i="1"/>
  <c r="V74" i="1" s="1"/>
  <c r="Y74" i="1"/>
  <c r="AC74" i="1" s="1"/>
  <c r="AF74" i="1"/>
  <c r="AJ74" i="1" s="1"/>
  <c r="BA74" i="1"/>
  <c r="BB74" i="1"/>
  <c r="K75" i="1"/>
  <c r="O75" i="1" s="1"/>
  <c r="R75" i="1"/>
  <c r="V75" i="1" s="1"/>
  <c r="Y75" i="1"/>
  <c r="AC75" i="1" s="1"/>
  <c r="AF75" i="1"/>
  <c r="AJ75" i="1" s="1"/>
  <c r="BA75" i="1"/>
  <c r="BE75" i="1" s="1"/>
  <c r="K76" i="1"/>
  <c r="O76" i="1" s="1"/>
  <c r="R76" i="1"/>
  <c r="V76" i="1" s="1"/>
  <c r="Y76" i="1"/>
  <c r="AC76" i="1" s="1"/>
  <c r="AF76" i="1"/>
  <c r="AJ76" i="1" s="1"/>
  <c r="BA76" i="1"/>
  <c r="BE76" i="1" s="1"/>
  <c r="K77" i="1"/>
  <c r="O77" i="1" s="1"/>
  <c r="R77" i="1"/>
  <c r="V77" i="1" s="1"/>
  <c r="Y77" i="1"/>
  <c r="AC77" i="1" s="1"/>
  <c r="AF77" i="1"/>
  <c r="AJ77" i="1" s="1"/>
  <c r="BA77" i="1"/>
  <c r="BE77" i="1" s="1"/>
  <c r="K78" i="1"/>
  <c r="O78" i="1" s="1"/>
  <c r="R78" i="1"/>
  <c r="V78" i="1" s="1"/>
  <c r="Y78" i="1"/>
  <c r="AC78" i="1" s="1"/>
  <c r="AF78" i="1"/>
  <c r="AJ78" i="1" s="1"/>
  <c r="BA78" i="1"/>
  <c r="BE78" i="1" s="1"/>
  <c r="K79" i="1"/>
  <c r="O79" i="1" s="1"/>
  <c r="R79" i="1"/>
  <c r="V79" i="1" s="1"/>
  <c r="Y79" i="1"/>
  <c r="AC79" i="1" s="1"/>
  <c r="AF79" i="1"/>
  <c r="AJ79" i="1" s="1"/>
  <c r="BA79" i="1"/>
  <c r="BE79" i="1" s="1"/>
  <c r="K80" i="1"/>
  <c r="O80" i="1" s="1"/>
  <c r="R80" i="1"/>
  <c r="V80" i="1" s="1"/>
  <c r="Y80" i="1"/>
  <c r="AC80" i="1" s="1"/>
  <c r="AF80" i="1"/>
  <c r="AJ80" i="1" s="1"/>
  <c r="BA80" i="1"/>
  <c r="BE80" i="1" s="1"/>
  <c r="K81" i="1"/>
  <c r="O81" i="1" s="1"/>
  <c r="R81" i="1"/>
  <c r="V81" i="1" s="1"/>
  <c r="Y81" i="1"/>
  <c r="AC81" i="1" s="1"/>
  <c r="AF81" i="1"/>
  <c r="AJ81" i="1" s="1"/>
  <c r="BA81" i="1"/>
  <c r="BE81" i="1" s="1"/>
  <c r="K82" i="1"/>
  <c r="O82" i="1" s="1"/>
  <c r="R82" i="1"/>
  <c r="V82" i="1" s="1"/>
  <c r="Y82" i="1"/>
  <c r="AC82" i="1" s="1"/>
  <c r="AF82" i="1"/>
  <c r="AJ82" i="1" s="1"/>
  <c r="BA82" i="1"/>
  <c r="BE82" i="1" s="1"/>
  <c r="K83" i="1"/>
  <c r="O83" i="1" s="1"/>
  <c r="R83" i="1"/>
  <c r="V83" i="1" s="1"/>
  <c r="Y83" i="1"/>
  <c r="AC83" i="1" s="1"/>
  <c r="AF83" i="1"/>
  <c r="AJ83" i="1" s="1"/>
  <c r="BA83" i="1"/>
  <c r="BE83" i="1" s="1"/>
  <c r="K84" i="1"/>
  <c r="O84" i="1" s="1"/>
  <c r="R84" i="1"/>
  <c r="V84" i="1" s="1"/>
  <c r="Y84" i="1"/>
  <c r="AC84" i="1" s="1"/>
  <c r="AF84" i="1"/>
  <c r="AJ84" i="1" s="1"/>
  <c r="BA84" i="1"/>
  <c r="BB84" i="1"/>
  <c r="K85" i="1"/>
  <c r="O85" i="1" s="1"/>
  <c r="R85" i="1"/>
  <c r="V85" i="1" s="1"/>
  <c r="Y85" i="1"/>
  <c r="AC85" i="1" s="1"/>
  <c r="AF85" i="1"/>
  <c r="AJ85" i="1" s="1"/>
  <c r="BA85" i="1"/>
  <c r="BB85" i="1"/>
  <c r="K86" i="1"/>
  <c r="O86" i="1" s="1"/>
  <c r="R86" i="1"/>
  <c r="V86" i="1" s="1"/>
  <c r="Y86" i="1"/>
  <c r="AC86" i="1" s="1"/>
  <c r="AF86" i="1"/>
  <c r="AJ86" i="1" s="1"/>
  <c r="BA86" i="1"/>
  <c r="BB86" i="1"/>
  <c r="K87" i="1"/>
  <c r="O87" i="1" s="1"/>
  <c r="R87" i="1"/>
  <c r="V87" i="1" s="1"/>
  <c r="Y87" i="1"/>
  <c r="AC87" i="1" s="1"/>
  <c r="AF87" i="1"/>
  <c r="AJ87" i="1" s="1"/>
  <c r="BA87" i="1"/>
  <c r="BB87" i="1"/>
  <c r="K88" i="1"/>
  <c r="O88" i="1" s="1"/>
  <c r="R88" i="1"/>
  <c r="V88" i="1" s="1"/>
  <c r="Y88" i="1"/>
  <c r="AC88" i="1" s="1"/>
  <c r="AF88" i="1"/>
  <c r="AJ88" i="1" s="1"/>
  <c r="BA88" i="1"/>
  <c r="BE88" i="1" s="1"/>
  <c r="K89" i="1"/>
  <c r="O89" i="1" s="1"/>
  <c r="R89" i="1"/>
  <c r="V89" i="1" s="1"/>
  <c r="Y89" i="1"/>
  <c r="AC89" i="1" s="1"/>
  <c r="AF89" i="1"/>
  <c r="AJ89" i="1" s="1"/>
  <c r="BA89" i="1"/>
  <c r="BB89" i="1"/>
  <c r="K90" i="1"/>
  <c r="O90" i="1" s="1"/>
  <c r="R90" i="1"/>
  <c r="V90" i="1" s="1"/>
  <c r="Y90" i="1"/>
  <c r="AC90" i="1" s="1"/>
  <c r="AF90" i="1"/>
  <c r="AJ90" i="1" s="1"/>
  <c r="BA90" i="1"/>
  <c r="BB90" i="1"/>
  <c r="K91" i="1"/>
  <c r="O91" i="1" s="1"/>
  <c r="R91" i="1"/>
  <c r="V91" i="1" s="1"/>
  <c r="Y91" i="1"/>
  <c r="AC91" i="1" s="1"/>
  <c r="AF91" i="1"/>
  <c r="AJ91" i="1" s="1"/>
  <c r="BA91" i="1"/>
  <c r="BB91" i="1"/>
  <c r="K92" i="1"/>
  <c r="O92" i="1" s="1"/>
  <c r="R92" i="1"/>
  <c r="V92" i="1" s="1"/>
  <c r="Y92" i="1"/>
  <c r="AC92" i="1" s="1"/>
  <c r="AF92" i="1"/>
  <c r="AJ92" i="1" s="1"/>
  <c r="BA92" i="1"/>
  <c r="BB92" i="1"/>
  <c r="K93" i="1"/>
  <c r="O93" i="1" s="1"/>
  <c r="R93" i="1"/>
  <c r="V93" i="1" s="1"/>
  <c r="Y93" i="1"/>
  <c r="AC93" i="1" s="1"/>
  <c r="AF93" i="1"/>
  <c r="AJ93" i="1" s="1"/>
  <c r="BA93" i="1"/>
  <c r="BB93" i="1"/>
  <c r="K94" i="1"/>
  <c r="O94" i="1" s="1"/>
  <c r="R94" i="1"/>
  <c r="V94" i="1" s="1"/>
  <c r="Y94" i="1"/>
  <c r="AC94" i="1" s="1"/>
  <c r="AF94" i="1"/>
  <c r="AJ94" i="1" s="1"/>
  <c r="BA94" i="1"/>
  <c r="BB94" i="1"/>
  <c r="K95" i="1"/>
  <c r="O95" i="1" s="1"/>
  <c r="R95" i="1"/>
  <c r="V95" i="1" s="1"/>
  <c r="Y95" i="1"/>
  <c r="AC95" i="1" s="1"/>
  <c r="AF95" i="1"/>
  <c r="AJ95" i="1" s="1"/>
  <c r="BA95" i="1"/>
  <c r="BB95" i="1"/>
  <c r="K96" i="1"/>
  <c r="O96" i="1" s="1"/>
  <c r="R96" i="1"/>
  <c r="V96" i="1" s="1"/>
  <c r="Y96" i="1"/>
  <c r="AC96" i="1" s="1"/>
  <c r="AF96" i="1"/>
  <c r="AJ96" i="1" s="1"/>
  <c r="BA96" i="1"/>
  <c r="BB96" i="1"/>
  <c r="K97" i="1"/>
  <c r="O97" i="1" s="1"/>
  <c r="R97" i="1"/>
  <c r="V97" i="1" s="1"/>
  <c r="Y97" i="1"/>
  <c r="AC97" i="1" s="1"/>
  <c r="AF97" i="1"/>
  <c r="AJ97" i="1" s="1"/>
  <c r="BA97" i="1"/>
  <c r="BE97" i="1" s="1"/>
  <c r="K98" i="1"/>
  <c r="O98" i="1" s="1"/>
  <c r="R98" i="1"/>
  <c r="V98" i="1" s="1"/>
  <c r="Y98" i="1"/>
  <c r="AC98" i="1" s="1"/>
  <c r="AF98" i="1"/>
  <c r="AJ98" i="1" s="1"/>
  <c r="BA98" i="1"/>
  <c r="BE98" i="1" s="1"/>
  <c r="K99" i="1"/>
  <c r="O99" i="1" s="1"/>
  <c r="R99" i="1"/>
  <c r="V99" i="1" s="1"/>
  <c r="Y99" i="1"/>
  <c r="AC99" i="1" s="1"/>
  <c r="AF99" i="1"/>
  <c r="AJ99" i="1" s="1"/>
  <c r="BA99" i="1"/>
  <c r="BE99" i="1" s="1"/>
  <c r="K100" i="1"/>
  <c r="O100" i="1" s="1"/>
  <c r="R100" i="1"/>
  <c r="V100" i="1" s="1"/>
  <c r="Y100" i="1"/>
  <c r="AC100" i="1" s="1"/>
  <c r="AF100" i="1"/>
  <c r="AJ100" i="1" s="1"/>
  <c r="BA100" i="1"/>
  <c r="BE100" i="1" s="1"/>
  <c r="K101" i="1"/>
  <c r="O101" i="1" s="1"/>
  <c r="R101" i="1"/>
  <c r="V101" i="1" s="1"/>
  <c r="Y101" i="1"/>
  <c r="AC101" i="1" s="1"/>
  <c r="AF101" i="1"/>
  <c r="AJ101" i="1" s="1"/>
  <c r="BA101" i="1"/>
  <c r="BE101" i="1" s="1"/>
  <c r="K102" i="1"/>
  <c r="O102" i="1" s="1"/>
  <c r="R102" i="1"/>
  <c r="V102" i="1" s="1"/>
  <c r="Y102" i="1"/>
  <c r="AC102" i="1" s="1"/>
  <c r="AF102" i="1"/>
  <c r="AJ102" i="1" s="1"/>
  <c r="BA102" i="1"/>
  <c r="BE102" i="1" s="1"/>
  <c r="K103" i="1"/>
  <c r="O103" i="1" s="1"/>
  <c r="R103" i="1"/>
  <c r="V103" i="1" s="1"/>
  <c r="Y103" i="1"/>
  <c r="AC103" i="1" s="1"/>
  <c r="AF103" i="1"/>
  <c r="AJ103" i="1" s="1"/>
  <c r="BA103" i="1"/>
  <c r="BE103" i="1" s="1"/>
  <c r="K105" i="1"/>
  <c r="O105" i="1" s="1"/>
  <c r="R105" i="1"/>
  <c r="V105" i="1" s="1"/>
  <c r="Y105" i="1"/>
  <c r="AC105" i="1" s="1"/>
  <c r="AF105" i="1"/>
  <c r="AJ105" i="1" s="1"/>
  <c r="BA105" i="1"/>
  <c r="BE105" i="1" s="1"/>
  <c r="K106" i="1"/>
  <c r="O106" i="1" s="1"/>
  <c r="R106" i="1"/>
  <c r="V106" i="1" s="1"/>
  <c r="Y106" i="1"/>
  <c r="AC106" i="1" s="1"/>
  <c r="AF106" i="1"/>
  <c r="AJ106" i="1" s="1"/>
  <c r="BA106" i="1"/>
  <c r="BE106" i="1" s="1"/>
  <c r="K107" i="1"/>
  <c r="O107" i="1" s="1"/>
  <c r="R107" i="1"/>
  <c r="V107" i="1" s="1"/>
  <c r="Y107" i="1"/>
  <c r="AC107" i="1" s="1"/>
  <c r="AF107" i="1"/>
  <c r="AJ107" i="1" s="1"/>
  <c r="BA107" i="1"/>
  <c r="BE107" i="1" s="1"/>
  <c r="K108" i="1"/>
  <c r="O108" i="1" s="1"/>
  <c r="R108" i="1"/>
  <c r="V108" i="1" s="1"/>
  <c r="Y108" i="1"/>
  <c r="AC108" i="1" s="1"/>
  <c r="AF108" i="1"/>
  <c r="AJ108" i="1" s="1"/>
  <c r="BA108" i="1"/>
  <c r="BE108" i="1" s="1"/>
  <c r="K109" i="1"/>
  <c r="O109" i="1" s="1"/>
  <c r="R109" i="1"/>
  <c r="V109" i="1" s="1"/>
  <c r="Y109" i="1"/>
  <c r="AC109" i="1" s="1"/>
  <c r="AF109" i="1"/>
  <c r="AJ109" i="1" s="1"/>
  <c r="BA109" i="1"/>
  <c r="BE109" i="1" s="1"/>
  <c r="K110" i="1"/>
  <c r="O110" i="1" s="1"/>
  <c r="R110" i="1"/>
  <c r="V110" i="1" s="1"/>
  <c r="Y110" i="1"/>
  <c r="AC110" i="1" s="1"/>
  <c r="AF110" i="1"/>
  <c r="AJ110" i="1" s="1"/>
  <c r="BA110" i="1"/>
  <c r="BE110" i="1" s="1"/>
  <c r="K111" i="1"/>
  <c r="O111" i="1" s="1"/>
  <c r="R111" i="1"/>
  <c r="V111" i="1" s="1"/>
  <c r="Y111" i="1"/>
  <c r="AC111" i="1" s="1"/>
  <c r="AF111" i="1"/>
  <c r="AJ111" i="1" s="1"/>
  <c r="BA111" i="1"/>
  <c r="BE111" i="1" s="1"/>
  <c r="K112" i="1"/>
  <c r="O112" i="1" s="1"/>
  <c r="R112" i="1"/>
  <c r="V112" i="1" s="1"/>
  <c r="Y112" i="1"/>
  <c r="AC112" i="1" s="1"/>
  <c r="AF112" i="1"/>
  <c r="AJ112" i="1" s="1"/>
  <c r="BA112" i="1"/>
  <c r="BE112" i="1" s="1"/>
  <c r="K113" i="1"/>
  <c r="O113" i="1" s="1"/>
  <c r="R113" i="1"/>
  <c r="V113" i="1" s="1"/>
  <c r="Y113" i="1"/>
  <c r="AC113" i="1" s="1"/>
  <c r="AF113" i="1"/>
  <c r="AJ113" i="1" s="1"/>
  <c r="BA113" i="1"/>
  <c r="BE113" i="1" s="1"/>
  <c r="K114" i="1"/>
  <c r="O114" i="1" s="1"/>
  <c r="R114" i="1"/>
  <c r="V114" i="1" s="1"/>
  <c r="Y114" i="1"/>
  <c r="AC114" i="1" s="1"/>
  <c r="AF114" i="1"/>
  <c r="AJ114" i="1" s="1"/>
  <c r="BA114" i="1"/>
  <c r="BE114" i="1" s="1"/>
  <c r="K115" i="1"/>
  <c r="O115" i="1" s="1"/>
  <c r="R115" i="1"/>
  <c r="V115" i="1" s="1"/>
  <c r="Y115" i="1"/>
  <c r="AC115" i="1" s="1"/>
  <c r="AF115" i="1"/>
  <c r="AJ115" i="1" s="1"/>
  <c r="BA115" i="1"/>
  <c r="BE115" i="1" s="1"/>
  <c r="K116" i="1"/>
  <c r="O116" i="1" s="1"/>
  <c r="R116" i="1"/>
  <c r="V116" i="1" s="1"/>
  <c r="Y116" i="1"/>
  <c r="AC116" i="1" s="1"/>
  <c r="AF116" i="1"/>
  <c r="AJ116" i="1" s="1"/>
  <c r="BA116" i="1"/>
  <c r="BE116" i="1" s="1"/>
  <c r="K117" i="1"/>
  <c r="O117" i="1" s="1"/>
  <c r="R117" i="1"/>
  <c r="V117" i="1" s="1"/>
  <c r="Y117" i="1"/>
  <c r="AC117" i="1" s="1"/>
  <c r="AF117" i="1"/>
  <c r="AJ117" i="1" s="1"/>
  <c r="AM117" i="1"/>
  <c r="AQ117" i="1" s="1"/>
  <c r="AT117" i="1"/>
  <c r="AX117" i="1" s="1"/>
  <c r="BA117" i="1"/>
  <c r="BE117" i="1" s="1"/>
  <c r="K118" i="1"/>
  <c r="O118" i="1" s="1"/>
  <c r="R118" i="1"/>
  <c r="V118" i="1" s="1"/>
  <c r="Y118" i="1"/>
  <c r="AC118" i="1" s="1"/>
  <c r="AF118" i="1"/>
  <c r="AJ118" i="1" s="1"/>
  <c r="AQ118" i="1"/>
  <c r="AT118" i="1"/>
  <c r="AX118" i="1" s="1"/>
  <c r="BA118" i="1"/>
  <c r="BE118" i="1" s="1"/>
  <c r="K119" i="1"/>
  <c r="O119" i="1" s="1"/>
  <c r="AC119" i="1"/>
  <c r="AJ119" i="1"/>
  <c r="AQ119" i="1"/>
  <c r="AX119" i="1"/>
  <c r="BA119" i="1"/>
  <c r="BE119" i="1" s="1"/>
  <c r="K120" i="1"/>
  <c r="O120" i="1" s="1"/>
  <c r="R120" i="1"/>
  <c r="V120" i="1" s="1"/>
  <c r="Y120" i="1"/>
  <c r="AC120" i="1" s="1"/>
  <c r="AF120" i="1"/>
  <c r="AJ120" i="1" s="1"/>
  <c r="AQ120" i="1"/>
  <c r="AT120" i="1"/>
  <c r="AX120" i="1" s="1"/>
  <c r="BA120" i="1"/>
  <c r="BE120" i="1" s="1"/>
  <c r="K121" i="1"/>
  <c r="O121" i="1" s="1"/>
  <c r="R121" i="1"/>
  <c r="V121" i="1" s="1"/>
  <c r="Y121" i="1"/>
  <c r="AC121" i="1" s="1"/>
  <c r="AF121" i="1"/>
  <c r="AJ121" i="1" s="1"/>
  <c r="AQ121" i="1"/>
  <c r="AT121" i="1"/>
  <c r="AX121" i="1" s="1"/>
  <c r="BA121" i="1"/>
  <c r="BE121" i="1" s="1"/>
  <c r="K122" i="1"/>
  <c r="AQ122" i="1"/>
  <c r="AT122" i="1"/>
  <c r="AX122" i="1" s="1"/>
  <c r="BA122" i="1"/>
  <c r="BE122" i="1" s="1"/>
  <c r="K123" i="1"/>
  <c r="O123" i="1" s="1"/>
  <c r="R123" i="1"/>
  <c r="Y123" i="1"/>
  <c r="AF123" i="1"/>
  <c r="AJ123" i="1" s="1"/>
  <c r="AM123" i="1"/>
  <c r="AQ123" i="1" s="1"/>
  <c r="AT123" i="1"/>
  <c r="AX123" i="1" s="1"/>
  <c r="BA123" i="1"/>
  <c r="BE123" i="1" s="1"/>
  <c r="K124" i="1"/>
  <c r="AQ124" i="1"/>
  <c r="AT124" i="1"/>
  <c r="AX124" i="1" s="1"/>
  <c r="BA124" i="1"/>
  <c r="BE124" i="1" s="1"/>
  <c r="K125" i="1"/>
  <c r="AQ125" i="1"/>
  <c r="AT125" i="1"/>
  <c r="AX125" i="1" s="1"/>
  <c r="BA125" i="1"/>
  <c r="BE125" i="1" s="1"/>
  <c r="K126" i="1"/>
  <c r="AQ126" i="1"/>
  <c r="AT126" i="1"/>
  <c r="AX126" i="1" s="1"/>
  <c r="BA126" i="1"/>
  <c r="BE126" i="1" s="1"/>
  <c r="K127" i="1"/>
  <c r="O127" i="1" s="1"/>
  <c r="AC127" i="1"/>
  <c r="AJ127" i="1"/>
  <c r="AQ127" i="1"/>
  <c r="AX127" i="1"/>
  <c r="BA127" i="1"/>
  <c r="BE127" i="1" s="1"/>
  <c r="K128" i="1"/>
  <c r="O128" i="1" s="1"/>
  <c r="R128" i="1"/>
  <c r="V128" i="1" s="1"/>
  <c r="Y128" i="1"/>
  <c r="AC128" i="1" s="1"/>
  <c r="AF128" i="1"/>
  <c r="AJ128" i="1" s="1"/>
  <c r="AQ128" i="1"/>
  <c r="AT128" i="1"/>
  <c r="BA128" i="1"/>
  <c r="BE128" i="1" s="1"/>
  <c r="AQ129" i="1"/>
  <c r="AT129" i="1"/>
  <c r="AX129" i="1" s="1"/>
  <c r="AQ130" i="1"/>
  <c r="AT130" i="1"/>
  <c r="AX130" i="1" s="1"/>
  <c r="AT131" i="1"/>
  <c r="AX131" i="1" s="1"/>
  <c r="K132" i="1"/>
  <c r="O132" i="1" s="1"/>
  <c r="R132" i="1"/>
  <c r="V132" i="1" s="1"/>
  <c r="Y132" i="1"/>
  <c r="AC132" i="1" s="1"/>
  <c r="AF132" i="1"/>
  <c r="AJ132" i="1" s="1"/>
  <c r="AT132" i="1"/>
  <c r="BA132" i="1"/>
  <c r="BE132" i="1" s="1"/>
  <c r="AT133" i="1"/>
  <c r="AT134" i="1"/>
  <c r="AT135" i="1"/>
  <c r="K141" i="1"/>
  <c r="O141" i="1" s="1"/>
  <c r="R141" i="1"/>
  <c r="V141" i="1" s="1"/>
  <c r="Y141" i="1"/>
  <c r="AC141" i="1" s="1"/>
  <c r="AF141" i="1"/>
  <c r="AJ141" i="1" s="1"/>
  <c r="AM141" i="1"/>
  <c r="AQ141" i="1" s="1"/>
  <c r="AT141" i="1"/>
  <c r="AX141" i="1" s="1"/>
  <c r="BA141" i="1"/>
  <c r="BE141" i="1" s="1"/>
  <c r="K142" i="1"/>
  <c r="O142" i="1" s="1"/>
  <c r="R142" i="1"/>
  <c r="V142" i="1" s="1"/>
  <c r="Y142" i="1"/>
  <c r="AC142" i="1" s="1"/>
  <c r="AF142" i="1"/>
  <c r="AJ142" i="1" s="1"/>
  <c r="AM142" i="1"/>
  <c r="AQ142" i="1" s="1"/>
  <c r="AT142" i="1"/>
  <c r="AX142" i="1" s="1"/>
  <c r="BA142" i="1"/>
  <c r="BE142" i="1" s="1"/>
  <c r="K143" i="1"/>
  <c r="O143" i="1" s="1"/>
  <c r="R143" i="1"/>
  <c r="V143" i="1" s="1"/>
  <c r="Y143" i="1"/>
  <c r="AC143" i="1" s="1"/>
  <c r="AF143" i="1"/>
  <c r="AJ143" i="1" s="1"/>
  <c r="AM143" i="1"/>
  <c r="AQ143" i="1" s="1"/>
  <c r="AT143" i="1"/>
  <c r="AX143" i="1" s="1"/>
  <c r="BA143" i="1"/>
  <c r="BE143" i="1" s="1"/>
  <c r="K144" i="1"/>
  <c r="O144" i="1" s="1"/>
  <c r="R144" i="1"/>
  <c r="V144" i="1" s="1"/>
  <c r="Y144" i="1"/>
  <c r="AC144" i="1" s="1"/>
  <c r="AF144" i="1"/>
  <c r="AJ144" i="1" s="1"/>
  <c r="AM144" i="1"/>
  <c r="AQ144" i="1" s="1"/>
  <c r="AT144" i="1"/>
  <c r="AX144" i="1" s="1"/>
  <c r="BA144" i="1"/>
  <c r="BE144" i="1" s="1"/>
  <c r="K145" i="1"/>
  <c r="O145" i="1" s="1"/>
  <c r="R145" i="1"/>
  <c r="V145" i="1" s="1"/>
  <c r="Y145" i="1"/>
  <c r="AC145" i="1" s="1"/>
  <c r="AF145" i="1"/>
  <c r="AJ145" i="1" s="1"/>
  <c r="AM145" i="1"/>
  <c r="AQ145" i="1" s="1"/>
  <c r="AT145" i="1"/>
  <c r="AX145" i="1" s="1"/>
  <c r="BA145" i="1"/>
  <c r="BE145" i="1" s="1"/>
  <c r="K151" i="1"/>
  <c r="O151" i="1" s="1"/>
  <c r="R151" i="1"/>
  <c r="V151" i="1" s="1"/>
  <c r="Y151" i="1"/>
  <c r="AC151" i="1" s="1"/>
  <c r="AF151" i="1"/>
  <c r="AJ151" i="1" s="1"/>
  <c r="AM151" i="1"/>
  <c r="AQ151" i="1" s="1"/>
  <c r="AT151" i="1"/>
  <c r="AX151" i="1" s="1"/>
  <c r="BA151" i="1"/>
  <c r="BE151" i="1" s="1"/>
  <c r="K152" i="1"/>
  <c r="O152" i="1" s="1"/>
  <c r="R152" i="1"/>
  <c r="V152" i="1" s="1"/>
  <c r="Y152" i="1"/>
  <c r="AC152" i="1" s="1"/>
  <c r="AF152" i="1"/>
  <c r="AJ152" i="1" s="1"/>
  <c r="AM152" i="1"/>
  <c r="AQ152" i="1" s="1"/>
  <c r="AT152" i="1"/>
  <c r="AX152" i="1" s="1"/>
  <c r="BA152" i="1"/>
  <c r="BE152" i="1" s="1"/>
  <c r="K153" i="1"/>
  <c r="O153" i="1" s="1"/>
  <c r="R153" i="1"/>
  <c r="V153" i="1" s="1"/>
  <c r="Y153" i="1"/>
  <c r="AC153" i="1" s="1"/>
  <c r="AF153" i="1"/>
  <c r="AJ153" i="1" s="1"/>
  <c r="AM153" i="1"/>
  <c r="AQ153" i="1" s="1"/>
  <c r="AT153" i="1"/>
  <c r="AX153" i="1" s="1"/>
  <c r="BA153" i="1"/>
  <c r="BE153" i="1" s="1"/>
  <c r="K154" i="1"/>
  <c r="O154" i="1" s="1"/>
  <c r="R154" i="1"/>
  <c r="V154" i="1" s="1"/>
  <c r="Y154" i="1"/>
  <c r="AC154" i="1" s="1"/>
  <c r="AF154" i="1"/>
  <c r="AJ154" i="1" s="1"/>
  <c r="AM154" i="1"/>
  <c r="AQ154" i="1" s="1"/>
  <c r="AT154" i="1"/>
  <c r="AX154" i="1" s="1"/>
  <c r="BA154" i="1"/>
  <c r="BE154" i="1" s="1"/>
  <c r="K155" i="1"/>
  <c r="O155" i="1" s="1"/>
  <c r="R155" i="1"/>
  <c r="V155" i="1" s="1"/>
  <c r="Y155" i="1"/>
  <c r="AC155" i="1" s="1"/>
  <c r="AF155" i="1"/>
  <c r="AJ155" i="1" s="1"/>
  <c r="AM155" i="1"/>
  <c r="AQ155" i="1" s="1"/>
  <c r="AT155" i="1"/>
  <c r="AX155" i="1" s="1"/>
  <c r="BA155" i="1"/>
  <c r="BE155" i="1" s="1"/>
  <c r="K156" i="1"/>
  <c r="O156" i="1" s="1"/>
  <c r="R156" i="1"/>
  <c r="V156" i="1" s="1"/>
  <c r="Y156" i="1"/>
  <c r="AC156" i="1" s="1"/>
  <c r="AF156" i="1"/>
  <c r="AJ156" i="1" s="1"/>
  <c r="AM156" i="1"/>
  <c r="AQ156" i="1" s="1"/>
  <c r="AT156" i="1"/>
  <c r="AX156" i="1" s="1"/>
  <c r="BA156" i="1"/>
  <c r="BE156" i="1" s="1"/>
  <c r="K157" i="1"/>
  <c r="O157" i="1" s="1"/>
  <c r="R157" i="1"/>
  <c r="V157" i="1" s="1"/>
  <c r="Y157" i="1"/>
  <c r="AC157" i="1" s="1"/>
  <c r="AF157" i="1"/>
  <c r="AJ157" i="1" s="1"/>
  <c r="AM157" i="1"/>
  <c r="AQ157" i="1" s="1"/>
  <c r="AT157" i="1"/>
  <c r="AX157" i="1" s="1"/>
  <c r="BA157" i="1"/>
  <c r="BE157" i="1" s="1"/>
  <c r="K158" i="1"/>
  <c r="O158" i="1" s="1"/>
  <c r="R158" i="1"/>
  <c r="V158" i="1" s="1"/>
  <c r="Y158" i="1"/>
  <c r="AC158" i="1" s="1"/>
  <c r="AF158" i="1"/>
  <c r="AJ158" i="1" s="1"/>
  <c r="AM158" i="1"/>
  <c r="AQ158" i="1" s="1"/>
  <c r="AT158" i="1"/>
  <c r="AX158" i="1" s="1"/>
  <c r="BA158" i="1"/>
  <c r="BE158" i="1" s="1"/>
  <c r="K159" i="1"/>
  <c r="O159" i="1" s="1"/>
  <c r="R159" i="1"/>
  <c r="V159" i="1" s="1"/>
  <c r="Y159" i="1"/>
  <c r="AC159" i="1" s="1"/>
  <c r="AF159" i="1"/>
  <c r="AJ159" i="1" s="1"/>
  <c r="AM159" i="1"/>
  <c r="AQ159" i="1" s="1"/>
  <c r="AT159" i="1"/>
  <c r="AX159" i="1" s="1"/>
  <c r="BA159" i="1"/>
  <c r="BE159" i="1" s="1"/>
  <c r="K160" i="1"/>
  <c r="O160" i="1" s="1"/>
  <c r="R160" i="1"/>
  <c r="V160" i="1" s="1"/>
  <c r="Y160" i="1"/>
  <c r="AC160" i="1" s="1"/>
  <c r="AF160" i="1"/>
  <c r="AJ160" i="1" s="1"/>
  <c r="AM160" i="1"/>
  <c r="AQ160" i="1" s="1"/>
  <c r="AT160" i="1"/>
  <c r="AX160" i="1" s="1"/>
  <c r="BA160" i="1"/>
  <c r="BE160" i="1" s="1"/>
  <c r="K161" i="1"/>
  <c r="O161" i="1" s="1"/>
  <c r="R161" i="1"/>
  <c r="V161" i="1" s="1"/>
  <c r="Y161" i="1"/>
  <c r="AC161" i="1" s="1"/>
  <c r="AF161" i="1"/>
  <c r="AJ161" i="1" s="1"/>
  <c r="AM161" i="1"/>
  <c r="AQ161" i="1" s="1"/>
  <c r="AT161" i="1"/>
  <c r="AX161" i="1" s="1"/>
  <c r="BA161" i="1"/>
  <c r="BE161" i="1" s="1"/>
  <c r="K162" i="1"/>
  <c r="O162" i="1" s="1"/>
  <c r="R162" i="1"/>
  <c r="V162" i="1" s="1"/>
  <c r="Y162" i="1"/>
  <c r="AC162" i="1" s="1"/>
  <c r="AF162" i="1"/>
  <c r="AJ162" i="1" s="1"/>
  <c r="AM162" i="1"/>
  <c r="AQ162" i="1" s="1"/>
  <c r="AT162" i="1"/>
  <c r="AX162" i="1" s="1"/>
  <c r="BE162" i="1"/>
  <c r="K164" i="1"/>
  <c r="O164" i="1" s="1"/>
  <c r="R164" i="1"/>
  <c r="V164" i="1" s="1"/>
  <c r="Y164" i="1"/>
  <c r="AC164" i="1" s="1"/>
  <c r="AF164" i="1"/>
  <c r="AJ164" i="1" s="1"/>
  <c r="AM164" i="1"/>
  <c r="AQ164" i="1" s="1"/>
  <c r="AT164" i="1"/>
  <c r="AX164" i="1" s="1"/>
  <c r="BA164" i="1"/>
  <c r="BE164" i="1" s="1"/>
  <c r="K165" i="1"/>
  <c r="O165" i="1" s="1"/>
  <c r="R165" i="1"/>
  <c r="V165" i="1" s="1"/>
  <c r="Y165" i="1"/>
  <c r="AC165" i="1" s="1"/>
  <c r="AF165" i="1"/>
  <c r="AJ165" i="1" s="1"/>
  <c r="AM165" i="1"/>
  <c r="AQ165" i="1" s="1"/>
  <c r="AT165" i="1"/>
  <c r="AX165" i="1" s="1"/>
  <c r="BA165" i="1"/>
  <c r="BE165" i="1" s="1"/>
  <c r="K166" i="1"/>
  <c r="O166" i="1" s="1"/>
  <c r="R166" i="1"/>
  <c r="V166" i="1" s="1"/>
  <c r="Y166" i="1"/>
  <c r="AC166" i="1" s="1"/>
  <c r="AF166" i="1"/>
  <c r="AJ166" i="1" s="1"/>
  <c r="AM166" i="1"/>
  <c r="AQ166" i="1" s="1"/>
  <c r="AT166" i="1"/>
  <c r="AX166" i="1" s="1"/>
  <c r="BA166" i="1"/>
  <c r="BE166" i="1" s="1"/>
  <c r="K167" i="1"/>
  <c r="O167" i="1" s="1"/>
  <c r="R167" i="1"/>
  <c r="V167" i="1" s="1"/>
  <c r="Y167" i="1"/>
  <c r="AC167" i="1" s="1"/>
  <c r="AF167" i="1"/>
  <c r="AJ167" i="1" s="1"/>
  <c r="AM167" i="1"/>
  <c r="AQ167" i="1" s="1"/>
  <c r="AT167" i="1"/>
  <c r="AX167" i="1" s="1"/>
  <c r="BA167" i="1"/>
  <c r="BE167" i="1" s="1"/>
  <c r="K168" i="1"/>
  <c r="O168" i="1" s="1"/>
  <c r="R168" i="1"/>
  <c r="V168" i="1" s="1"/>
  <c r="Y168" i="1"/>
  <c r="AC168" i="1" s="1"/>
  <c r="AF168" i="1"/>
  <c r="AJ168" i="1" s="1"/>
  <c r="AM168" i="1"/>
  <c r="AQ168" i="1" s="1"/>
  <c r="AT168" i="1"/>
  <c r="AX168" i="1" s="1"/>
  <c r="BA168" i="1"/>
  <c r="BE168" i="1" s="1"/>
  <c r="K169" i="1"/>
  <c r="O169" i="1" s="1"/>
  <c r="R169" i="1"/>
  <c r="V169" i="1" s="1"/>
  <c r="Y169" i="1"/>
  <c r="AC169" i="1" s="1"/>
  <c r="AF169" i="1"/>
  <c r="AJ169" i="1" s="1"/>
  <c r="AM169" i="1"/>
  <c r="AQ169" i="1" s="1"/>
  <c r="AT169" i="1"/>
  <c r="AX169" i="1" s="1"/>
  <c r="BA169" i="1"/>
  <c r="BE169" i="1" s="1"/>
  <c r="K170" i="1"/>
  <c r="O170" i="1" s="1"/>
  <c r="R170" i="1"/>
  <c r="V170" i="1" s="1"/>
  <c r="Y170" i="1"/>
  <c r="AC170" i="1" s="1"/>
  <c r="AF170" i="1"/>
  <c r="AJ170" i="1" s="1"/>
  <c r="AM170" i="1"/>
  <c r="AQ170" i="1" s="1"/>
  <c r="AT170" i="1"/>
  <c r="AX170" i="1" s="1"/>
  <c r="BA170" i="1"/>
  <c r="BE170" i="1" s="1"/>
  <c r="K171" i="1"/>
  <c r="O171" i="1" s="1"/>
  <c r="R171" i="1"/>
  <c r="V171" i="1" s="1"/>
  <c r="Y171" i="1"/>
  <c r="AC171" i="1" s="1"/>
  <c r="AF171" i="1"/>
  <c r="AJ171" i="1" s="1"/>
  <c r="AM171" i="1"/>
  <c r="AQ171" i="1" s="1"/>
  <c r="AT171" i="1"/>
  <c r="AX171" i="1" s="1"/>
  <c r="BA171" i="1"/>
  <c r="BE171" i="1" s="1"/>
  <c r="K172" i="1"/>
  <c r="O172" i="1" s="1"/>
  <c r="R172" i="1"/>
  <c r="V172" i="1" s="1"/>
  <c r="Y172" i="1"/>
  <c r="AC172" i="1" s="1"/>
  <c r="AF172" i="1"/>
  <c r="AJ172" i="1" s="1"/>
  <c r="AM172" i="1"/>
  <c r="AQ172" i="1" s="1"/>
  <c r="AT172" i="1"/>
  <c r="AX172" i="1" s="1"/>
  <c r="BA172" i="1"/>
  <c r="BE172" i="1" s="1"/>
  <c r="K184" i="1"/>
  <c r="O184" i="1" s="1"/>
  <c r="R184" i="1"/>
  <c r="V184" i="1" s="1"/>
  <c r="Y184" i="1"/>
  <c r="AC184" i="1" s="1"/>
  <c r="AF184" i="1"/>
  <c r="AJ184" i="1" s="1"/>
  <c r="O185" i="1"/>
  <c r="R185" i="1"/>
  <c r="V185" i="1" s="1"/>
  <c r="Y185" i="1"/>
  <c r="AC185" i="1" s="1"/>
  <c r="AF185" i="1"/>
  <c r="AJ185" i="1" s="1"/>
  <c r="AM185" i="1"/>
  <c r="AQ185" i="1" s="1"/>
  <c r="AT185" i="1"/>
  <c r="AX185" i="1" s="1"/>
  <c r="BA185" i="1"/>
  <c r="BE185" i="1" s="1"/>
  <c r="O186" i="1"/>
  <c r="R186" i="1"/>
  <c r="V186" i="1" s="1"/>
  <c r="Y186" i="1"/>
  <c r="AC186" i="1" s="1"/>
  <c r="AF186" i="1"/>
  <c r="AJ186" i="1" s="1"/>
  <c r="AM186" i="1"/>
  <c r="AQ186" i="1" s="1"/>
  <c r="AT186" i="1"/>
  <c r="AX186" i="1" s="1"/>
  <c r="BA186" i="1"/>
  <c r="BE186" i="1" s="1"/>
  <c r="O187" i="1"/>
  <c r="R187" i="1"/>
  <c r="Y187" i="1"/>
  <c r="AC187" i="1" s="1"/>
  <c r="AF187" i="1"/>
  <c r="AJ187" i="1" s="1"/>
  <c r="AM187" i="1"/>
  <c r="AQ187" i="1" s="1"/>
  <c r="AT187" i="1"/>
  <c r="AX187" i="1" s="1"/>
  <c r="BA187" i="1"/>
  <c r="BE187" i="1" s="1"/>
  <c r="O188" i="1"/>
  <c r="R188" i="1"/>
  <c r="Y188" i="1"/>
  <c r="AC188" i="1" s="1"/>
  <c r="AF188" i="1"/>
  <c r="AJ188" i="1" s="1"/>
  <c r="AM188" i="1"/>
  <c r="AQ188" i="1" s="1"/>
  <c r="AT188" i="1"/>
  <c r="AX188" i="1" s="1"/>
  <c r="BA188" i="1"/>
  <c r="BE188" i="1" s="1"/>
  <c r="O189" i="1"/>
  <c r="R189" i="1"/>
  <c r="Y189" i="1"/>
  <c r="AC189" i="1" s="1"/>
  <c r="AF189" i="1"/>
  <c r="AJ189" i="1" s="1"/>
  <c r="AM189" i="1"/>
  <c r="AQ189" i="1" s="1"/>
  <c r="AT189" i="1"/>
  <c r="AX189" i="1" s="1"/>
  <c r="BA189" i="1"/>
  <c r="BE189" i="1" s="1"/>
  <c r="O190" i="1"/>
  <c r="R190" i="1"/>
  <c r="Y190" i="1"/>
  <c r="AC190" i="1" s="1"/>
  <c r="AF190" i="1"/>
  <c r="AJ190" i="1" s="1"/>
  <c r="AM190" i="1"/>
  <c r="AQ190" i="1" s="1"/>
  <c r="AT190" i="1"/>
  <c r="AX190" i="1" s="1"/>
  <c r="BA190" i="1"/>
  <c r="BE190" i="1" s="1"/>
  <c r="O191" i="1"/>
  <c r="R191" i="1"/>
  <c r="Y191" i="1"/>
  <c r="AC191" i="1" s="1"/>
  <c r="AF191" i="1"/>
  <c r="AJ191" i="1" s="1"/>
  <c r="AM191" i="1"/>
  <c r="AQ191" i="1" s="1"/>
  <c r="AT191" i="1"/>
  <c r="AX191" i="1" s="1"/>
  <c r="BA191" i="1"/>
  <c r="BE191" i="1" s="1"/>
  <c r="O192" i="1"/>
  <c r="R192" i="1"/>
  <c r="Y192" i="1"/>
  <c r="AC192" i="1" s="1"/>
  <c r="AF192" i="1"/>
  <c r="AJ192" i="1" s="1"/>
  <c r="AM192" i="1"/>
  <c r="AQ192" i="1" s="1"/>
  <c r="AT192" i="1"/>
  <c r="AX192" i="1" s="1"/>
  <c r="BA192" i="1"/>
  <c r="BE192" i="1" s="1"/>
  <c r="O193" i="1"/>
  <c r="R193" i="1"/>
  <c r="Y193" i="1"/>
  <c r="AC193" i="1" s="1"/>
  <c r="AF193" i="1"/>
  <c r="AJ193" i="1" s="1"/>
  <c r="AM193" i="1"/>
  <c r="AQ193" i="1" s="1"/>
  <c r="AT193" i="1"/>
  <c r="AX193" i="1" s="1"/>
  <c r="BA193" i="1"/>
  <c r="BE193" i="1" s="1"/>
  <c r="O194" i="1"/>
  <c r="R194" i="1"/>
  <c r="S194" i="1"/>
  <c r="Y194" i="1"/>
  <c r="Z194" i="1"/>
  <c r="AF194" i="1"/>
  <c r="AG194" i="1"/>
  <c r="AM194" i="1"/>
  <c r="AN194" i="1"/>
  <c r="AT194" i="1"/>
  <c r="AX194" i="1" s="1"/>
  <c r="BA194" i="1"/>
  <c r="BE194" i="1" s="1"/>
  <c r="O195" i="1"/>
  <c r="R195" i="1"/>
  <c r="V195" i="1" s="1"/>
  <c r="Y195" i="1"/>
  <c r="AC195" i="1" s="1"/>
  <c r="AF195" i="1"/>
  <c r="AJ195" i="1" s="1"/>
  <c r="AM195" i="1"/>
  <c r="AQ195" i="1" s="1"/>
  <c r="AT195" i="1"/>
  <c r="AX195" i="1" s="1"/>
  <c r="BA195" i="1"/>
  <c r="BE195" i="1" s="1"/>
  <c r="O196" i="1"/>
  <c r="R196" i="1"/>
  <c r="S196" i="1"/>
  <c r="Y196" i="1"/>
  <c r="Z196" i="1"/>
  <c r="AF196" i="1"/>
  <c r="AG196" i="1"/>
  <c r="AM196" i="1"/>
  <c r="AN196" i="1"/>
  <c r="AT196" i="1"/>
  <c r="AX196" i="1" s="1"/>
  <c r="BA196" i="1"/>
  <c r="BE196" i="1" s="1"/>
  <c r="O197" i="1"/>
  <c r="R197" i="1"/>
  <c r="S197" i="1"/>
  <c r="Y197" i="1"/>
  <c r="Z197" i="1"/>
  <c r="AF197" i="1"/>
  <c r="AG197" i="1"/>
  <c r="AM197" i="1"/>
  <c r="AN197" i="1"/>
  <c r="AT197" i="1"/>
  <c r="AX197" i="1" s="1"/>
  <c r="BA197" i="1"/>
  <c r="BE197" i="1" s="1"/>
  <c r="O198" i="1"/>
  <c r="R198" i="1"/>
  <c r="S198" i="1"/>
  <c r="Y198" i="1"/>
  <c r="Z198" i="1"/>
  <c r="AF198" i="1"/>
  <c r="AG198" i="1"/>
  <c r="AM198" i="1"/>
  <c r="AN198" i="1"/>
  <c r="AT198" i="1"/>
  <c r="AX198" i="1" s="1"/>
  <c r="BA198" i="1"/>
  <c r="BE198" i="1" s="1"/>
  <c r="O199" i="1"/>
  <c r="R199" i="1"/>
  <c r="V199" i="1" s="1"/>
  <c r="Y199" i="1"/>
  <c r="AC199" i="1" s="1"/>
  <c r="AF199" i="1"/>
  <c r="AJ199" i="1" s="1"/>
  <c r="AM199" i="1"/>
  <c r="AQ199" i="1" s="1"/>
  <c r="AT199" i="1"/>
  <c r="AX199" i="1" s="1"/>
  <c r="BA199" i="1"/>
  <c r="BE199" i="1" s="1"/>
  <c r="O200" i="1"/>
  <c r="R200" i="1"/>
  <c r="V200" i="1" s="1"/>
  <c r="Y200" i="1"/>
  <c r="AC200" i="1" s="1"/>
  <c r="AF200" i="1"/>
  <c r="AJ200" i="1" s="1"/>
  <c r="AM200" i="1"/>
  <c r="AQ200" i="1" s="1"/>
  <c r="AT200" i="1"/>
  <c r="AX200" i="1" s="1"/>
  <c r="BA200" i="1"/>
  <c r="BE200" i="1" s="1"/>
  <c r="O201" i="1"/>
  <c r="R201" i="1"/>
  <c r="V201" i="1" s="1"/>
  <c r="Y201" i="1"/>
  <c r="AC201" i="1" s="1"/>
  <c r="AF201" i="1"/>
  <c r="AJ201" i="1" s="1"/>
  <c r="AM201" i="1"/>
  <c r="AQ201" i="1" s="1"/>
  <c r="AT201" i="1"/>
  <c r="AX201" i="1" s="1"/>
  <c r="BA201" i="1"/>
  <c r="BE201" i="1" s="1"/>
  <c r="O202" i="1"/>
  <c r="R202" i="1"/>
  <c r="V202" i="1" s="1"/>
  <c r="Y202" i="1"/>
  <c r="AC202" i="1" s="1"/>
  <c r="AF202" i="1"/>
  <c r="AJ202" i="1" s="1"/>
  <c r="AM202" i="1"/>
  <c r="AQ202" i="1" s="1"/>
  <c r="AT202" i="1"/>
  <c r="AX202" i="1" s="1"/>
  <c r="BA202" i="1"/>
  <c r="BE202" i="1" s="1"/>
  <c r="O203" i="1"/>
  <c r="R203" i="1"/>
  <c r="V203" i="1" s="1"/>
  <c r="Y203" i="1"/>
  <c r="AC203" i="1" s="1"/>
  <c r="AF203" i="1"/>
  <c r="AJ203" i="1" s="1"/>
  <c r="AM203" i="1"/>
  <c r="AQ203" i="1" s="1"/>
  <c r="AT203" i="1"/>
  <c r="AX203" i="1" s="1"/>
  <c r="BA203" i="1"/>
  <c r="BE203" i="1" s="1"/>
  <c r="O204" i="1"/>
  <c r="R204" i="1"/>
  <c r="V204" i="1" s="1"/>
  <c r="Y204" i="1"/>
  <c r="AC204" i="1" s="1"/>
  <c r="AF204" i="1"/>
  <c r="AJ204" i="1" s="1"/>
  <c r="AM204" i="1"/>
  <c r="AQ204" i="1" s="1"/>
  <c r="AT204" i="1"/>
  <c r="AX204" i="1" s="1"/>
  <c r="BA204" i="1"/>
  <c r="BE204" i="1" s="1"/>
  <c r="O205" i="1"/>
  <c r="R205" i="1"/>
  <c r="V205" i="1" s="1"/>
  <c r="Y205" i="1"/>
  <c r="AC205" i="1" s="1"/>
  <c r="AF205" i="1"/>
  <c r="AJ205" i="1" s="1"/>
  <c r="AM205" i="1"/>
  <c r="AQ205" i="1" s="1"/>
  <c r="AT205" i="1"/>
  <c r="AX205" i="1" s="1"/>
  <c r="BA205" i="1"/>
  <c r="BE205" i="1" s="1"/>
  <c r="O206" i="1"/>
  <c r="R206" i="1"/>
  <c r="V206" i="1" s="1"/>
  <c r="Y206" i="1"/>
  <c r="AC206" i="1" s="1"/>
  <c r="AF206" i="1"/>
  <c r="AJ206" i="1" s="1"/>
  <c r="AM206" i="1"/>
  <c r="AQ206" i="1" s="1"/>
  <c r="AT206" i="1"/>
  <c r="AX206" i="1" s="1"/>
  <c r="BA206" i="1"/>
  <c r="BE206" i="1" s="1"/>
  <c r="O207" i="1"/>
  <c r="R207" i="1"/>
  <c r="V207" i="1" s="1"/>
  <c r="Y207" i="1"/>
  <c r="AC207" i="1" s="1"/>
  <c r="AF207" i="1"/>
  <c r="AJ207" i="1" s="1"/>
  <c r="AM207" i="1"/>
  <c r="AQ207" i="1" s="1"/>
  <c r="AT207" i="1"/>
  <c r="AX207" i="1" s="1"/>
  <c r="BA207" i="1"/>
  <c r="BE207" i="1" s="1"/>
  <c r="O208" i="1"/>
  <c r="R208" i="1"/>
  <c r="V208" i="1" s="1"/>
  <c r="Y208" i="1"/>
  <c r="AC208" i="1" s="1"/>
  <c r="AF208" i="1"/>
  <c r="AJ208" i="1" s="1"/>
  <c r="AM208" i="1"/>
  <c r="AQ208" i="1" s="1"/>
  <c r="AT208" i="1"/>
  <c r="AX208" i="1" s="1"/>
  <c r="BA208" i="1"/>
  <c r="BE208" i="1" s="1"/>
  <c r="O209" i="1"/>
  <c r="R209" i="1"/>
  <c r="Y209" i="1"/>
  <c r="AC209" i="1" s="1"/>
  <c r="AF209" i="1"/>
  <c r="AJ209" i="1" s="1"/>
  <c r="AM209" i="1"/>
  <c r="AQ209" i="1" s="1"/>
  <c r="AT209" i="1"/>
  <c r="AX209" i="1" s="1"/>
  <c r="BA209" i="1"/>
  <c r="BE209" i="1" s="1"/>
  <c r="O210" i="1"/>
  <c r="R210" i="1"/>
  <c r="Y210" i="1"/>
  <c r="AC210" i="1" s="1"/>
  <c r="AF210" i="1"/>
  <c r="AJ210" i="1" s="1"/>
  <c r="AM210" i="1"/>
  <c r="AQ210" i="1" s="1"/>
  <c r="AT210" i="1"/>
  <c r="AX210" i="1" s="1"/>
  <c r="BA210" i="1"/>
  <c r="BE210" i="1" s="1"/>
  <c r="O211" i="1"/>
  <c r="R211" i="1"/>
  <c r="V211" i="1" s="1"/>
  <c r="Y211" i="1"/>
  <c r="AC211" i="1" s="1"/>
  <c r="AF211" i="1"/>
  <c r="AJ211" i="1" s="1"/>
  <c r="AM211" i="1"/>
  <c r="AQ211" i="1" s="1"/>
  <c r="AT211" i="1"/>
  <c r="AX211" i="1" s="1"/>
  <c r="BA211" i="1"/>
  <c r="BE211" i="1" s="1"/>
  <c r="O212" i="1"/>
  <c r="R212" i="1"/>
  <c r="V212" i="1" s="1"/>
  <c r="Y212" i="1"/>
  <c r="AC212" i="1" s="1"/>
  <c r="AF212" i="1"/>
  <c r="AJ212" i="1" s="1"/>
  <c r="AM212" i="1"/>
  <c r="AQ212" i="1" s="1"/>
  <c r="AT212" i="1"/>
  <c r="AX212" i="1" s="1"/>
  <c r="BA212" i="1"/>
  <c r="BE212" i="1" s="1"/>
  <c r="O213" i="1"/>
  <c r="R213" i="1"/>
  <c r="V213" i="1" s="1"/>
  <c r="Y213" i="1"/>
  <c r="AC213" i="1" s="1"/>
  <c r="AF213" i="1"/>
  <c r="AJ213" i="1" s="1"/>
  <c r="AM213" i="1"/>
  <c r="AQ213" i="1" s="1"/>
  <c r="AT213" i="1"/>
  <c r="AX213" i="1" s="1"/>
  <c r="BA213" i="1"/>
  <c r="BE213" i="1" s="1"/>
  <c r="O214" i="1"/>
  <c r="R214" i="1"/>
  <c r="V214" i="1" s="1"/>
  <c r="Y214" i="1"/>
  <c r="AC214" i="1" s="1"/>
  <c r="AF214" i="1"/>
  <c r="AJ214" i="1" s="1"/>
  <c r="AM214" i="1"/>
  <c r="AQ214" i="1" s="1"/>
  <c r="AT214" i="1"/>
  <c r="AX214" i="1" s="1"/>
  <c r="BA214" i="1"/>
  <c r="BE214" i="1" s="1"/>
  <c r="O215" i="1"/>
  <c r="R215" i="1"/>
  <c r="S215" i="1"/>
  <c r="Y215" i="1"/>
  <c r="Z215" i="1"/>
  <c r="AF215" i="1"/>
  <c r="AG215" i="1"/>
  <c r="AM215" i="1"/>
  <c r="AN215" i="1"/>
  <c r="AT215" i="1"/>
  <c r="AX215" i="1" s="1"/>
  <c r="BA215" i="1"/>
  <c r="BE215" i="1" s="1"/>
  <c r="O216" i="1"/>
  <c r="R216" i="1"/>
  <c r="V216" i="1" s="1"/>
  <c r="Y216" i="1"/>
  <c r="AC216" i="1" s="1"/>
  <c r="AF216" i="1"/>
  <c r="AJ216" i="1" s="1"/>
  <c r="AM216" i="1"/>
  <c r="AQ216" i="1" s="1"/>
  <c r="AT216" i="1"/>
  <c r="AX216" i="1" s="1"/>
  <c r="BA216" i="1"/>
  <c r="BE216" i="1" s="1"/>
  <c r="O217" i="1"/>
  <c r="R217" i="1"/>
  <c r="Y217" i="1"/>
  <c r="AC217" i="1" s="1"/>
  <c r="AF217" i="1"/>
  <c r="AJ217" i="1" s="1"/>
  <c r="AM217" i="1"/>
  <c r="AQ217" i="1" s="1"/>
  <c r="AT217" i="1"/>
  <c r="AX217" i="1" s="1"/>
  <c r="BA217" i="1"/>
  <c r="BE217" i="1" s="1"/>
  <c r="O218" i="1"/>
  <c r="R218" i="1"/>
  <c r="S218" i="1"/>
  <c r="Y218" i="1"/>
  <c r="Z218" i="1"/>
  <c r="AF218" i="1"/>
  <c r="AG218" i="1"/>
  <c r="AM218" i="1"/>
  <c r="AQ218" i="1" s="1"/>
  <c r="AT218" i="1"/>
  <c r="AX218" i="1" s="1"/>
  <c r="BA218" i="1"/>
  <c r="BE218" i="1" s="1"/>
  <c r="O219" i="1"/>
  <c r="R219" i="1"/>
  <c r="S219" i="1"/>
  <c r="Y219" i="1"/>
  <c r="Z219" i="1"/>
  <c r="AF219" i="1"/>
  <c r="AG219" i="1"/>
  <c r="AM219" i="1"/>
  <c r="AQ219" i="1" s="1"/>
  <c r="AT219" i="1"/>
  <c r="AX219" i="1" s="1"/>
  <c r="BA219" i="1"/>
  <c r="BE219" i="1" s="1"/>
  <c r="O220" i="1"/>
  <c r="R220" i="1"/>
  <c r="Y220" i="1"/>
  <c r="AC220" i="1" s="1"/>
  <c r="AF220" i="1"/>
  <c r="AJ220" i="1" s="1"/>
  <c r="AM220" i="1"/>
  <c r="AQ220" i="1" s="1"/>
  <c r="AT220" i="1"/>
  <c r="AX220" i="1" s="1"/>
  <c r="BA220" i="1"/>
  <c r="BE220" i="1" s="1"/>
  <c r="O221" i="1"/>
  <c r="R221" i="1"/>
  <c r="V221" i="1" s="1"/>
  <c r="Y221" i="1"/>
  <c r="AC221" i="1" s="1"/>
  <c r="AF221" i="1"/>
  <c r="AJ221" i="1" s="1"/>
  <c r="AM221" i="1"/>
  <c r="AQ221" i="1" s="1"/>
  <c r="AT221" i="1"/>
  <c r="AX221" i="1" s="1"/>
  <c r="BA221" i="1"/>
  <c r="BE221" i="1" s="1"/>
  <c r="O222" i="1"/>
  <c r="R222" i="1"/>
  <c r="V222" i="1" s="1"/>
  <c r="Y222" i="1"/>
  <c r="AC222" i="1" s="1"/>
  <c r="AF222" i="1"/>
  <c r="AJ222" i="1" s="1"/>
  <c r="AM222" i="1"/>
  <c r="AQ222" i="1" s="1"/>
  <c r="AT222" i="1"/>
  <c r="AX222" i="1" s="1"/>
  <c r="BA222" i="1"/>
  <c r="BE222" i="1" s="1"/>
  <c r="O223" i="1"/>
  <c r="R223" i="1"/>
  <c r="V223" i="1" s="1"/>
  <c r="Y223" i="1"/>
  <c r="AC223" i="1" s="1"/>
  <c r="AF223" i="1"/>
  <c r="AJ223" i="1" s="1"/>
  <c r="AM223" i="1"/>
  <c r="AQ223" i="1" s="1"/>
  <c r="AT223" i="1"/>
  <c r="AX223" i="1" s="1"/>
  <c r="BA223" i="1"/>
  <c r="BE223" i="1" s="1"/>
  <c r="O224" i="1"/>
  <c r="R224" i="1"/>
  <c r="V224" i="1" s="1"/>
  <c r="Y224" i="1"/>
  <c r="AC224" i="1" s="1"/>
  <c r="AF224" i="1"/>
  <c r="AJ224" i="1" s="1"/>
  <c r="AM224" i="1"/>
  <c r="AQ224" i="1" s="1"/>
  <c r="AT224" i="1"/>
  <c r="AX224" i="1" s="1"/>
  <c r="BA224" i="1"/>
  <c r="BE224" i="1" s="1"/>
  <c r="O225" i="1"/>
  <c r="R225" i="1"/>
  <c r="V225" i="1" s="1"/>
  <c r="Y225" i="1"/>
  <c r="AC225" i="1" s="1"/>
  <c r="AF225" i="1"/>
  <c r="AJ225" i="1" s="1"/>
  <c r="AM225" i="1"/>
  <c r="AQ225" i="1" s="1"/>
  <c r="AT225" i="1"/>
  <c r="AX225" i="1" s="1"/>
  <c r="BA225" i="1"/>
  <c r="BE225" i="1" s="1"/>
  <c r="O226" i="1"/>
  <c r="R226" i="1"/>
  <c r="V226" i="1" s="1"/>
  <c r="Y226" i="1"/>
  <c r="AC226" i="1" s="1"/>
  <c r="AF226" i="1"/>
  <c r="AJ226" i="1" s="1"/>
  <c r="AM226" i="1"/>
  <c r="AQ226" i="1" s="1"/>
  <c r="AT226" i="1"/>
  <c r="AX226" i="1" s="1"/>
  <c r="BA226" i="1"/>
  <c r="BE226" i="1" s="1"/>
  <c r="O227" i="1"/>
  <c r="R227" i="1"/>
  <c r="V227" i="1" s="1"/>
  <c r="Y227" i="1"/>
  <c r="AC227" i="1" s="1"/>
  <c r="AF227" i="1"/>
  <c r="AJ227" i="1" s="1"/>
  <c r="AM227" i="1"/>
  <c r="AQ227" i="1" s="1"/>
  <c r="AT227" i="1"/>
  <c r="AX227" i="1" s="1"/>
  <c r="BA227" i="1"/>
  <c r="BE227" i="1" s="1"/>
  <c r="O228" i="1"/>
  <c r="R228" i="1"/>
  <c r="S228" i="1"/>
  <c r="Y228" i="1"/>
  <c r="Z228" i="1"/>
  <c r="AF228" i="1"/>
  <c r="AJ228" i="1" s="1"/>
  <c r="AM228" i="1"/>
  <c r="AQ228" i="1" s="1"/>
  <c r="AT228" i="1"/>
  <c r="AX228" i="1" s="1"/>
  <c r="BA228" i="1"/>
  <c r="BE228" i="1" s="1"/>
  <c r="O229" i="1"/>
  <c r="R229" i="1"/>
  <c r="V229" i="1" s="1"/>
  <c r="Y229" i="1"/>
  <c r="AC229" i="1" s="1"/>
  <c r="AF229" i="1"/>
  <c r="AJ229" i="1" s="1"/>
  <c r="AM229" i="1"/>
  <c r="AQ229" i="1" s="1"/>
  <c r="AT229" i="1"/>
  <c r="AX229" i="1" s="1"/>
  <c r="BA229" i="1"/>
  <c r="BE229" i="1" s="1"/>
  <c r="O230" i="1"/>
  <c r="R230" i="1"/>
  <c r="V230" i="1" s="1"/>
  <c r="Y230" i="1"/>
  <c r="AC230" i="1" s="1"/>
  <c r="AF230" i="1"/>
  <c r="AJ230" i="1" s="1"/>
  <c r="AM230" i="1"/>
  <c r="AQ230" i="1" s="1"/>
  <c r="AT230" i="1"/>
  <c r="AX230" i="1" s="1"/>
  <c r="BA230" i="1"/>
  <c r="BE230" i="1" s="1"/>
  <c r="O231" i="1"/>
  <c r="R231" i="1"/>
  <c r="V231" i="1" s="1"/>
  <c r="Y231" i="1"/>
  <c r="AC231" i="1" s="1"/>
  <c r="AF231" i="1"/>
  <c r="AJ231" i="1" s="1"/>
  <c r="AM231" i="1"/>
  <c r="AQ231" i="1" s="1"/>
  <c r="AT231" i="1"/>
  <c r="AX231" i="1" s="1"/>
  <c r="BA231" i="1"/>
  <c r="BE231" i="1" s="1"/>
  <c r="O232" i="1"/>
  <c r="R232" i="1"/>
  <c r="V232" i="1" s="1"/>
  <c r="Y232" i="1"/>
  <c r="AC232" i="1" s="1"/>
  <c r="AF232" i="1"/>
  <c r="AJ232" i="1" s="1"/>
  <c r="AM232" i="1"/>
  <c r="AQ232" i="1" s="1"/>
  <c r="AT232" i="1"/>
  <c r="AX232" i="1" s="1"/>
  <c r="BA232" i="1"/>
  <c r="BE232" i="1" s="1"/>
  <c r="O233" i="1"/>
  <c r="R233" i="1"/>
  <c r="V233" i="1" s="1"/>
  <c r="Y233" i="1"/>
  <c r="AC233" i="1" s="1"/>
  <c r="AF233" i="1"/>
  <c r="AJ233" i="1" s="1"/>
  <c r="AM233" i="1"/>
  <c r="AQ233" i="1" s="1"/>
  <c r="AT233" i="1"/>
  <c r="AX233" i="1" s="1"/>
  <c r="BA233" i="1"/>
  <c r="BE233" i="1" s="1"/>
  <c r="O234" i="1"/>
  <c r="R234" i="1"/>
  <c r="V234" i="1" s="1"/>
  <c r="Y234" i="1"/>
  <c r="AC234" i="1" s="1"/>
  <c r="AF234" i="1"/>
  <c r="AJ234" i="1" s="1"/>
  <c r="AM234" i="1"/>
  <c r="AQ234" i="1" s="1"/>
  <c r="AT234" i="1"/>
  <c r="AX234" i="1" s="1"/>
  <c r="BA234" i="1"/>
  <c r="BE234" i="1" s="1"/>
  <c r="O235" i="1"/>
  <c r="R235" i="1"/>
  <c r="V235" i="1" s="1"/>
  <c r="Y235" i="1"/>
  <c r="AC235" i="1" s="1"/>
  <c r="AF235" i="1"/>
  <c r="AJ235" i="1" s="1"/>
  <c r="AM235" i="1"/>
  <c r="AN235" i="1"/>
  <c r="AT235" i="1"/>
  <c r="AX235" i="1" s="1"/>
  <c r="BA235" i="1"/>
  <c r="BE235" i="1" s="1"/>
  <c r="O236" i="1"/>
  <c r="R236" i="1"/>
  <c r="V236" i="1" s="1"/>
  <c r="Y236" i="1"/>
  <c r="AC236" i="1" s="1"/>
  <c r="AF236" i="1"/>
  <c r="AJ236" i="1" s="1"/>
  <c r="AM236" i="1"/>
  <c r="AQ236" i="1" s="1"/>
  <c r="AT236" i="1"/>
  <c r="AX236" i="1" s="1"/>
  <c r="BA236" i="1"/>
  <c r="BE236" i="1" s="1"/>
  <c r="O237" i="1"/>
  <c r="R237" i="1"/>
  <c r="V237" i="1" s="1"/>
  <c r="Y237" i="1"/>
  <c r="AC237" i="1" s="1"/>
  <c r="AF237" i="1"/>
  <c r="AJ237" i="1" s="1"/>
  <c r="AM237" i="1"/>
  <c r="AQ237" i="1" s="1"/>
  <c r="AT237" i="1"/>
  <c r="AX237" i="1" s="1"/>
  <c r="BA237" i="1"/>
  <c r="BE237" i="1" s="1"/>
  <c r="O238" i="1"/>
  <c r="R238" i="1"/>
  <c r="V238" i="1" s="1"/>
  <c r="Y238" i="1"/>
  <c r="AC238" i="1" s="1"/>
  <c r="AF238" i="1"/>
  <c r="AJ238" i="1" s="1"/>
  <c r="AM238" i="1"/>
  <c r="AQ238" i="1" s="1"/>
  <c r="AT238" i="1"/>
  <c r="AX238" i="1" s="1"/>
  <c r="BA238" i="1"/>
  <c r="BE238" i="1" s="1"/>
  <c r="O239" i="1"/>
  <c r="R239" i="1"/>
  <c r="V239" i="1" s="1"/>
  <c r="Y239" i="1"/>
  <c r="AC239" i="1" s="1"/>
  <c r="AF239" i="1"/>
  <c r="AJ239" i="1" s="1"/>
  <c r="AM239" i="1"/>
  <c r="AQ239" i="1" s="1"/>
  <c r="AT239" i="1"/>
  <c r="AX239" i="1" s="1"/>
  <c r="BA239" i="1"/>
  <c r="BE239" i="1" s="1"/>
  <c r="O240" i="1"/>
  <c r="R240" i="1"/>
  <c r="V240" i="1" s="1"/>
  <c r="Y240" i="1"/>
  <c r="AC240" i="1" s="1"/>
  <c r="AF240" i="1"/>
  <c r="AJ240" i="1" s="1"/>
  <c r="AM240" i="1"/>
  <c r="AQ240" i="1" s="1"/>
  <c r="AT240" i="1"/>
  <c r="AX240" i="1" s="1"/>
  <c r="BA240" i="1"/>
  <c r="BE240" i="1" s="1"/>
  <c r="O241" i="1"/>
  <c r="R241" i="1"/>
  <c r="V241" i="1" s="1"/>
  <c r="Y241" i="1"/>
  <c r="AC241" i="1" s="1"/>
  <c r="AF241" i="1"/>
  <c r="AJ241" i="1" s="1"/>
  <c r="AM241" i="1"/>
  <c r="AQ241" i="1" s="1"/>
  <c r="AT241" i="1"/>
  <c r="AX241" i="1" s="1"/>
  <c r="BA241" i="1"/>
  <c r="BE241" i="1" s="1"/>
  <c r="O242" i="1"/>
  <c r="R242" i="1"/>
  <c r="V242" i="1" s="1"/>
  <c r="Y242" i="1"/>
  <c r="AC242" i="1" s="1"/>
  <c r="AF242" i="1"/>
  <c r="AJ242" i="1" s="1"/>
  <c r="AM242" i="1"/>
  <c r="AQ242" i="1" s="1"/>
  <c r="AT242" i="1"/>
  <c r="AX242" i="1" s="1"/>
  <c r="BA242" i="1"/>
  <c r="BE242" i="1" s="1"/>
  <c r="O243" i="1"/>
  <c r="R243" i="1"/>
  <c r="V243" i="1" s="1"/>
  <c r="Y243" i="1"/>
  <c r="AC243" i="1" s="1"/>
  <c r="AF243" i="1"/>
  <c r="AJ243" i="1" s="1"/>
  <c r="AM243" i="1"/>
  <c r="AQ243" i="1" s="1"/>
  <c r="AT243" i="1"/>
  <c r="AX243" i="1" s="1"/>
  <c r="BA243" i="1"/>
  <c r="BE243" i="1" s="1"/>
  <c r="O244" i="1"/>
  <c r="R244" i="1"/>
  <c r="V244" i="1" s="1"/>
  <c r="Y244" i="1"/>
  <c r="AC244" i="1" s="1"/>
  <c r="AF244" i="1"/>
  <c r="AJ244" i="1" s="1"/>
  <c r="AM244" i="1"/>
  <c r="AQ244" i="1" s="1"/>
  <c r="AT244" i="1"/>
  <c r="AX244" i="1" s="1"/>
  <c r="BA244" i="1"/>
  <c r="BE244" i="1" s="1"/>
  <c r="O245" i="1"/>
  <c r="R245" i="1"/>
  <c r="V245" i="1" s="1"/>
  <c r="Y245" i="1"/>
  <c r="AC245" i="1" s="1"/>
  <c r="AF245" i="1"/>
  <c r="AJ245" i="1" s="1"/>
  <c r="AM245" i="1"/>
  <c r="AQ245" i="1" s="1"/>
  <c r="AT245" i="1"/>
  <c r="AX245" i="1" s="1"/>
  <c r="BA245" i="1"/>
  <c r="BE245" i="1" s="1"/>
  <c r="O246" i="1"/>
  <c r="R246" i="1"/>
  <c r="V246" i="1" s="1"/>
  <c r="Y246" i="1"/>
  <c r="AC246" i="1" s="1"/>
  <c r="AF246" i="1"/>
  <c r="AJ246" i="1" s="1"/>
  <c r="AM246" i="1"/>
  <c r="AQ246" i="1" s="1"/>
  <c r="AT246" i="1"/>
  <c r="AX246" i="1" s="1"/>
  <c r="BA246" i="1"/>
  <c r="BE246" i="1" s="1"/>
  <c r="O247" i="1"/>
  <c r="R247" i="1"/>
  <c r="V247" i="1" s="1"/>
  <c r="Y247" i="1"/>
  <c r="AC247" i="1" s="1"/>
  <c r="AF247" i="1"/>
  <c r="AJ247" i="1" s="1"/>
  <c r="AM247" i="1"/>
  <c r="AQ247" i="1" s="1"/>
  <c r="AT247" i="1"/>
  <c r="AX247" i="1" s="1"/>
  <c r="BA247" i="1"/>
  <c r="BE247" i="1" s="1"/>
  <c r="O248" i="1"/>
  <c r="R248" i="1"/>
  <c r="V248" i="1" s="1"/>
  <c r="Y248" i="1"/>
  <c r="AC248" i="1" s="1"/>
  <c r="AF248" i="1"/>
  <c r="AJ248" i="1" s="1"/>
  <c r="AM248" i="1"/>
  <c r="AQ248" i="1" s="1"/>
  <c r="AT248" i="1"/>
  <c r="AX248" i="1" s="1"/>
  <c r="BA248" i="1"/>
  <c r="BE248" i="1" s="1"/>
  <c r="O249" i="1"/>
  <c r="R249" i="1"/>
  <c r="V249" i="1" s="1"/>
  <c r="Y249" i="1"/>
  <c r="AC249" i="1" s="1"/>
  <c r="AF249" i="1"/>
  <c r="AJ249" i="1" s="1"/>
  <c r="AM249" i="1"/>
  <c r="AQ249" i="1" s="1"/>
  <c r="AT249" i="1"/>
  <c r="AX249" i="1" s="1"/>
  <c r="BA249" i="1"/>
  <c r="BE249" i="1" s="1"/>
  <c r="O250" i="1"/>
  <c r="R250" i="1"/>
  <c r="V250" i="1" s="1"/>
  <c r="Y250" i="1"/>
  <c r="AC250" i="1" s="1"/>
  <c r="AF250" i="1"/>
  <c r="AJ250" i="1" s="1"/>
  <c r="AM250" i="1"/>
  <c r="AQ250" i="1" s="1"/>
  <c r="AT250" i="1"/>
  <c r="AX250" i="1" s="1"/>
  <c r="BA250" i="1"/>
  <c r="BE250" i="1" s="1"/>
  <c r="O251" i="1"/>
  <c r="R251" i="1"/>
  <c r="V251" i="1" s="1"/>
  <c r="Y251" i="1"/>
  <c r="AC251" i="1" s="1"/>
  <c r="AF251" i="1"/>
  <c r="AJ251" i="1" s="1"/>
  <c r="AM251" i="1"/>
  <c r="AQ251" i="1" s="1"/>
  <c r="AT251" i="1"/>
  <c r="AX251" i="1" s="1"/>
  <c r="BA251" i="1"/>
  <c r="BE251" i="1" s="1"/>
  <c r="O252" i="1"/>
  <c r="R252" i="1"/>
  <c r="V252" i="1" s="1"/>
  <c r="Y252" i="1"/>
  <c r="AC252" i="1" s="1"/>
  <c r="AF252" i="1"/>
  <c r="AJ252" i="1" s="1"/>
  <c r="AM252" i="1"/>
  <c r="AQ252" i="1" s="1"/>
  <c r="AT252" i="1"/>
  <c r="AX252" i="1" s="1"/>
  <c r="BA252" i="1"/>
  <c r="BE252" i="1" s="1"/>
  <c r="O253" i="1"/>
  <c r="R253" i="1"/>
  <c r="V253" i="1" s="1"/>
  <c r="Y253" i="1"/>
  <c r="AC253" i="1" s="1"/>
  <c r="AF253" i="1"/>
  <c r="AJ253" i="1" s="1"/>
  <c r="AM253" i="1"/>
  <c r="AQ253" i="1" s="1"/>
  <c r="AT253" i="1"/>
  <c r="AX253" i="1" s="1"/>
  <c r="BA253" i="1"/>
  <c r="BE253" i="1" s="1"/>
  <c r="O254" i="1"/>
  <c r="R254" i="1"/>
  <c r="V254" i="1" s="1"/>
  <c r="Y254" i="1"/>
  <c r="AC254" i="1" s="1"/>
  <c r="AF254" i="1"/>
  <c r="AJ254" i="1" s="1"/>
  <c r="AM254" i="1"/>
  <c r="AQ254" i="1" s="1"/>
  <c r="AT254" i="1"/>
  <c r="AX254" i="1" s="1"/>
  <c r="BA254" i="1"/>
  <c r="BE254" i="1" s="1"/>
  <c r="O255" i="1"/>
  <c r="R255" i="1"/>
  <c r="V255" i="1" s="1"/>
  <c r="Y255" i="1"/>
  <c r="AC255" i="1" s="1"/>
  <c r="AF255" i="1"/>
  <c r="AJ255" i="1" s="1"/>
  <c r="AM255" i="1"/>
  <c r="AQ255" i="1" s="1"/>
  <c r="AT255" i="1"/>
  <c r="AX255" i="1" s="1"/>
  <c r="BA255" i="1"/>
  <c r="BE255" i="1" s="1"/>
  <c r="O256" i="1"/>
  <c r="R256" i="1"/>
  <c r="V256" i="1" s="1"/>
  <c r="Y256" i="1"/>
  <c r="AC256" i="1" s="1"/>
  <c r="AF256" i="1"/>
  <c r="AJ256" i="1" s="1"/>
  <c r="AM256" i="1"/>
  <c r="AQ256" i="1" s="1"/>
  <c r="AT256" i="1"/>
  <c r="AX256" i="1" s="1"/>
  <c r="BA256" i="1"/>
  <c r="BE256" i="1" s="1"/>
  <c r="O257" i="1"/>
  <c r="R257" i="1"/>
  <c r="V257" i="1" s="1"/>
  <c r="Y257" i="1"/>
  <c r="AC257" i="1" s="1"/>
  <c r="AF257" i="1"/>
  <c r="AJ257" i="1" s="1"/>
  <c r="AM257" i="1"/>
  <c r="AQ257" i="1" s="1"/>
  <c r="AT257" i="1"/>
  <c r="AX257" i="1" s="1"/>
  <c r="BA257" i="1"/>
  <c r="BE257" i="1" s="1"/>
  <c r="O258" i="1"/>
  <c r="R258" i="1"/>
  <c r="V258" i="1" s="1"/>
  <c r="Y258" i="1"/>
  <c r="AC258" i="1" s="1"/>
  <c r="AF258" i="1"/>
  <c r="AJ258" i="1" s="1"/>
  <c r="AM258" i="1"/>
  <c r="AQ258" i="1" s="1"/>
  <c r="AT258" i="1"/>
  <c r="AX258" i="1" s="1"/>
  <c r="BA258" i="1"/>
  <c r="BE258" i="1" s="1"/>
  <c r="O259" i="1"/>
  <c r="R259" i="1"/>
  <c r="V259" i="1" s="1"/>
  <c r="Y259" i="1"/>
  <c r="AC259" i="1" s="1"/>
  <c r="AF259" i="1"/>
  <c r="AJ259" i="1" s="1"/>
  <c r="AM259" i="1"/>
  <c r="AQ259" i="1" s="1"/>
  <c r="AT259" i="1"/>
  <c r="AX259" i="1" s="1"/>
  <c r="BA259" i="1"/>
  <c r="BE259" i="1" s="1"/>
  <c r="O260" i="1"/>
  <c r="R260" i="1"/>
  <c r="V260" i="1" s="1"/>
  <c r="Y260" i="1"/>
  <c r="AC260" i="1" s="1"/>
  <c r="AF260" i="1"/>
  <c r="AJ260" i="1" s="1"/>
  <c r="AM260" i="1"/>
  <c r="AQ260" i="1" s="1"/>
  <c r="AT260" i="1"/>
  <c r="AX260" i="1" s="1"/>
  <c r="BA260" i="1"/>
  <c r="BE260" i="1" s="1"/>
  <c r="O261" i="1"/>
  <c r="R261" i="1"/>
  <c r="V261" i="1" s="1"/>
  <c r="Y261" i="1"/>
  <c r="AC261" i="1" s="1"/>
  <c r="AF261" i="1"/>
  <c r="AJ261" i="1" s="1"/>
  <c r="AM261" i="1"/>
  <c r="AQ261" i="1" s="1"/>
  <c r="AT261" i="1"/>
  <c r="AX261" i="1" s="1"/>
  <c r="BA261" i="1"/>
  <c r="BE261" i="1" s="1"/>
  <c r="O262" i="1"/>
  <c r="R262" i="1"/>
  <c r="V262" i="1" s="1"/>
  <c r="Y262" i="1"/>
  <c r="AC262" i="1" s="1"/>
  <c r="AF262" i="1"/>
  <c r="AJ262" i="1" s="1"/>
  <c r="AM262" i="1"/>
  <c r="AQ262" i="1" s="1"/>
  <c r="AT262" i="1"/>
  <c r="AX262" i="1" s="1"/>
  <c r="BA262" i="1"/>
  <c r="BE262" i="1" s="1"/>
  <c r="O263" i="1"/>
  <c r="R263" i="1"/>
  <c r="V263" i="1" s="1"/>
  <c r="Y263" i="1"/>
  <c r="AC263" i="1" s="1"/>
  <c r="AF263" i="1"/>
  <c r="AJ263" i="1" s="1"/>
  <c r="AM263" i="1"/>
  <c r="AQ263" i="1" s="1"/>
  <c r="AT263" i="1"/>
  <c r="AX263" i="1" s="1"/>
  <c r="BA263" i="1"/>
  <c r="BE263" i="1" s="1"/>
  <c r="O264" i="1"/>
  <c r="R264" i="1"/>
  <c r="V264" i="1" s="1"/>
  <c r="Y264" i="1"/>
  <c r="AC264" i="1" s="1"/>
  <c r="AF264" i="1"/>
  <c r="AJ264" i="1" s="1"/>
  <c r="AM264" i="1"/>
  <c r="AQ264" i="1" s="1"/>
  <c r="AT264" i="1"/>
  <c r="AX264" i="1" s="1"/>
  <c r="BA264" i="1"/>
  <c r="BE264" i="1" s="1"/>
  <c r="O265" i="1"/>
  <c r="R265" i="1"/>
  <c r="V265" i="1" s="1"/>
  <c r="Y265" i="1"/>
  <c r="AC265" i="1" s="1"/>
  <c r="AF265" i="1"/>
  <c r="AJ265" i="1" s="1"/>
  <c r="AM265" i="1"/>
  <c r="AQ265" i="1" s="1"/>
  <c r="AT265" i="1"/>
  <c r="AX265" i="1" s="1"/>
  <c r="BA265" i="1"/>
  <c r="BE265" i="1" s="1"/>
  <c r="O266" i="1"/>
  <c r="R266" i="1"/>
  <c r="V266" i="1" s="1"/>
  <c r="Y266" i="1"/>
  <c r="AC266" i="1" s="1"/>
  <c r="AF266" i="1"/>
  <c r="AJ266" i="1" s="1"/>
  <c r="AM266" i="1"/>
  <c r="AQ266" i="1" s="1"/>
  <c r="AT266" i="1"/>
  <c r="AX266" i="1" s="1"/>
  <c r="BA266" i="1"/>
  <c r="BE266" i="1" s="1"/>
  <c r="O267" i="1"/>
  <c r="R267" i="1"/>
  <c r="V267" i="1" s="1"/>
  <c r="Y267" i="1"/>
  <c r="AC267" i="1" s="1"/>
  <c r="AF267" i="1"/>
  <c r="AJ267" i="1" s="1"/>
  <c r="AM267" i="1"/>
  <c r="AQ267" i="1" s="1"/>
  <c r="AT267" i="1"/>
  <c r="AX267" i="1" s="1"/>
  <c r="BA267" i="1"/>
  <c r="BE267" i="1" s="1"/>
  <c r="O268" i="1"/>
  <c r="R268" i="1"/>
  <c r="V268" i="1" s="1"/>
  <c r="Y268" i="1"/>
  <c r="AC268" i="1" s="1"/>
  <c r="AF268" i="1"/>
  <c r="AJ268" i="1" s="1"/>
  <c r="AM268" i="1"/>
  <c r="AQ268" i="1" s="1"/>
  <c r="AT268" i="1"/>
  <c r="AX268" i="1" s="1"/>
  <c r="BA268" i="1"/>
  <c r="BE268" i="1" s="1"/>
  <c r="O269" i="1"/>
  <c r="R269" i="1"/>
  <c r="V269" i="1" s="1"/>
  <c r="Y269" i="1"/>
  <c r="AC269" i="1" s="1"/>
  <c r="AF269" i="1"/>
  <c r="AJ269" i="1" s="1"/>
  <c r="AM269" i="1"/>
  <c r="AQ269" i="1" s="1"/>
  <c r="AT269" i="1"/>
  <c r="AX269" i="1" s="1"/>
  <c r="BA269" i="1"/>
  <c r="BE269" i="1" s="1"/>
  <c r="O270" i="1"/>
  <c r="R270" i="1"/>
  <c r="V270" i="1" s="1"/>
  <c r="Y270" i="1"/>
  <c r="AC270" i="1" s="1"/>
  <c r="AF270" i="1"/>
  <c r="AJ270" i="1" s="1"/>
  <c r="AM270" i="1"/>
  <c r="AQ270" i="1" s="1"/>
  <c r="AT270" i="1"/>
  <c r="AX270" i="1" s="1"/>
  <c r="BA270" i="1"/>
  <c r="BE270" i="1" s="1"/>
  <c r="O271" i="1"/>
  <c r="R271" i="1"/>
  <c r="V271" i="1" s="1"/>
  <c r="Y271" i="1"/>
  <c r="AC271" i="1" s="1"/>
  <c r="AF271" i="1"/>
  <c r="AJ271" i="1" s="1"/>
  <c r="AM271" i="1"/>
  <c r="AQ271" i="1" s="1"/>
  <c r="AT271" i="1"/>
  <c r="AX271" i="1" s="1"/>
  <c r="BA271" i="1"/>
  <c r="BE271" i="1" s="1"/>
  <c r="O272" i="1"/>
  <c r="R272" i="1"/>
  <c r="V272" i="1" s="1"/>
  <c r="Y272" i="1"/>
  <c r="AC272" i="1" s="1"/>
  <c r="AF272" i="1"/>
  <c r="AJ272" i="1" s="1"/>
  <c r="AM272" i="1"/>
  <c r="AQ272" i="1" s="1"/>
  <c r="AT272" i="1"/>
  <c r="AX272" i="1" s="1"/>
  <c r="BA272" i="1"/>
  <c r="BE272" i="1" s="1"/>
  <c r="O273" i="1"/>
  <c r="R273" i="1"/>
  <c r="V273" i="1" s="1"/>
  <c r="Y273" i="1"/>
  <c r="AC273" i="1" s="1"/>
  <c r="AF273" i="1"/>
  <c r="AJ273" i="1" s="1"/>
  <c r="AM273" i="1"/>
  <c r="AQ273" i="1" s="1"/>
  <c r="AT273" i="1"/>
  <c r="AX273" i="1" s="1"/>
  <c r="BA273" i="1"/>
  <c r="BE273" i="1" s="1"/>
  <c r="O274" i="1"/>
  <c r="R274" i="1"/>
  <c r="V274" i="1" s="1"/>
  <c r="Y274" i="1"/>
  <c r="AC274" i="1" s="1"/>
  <c r="AF274" i="1"/>
  <c r="AJ274" i="1" s="1"/>
  <c r="AM274" i="1"/>
  <c r="AQ274" i="1" s="1"/>
  <c r="AT274" i="1"/>
  <c r="AX274" i="1" s="1"/>
  <c r="BA274" i="1"/>
  <c r="BE274" i="1" s="1"/>
  <c r="O275" i="1"/>
  <c r="R275" i="1"/>
  <c r="V275" i="1" s="1"/>
  <c r="Y275" i="1"/>
  <c r="AC275" i="1" s="1"/>
  <c r="AF275" i="1"/>
  <c r="AJ275" i="1" s="1"/>
  <c r="AM275" i="1"/>
  <c r="AQ275" i="1" s="1"/>
  <c r="AT275" i="1"/>
  <c r="AX275" i="1" s="1"/>
  <c r="BA275" i="1"/>
  <c r="BE275" i="1" s="1"/>
  <c r="O276" i="1"/>
  <c r="R276" i="1"/>
  <c r="V276" i="1" s="1"/>
  <c r="Y276" i="1"/>
  <c r="AC276" i="1" s="1"/>
  <c r="AF276" i="1"/>
  <c r="AJ276" i="1" s="1"/>
  <c r="AM276" i="1"/>
  <c r="AQ276" i="1" s="1"/>
  <c r="AT276" i="1"/>
  <c r="AX276" i="1" s="1"/>
  <c r="BA276" i="1"/>
  <c r="BE276" i="1" s="1"/>
  <c r="O277" i="1"/>
  <c r="R277" i="1"/>
  <c r="V277" i="1" s="1"/>
  <c r="Y277" i="1"/>
  <c r="AC277" i="1" s="1"/>
  <c r="AF277" i="1"/>
  <c r="AJ277" i="1" s="1"/>
  <c r="AM277" i="1"/>
  <c r="AQ277" i="1" s="1"/>
  <c r="AT277" i="1"/>
  <c r="AX277" i="1" s="1"/>
  <c r="BA277" i="1"/>
  <c r="BE277" i="1" s="1"/>
  <c r="O278" i="1"/>
  <c r="R278" i="1"/>
  <c r="V278" i="1" s="1"/>
  <c r="Y278" i="1"/>
  <c r="AC278" i="1" s="1"/>
  <c r="AF278" i="1"/>
  <c r="AJ278" i="1" s="1"/>
  <c r="AM278" i="1"/>
  <c r="AQ278" i="1" s="1"/>
  <c r="AT278" i="1"/>
  <c r="AX278" i="1" s="1"/>
  <c r="BA278" i="1"/>
  <c r="BE278" i="1" s="1"/>
  <c r="O279" i="1"/>
  <c r="R279" i="1"/>
  <c r="V279" i="1" s="1"/>
  <c r="Y279" i="1"/>
  <c r="AC279" i="1" s="1"/>
  <c r="AF279" i="1"/>
  <c r="AJ279" i="1" s="1"/>
  <c r="AM279" i="1"/>
  <c r="AQ279" i="1" s="1"/>
  <c r="AT279" i="1"/>
  <c r="AX279" i="1" s="1"/>
  <c r="BA279" i="1"/>
  <c r="BE279" i="1" s="1"/>
  <c r="O280" i="1"/>
  <c r="R280" i="1"/>
  <c r="V280" i="1" s="1"/>
  <c r="Y280" i="1"/>
  <c r="AC280" i="1" s="1"/>
  <c r="AF280" i="1"/>
  <c r="AJ280" i="1" s="1"/>
  <c r="AM280" i="1"/>
  <c r="AQ280" i="1" s="1"/>
  <c r="AT280" i="1"/>
  <c r="AX280" i="1" s="1"/>
  <c r="BA280" i="1"/>
  <c r="BE280" i="1" s="1"/>
  <c r="O281" i="1"/>
  <c r="R281" i="1"/>
  <c r="V281" i="1" s="1"/>
  <c r="Y281" i="1"/>
  <c r="AC281" i="1" s="1"/>
  <c r="AF281" i="1"/>
  <c r="AJ281" i="1" s="1"/>
  <c r="AM281" i="1"/>
  <c r="AQ281" i="1" s="1"/>
  <c r="AT281" i="1"/>
  <c r="AX281" i="1" s="1"/>
  <c r="BA281" i="1"/>
  <c r="BE281" i="1" s="1"/>
  <c r="O282" i="1"/>
  <c r="R282" i="1"/>
  <c r="V282" i="1" s="1"/>
  <c r="Y282" i="1"/>
  <c r="AC282" i="1" s="1"/>
  <c r="AF282" i="1"/>
  <c r="AJ282" i="1" s="1"/>
  <c r="AM282" i="1"/>
  <c r="AQ282" i="1" s="1"/>
  <c r="AT282" i="1"/>
  <c r="AX282" i="1" s="1"/>
  <c r="BA282" i="1"/>
  <c r="BE282" i="1" s="1"/>
  <c r="O283" i="1"/>
  <c r="R283" i="1"/>
  <c r="V283" i="1" s="1"/>
  <c r="Y283" i="1"/>
  <c r="AC283" i="1" s="1"/>
  <c r="AF283" i="1"/>
  <c r="AJ283" i="1" s="1"/>
  <c r="AM283" i="1"/>
  <c r="AQ283" i="1" s="1"/>
  <c r="AT283" i="1"/>
  <c r="AX283" i="1" s="1"/>
  <c r="BA283" i="1"/>
  <c r="BE283" i="1" s="1"/>
  <c r="O284" i="1"/>
  <c r="R284" i="1"/>
  <c r="V284" i="1" s="1"/>
  <c r="Y284" i="1"/>
  <c r="AC284" i="1" s="1"/>
  <c r="AF284" i="1"/>
  <c r="AJ284" i="1" s="1"/>
  <c r="AM284" i="1"/>
  <c r="AQ284" i="1" s="1"/>
  <c r="AT284" i="1"/>
  <c r="AX284" i="1" s="1"/>
  <c r="BA284" i="1"/>
  <c r="BE284" i="1" s="1"/>
  <c r="O285" i="1"/>
  <c r="R285" i="1"/>
  <c r="V285" i="1" s="1"/>
  <c r="Y285" i="1"/>
  <c r="AC285" i="1" s="1"/>
  <c r="AF285" i="1"/>
  <c r="AJ285" i="1" s="1"/>
  <c r="AM285" i="1"/>
  <c r="AQ285" i="1" s="1"/>
  <c r="AT285" i="1"/>
  <c r="AX285" i="1" s="1"/>
  <c r="BA285" i="1"/>
  <c r="BE285" i="1" s="1"/>
  <c r="O286" i="1"/>
  <c r="R286" i="1"/>
  <c r="S286" i="1"/>
  <c r="Y286" i="1"/>
  <c r="Z286" i="1"/>
  <c r="AF286" i="1"/>
  <c r="AG286" i="1"/>
  <c r="AM286" i="1"/>
  <c r="AN286" i="1"/>
  <c r="AT286" i="1"/>
  <c r="AX286" i="1" s="1"/>
  <c r="BA286" i="1"/>
  <c r="BE286" i="1" s="1"/>
  <c r="O287" i="1"/>
  <c r="R287" i="1"/>
  <c r="V287" i="1" s="1"/>
  <c r="Y287" i="1"/>
  <c r="AC287" i="1" s="1"/>
  <c r="AF287" i="1"/>
  <c r="AJ287" i="1" s="1"/>
  <c r="AM287" i="1"/>
  <c r="AQ287" i="1" s="1"/>
  <c r="AT287" i="1"/>
  <c r="AX287" i="1" s="1"/>
  <c r="BA287" i="1"/>
  <c r="BE287" i="1" s="1"/>
  <c r="O288" i="1"/>
  <c r="R288" i="1"/>
  <c r="V288" i="1" s="1"/>
  <c r="Y288" i="1"/>
  <c r="AC288" i="1" s="1"/>
  <c r="AF288" i="1"/>
  <c r="AJ288" i="1" s="1"/>
  <c r="AM288" i="1"/>
  <c r="AQ288" i="1" s="1"/>
  <c r="AT288" i="1"/>
  <c r="AX288" i="1" s="1"/>
  <c r="BA288" i="1"/>
  <c r="BE288" i="1" s="1"/>
  <c r="O289" i="1"/>
  <c r="R289" i="1"/>
  <c r="V289" i="1" s="1"/>
  <c r="Y289" i="1"/>
  <c r="AC289" i="1" s="1"/>
  <c r="AF289" i="1"/>
  <c r="AJ289" i="1" s="1"/>
  <c r="AM289" i="1"/>
  <c r="AQ289" i="1" s="1"/>
  <c r="AT289" i="1"/>
  <c r="AX289" i="1" s="1"/>
  <c r="BA289" i="1"/>
  <c r="BE289" i="1" s="1"/>
  <c r="O290" i="1"/>
  <c r="R290" i="1"/>
  <c r="V290" i="1" s="1"/>
  <c r="Y290" i="1"/>
  <c r="AC290" i="1" s="1"/>
  <c r="AF290" i="1"/>
  <c r="AJ290" i="1" s="1"/>
  <c r="AM290" i="1"/>
  <c r="AQ290" i="1" s="1"/>
  <c r="AT290" i="1"/>
  <c r="AX290" i="1" s="1"/>
  <c r="BA290" i="1"/>
  <c r="BE290" i="1" s="1"/>
  <c r="O292" i="1"/>
  <c r="R292" i="1"/>
  <c r="V292" i="1" s="1"/>
  <c r="Y292" i="1"/>
  <c r="AC292" i="1" s="1"/>
  <c r="AF292" i="1"/>
  <c r="AJ292" i="1" s="1"/>
  <c r="AM292" i="1"/>
  <c r="AQ292" i="1" s="1"/>
  <c r="AT292" i="1"/>
  <c r="AX292" i="1" s="1"/>
  <c r="BA292" i="1"/>
  <c r="BE292" i="1" s="1"/>
  <c r="O293" i="1"/>
  <c r="R293" i="1"/>
  <c r="V293" i="1" s="1"/>
  <c r="Y293" i="1"/>
  <c r="AC293" i="1" s="1"/>
  <c r="AF293" i="1"/>
  <c r="AJ293" i="1" s="1"/>
  <c r="AM293" i="1"/>
  <c r="AQ293" i="1" s="1"/>
  <c r="AT293" i="1"/>
  <c r="AX293" i="1" s="1"/>
  <c r="BA293" i="1"/>
  <c r="BE293" i="1" s="1"/>
  <c r="K296" i="1"/>
  <c r="R296" i="1"/>
  <c r="S296" i="1" s="1"/>
  <c r="Y296" i="1"/>
  <c r="Z296" i="1" s="1"/>
  <c r="AC296" i="1" s="1"/>
  <c r="AF296" i="1"/>
  <c r="AM296" i="1"/>
  <c r="AT296" i="1"/>
  <c r="BA296" i="1"/>
  <c r="BB296" i="1" s="1"/>
  <c r="BE296" i="1" s="1"/>
  <c r="K297" i="1"/>
  <c r="R297" i="1"/>
  <c r="Y297" i="1"/>
  <c r="Z297" i="1" s="1"/>
  <c r="AF297" i="1"/>
  <c r="AG297" i="1" s="1"/>
  <c r="AM297" i="1"/>
  <c r="AT297" i="1"/>
  <c r="AU297" i="1" s="1"/>
  <c r="BA297" i="1"/>
  <c r="K298" i="1"/>
  <c r="L298" i="1" s="1"/>
  <c r="O298" i="1" s="1"/>
  <c r="R298" i="1"/>
  <c r="S298" i="1"/>
  <c r="Y298" i="1"/>
  <c r="Z298" i="1" s="1"/>
  <c r="AF298" i="1"/>
  <c r="AG298" i="1" s="1"/>
  <c r="AM298" i="1"/>
  <c r="AN298" i="1" s="1"/>
  <c r="AQ298" i="1" s="1"/>
  <c r="AT298" i="1"/>
  <c r="BA298" i="1"/>
  <c r="BB298" i="1"/>
  <c r="R300" i="1"/>
  <c r="S300" i="1" s="1"/>
  <c r="V300" i="1" s="1"/>
  <c r="Y300" i="1"/>
  <c r="Z300" i="1" s="1"/>
  <c r="AF300" i="1"/>
  <c r="AM300" i="1"/>
  <c r="AN300" i="1" s="1"/>
  <c r="AT300" i="1"/>
  <c r="BA300" i="1"/>
  <c r="BB300" i="1" s="1"/>
  <c r="BE300" i="1" s="1"/>
  <c r="BA301" i="1"/>
  <c r="BB301" i="1" s="1"/>
  <c r="K302" i="1"/>
  <c r="L302" i="1" s="1"/>
  <c r="R302" i="1"/>
  <c r="S302" i="1" s="1"/>
  <c r="V302" i="1" s="1"/>
  <c r="Y302" i="1"/>
  <c r="Z302" i="1" s="1"/>
  <c r="AF302" i="1"/>
  <c r="AM302" i="1"/>
  <c r="AN302" i="1" s="1"/>
  <c r="AT302" i="1"/>
  <c r="AU302" i="1" s="1"/>
  <c r="BA302" i="1"/>
  <c r="BB302" i="1" s="1"/>
  <c r="BE302" i="1" s="1"/>
  <c r="K304" i="1"/>
  <c r="L304" i="1" s="1"/>
  <c r="R304" i="1"/>
  <c r="V304" i="1" s="1"/>
  <c r="Y304" i="1"/>
  <c r="Z304" i="1"/>
  <c r="AF304" i="1"/>
  <c r="AG304" i="1"/>
  <c r="AM304" i="1"/>
  <c r="AN304" i="1"/>
  <c r="AT304" i="1"/>
  <c r="AU304" i="1"/>
  <c r="BA304" i="1"/>
  <c r="BB304" i="1"/>
  <c r="K305" i="1"/>
  <c r="R305" i="1"/>
  <c r="S305" i="1" s="1"/>
  <c r="Y305" i="1"/>
  <c r="AF305" i="1"/>
  <c r="AM305" i="1"/>
  <c r="AN305" i="1" s="1"/>
  <c r="AT305" i="1"/>
  <c r="AU305" i="1" s="1"/>
  <c r="BA305" i="1"/>
  <c r="BB305" i="1" s="1"/>
  <c r="BE305" i="1" s="1"/>
  <c r="K306" i="1"/>
  <c r="L306" i="1" s="1"/>
  <c r="R306" i="1"/>
  <c r="Y306" i="1"/>
  <c r="Z306" i="1" s="1"/>
  <c r="AF306" i="1"/>
  <c r="AG306" i="1" s="1"/>
  <c r="AM306" i="1"/>
  <c r="AN306" i="1" s="1"/>
  <c r="AQ306" i="1" s="1"/>
  <c r="AT306" i="1"/>
  <c r="BA306" i="1"/>
  <c r="K307" i="1"/>
  <c r="L307" i="1" s="1"/>
  <c r="O307" i="1" s="1"/>
  <c r="R307" i="1"/>
  <c r="Y307" i="1"/>
  <c r="AF307" i="1"/>
  <c r="AG307" i="1" s="1"/>
  <c r="AM307" i="1"/>
  <c r="AT307" i="1"/>
  <c r="AU307" i="1" s="1"/>
  <c r="AX307" i="1" s="1"/>
  <c r="BA307" i="1"/>
  <c r="BB307" i="1" s="1"/>
  <c r="BE307" i="1" s="1"/>
  <c r="K308" i="1"/>
  <c r="O308" i="1" s="1"/>
  <c r="R308" i="1"/>
  <c r="S308" i="1" s="1"/>
  <c r="V308" i="1" s="1"/>
  <c r="Y308" i="1"/>
  <c r="AF308" i="1"/>
  <c r="AG308" i="1" s="1"/>
  <c r="AM308" i="1"/>
  <c r="AT308" i="1"/>
  <c r="AU308" i="1" s="1"/>
  <c r="AX308" i="1" s="1"/>
  <c r="BA308" i="1"/>
  <c r="K309" i="1"/>
  <c r="O309" i="1" s="1"/>
  <c r="R309" i="1"/>
  <c r="S309" i="1" s="1"/>
  <c r="V309" i="1" s="1"/>
  <c r="Y309" i="1"/>
  <c r="Z309" i="1"/>
  <c r="AF309" i="1"/>
  <c r="AG309" i="1"/>
  <c r="AM309" i="1"/>
  <c r="AN309" i="1"/>
  <c r="AT309" i="1"/>
  <c r="AU309" i="1"/>
  <c r="BA309" i="1"/>
  <c r="BB309" i="1"/>
  <c r="K310" i="1"/>
  <c r="O310" i="1" s="1"/>
  <c r="R310" i="1"/>
  <c r="S310" i="1" s="1"/>
  <c r="V310" i="1" s="1"/>
  <c r="Y310" i="1"/>
  <c r="AF310" i="1"/>
  <c r="AG310" i="1" s="1"/>
  <c r="AM310" i="1"/>
  <c r="AT310" i="1"/>
  <c r="AU310" i="1" s="1"/>
  <c r="AX310" i="1" s="1"/>
  <c r="BA310" i="1"/>
  <c r="K311" i="1"/>
  <c r="O311" i="1" s="1"/>
  <c r="R311" i="1"/>
  <c r="S311" i="1" s="1"/>
  <c r="V311" i="1" s="1"/>
  <c r="Y311" i="1"/>
  <c r="AF311" i="1"/>
  <c r="AM311" i="1"/>
  <c r="AN311" i="1" s="1"/>
  <c r="AQ311" i="1" s="1"/>
  <c r="AT311" i="1"/>
  <c r="AU311" i="1" s="1"/>
  <c r="BA311" i="1"/>
  <c r="K312" i="1"/>
  <c r="O312" i="1" s="1"/>
  <c r="R312" i="1"/>
  <c r="S312" i="1" s="1"/>
  <c r="V312" i="1" s="1"/>
  <c r="Y312" i="1"/>
  <c r="AF312" i="1"/>
  <c r="AM312" i="1"/>
  <c r="AN312" i="1" s="1"/>
  <c r="AT312" i="1"/>
  <c r="AU312" i="1" s="1"/>
  <c r="AX312" i="1" s="1"/>
  <c r="BA312" i="1"/>
  <c r="K313" i="1"/>
  <c r="O313" i="1" s="1"/>
  <c r="R313" i="1"/>
  <c r="Y313" i="1"/>
  <c r="AF313" i="1"/>
  <c r="AG313" i="1" s="1"/>
  <c r="AM313" i="1"/>
  <c r="AT313" i="1"/>
  <c r="AU313" i="1" s="1"/>
  <c r="AX313" i="1" s="1"/>
  <c r="BA313" i="1"/>
  <c r="BB313" i="1" s="1"/>
  <c r="K314" i="1"/>
  <c r="O314" i="1" s="1"/>
  <c r="R314" i="1"/>
  <c r="S314" i="1" s="1"/>
  <c r="V314" i="1" s="1"/>
  <c r="Y314" i="1"/>
  <c r="Z314" i="1"/>
  <c r="AF314" i="1"/>
  <c r="AG314" i="1"/>
  <c r="AM314" i="1"/>
  <c r="AN314" i="1"/>
  <c r="AT314" i="1"/>
  <c r="AU314" i="1"/>
  <c r="BA314" i="1"/>
  <c r="K315" i="1"/>
  <c r="O315" i="1" s="1"/>
  <c r="R315" i="1"/>
  <c r="S315" i="1" s="1"/>
  <c r="V315" i="1" s="1"/>
  <c r="Y315" i="1"/>
  <c r="Z315" i="1" s="1"/>
  <c r="AF315" i="1"/>
  <c r="AM315" i="1"/>
  <c r="AN315" i="1" s="1"/>
  <c r="AT315" i="1"/>
  <c r="AU315" i="1" s="1"/>
  <c r="AX315" i="1" s="1"/>
  <c r="BA315" i="1"/>
  <c r="BE316" i="1"/>
  <c r="K317" i="1"/>
  <c r="O317" i="1" s="1"/>
  <c r="R317" i="1"/>
  <c r="Y317" i="1"/>
  <c r="Z317" i="1" s="1"/>
  <c r="AC317" i="1" s="1"/>
  <c r="AF317" i="1"/>
  <c r="AM317" i="1"/>
  <c r="AT317" i="1"/>
  <c r="BA317" i="1"/>
  <c r="BB317" i="1" s="1"/>
  <c r="BE317" i="1" s="1"/>
  <c r="O318" i="1"/>
  <c r="V318" i="1"/>
  <c r="AC318" i="1"/>
  <c r="AJ318" i="1"/>
  <c r="AM318" i="1"/>
  <c r="AT318" i="1"/>
  <c r="BA318" i="1"/>
  <c r="O319" i="1"/>
  <c r="V319" i="1"/>
  <c r="AC319" i="1"/>
  <c r="AJ319" i="1"/>
  <c r="AM319" i="1"/>
  <c r="AN319" i="1" s="1"/>
  <c r="AQ319" i="1" s="1"/>
  <c r="AT319" i="1"/>
  <c r="AX319" i="1" s="1"/>
  <c r="BA319" i="1"/>
  <c r="BE319" i="1" s="1"/>
  <c r="O320" i="1"/>
  <c r="V320" i="1"/>
  <c r="AC320" i="1"/>
  <c r="AJ320" i="1"/>
  <c r="AM320" i="1"/>
  <c r="AT320" i="1"/>
  <c r="AU320" i="1" s="1"/>
  <c r="BA320" i="1"/>
  <c r="BB320" i="1" s="1"/>
  <c r="O321" i="1"/>
  <c r="V321" i="1"/>
  <c r="AC321" i="1"/>
  <c r="AJ321" i="1"/>
  <c r="AM321" i="1"/>
  <c r="AN321" i="1" s="1"/>
  <c r="AT321" i="1"/>
  <c r="AX321" i="1" s="1"/>
  <c r="BA321" i="1"/>
  <c r="BE321" i="1" s="1"/>
  <c r="K322" i="1"/>
  <c r="L322" i="1" s="1"/>
  <c r="R322" i="1"/>
  <c r="S322" i="1" s="1"/>
  <c r="Y322" i="1"/>
  <c r="Z322" i="1" s="1"/>
  <c r="AC322" i="1" s="1"/>
  <c r="AF322" i="1"/>
  <c r="AM322" i="1"/>
  <c r="AT322" i="1"/>
  <c r="AU322" i="1" s="1"/>
  <c r="BA322" i="1"/>
  <c r="BE323" i="1"/>
  <c r="BE324" i="1"/>
  <c r="K325" i="1"/>
  <c r="L325" i="1" s="1"/>
  <c r="R325" i="1"/>
  <c r="V325" i="1" s="1"/>
  <c r="Y325" i="1"/>
  <c r="AC325" i="1" s="1"/>
  <c r="AF325" i="1"/>
  <c r="AJ325" i="1" s="1"/>
  <c r="AM325" i="1"/>
  <c r="AQ325" i="1" s="1"/>
  <c r="AT325" i="1"/>
  <c r="AX325" i="1" s="1"/>
  <c r="BA325" i="1"/>
  <c r="BE325" i="1" s="1"/>
  <c r="K326" i="1"/>
  <c r="L326" i="1" s="1"/>
  <c r="O326" i="1" s="1"/>
  <c r="R326" i="1"/>
  <c r="V326" i="1" s="1"/>
  <c r="Y326" i="1"/>
  <c r="AC326" i="1" s="1"/>
  <c r="AF326" i="1"/>
  <c r="AJ326" i="1" s="1"/>
  <c r="AM326" i="1"/>
  <c r="AQ326" i="1" s="1"/>
  <c r="AT326" i="1"/>
  <c r="AX326" i="1" s="1"/>
  <c r="BA326" i="1"/>
  <c r="BE326" i="1" s="1"/>
  <c r="L327" i="1"/>
  <c r="O327" i="1" s="1"/>
  <c r="R327" i="1"/>
  <c r="V327" i="1" s="1"/>
  <c r="Y327" i="1"/>
  <c r="AC327" i="1" s="1"/>
  <c r="AF327" i="1"/>
  <c r="AJ327" i="1" s="1"/>
  <c r="AM327" i="1"/>
  <c r="AQ327" i="1" s="1"/>
  <c r="AT327" i="1"/>
  <c r="AX327" i="1" s="1"/>
  <c r="BA327" i="1"/>
  <c r="BE327" i="1" s="1"/>
  <c r="L328" i="1"/>
  <c r="O328" i="1" s="1"/>
  <c r="R328" i="1"/>
  <c r="V328" i="1" s="1"/>
  <c r="Y328" i="1"/>
  <c r="AC328" i="1" s="1"/>
  <c r="AF328" i="1"/>
  <c r="AJ328" i="1" s="1"/>
  <c r="AM328" i="1"/>
  <c r="AQ328" i="1" s="1"/>
  <c r="AT328" i="1"/>
  <c r="AX328" i="1" s="1"/>
  <c r="BA328" i="1"/>
  <c r="BE328" i="1" s="1"/>
  <c r="K329" i="1"/>
  <c r="L329" i="1" s="1"/>
  <c r="R329" i="1"/>
  <c r="V329" i="1" s="1"/>
  <c r="Y329" i="1"/>
  <c r="AC329" i="1" s="1"/>
  <c r="AF329" i="1"/>
  <c r="AJ329" i="1" s="1"/>
  <c r="AM329" i="1"/>
  <c r="AQ329" i="1" s="1"/>
  <c r="AT329" i="1"/>
  <c r="AX329" i="1" s="1"/>
  <c r="BA329" i="1"/>
  <c r="BE329" i="1" s="1"/>
  <c r="K330" i="1"/>
  <c r="L330" i="1" s="1"/>
  <c r="R330" i="1"/>
  <c r="V330" i="1" s="1"/>
  <c r="Y330" i="1"/>
  <c r="AC330" i="1" s="1"/>
  <c r="AF330" i="1"/>
  <c r="AJ330" i="1" s="1"/>
  <c r="AM330" i="1"/>
  <c r="AQ330" i="1" s="1"/>
  <c r="AT330" i="1"/>
  <c r="AX330" i="1" s="1"/>
  <c r="BA330" i="1"/>
  <c r="BE330" i="1" s="1"/>
  <c r="K331" i="1"/>
  <c r="R331" i="1"/>
  <c r="V331" i="1" s="1"/>
  <c r="Y331" i="1"/>
  <c r="AC331" i="1" s="1"/>
  <c r="AF331" i="1"/>
  <c r="AJ331" i="1" s="1"/>
  <c r="AM331" i="1"/>
  <c r="AQ331" i="1" s="1"/>
  <c r="AT331" i="1"/>
  <c r="AX331" i="1" s="1"/>
  <c r="BA331" i="1"/>
  <c r="BE331" i="1" s="1"/>
  <c r="K332" i="1"/>
  <c r="L332" i="1" s="1"/>
  <c r="O332" i="1" s="1"/>
  <c r="R332" i="1"/>
  <c r="V332" i="1" s="1"/>
  <c r="Y332" i="1"/>
  <c r="AC332" i="1" s="1"/>
  <c r="AF332" i="1"/>
  <c r="AJ332" i="1" s="1"/>
  <c r="AM332" i="1"/>
  <c r="AQ332" i="1" s="1"/>
  <c r="AT332" i="1"/>
  <c r="AX332" i="1" s="1"/>
  <c r="BA332" i="1"/>
  <c r="BE332" i="1" s="1"/>
  <c r="K333" i="1"/>
  <c r="L333" i="1" s="1"/>
  <c r="R333" i="1"/>
  <c r="V333" i="1" s="1"/>
  <c r="Y333" i="1"/>
  <c r="AC333" i="1" s="1"/>
  <c r="AF333" i="1"/>
  <c r="AJ333" i="1" s="1"/>
  <c r="AM333" i="1"/>
  <c r="AQ333" i="1" s="1"/>
  <c r="AT333" i="1"/>
  <c r="AX333" i="1" s="1"/>
  <c r="BA333" i="1"/>
  <c r="BE333" i="1" s="1"/>
  <c r="K334" i="1"/>
  <c r="L334" i="1" s="1"/>
  <c r="R334" i="1"/>
  <c r="V334" i="1" s="1"/>
  <c r="Y334" i="1"/>
  <c r="AC334" i="1" s="1"/>
  <c r="AF334" i="1"/>
  <c r="AJ334" i="1" s="1"/>
  <c r="AM334" i="1"/>
  <c r="AQ334" i="1" s="1"/>
  <c r="AT334" i="1"/>
  <c r="AX334" i="1" s="1"/>
  <c r="BA334" i="1"/>
  <c r="BE334" i="1" s="1"/>
  <c r="K335" i="1"/>
  <c r="R335" i="1"/>
  <c r="V335" i="1" s="1"/>
  <c r="Y335" i="1"/>
  <c r="AC335" i="1" s="1"/>
  <c r="AF335" i="1"/>
  <c r="AJ335" i="1" s="1"/>
  <c r="AM335" i="1"/>
  <c r="AQ335" i="1" s="1"/>
  <c r="AT335" i="1"/>
  <c r="AX335" i="1" s="1"/>
  <c r="BA335" i="1"/>
  <c r="BE335" i="1" s="1"/>
  <c r="K336" i="1"/>
  <c r="L336" i="1" s="1"/>
  <c r="O336" i="1" s="1"/>
  <c r="R336" i="1"/>
  <c r="V336" i="1" s="1"/>
  <c r="Y336" i="1"/>
  <c r="AC336" i="1" s="1"/>
  <c r="AF336" i="1"/>
  <c r="AJ336" i="1" s="1"/>
  <c r="AM336" i="1"/>
  <c r="AQ336" i="1" s="1"/>
  <c r="AT336" i="1"/>
  <c r="AX336" i="1" s="1"/>
  <c r="BA336" i="1"/>
  <c r="BE336" i="1" s="1"/>
  <c r="K337" i="1"/>
  <c r="R337" i="1"/>
  <c r="V337" i="1" s="1"/>
  <c r="Y337" i="1"/>
  <c r="AC337" i="1" s="1"/>
  <c r="AF337" i="1"/>
  <c r="AJ337" i="1" s="1"/>
  <c r="AM337" i="1"/>
  <c r="AQ337" i="1" s="1"/>
  <c r="AT337" i="1"/>
  <c r="AX337" i="1" s="1"/>
  <c r="BA337" i="1"/>
  <c r="BE337" i="1" s="1"/>
  <c r="K338" i="1"/>
  <c r="L338" i="1" s="1"/>
  <c r="R338" i="1"/>
  <c r="V338" i="1" s="1"/>
  <c r="Y338" i="1"/>
  <c r="AC338" i="1" s="1"/>
  <c r="AF338" i="1"/>
  <c r="AJ338" i="1" s="1"/>
  <c r="AM338" i="1"/>
  <c r="AQ338" i="1" s="1"/>
  <c r="AT338" i="1"/>
  <c r="AX338" i="1" s="1"/>
  <c r="BA338" i="1"/>
  <c r="BE338" i="1" s="1"/>
  <c r="K339" i="1"/>
  <c r="L339" i="1" s="1"/>
  <c r="R339" i="1"/>
  <c r="V339" i="1" s="1"/>
  <c r="Y339" i="1"/>
  <c r="AC339" i="1" s="1"/>
  <c r="AF339" i="1"/>
  <c r="AJ339" i="1" s="1"/>
  <c r="AM339" i="1"/>
  <c r="AQ339" i="1" s="1"/>
  <c r="AT339" i="1"/>
  <c r="AX339" i="1" s="1"/>
  <c r="BA339" i="1"/>
  <c r="BE339" i="1" s="1"/>
  <c r="L340" i="1"/>
  <c r="O340" i="1" s="1"/>
  <c r="R340" i="1"/>
  <c r="V340" i="1" s="1"/>
  <c r="Y340" i="1"/>
  <c r="AC340" i="1" s="1"/>
  <c r="AF340" i="1"/>
  <c r="AJ340" i="1" s="1"/>
  <c r="AM340" i="1"/>
  <c r="AQ340" i="1" s="1"/>
  <c r="AT340" i="1"/>
  <c r="AX340" i="1" s="1"/>
  <c r="BA340" i="1"/>
  <c r="BE340" i="1" s="1"/>
  <c r="K341" i="1"/>
  <c r="L341" i="1" s="1"/>
  <c r="R341" i="1"/>
  <c r="V341" i="1" s="1"/>
  <c r="Y341" i="1"/>
  <c r="AC341" i="1" s="1"/>
  <c r="AF341" i="1"/>
  <c r="AJ341" i="1" s="1"/>
  <c r="AM341" i="1"/>
  <c r="AQ341" i="1" s="1"/>
  <c r="AT341" i="1"/>
  <c r="AX341" i="1" s="1"/>
  <c r="BA341" i="1"/>
  <c r="BE341" i="1" s="1"/>
  <c r="K342" i="1"/>
  <c r="L342" i="1" s="1"/>
  <c r="O342" i="1" s="1"/>
  <c r="R342" i="1"/>
  <c r="V342" i="1" s="1"/>
  <c r="Y342" i="1"/>
  <c r="AC342" i="1" s="1"/>
  <c r="AF342" i="1"/>
  <c r="AJ342" i="1" s="1"/>
  <c r="AM342" i="1"/>
  <c r="AQ342" i="1" s="1"/>
  <c r="AT342" i="1"/>
  <c r="AX342" i="1" s="1"/>
  <c r="BA342" i="1"/>
  <c r="BE342" i="1" s="1"/>
  <c r="L343" i="1"/>
  <c r="O343" i="1" s="1"/>
  <c r="R343" i="1"/>
  <c r="V343" i="1" s="1"/>
  <c r="Y343" i="1"/>
  <c r="AC343" i="1" s="1"/>
  <c r="AF343" i="1"/>
  <c r="AJ343" i="1" s="1"/>
  <c r="AM343" i="1"/>
  <c r="AQ343" i="1" s="1"/>
  <c r="AT343" i="1"/>
  <c r="AX343" i="1" s="1"/>
  <c r="BA343" i="1"/>
  <c r="BE343" i="1" s="1"/>
  <c r="L344" i="1"/>
  <c r="O344" i="1" s="1"/>
  <c r="R344" i="1"/>
  <c r="V344" i="1" s="1"/>
  <c r="Y344" i="1"/>
  <c r="AC344" i="1" s="1"/>
  <c r="AF344" i="1"/>
  <c r="AJ344" i="1" s="1"/>
  <c r="AM344" i="1"/>
  <c r="AQ344" i="1" s="1"/>
  <c r="AT344" i="1"/>
  <c r="AX344" i="1" s="1"/>
  <c r="BA344" i="1"/>
  <c r="BE344" i="1" s="1"/>
  <c r="K346" i="1"/>
  <c r="R346" i="1"/>
  <c r="V346" i="1" s="1"/>
  <c r="Y346" i="1"/>
  <c r="AC346" i="1" s="1"/>
  <c r="AF346" i="1"/>
  <c r="AJ346" i="1" s="1"/>
  <c r="AM346" i="1"/>
  <c r="AQ346" i="1" s="1"/>
  <c r="AT346" i="1"/>
  <c r="AX346" i="1" s="1"/>
  <c r="BA346" i="1"/>
  <c r="BE346" i="1" s="1"/>
  <c r="K347" i="1"/>
  <c r="R347" i="1"/>
  <c r="V347" i="1" s="1"/>
  <c r="Y347" i="1"/>
  <c r="AC347" i="1" s="1"/>
  <c r="AF347" i="1"/>
  <c r="AJ347" i="1" s="1"/>
  <c r="AM347" i="1"/>
  <c r="AQ347" i="1" s="1"/>
  <c r="AT347" i="1"/>
  <c r="AX347" i="1" s="1"/>
  <c r="BA347" i="1"/>
  <c r="BE347" i="1" s="1"/>
  <c r="L348" i="1"/>
  <c r="O348" i="1" s="1"/>
  <c r="R348" i="1"/>
  <c r="V348" i="1" s="1"/>
  <c r="Y348" i="1"/>
  <c r="AC348" i="1" s="1"/>
  <c r="AF348" i="1"/>
  <c r="AJ348" i="1" s="1"/>
  <c r="AM348" i="1"/>
  <c r="AQ348" i="1" s="1"/>
  <c r="AT348" i="1"/>
  <c r="AX348" i="1" s="1"/>
  <c r="BA348" i="1"/>
  <c r="BE348" i="1" s="1"/>
  <c r="L349" i="1"/>
  <c r="O349" i="1" s="1"/>
  <c r="R349" i="1"/>
  <c r="V349" i="1" s="1"/>
  <c r="Y349" i="1"/>
  <c r="AC349" i="1" s="1"/>
  <c r="AF349" i="1"/>
  <c r="AJ349" i="1" s="1"/>
  <c r="AM349" i="1"/>
  <c r="AQ349" i="1" s="1"/>
  <c r="AT349" i="1"/>
  <c r="AX349" i="1" s="1"/>
  <c r="BA349" i="1"/>
  <c r="BE349" i="1" s="1"/>
  <c r="L350" i="1"/>
  <c r="O350" i="1" s="1"/>
  <c r="R350" i="1"/>
  <c r="V350" i="1" s="1"/>
  <c r="Y350" i="1"/>
  <c r="AC350" i="1" s="1"/>
  <c r="AF350" i="1"/>
  <c r="AJ350" i="1" s="1"/>
  <c r="AM350" i="1"/>
  <c r="AQ350" i="1" s="1"/>
  <c r="AT350" i="1"/>
  <c r="AX350" i="1" s="1"/>
  <c r="BA350" i="1"/>
  <c r="BE350" i="1" s="1"/>
  <c r="L351" i="1"/>
  <c r="O351" i="1" s="1"/>
  <c r="R351" i="1"/>
  <c r="V351" i="1" s="1"/>
  <c r="Y351" i="1"/>
  <c r="AC351" i="1" s="1"/>
  <c r="AF351" i="1"/>
  <c r="AJ351" i="1" s="1"/>
  <c r="AM351" i="1"/>
  <c r="AQ351" i="1" s="1"/>
  <c r="AT351" i="1"/>
  <c r="AX351" i="1" s="1"/>
  <c r="BA351" i="1"/>
  <c r="BE351" i="1" s="1"/>
  <c r="L353" i="1"/>
  <c r="O353" i="1" s="1"/>
  <c r="R353" i="1"/>
  <c r="V353" i="1" s="1"/>
  <c r="Y353" i="1"/>
  <c r="AC353" i="1" s="1"/>
  <c r="AF353" i="1"/>
  <c r="AJ353" i="1" s="1"/>
  <c r="AM353" i="1"/>
  <c r="AQ353" i="1" s="1"/>
  <c r="AT353" i="1"/>
  <c r="AX353" i="1" s="1"/>
  <c r="BA353" i="1"/>
  <c r="BE353" i="1" s="1"/>
  <c r="L354" i="1"/>
  <c r="O354" i="1" s="1"/>
  <c r="R354" i="1"/>
  <c r="V354" i="1" s="1"/>
  <c r="Y354" i="1"/>
  <c r="AC354" i="1" s="1"/>
  <c r="AF354" i="1"/>
  <c r="AJ354" i="1" s="1"/>
  <c r="AM354" i="1"/>
  <c r="AQ354" i="1" s="1"/>
  <c r="AT354" i="1"/>
  <c r="AX354" i="1" s="1"/>
  <c r="BA354" i="1"/>
  <c r="BE354" i="1" s="1"/>
  <c r="K355" i="1"/>
  <c r="R355" i="1"/>
  <c r="V355" i="1" s="1"/>
  <c r="Y355" i="1"/>
  <c r="AC355" i="1" s="1"/>
  <c r="AF355" i="1"/>
  <c r="AJ355" i="1" s="1"/>
  <c r="AM355" i="1"/>
  <c r="AQ355" i="1" s="1"/>
  <c r="AT355" i="1"/>
  <c r="AX355" i="1" s="1"/>
  <c r="BA355" i="1"/>
  <c r="BE355" i="1" s="1"/>
  <c r="L356" i="1"/>
  <c r="O356" i="1" s="1"/>
  <c r="R356" i="1"/>
  <c r="V356" i="1" s="1"/>
  <c r="Y356" i="1"/>
  <c r="AC356" i="1" s="1"/>
  <c r="AF356" i="1"/>
  <c r="AJ356" i="1" s="1"/>
  <c r="AM356" i="1"/>
  <c r="AQ356" i="1" s="1"/>
  <c r="AT356" i="1"/>
  <c r="AX356" i="1" s="1"/>
  <c r="BA356" i="1"/>
  <c r="BE356" i="1" s="1"/>
  <c r="L360" i="1"/>
  <c r="O360" i="1" s="1"/>
  <c r="R360" i="1"/>
  <c r="V360" i="1" s="1"/>
  <c r="Y360" i="1"/>
  <c r="AC360" i="1" s="1"/>
  <c r="AF360" i="1"/>
  <c r="AJ360" i="1" s="1"/>
  <c r="AM360" i="1"/>
  <c r="AQ360" i="1" s="1"/>
  <c r="AT360" i="1"/>
  <c r="AX360" i="1" s="1"/>
  <c r="BA360" i="1"/>
  <c r="BE360" i="1" s="1"/>
  <c r="K361" i="1"/>
  <c r="L361" i="1" s="1"/>
  <c r="O361" i="1" s="1"/>
  <c r="R361" i="1"/>
  <c r="V361" i="1" s="1"/>
  <c r="Y361" i="1"/>
  <c r="AC361" i="1" s="1"/>
  <c r="AF361" i="1"/>
  <c r="AJ361" i="1" s="1"/>
  <c r="AM361" i="1"/>
  <c r="AQ361" i="1" s="1"/>
  <c r="AT361" i="1"/>
  <c r="AX361" i="1" s="1"/>
  <c r="BA361" i="1"/>
  <c r="BE361" i="1" s="1"/>
  <c r="K362" i="1"/>
  <c r="L362" i="1" s="1"/>
  <c r="R362" i="1"/>
  <c r="V362" i="1" s="1"/>
  <c r="Y362" i="1"/>
  <c r="AC362" i="1" s="1"/>
  <c r="AF362" i="1"/>
  <c r="AJ362" i="1" s="1"/>
  <c r="AM362" i="1"/>
  <c r="AQ362" i="1" s="1"/>
  <c r="AT362" i="1"/>
  <c r="AX362" i="1" s="1"/>
  <c r="BA362" i="1"/>
  <c r="BE362" i="1" s="1"/>
  <c r="K363" i="1"/>
  <c r="L363" i="1" s="1"/>
  <c r="R363" i="1"/>
  <c r="V363" i="1" s="1"/>
  <c r="Y363" i="1"/>
  <c r="AC363" i="1" s="1"/>
  <c r="AF363" i="1"/>
  <c r="AJ363" i="1" s="1"/>
  <c r="AM363" i="1"/>
  <c r="AQ363" i="1" s="1"/>
  <c r="AT363" i="1"/>
  <c r="AX363" i="1" s="1"/>
  <c r="BA363" i="1"/>
  <c r="BE363" i="1" s="1"/>
  <c r="K365" i="1"/>
  <c r="O365" i="1" s="1"/>
  <c r="R365" i="1"/>
  <c r="V365" i="1" s="1"/>
  <c r="Y365" i="1"/>
  <c r="AC365" i="1" s="1"/>
  <c r="AF365" i="1"/>
  <c r="AJ365" i="1" s="1"/>
  <c r="AM365" i="1"/>
  <c r="AQ365" i="1" s="1"/>
  <c r="AT365" i="1"/>
  <c r="AX365" i="1" s="1"/>
  <c r="BA365" i="1"/>
  <c r="BE365" i="1" s="1"/>
  <c r="K366" i="1"/>
  <c r="R366" i="1"/>
  <c r="V366" i="1" s="1"/>
  <c r="Y366" i="1"/>
  <c r="AC366" i="1" s="1"/>
  <c r="AF366" i="1"/>
  <c r="AJ366" i="1" s="1"/>
  <c r="AM366" i="1"/>
  <c r="AQ366" i="1" s="1"/>
  <c r="AT366" i="1"/>
  <c r="AX366" i="1" s="1"/>
  <c r="BA366" i="1"/>
  <c r="BE366" i="1" s="1"/>
  <c r="K367" i="1"/>
  <c r="L367" i="1" s="1"/>
  <c r="R367" i="1"/>
  <c r="V367" i="1" s="1"/>
  <c r="Y367" i="1"/>
  <c r="AC367" i="1" s="1"/>
  <c r="AF367" i="1"/>
  <c r="AJ367" i="1" s="1"/>
  <c r="AM367" i="1"/>
  <c r="AQ367" i="1" s="1"/>
  <c r="AT367" i="1"/>
  <c r="AX367" i="1" s="1"/>
  <c r="BA367" i="1"/>
  <c r="BE367" i="1" s="1"/>
  <c r="K368" i="1"/>
  <c r="L368" i="1" s="1"/>
  <c r="O368" i="1" s="1"/>
  <c r="R368" i="1"/>
  <c r="V368" i="1" s="1"/>
  <c r="Y368" i="1"/>
  <c r="AC368" i="1" s="1"/>
  <c r="AF368" i="1"/>
  <c r="AJ368" i="1" s="1"/>
  <c r="AM368" i="1"/>
  <c r="AQ368" i="1" s="1"/>
  <c r="AT368" i="1"/>
  <c r="AX368" i="1" s="1"/>
  <c r="BA368" i="1"/>
  <c r="BE368" i="1" s="1"/>
  <c r="K369" i="1"/>
  <c r="R369" i="1"/>
  <c r="V369" i="1" s="1"/>
  <c r="Y369" i="1"/>
  <c r="AC369" i="1" s="1"/>
  <c r="AF369" i="1"/>
  <c r="AJ369" i="1" s="1"/>
  <c r="AM369" i="1"/>
  <c r="AQ369" i="1" s="1"/>
  <c r="AT369" i="1"/>
  <c r="AX369" i="1" s="1"/>
  <c r="BA369" i="1"/>
  <c r="BE369" i="1" s="1"/>
  <c r="K370" i="1"/>
  <c r="R370" i="1"/>
  <c r="V370" i="1" s="1"/>
  <c r="Y370" i="1"/>
  <c r="AC370" i="1" s="1"/>
  <c r="AF370" i="1"/>
  <c r="AJ370" i="1" s="1"/>
  <c r="AM370" i="1"/>
  <c r="AQ370" i="1" s="1"/>
  <c r="AT370" i="1"/>
  <c r="AX370" i="1" s="1"/>
  <c r="BA370" i="1"/>
  <c r="BE370" i="1" s="1"/>
  <c r="K371" i="1"/>
  <c r="R371" i="1"/>
  <c r="V371" i="1" s="1"/>
  <c r="Y371" i="1"/>
  <c r="AC371" i="1" s="1"/>
  <c r="AF371" i="1"/>
  <c r="AJ371" i="1" s="1"/>
  <c r="AM371" i="1"/>
  <c r="AQ371" i="1" s="1"/>
  <c r="AT371" i="1"/>
  <c r="AX371" i="1" s="1"/>
  <c r="BA371" i="1"/>
  <c r="BE371" i="1" s="1"/>
  <c r="K372" i="1"/>
  <c r="L372" i="1" s="1"/>
  <c r="O372" i="1" s="1"/>
  <c r="R372" i="1"/>
  <c r="V372" i="1" s="1"/>
  <c r="Y372" i="1"/>
  <c r="AC372" i="1" s="1"/>
  <c r="AF372" i="1"/>
  <c r="AJ372" i="1" s="1"/>
  <c r="AM372" i="1"/>
  <c r="AQ372" i="1" s="1"/>
  <c r="AT372" i="1"/>
  <c r="AX372" i="1" s="1"/>
  <c r="BA372" i="1"/>
  <c r="BE372" i="1" s="1"/>
  <c r="K373" i="1"/>
  <c r="L373" i="1" s="1"/>
  <c r="R373" i="1"/>
  <c r="V373" i="1" s="1"/>
  <c r="Y373" i="1"/>
  <c r="AC373" i="1" s="1"/>
  <c r="AF373" i="1"/>
  <c r="AJ373" i="1" s="1"/>
  <c r="AM373" i="1"/>
  <c r="AQ373" i="1" s="1"/>
  <c r="AT373" i="1"/>
  <c r="AX373" i="1" s="1"/>
  <c r="BA373" i="1"/>
  <c r="BE373" i="1" s="1"/>
  <c r="K374" i="1"/>
  <c r="R374" i="1"/>
  <c r="V374" i="1" s="1"/>
  <c r="Y374" i="1"/>
  <c r="AC374" i="1" s="1"/>
  <c r="AF374" i="1"/>
  <c r="AJ374" i="1" s="1"/>
  <c r="AM374" i="1"/>
  <c r="AQ374" i="1" s="1"/>
  <c r="AT374" i="1"/>
  <c r="AX374" i="1" s="1"/>
  <c r="BA374" i="1"/>
  <c r="BE374" i="1" s="1"/>
  <c r="K375" i="1"/>
  <c r="L375" i="1" s="1"/>
  <c r="R375" i="1"/>
  <c r="V375" i="1" s="1"/>
  <c r="Y375" i="1"/>
  <c r="AC375" i="1" s="1"/>
  <c r="AF375" i="1"/>
  <c r="AJ375" i="1" s="1"/>
  <c r="AM375" i="1"/>
  <c r="AQ375" i="1" s="1"/>
  <c r="AT375" i="1"/>
  <c r="AX375" i="1" s="1"/>
  <c r="BA375" i="1"/>
  <c r="BE375" i="1" s="1"/>
  <c r="K376" i="1"/>
  <c r="L376" i="1" s="1"/>
  <c r="O376" i="1" s="1"/>
  <c r="R376" i="1"/>
  <c r="V376" i="1" s="1"/>
  <c r="Y376" i="1"/>
  <c r="AC376" i="1" s="1"/>
  <c r="AF376" i="1"/>
  <c r="AJ376" i="1" s="1"/>
  <c r="AM376" i="1"/>
  <c r="AQ376" i="1" s="1"/>
  <c r="AT376" i="1"/>
  <c r="AX376" i="1" s="1"/>
  <c r="BA376" i="1"/>
  <c r="BE376" i="1" s="1"/>
  <c r="K377" i="1"/>
  <c r="R377" i="1"/>
  <c r="V377" i="1" s="1"/>
  <c r="Y377" i="1"/>
  <c r="AC377" i="1" s="1"/>
  <c r="AF377" i="1"/>
  <c r="AJ377" i="1" s="1"/>
  <c r="AM377" i="1"/>
  <c r="AQ377" i="1" s="1"/>
  <c r="AT377" i="1"/>
  <c r="AX377" i="1" s="1"/>
  <c r="BA377" i="1"/>
  <c r="BE377" i="1" s="1"/>
  <c r="K378" i="1"/>
  <c r="R378" i="1"/>
  <c r="V378" i="1" s="1"/>
  <c r="Y378" i="1"/>
  <c r="AC378" i="1" s="1"/>
  <c r="AF378" i="1"/>
  <c r="AJ378" i="1" s="1"/>
  <c r="AM378" i="1"/>
  <c r="AQ378" i="1" s="1"/>
  <c r="AT378" i="1"/>
  <c r="AX378" i="1" s="1"/>
  <c r="BA378" i="1"/>
  <c r="BE378" i="1" s="1"/>
  <c r="K379" i="1"/>
  <c r="R379" i="1"/>
  <c r="V379" i="1" s="1"/>
  <c r="Y379" i="1"/>
  <c r="AC379" i="1" s="1"/>
  <c r="AF379" i="1"/>
  <c r="AJ379" i="1" s="1"/>
  <c r="AM379" i="1"/>
  <c r="AQ379" i="1" s="1"/>
  <c r="AT379" i="1"/>
  <c r="AX379" i="1" s="1"/>
  <c r="BA379" i="1"/>
  <c r="BE379" i="1" s="1"/>
  <c r="K380" i="1"/>
  <c r="R380" i="1"/>
  <c r="V380" i="1" s="1"/>
  <c r="Y380" i="1"/>
  <c r="AC380" i="1" s="1"/>
  <c r="AF380" i="1"/>
  <c r="AJ380" i="1" s="1"/>
  <c r="AM380" i="1"/>
  <c r="AQ380" i="1" s="1"/>
  <c r="AT380" i="1"/>
  <c r="AX380" i="1" s="1"/>
  <c r="BA380" i="1"/>
  <c r="BE380" i="1" s="1"/>
  <c r="K381" i="1"/>
  <c r="L381" i="1" s="1"/>
  <c r="R381" i="1"/>
  <c r="V381" i="1" s="1"/>
  <c r="Y381" i="1"/>
  <c r="AC381" i="1" s="1"/>
  <c r="AF381" i="1"/>
  <c r="AJ381" i="1" s="1"/>
  <c r="AM381" i="1"/>
  <c r="AQ381" i="1" s="1"/>
  <c r="AT381" i="1"/>
  <c r="AX381" i="1" s="1"/>
  <c r="BA381" i="1"/>
  <c r="BE381" i="1" s="1"/>
  <c r="K382" i="1"/>
  <c r="R382" i="1"/>
  <c r="V382" i="1" s="1"/>
  <c r="Y382" i="1"/>
  <c r="AC382" i="1" s="1"/>
  <c r="AF382" i="1"/>
  <c r="AJ382" i="1" s="1"/>
  <c r="AM382" i="1"/>
  <c r="AQ382" i="1" s="1"/>
  <c r="AT382" i="1"/>
  <c r="AX382" i="1" s="1"/>
  <c r="BA382" i="1"/>
  <c r="BE382" i="1" s="1"/>
  <c r="K383" i="1"/>
  <c r="L383" i="1" s="1"/>
  <c r="R383" i="1"/>
  <c r="V383" i="1" s="1"/>
  <c r="Y383" i="1"/>
  <c r="AC383" i="1" s="1"/>
  <c r="AF383" i="1"/>
  <c r="AJ383" i="1" s="1"/>
  <c r="AM383" i="1"/>
  <c r="AQ383" i="1" s="1"/>
  <c r="AT383" i="1"/>
  <c r="AX383" i="1" s="1"/>
  <c r="BA383" i="1"/>
  <c r="BE383" i="1" s="1"/>
  <c r="R384" i="1"/>
  <c r="V384" i="1" s="1"/>
  <c r="Y384" i="1"/>
  <c r="AC384" i="1" s="1"/>
  <c r="AF384" i="1"/>
  <c r="AJ384" i="1" s="1"/>
  <c r="AM384" i="1"/>
  <c r="AQ384" i="1" s="1"/>
  <c r="AT384" i="1"/>
  <c r="AX384" i="1" s="1"/>
  <c r="BA384" i="1"/>
  <c r="BE384" i="1" s="1"/>
  <c r="K385" i="1"/>
  <c r="R385" i="1"/>
  <c r="V385" i="1" s="1"/>
  <c r="Y385" i="1"/>
  <c r="AC385" i="1" s="1"/>
  <c r="AF385" i="1"/>
  <c r="AJ385" i="1" s="1"/>
  <c r="AM385" i="1"/>
  <c r="AQ385" i="1" s="1"/>
  <c r="AT385" i="1"/>
  <c r="AX385" i="1" s="1"/>
  <c r="BA385" i="1"/>
  <c r="BE385" i="1" s="1"/>
  <c r="K386" i="1"/>
  <c r="R386" i="1"/>
  <c r="V386" i="1" s="1"/>
  <c r="Y386" i="1"/>
  <c r="AC386" i="1" s="1"/>
  <c r="AF386" i="1"/>
  <c r="AJ386" i="1" s="1"/>
  <c r="AM386" i="1"/>
  <c r="AQ386" i="1" s="1"/>
  <c r="AT386" i="1"/>
  <c r="AX386" i="1" s="1"/>
  <c r="BA386" i="1"/>
  <c r="BE386" i="1" s="1"/>
  <c r="K387" i="1"/>
  <c r="R387" i="1"/>
  <c r="V387" i="1" s="1"/>
  <c r="Y387" i="1"/>
  <c r="AC387" i="1" s="1"/>
  <c r="AF387" i="1"/>
  <c r="AJ387" i="1" s="1"/>
  <c r="AM387" i="1"/>
  <c r="AQ387" i="1" s="1"/>
  <c r="AT387" i="1"/>
  <c r="AX387" i="1" s="1"/>
  <c r="BA387" i="1"/>
  <c r="BE387" i="1" s="1"/>
  <c r="K388" i="1"/>
  <c r="R388" i="1"/>
  <c r="V388" i="1" s="1"/>
  <c r="Y388" i="1"/>
  <c r="AC388" i="1" s="1"/>
  <c r="AF388" i="1"/>
  <c r="AJ388" i="1" s="1"/>
  <c r="AM388" i="1"/>
  <c r="AQ388" i="1" s="1"/>
  <c r="AT388" i="1"/>
  <c r="AX388" i="1" s="1"/>
  <c r="BA388" i="1"/>
  <c r="BE388" i="1" s="1"/>
  <c r="K389" i="1"/>
  <c r="L389" i="1" s="1"/>
  <c r="O389" i="1" s="1"/>
  <c r="R389" i="1"/>
  <c r="V389" i="1" s="1"/>
  <c r="Y389" i="1"/>
  <c r="AC389" i="1" s="1"/>
  <c r="AF389" i="1"/>
  <c r="AJ389" i="1" s="1"/>
  <c r="AM389" i="1"/>
  <c r="AQ389" i="1" s="1"/>
  <c r="AT389" i="1"/>
  <c r="AX389" i="1" s="1"/>
  <c r="BA389" i="1"/>
  <c r="BE389" i="1" s="1"/>
  <c r="K390" i="1"/>
  <c r="R390" i="1"/>
  <c r="V390" i="1" s="1"/>
  <c r="Y390" i="1"/>
  <c r="AC390" i="1" s="1"/>
  <c r="AF390" i="1"/>
  <c r="AJ390" i="1" s="1"/>
  <c r="AM390" i="1"/>
  <c r="AQ390" i="1" s="1"/>
  <c r="AT390" i="1"/>
  <c r="AX390" i="1" s="1"/>
  <c r="BA390" i="1"/>
  <c r="BE390" i="1" s="1"/>
  <c r="K391" i="1"/>
  <c r="R391" i="1"/>
  <c r="V391" i="1" s="1"/>
  <c r="Y391" i="1"/>
  <c r="AC391" i="1" s="1"/>
  <c r="AF391" i="1"/>
  <c r="AJ391" i="1" s="1"/>
  <c r="AM391" i="1"/>
  <c r="AQ391" i="1" s="1"/>
  <c r="AT391" i="1"/>
  <c r="AX391" i="1" s="1"/>
  <c r="BA391" i="1"/>
  <c r="BE391" i="1" s="1"/>
  <c r="K392" i="1"/>
  <c r="L392" i="1" s="1"/>
  <c r="R392" i="1"/>
  <c r="V392" i="1" s="1"/>
  <c r="Y392" i="1"/>
  <c r="AC392" i="1" s="1"/>
  <c r="AF392" i="1"/>
  <c r="AJ392" i="1" s="1"/>
  <c r="AM392" i="1"/>
  <c r="AQ392" i="1" s="1"/>
  <c r="AT392" i="1"/>
  <c r="AX392" i="1" s="1"/>
  <c r="BA392" i="1"/>
  <c r="BE392" i="1" s="1"/>
  <c r="K393" i="1"/>
  <c r="L393" i="1" s="1"/>
  <c r="R393" i="1"/>
  <c r="V393" i="1" s="1"/>
  <c r="Y393" i="1"/>
  <c r="AC393" i="1" s="1"/>
  <c r="AF393" i="1"/>
  <c r="AJ393" i="1" s="1"/>
  <c r="AM393" i="1"/>
  <c r="AQ393" i="1" s="1"/>
  <c r="AT393" i="1"/>
  <c r="AX393" i="1" s="1"/>
  <c r="BA393" i="1"/>
  <c r="BE393" i="1" s="1"/>
  <c r="K394" i="1"/>
  <c r="R394" i="1"/>
  <c r="V394" i="1" s="1"/>
  <c r="Y394" i="1"/>
  <c r="AC394" i="1" s="1"/>
  <c r="AF394" i="1"/>
  <c r="AJ394" i="1" s="1"/>
  <c r="AM394" i="1"/>
  <c r="AQ394" i="1" s="1"/>
  <c r="AT394" i="1"/>
  <c r="AX394" i="1" s="1"/>
  <c r="BA394" i="1"/>
  <c r="BE394" i="1" s="1"/>
  <c r="K395" i="1"/>
  <c r="R395" i="1"/>
  <c r="V395" i="1" s="1"/>
  <c r="Y395" i="1"/>
  <c r="AC395" i="1" s="1"/>
  <c r="AF395" i="1"/>
  <c r="AJ395" i="1" s="1"/>
  <c r="AM395" i="1"/>
  <c r="AQ395" i="1" s="1"/>
  <c r="AT395" i="1"/>
  <c r="AX395" i="1" s="1"/>
  <c r="BA395" i="1"/>
  <c r="BE395" i="1" s="1"/>
  <c r="K396" i="1"/>
  <c r="R396" i="1"/>
  <c r="V396" i="1" s="1"/>
  <c r="Y396" i="1"/>
  <c r="AC396" i="1" s="1"/>
  <c r="AF396" i="1"/>
  <c r="AJ396" i="1" s="1"/>
  <c r="AM396" i="1"/>
  <c r="AQ396" i="1" s="1"/>
  <c r="AT396" i="1"/>
  <c r="AX396" i="1" s="1"/>
  <c r="BA396" i="1"/>
  <c r="BE396" i="1" s="1"/>
  <c r="K397" i="1"/>
  <c r="L397" i="1" s="1"/>
  <c r="O397" i="1" s="1"/>
  <c r="R397" i="1"/>
  <c r="V397" i="1" s="1"/>
  <c r="Y397" i="1"/>
  <c r="AC397" i="1" s="1"/>
  <c r="AF397" i="1"/>
  <c r="AJ397" i="1" s="1"/>
  <c r="AM397" i="1"/>
  <c r="AQ397" i="1" s="1"/>
  <c r="AT397" i="1"/>
  <c r="AX397" i="1" s="1"/>
  <c r="BA397" i="1"/>
  <c r="BE397" i="1" s="1"/>
  <c r="K399" i="1"/>
  <c r="R399" i="1"/>
  <c r="V399" i="1" s="1"/>
  <c r="Y399" i="1"/>
  <c r="AC399" i="1" s="1"/>
  <c r="AF399" i="1"/>
  <c r="AJ399" i="1" s="1"/>
  <c r="AM399" i="1"/>
  <c r="AQ399" i="1" s="1"/>
  <c r="AT399" i="1"/>
  <c r="AX399" i="1" s="1"/>
  <c r="BA399" i="1"/>
  <c r="BE399" i="1" s="1"/>
  <c r="K400" i="1"/>
  <c r="R400" i="1"/>
  <c r="V400" i="1" s="1"/>
  <c r="Y400" i="1"/>
  <c r="AC400" i="1" s="1"/>
  <c r="AF400" i="1"/>
  <c r="AJ400" i="1" s="1"/>
  <c r="AM400" i="1"/>
  <c r="AQ400" i="1" s="1"/>
  <c r="AT400" i="1"/>
  <c r="AX400" i="1" s="1"/>
  <c r="BA400" i="1"/>
  <c r="BE400" i="1" s="1"/>
  <c r="K401" i="1"/>
  <c r="L401" i="1" s="1"/>
  <c r="R401" i="1"/>
  <c r="V401" i="1" s="1"/>
  <c r="Y401" i="1"/>
  <c r="AC401" i="1" s="1"/>
  <c r="AF401" i="1"/>
  <c r="AJ401" i="1" s="1"/>
  <c r="AM401" i="1"/>
  <c r="AQ401" i="1" s="1"/>
  <c r="AT401" i="1"/>
  <c r="AX401" i="1" s="1"/>
  <c r="BA401" i="1"/>
  <c r="BE401" i="1" s="1"/>
  <c r="K402" i="1"/>
  <c r="R402" i="1"/>
  <c r="V402" i="1" s="1"/>
  <c r="Y402" i="1"/>
  <c r="AC402" i="1" s="1"/>
  <c r="AF402" i="1"/>
  <c r="AJ402" i="1" s="1"/>
  <c r="AM402" i="1"/>
  <c r="AQ402" i="1" s="1"/>
  <c r="AT402" i="1"/>
  <c r="AX402" i="1" s="1"/>
  <c r="BA402" i="1"/>
  <c r="BE402" i="1" s="1"/>
  <c r="K403" i="1"/>
  <c r="R403" i="1"/>
  <c r="V403" i="1" s="1"/>
  <c r="Y403" i="1"/>
  <c r="AC403" i="1" s="1"/>
  <c r="AF403" i="1"/>
  <c r="AJ403" i="1" s="1"/>
  <c r="AM403" i="1"/>
  <c r="AQ403" i="1" s="1"/>
  <c r="AT403" i="1"/>
  <c r="AX403" i="1" s="1"/>
  <c r="BA403" i="1"/>
  <c r="BE403" i="1" s="1"/>
  <c r="R404" i="1"/>
  <c r="V404" i="1" s="1"/>
  <c r="Y404" i="1"/>
  <c r="AC404" i="1" s="1"/>
  <c r="AF404" i="1"/>
  <c r="AJ404" i="1" s="1"/>
  <c r="AM404" i="1"/>
  <c r="AQ404" i="1" s="1"/>
  <c r="AT404" i="1"/>
  <c r="AX404" i="1" s="1"/>
  <c r="BA404" i="1"/>
  <c r="BE404" i="1" s="1"/>
  <c r="K406" i="1"/>
  <c r="R406" i="1"/>
  <c r="V406" i="1" s="1"/>
  <c r="Y406" i="1"/>
  <c r="AC406" i="1" s="1"/>
  <c r="AF406" i="1"/>
  <c r="AJ406" i="1" s="1"/>
  <c r="AM406" i="1"/>
  <c r="AQ406" i="1" s="1"/>
  <c r="AT406" i="1"/>
  <c r="AX406" i="1" s="1"/>
  <c r="BA406" i="1"/>
  <c r="BE406" i="1" s="1"/>
  <c r="K407" i="1"/>
  <c r="L407" i="1" s="1"/>
  <c r="R407" i="1"/>
  <c r="V407" i="1" s="1"/>
  <c r="Y407" i="1"/>
  <c r="AC407" i="1" s="1"/>
  <c r="AF407" i="1"/>
  <c r="AJ407" i="1" s="1"/>
  <c r="AM407" i="1"/>
  <c r="AQ407" i="1" s="1"/>
  <c r="AT407" i="1"/>
  <c r="AX407" i="1" s="1"/>
  <c r="BA407" i="1"/>
  <c r="BE407" i="1" s="1"/>
  <c r="K408" i="1"/>
  <c r="L408" i="1" s="1"/>
  <c r="O408" i="1" s="1"/>
  <c r="R408" i="1"/>
  <c r="V408" i="1" s="1"/>
  <c r="Y408" i="1"/>
  <c r="AC408" i="1" s="1"/>
  <c r="AF408" i="1"/>
  <c r="AJ408" i="1" s="1"/>
  <c r="AM408" i="1"/>
  <c r="AQ408" i="1" s="1"/>
  <c r="AT408" i="1"/>
  <c r="AX408" i="1" s="1"/>
  <c r="BA408" i="1"/>
  <c r="BE408" i="1" s="1"/>
  <c r="R409" i="1"/>
  <c r="V409" i="1" s="1"/>
  <c r="AM409" i="1"/>
  <c r="AQ409" i="1" s="1"/>
  <c r="AT409" i="1"/>
  <c r="AX409" i="1" s="1"/>
  <c r="BA409" i="1"/>
  <c r="BE409" i="1" s="1"/>
  <c r="K410" i="1"/>
  <c r="R410" i="1"/>
  <c r="V410" i="1" s="1"/>
  <c r="Y410" i="1"/>
  <c r="AC410" i="1" s="1"/>
  <c r="AF410" i="1"/>
  <c r="AJ410" i="1" s="1"/>
  <c r="AM410" i="1"/>
  <c r="AQ410" i="1" s="1"/>
  <c r="AT410" i="1"/>
  <c r="AX410" i="1" s="1"/>
  <c r="BA410" i="1"/>
  <c r="BE410" i="1" s="1"/>
  <c r="K411" i="1"/>
  <c r="L411" i="1" s="1"/>
  <c r="R411" i="1"/>
  <c r="V411" i="1" s="1"/>
  <c r="Y411" i="1"/>
  <c r="AC411" i="1" s="1"/>
  <c r="AF411" i="1"/>
  <c r="AJ411" i="1" s="1"/>
  <c r="AM411" i="1"/>
  <c r="AQ411" i="1" s="1"/>
  <c r="AT411" i="1"/>
  <c r="AX411" i="1" s="1"/>
  <c r="BA411" i="1"/>
  <c r="BE411" i="1" s="1"/>
  <c r="K427" i="1"/>
  <c r="L427" i="1" s="1"/>
  <c r="R427" i="1"/>
  <c r="S427" i="1" s="1"/>
  <c r="V427" i="1" s="1"/>
  <c r="Y427" i="1"/>
  <c r="AF427" i="1"/>
  <c r="AM427" i="1"/>
  <c r="AT427" i="1"/>
  <c r="BA427" i="1"/>
  <c r="K428" i="1"/>
  <c r="L428" i="1" s="1"/>
  <c r="R428" i="1"/>
  <c r="Y428" i="1"/>
  <c r="Z428" i="1" s="1"/>
  <c r="AC428" i="1" s="1"/>
  <c r="AF428" i="1"/>
  <c r="AM428" i="1"/>
  <c r="AN428" i="1" s="1"/>
  <c r="AT428" i="1"/>
  <c r="AU428" i="1" s="1"/>
  <c r="BA428" i="1"/>
  <c r="BB428" i="1" s="1"/>
  <c r="BE428" i="1" s="1"/>
  <c r="K429" i="1"/>
  <c r="L429" i="1" s="1"/>
  <c r="R429" i="1"/>
  <c r="S429" i="1" s="1"/>
  <c r="Y429" i="1"/>
  <c r="Z429" i="1" s="1"/>
  <c r="AF429" i="1"/>
  <c r="AG429" i="1" s="1"/>
  <c r="AM429" i="1"/>
  <c r="AT429" i="1"/>
  <c r="AU429" i="1" s="1"/>
  <c r="BA429" i="1"/>
  <c r="BB429" i="1" s="1"/>
  <c r="BE429" i="1" s="1"/>
  <c r="K430" i="1"/>
  <c r="L430" i="1" s="1"/>
  <c r="R430" i="1"/>
  <c r="Y430" i="1"/>
  <c r="Z430" i="1" s="1"/>
  <c r="AF430" i="1"/>
  <c r="AG430" i="1" s="1"/>
  <c r="AM430" i="1"/>
  <c r="AN430" i="1" s="1"/>
  <c r="AQ430" i="1" s="1"/>
  <c r="AT430" i="1"/>
  <c r="BA430" i="1"/>
  <c r="BB430" i="1" s="1"/>
  <c r="K432" i="1"/>
  <c r="L432" i="1" s="1"/>
  <c r="O432" i="1" s="1"/>
  <c r="R432" i="1"/>
  <c r="S432" i="1" s="1"/>
  <c r="V432" i="1" s="1"/>
  <c r="Y432" i="1"/>
  <c r="Z432" i="1" s="1"/>
  <c r="AF432" i="1"/>
  <c r="AG432" i="1" s="1"/>
  <c r="AM432" i="1"/>
  <c r="AN432" i="1" s="1"/>
  <c r="AT432" i="1"/>
  <c r="AU432" i="1" s="1"/>
  <c r="AX432" i="1" s="1"/>
  <c r="BA432" i="1"/>
  <c r="K433" i="1"/>
  <c r="R433" i="1"/>
  <c r="S433" i="1" s="1"/>
  <c r="V433" i="1" s="1"/>
  <c r="Y433" i="1"/>
  <c r="AF433" i="1"/>
  <c r="AM433" i="1"/>
  <c r="AN433" i="1" s="1"/>
  <c r="AT433" i="1"/>
  <c r="BA433" i="1"/>
  <c r="BB433" i="1" s="1"/>
  <c r="BE433" i="1" s="1"/>
  <c r="K434" i="1"/>
  <c r="L434" i="1" s="1"/>
  <c r="R434" i="1"/>
  <c r="Y434" i="1"/>
  <c r="AF434" i="1"/>
  <c r="AM434" i="1"/>
  <c r="AT434" i="1"/>
  <c r="AU434" i="1" s="1"/>
  <c r="BA434" i="1"/>
  <c r="K435" i="1"/>
  <c r="L435" i="1" s="1"/>
  <c r="R435" i="1"/>
  <c r="S435" i="1" s="1"/>
  <c r="Y435" i="1"/>
  <c r="Z435" i="1" s="1"/>
  <c r="AF435" i="1"/>
  <c r="AG435" i="1" s="1"/>
  <c r="AM435" i="1"/>
  <c r="AN435" i="1" s="1"/>
  <c r="AT435" i="1"/>
  <c r="BA435" i="1"/>
  <c r="BB435" i="1" s="1"/>
  <c r="BE435" i="1" s="1"/>
  <c r="K436" i="1"/>
  <c r="R436" i="1"/>
  <c r="Y436" i="1"/>
  <c r="Z436" i="1" s="1"/>
  <c r="AF436" i="1"/>
  <c r="AM436" i="1"/>
  <c r="AN436" i="1" s="1"/>
  <c r="AQ436" i="1" s="1"/>
  <c r="AT436" i="1"/>
  <c r="BA436" i="1"/>
  <c r="K437" i="1"/>
  <c r="L437" i="1" s="1"/>
  <c r="O437" i="1" s="1"/>
  <c r="R437" i="1"/>
  <c r="Y437" i="1"/>
  <c r="AF437" i="1"/>
  <c r="AG437" i="1" s="1"/>
  <c r="AM437" i="1"/>
  <c r="AN437" i="1" s="1"/>
  <c r="AT437" i="1"/>
  <c r="AU437" i="1" s="1"/>
  <c r="AX437" i="1" s="1"/>
  <c r="BA437" i="1"/>
  <c r="BB437" i="1" s="1"/>
  <c r="K438" i="1"/>
  <c r="R438" i="1"/>
  <c r="S438" i="1" s="1"/>
  <c r="V438" i="1" s="1"/>
  <c r="Y438" i="1"/>
  <c r="AF438" i="1"/>
  <c r="AM438" i="1"/>
  <c r="AN438" i="1" s="1"/>
  <c r="AT438" i="1"/>
  <c r="AU438" i="1" s="1"/>
  <c r="BA438" i="1"/>
  <c r="BB438" i="1" s="1"/>
  <c r="BE438" i="1" s="1"/>
  <c r="K439" i="1"/>
  <c r="L439" i="1" s="1"/>
  <c r="R439" i="1"/>
  <c r="Y439" i="1"/>
  <c r="Z439" i="1" s="1"/>
  <c r="AC439" i="1" s="1"/>
  <c r="AF439" i="1"/>
  <c r="AM439" i="1"/>
  <c r="AT439" i="1"/>
  <c r="AU439" i="1" s="1"/>
  <c r="BA439" i="1"/>
  <c r="K440" i="1"/>
  <c r="L440" i="1" s="1"/>
  <c r="O440" i="1" s="1"/>
  <c r="R440" i="1"/>
  <c r="Y440" i="1"/>
  <c r="AF440" i="1"/>
  <c r="AG440" i="1" s="1"/>
  <c r="AJ440" i="1" s="1"/>
  <c r="AM440" i="1"/>
  <c r="AN440" i="1" s="1"/>
  <c r="AT440" i="1"/>
  <c r="BA440" i="1"/>
  <c r="BB440" i="1" s="1"/>
  <c r="O443" i="1"/>
  <c r="R443" i="1"/>
  <c r="V443" i="1" s="1"/>
  <c r="Y443" i="1"/>
  <c r="AC443" i="1" s="1"/>
  <c r="AF443" i="1"/>
  <c r="AJ443" i="1" s="1"/>
  <c r="AM443" i="1"/>
  <c r="AQ443" i="1" s="1"/>
  <c r="AT443" i="1"/>
  <c r="AU443" i="1" s="1"/>
  <c r="BA443" i="1"/>
  <c r="BB443" i="1" s="1"/>
  <c r="K444" i="1"/>
  <c r="L444" i="1" s="1"/>
  <c r="R444" i="1"/>
  <c r="Y444" i="1"/>
  <c r="Z444" i="1" s="1"/>
  <c r="AF444" i="1"/>
  <c r="AG444" i="1" s="1"/>
  <c r="AJ444" i="1" s="1"/>
  <c r="AM444" i="1"/>
  <c r="AT444" i="1"/>
  <c r="AU444" i="1" s="1"/>
  <c r="BA444" i="1"/>
  <c r="K446" i="1"/>
  <c r="L446" i="1"/>
  <c r="R446" i="1"/>
  <c r="S446" i="1"/>
  <c r="Y446" i="1"/>
  <c r="Z446" i="1"/>
  <c r="AF446" i="1"/>
  <c r="AG446" i="1"/>
  <c r="AM446" i="1"/>
  <c r="AN446" i="1"/>
  <c r="AT446" i="1"/>
  <c r="BA446" i="1"/>
  <c r="K447" i="1"/>
  <c r="L447" i="1" s="1"/>
  <c r="O447" i="1" s="1"/>
  <c r="R447" i="1"/>
  <c r="Y447" i="1"/>
  <c r="AF447" i="1"/>
  <c r="AG447" i="1" s="1"/>
  <c r="AM447" i="1"/>
  <c r="AT447" i="1"/>
  <c r="AU447" i="1" s="1"/>
  <c r="AX447" i="1" s="1"/>
  <c r="BA447" i="1"/>
  <c r="K448" i="1"/>
  <c r="R448" i="1"/>
  <c r="Y448" i="1"/>
  <c r="Z448" i="1" s="1"/>
  <c r="AF448" i="1"/>
  <c r="AM448" i="1"/>
  <c r="AN448" i="1" s="1"/>
  <c r="AT448" i="1"/>
  <c r="BA448" i="1"/>
  <c r="BB448" i="1" s="1"/>
  <c r="K449" i="1"/>
  <c r="R449" i="1"/>
  <c r="S449" i="1" s="1"/>
  <c r="Y449" i="1"/>
  <c r="Z449" i="1" s="1"/>
  <c r="AC449" i="1" s="1"/>
  <c r="AF449" i="1"/>
  <c r="AG449" i="1" s="1"/>
  <c r="AM449" i="1"/>
  <c r="AT449" i="1"/>
  <c r="AU449" i="1" s="1"/>
  <c r="BA449" i="1"/>
  <c r="BB449" i="1" s="1"/>
  <c r="K450" i="1"/>
  <c r="L450" i="1" s="1"/>
  <c r="O450" i="1" s="1"/>
  <c r="R450" i="1"/>
  <c r="Y450" i="1"/>
  <c r="Z450" i="1" s="1"/>
  <c r="AF450" i="1"/>
  <c r="AG450" i="1" s="1"/>
  <c r="AJ450" i="1" s="1"/>
  <c r="AM450" i="1"/>
  <c r="AT450" i="1"/>
  <c r="AU450" i="1" s="1"/>
  <c r="BA450" i="1"/>
  <c r="BB450" i="1" s="1"/>
  <c r="K451" i="1"/>
  <c r="L451" i="1" s="1"/>
  <c r="R451" i="1"/>
  <c r="S451" i="1" s="1"/>
  <c r="V451" i="1" s="1"/>
  <c r="Y451" i="1"/>
  <c r="AF451" i="1"/>
  <c r="AM451" i="1"/>
  <c r="AN451" i="1" s="1"/>
  <c r="AQ451" i="1" s="1"/>
  <c r="AT451" i="1"/>
  <c r="AU451" i="1" s="1"/>
  <c r="AX451" i="1" s="1"/>
  <c r="BA451" i="1"/>
  <c r="K452" i="1"/>
  <c r="L452" i="1" s="1"/>
  <c r="R452" i="1"/>
  <c r="Y452" i="1"/>
  <c r="Z452" i="1" s="1"/>
  <c r="AC452" i="1" s="1"/>
  <c r="AF452" i="1"/>
  <c r="AM452" i="1"/>
  <c r="AN452" i="1" s="1"/>
  <c r="AT452" i="1"/>
  <c r="BA452" i="1"/>
  <c r="BB452" i="1" s="1"/>
  <c r="K453" i="1"/>
  <c r="L453" i="1" s="1"/>
  <c r="R453" i="1"/>
  <c r="S453" i="1" s="1"/>
  <c r="Y453" i="1"/>
  <c r="Z453" i="1" s="1"/>
  <c r="AF453" i="1"/>
  <c r="AG453" i="1" s="1"/>
  <c r="AM453" i="1"/>
  <c r="AT453" i="1"/>
  <c r="AU453" i="1" s="1"/>
  <c r="BA453" i="1"/>
  <c r="BB453" i="1" s="1"/>
  <c r="BE453" i="1" s="1"/>
  <c r="K454" i="1"/>
  <c r="R454" i="1"/>
  <c r="Y454" i="1"/>
  <c r="Z454" i="1" s="1"/>
  <c r="AF454" i="1"/>
  <c r="AG454" i="1" s="1"/>
  <c r="AM454" i="1"/>
  <c r="AN454" i="1" s="1"/>
  <c r="AQ454" i="1" s="1"/>
  <c r="AT454" i="1"/>
  <c r="BA454" i="1"/>
  <c r="BB454" i="1" s="1"/>
  <c r="K455" i="1"/>
  <c r="L455" i="1" s="1"/>
  <c r="O455" i="1" s="1"/>
  <c r="R455" i="1"/>
  <c r="Y455" i="1"/>
  <c r="Z455" i="1" s="1"/>
  <c r="AF455" i="1"/>
  <c r="AG455" i="1" s="1"/>
  <c r="AM455" i="1"/>
  <c r="AN455" i="1" s="1"/>
  <c r="AT455" i="1"/>
  <c r="AU455" i="1" s="1"/>
  <c r="AX455" i="1" s="1"/>
  <c r="BA455" i="1"/>
  <c r="K456" i="1"/>
  <c r="R456" i="1"/>
  <c r="S456" i="1" s="1"/>
  <c r="V456" i="1" s="1"/>
  <c r="Y456" i="1"/>
  <c r="Z456" i="1" s="1"/>
  <c r="AF456" i="1"/>
  <c r="AM456" i="1"/>
  <c r="AN456" i="1" s="1"/>
  <c r="AT456" i="1"/>
  <c r="BA456" i="1"/>
  <c r="BB456" i="1" s="1"/>
  <c r="BE456" i="1" s="1"/>
  <c r="K457" i="1"/>
  <c r="R457" i="1"/>
  <c r="Y457" i="1"/>
  <c r="Z457" i="1" s="1"/>
  <c r="AF457" i="1"/>
  <c r="AG457" i="1" s="1"/>
  <c r="AJ457" i="1" s="1"/>
  <c r="AM457" i="1"/>
  <c r="AT457" i="1"/>
  <c r="AU457" i="1" s="1"/>
  <c r="BA457" i="1"/>
  <c r="K460" i="1"/>
  <c r="R460" i="1"/>
  <c r="Y460" i="1"/>
  <c r="Z460" i="1" s="1"/>
  <c r="AF460" i="1"/>
  <c r="AG460" i="1" s="1"/>
  <c r="AJ460" i="1" s="1"/>
  <c r="AM460" i="1"/>
  <c r="AT460" i="1"/>
  <c r="BA460" i="1"/>
  <c r="BB460" i="1" s="1"/>
  <c r="K461" i="1"/>
  <c r="L461" i="1" s="1"/>
  <c r="R461" i="1"/>
  <c r="S461" i="1" s="1"/>
  <c r="V461" i="1" s="1"/>
  <c r="Y461" i="1"/>
  <c r="AF461" i="1"/>
  <c r="AG461" i="1" s="1"/>
  <c r="AM461" i="1"/>
  <c r="AN461" i="1" s="1"/>
  <c r="AQ461" i="1" s="1"/>
  <c r="AT461" i="1"/>
  <c r="AU461" i="1" s="1"/>
  <c r="AX461" i="1" s="1"/>
  <c r="BA461" i="1"/>
  <c r="BB461" i="1" s="1"/>
  <c r="K462" i="1"/>
  <c r="L462" i="1" s="1"/>
  <c r="R462" i="1"/>
  <c r="S462" i="1" s="1"/>
  <c r="Y462" i="1"/>
  <c r="Z462" i="1" s="1"/>
  <c r="AC462" i="1" s="1"/>
  <c r="AF462" i="1"/>
  <c r="AM462" i="1"/>
  <c r="AT462" i="1"/>
  <c r="AU462" i="1" s="1"/>
  <c r="AX462" i="1" s="1"/>
  <c r="BA462" i="1"/>
  <c r="K463" i="1"/>
  <c r="R463" i="1"/>
  <c r="S463" i="1" s="1"/>
  <c r="Y463" i="1"/>
  <c r="AF463" i="1"/>
  <c r="AG463" i="1" s="1"/>
  <c r="AJ463" i="1" s="1"/>
  <c r="AM463" i="1"/>
  <c r="AT463" i="1"/>
  <c r="AU463" i="1" s="1"/>
  <c r="BA463" i="1"/>
  <c r="BB463" i="1" s="1"/>
  <c r="K464" i="1"/>
  <c r="R464" i="1"/>
  <c r="S464" i="1" s="1"/>
  <c r="Y464" i="1"/>
  <c r="Z464" i="1" s="1"/>
  <c r="AF464" i="1"/>
  <c r="AG464" i="1" s="1"/>
  <c r="AM464" i="1"/>
  <c r="AT464" i="1"/>
  <c r="BA464" i="1"/>
  <c r="BB464" i="1" s="1"/>
  <c r="K465" i="1"/>
  <c r="L465" i="1" s="1"/>
  <c r="O465" i="1" s="1"/>
  <c r="R465" i="1"/>
  <c r="S465" i="1" s="1"/>
  <c r="Y465" i="1"/>
  <c r="AF465" i="1"/>
  <c r="AG465" i="1" s="1"/>
  <c r="AM465" i="1"/>
  <c r="AN465" i="1" s="1"/>
  <c r="AT465" i="1"/>
  <c r="AU465" i="1" s="1"/>
  <c r="AX465" i="1" s="1"/>
  <c r="BA465" i="1"/>
  <c r="BB465" i="1" s="1"/>
  <c r="K466" i="1"/>
  <c r="L466" i="1" s="1"/>
  <c r="R466" i="1"/>
  <c r="S466" i="1" s="1"/>
  <c r="V466" i="1" s="1"/>
  <c r="Y466" i="1"/>
  <c r="AF466" i="1"/>
  <c r="AG466" i="1" s="1"/>
  <c r="AM466" i="1"/>
  <c r="AN466" i="1" s="1"/>
  <c r="AT466" i="1"/>
  <c r="AU466" i="1" s="1"/>
  <c r="BA466" i="1"/>
  <c r="BB466" i="1" s="1"/>
  <c r="BE466" i="1" s="1"/>
  <c r="K467" i="1"/>
  <c r="R467" i="1"/>
  <c r="Y467" i="1"/>
  <c r="Z467" i="1" s="1"/>
  <c r="AC467" i="1" s="1"/>
  <c r="AF467" i="1"/>
  <c r="AM467" i="1"/>
  <c r="AT467" i="1"/>
  <c r="AU467" i="1" s="1"/>
  <c r="BA467" i="1"/>
  <c r="K468" i="1"/>
  <c r="L468" i="1" s="1"/>
  <c r="O468" i="1" s="1"/>
  <c r="R468" i="1"/>
  <c r="Y468" i="1"/>
  <c r="AF468" i="1"/>
  <c r="AM468" i="1"/>
  <c r="AN468" i="1" s="1"/>
  <c r="AT468" i="1"/>
  <c r="BA468" i="1"/>
  <c r="BB468" i="1" s="1"/>
  <c r="K469" i="1"/>
  <c r="R469" i="1"/>
  <c r="Y469" i="1"/>
  <c r="Z469" i="1" s="1"/>
  <c r="AF469" i="1"/>
  <c r="AG469" i="1" s="1"/>
  <c r="AM469" i="1"/>
  <c r="AN469" i="1" s="1"/>
  <c r="AQ469" i="1" s="1"/>
  <c r="AT469" i="1"/>
  <c r="AU469" i="1" s="1"/>
  <c r="BA469" i="1"/>
  <c r="K470" i="1"/>
  <c r="L470" i="1" s="1"/>
  <c r="R470" i="1"/>
  <c r="S470" i="1" s="1"/>
  <c r="Y470" i="1"/>
  <c r="Z470" i="1" s="1"/>
  <c r="AC470" i="1" s="1"/>
  <c r="AF470" i="1"/>
  <c r="AM470" i="1"/>
  <c r="AN470" i="1" s="1"/>
  <c r="AT470" i="1"/>
  <c r="AU470" i="1" s="1"/>
  <c r="AX470" i="1" s="1"/>
  <c r="BA470" i="1"/>
  <c r="BB470" i="1" s="1"/>
  <c r="K471" i="1"/>
  <c r="L471" i="1" s="1"/>
  <c r="R471" i="1"/>
  <c r="S471" i="1" s="1"/>
  <c r="Y471" i="1"/>
  <c r="Z471" i="1" s="1"/>
  <c r="AF471" i="1"/>
  <c r="AG471" i="1" s="1"/>
  <c r="AJ471" i="1" s="1"/>
  <c r="AM471" i="1"/>
  <c r="AT471" i="1"/>
  <c r="BA471" i="1"/>
  <c r="BB471" i="1" s="1"/>
  <c r="BE471" i="1" s="1"/>
  <c r="K472" i="1"/>
  <c r="L472" i="1" s="1"/>
  <c r="O472" i="1" s="1"/>
  <c r="R472" i="1"/>
  <c r="Y472" i="1"/>
  <c r="Z472" i="1" s="1"/>
  <c r="AF472" i="1"/>
  <c r="AM472" i="1"/>
  <c r="AN472" i="1" s="1"/>
  <c r="AQ472" i="1" s="1"/>
  <c r="AT472" i="1"/>
  <c r="BA472" i="1"/>
  <c r="BB472" i="1" s="1"/>
  <c r="K473" i="1"/>
  <c r="L473" i="1" s="1"/>
  <c r="R473" i="1"/>
  <c r="Y473" i="1"/>
  <c r="Z473" i="1" s="1"/>
  <c r="AF473" i="1"/>
  <c r="AG473" i="1" s="1"/>
  <c r="AM473" i="1"/>
  <c r="AN473" i="1" s="1"/>
  <c r="AT473" i="1"/>
  <c r="AU473" i="1" s="1"/>
  <c r="BA473" i="1"/>
  <c r="BB473" i="1" s="1"/>
  <c r="K474" i="1"/>
  <c r="L474" i="1" s="1"/>
  <c r="R474" i="1"/>
  <c r="S474" i="1" s="1"/>
  <c r="V474" i="1" s="1"/>
  <c r="Y474" i="1"/>
  <c r="AF474" i="1"/>
  <c r="AM474" i="1"/>
  <c r="AN474" i="1" s="1"/>
  <c r="AT474" i="1"/>
  <c r="AU474" i="1" s="1"/>
  <c r="BA474" i="1"/>
  <c r="BB474" i="1" s="1"/>
  <c r="BE474" i="1" s="1"/>
  <c r="K475" i="1"/>
  <c r="R475" i="1"/>
  <c r="S475" i="1" s="1"/>
  <c r="Y475" i="1"/>
  <c r="Z475" i="1" s="1"/>
  <c r="AC475" i="1" s="1"/>
  <c r="AF475" i="1"/>
  <c r="AM475" i="1"/>
  <c r="AN475" i="1" s="1"/>
  <c r="AT475" i="1"/>
  <c r="AU475" i="1" s="1"/>
  <c r="BA475" i="1"/>
  <c r="BB475" i="1" s="1"/>
  <c r="K476" i="1"/>
  <c r="L476" i="1" s="1"/>
  <c r="O476" i="1" s="1"/>
  <c r="R476" i="1"/>
  <c r="S476" i="1" s="1"/>
  <c r="Y476" i="1"/>
  <c r="AF476" i="1"/>
  <c r="AG476" i="1" s="1"/>
  <c r="AJ476" i="1" s="1"/>
  <c r="AM476" i="1"/>
  <c r="AN476" i="1" s="1"/>
  <c r="AQ476" i="1" s="1"/>
  <c r="AT476" i="1"/>
  <c r="BA476" i="1"/>
  <c r="BB476" i="1" s="1"/>
  <c r="K477" i="1"/>
  <c r="R477" i="1"/>
  <c r="S477" i="1" s="1"/>
  <c r="V477" i="1" s="1"/>
  <c r="Y477" i="1"/>
  <c r="AF477" i="1"/>
  <c r="AM477" i="1"/>
  <c r="AN477" i="1" s="1"/>
  <c r="AT477" i="1"/>
  <c r="AU477" i="1" s="1"/>
  <c r="BA477" i="1"/>
  <c r="K478" i="1"/>
  <c r="L478" i="1" s="1"/>
  <c r="R478" i="1"/>
  <c r="Y478" i="1"/>
  <c r="AF478" i="1"/>
  <c r="AM478" i="1"/>
  <c r="AN478" i="1" s="1"/>
  <c r="AT478" i="1"/>
  <c r="AU478" i="1" s="1"/>
  <c r="AX478" i="1" s="1"/>
  <c r="BA478" i="1"/>
  <c r="BB478" i="1" s="1"/>
  <c r="BE478" i="1" s="1"/>
  <c r="K480" i="1"/>
  <c r="R480" i="1"/>
  <c r="S480" i="1" s="1"/>
  <c r="Y480" i="1"/>
  <c r="Z480" i="1" s="1"/>
  <c r="AF480" i="1"/>
  <c r="AM480" i="1"/>
  <c r="AN480" i="1" s="1"/>
  <c r="AQ480" i="1" s="1"/>
  <c r="AT480" i="1"/>
  <c r="BA480" i="1"/>
  <c r="K485" i="1"/>
  <c r="R485" i="1"/>
  <c r="Y485" i="1"/>
  <c r="AF485" i="1"/>
  <c r="AG485" i="1" s="1"/>
  <c r="AM485" i="1"/>
  <c r="AT485" i="1"/>
  <c r="AU485" i="1" s="1"/>
  <c r="AX485" i="1" s="1"/>
  <c r="BA485" i="1"/>
  <c r="K486" i="1"/>
  <c r="R486" i="1"/>
  <c r="S486" i="1" s="1"/>
  <c r="V486" i="1" s="1"/>
  <c r="Y486" i="1"/>
  <c r="Z486" i="1" s="1"/>
  <c r="AC486" i="1" s="1"/>
  <c r="AF486" i="1"/>
  <c r="AM486" i="1"/>
  <c r="AN486" i="1" s="1"/>
  <c r="AT486" i="1"/>
  <c r="BA486" i="1"/>
  <c r="BB486" i="1" s="1"/>
  <c r="BE486" i="1" s="1"/>
  <c r="K487" i="1"/>
  <c r="L487" i="1" s="1"/>
  <c r="R487" i="1"/>
  <c r="Y487" i="1"/>
  <c r="Z487" i="1" s="1"/>
  <c r="AC487" i="1" s="1"/>
  <c r="AF487" i="1"/>
  <c r="AM487" i="1"/>
  <c r="AT487" i="1"/>
  <c r="AU487" i="1" s="1"/>
  <c r="BA487" i="1"/>
  <c r="K488" i="1"/>
  <c r="L488" i="1" s="1"/>
  <c r="O488" i="1" s="1"/>
  <c r="R488" i="1"/>
  <c r="Y488" i="1"/>
  <c r="AF488" i="1"/>
  <c r="AG488" i="1" s="1"/>
  <c r="AJ488" i="1" s="1"/>
  <c r="AM488" i="1"/>
  <c r="AT488" i="1"/>
  <c r="BA488" i="1"/>
  <c r="BB488" i="1" s="1"/>
  <c r="K489" i="1"/>
  <c r="R489" i="1"/>
  <c r="S489" i="1"/>
  <c r="Y489" i="1"/>
  <c r="Z489" i="1"/>
  <c r="AF489" i="1"/>
  <c r="AG489" i="1"/>
  <c r="AM489" i="1"/>
  <c r="AN489" i="1"/>
  <c r="AT489" i="1"/>
  <c r="AU489" i="1"/>
  <c r="BA489" i="1"/>
  <c r="BB489" i="1"/>
  <c r="K490" i="1"/>
  <c r="R490" i="1"/>
  <c r="S490" i="1" s="1"/>
  <c r="V490" i="1" s="1"/>
  <c r="Y490" i="1"/>
  <c r="AF490" i="1"/>
  <c r="AM490" i="1"/>
  <c r="AN490" i="1" s="1"/>
  <c r="AT490" i="1"/>
  <c r="BA490" i="1"/>
  <c r="BB490" i="1" s="1"/>
  <c r="BE490" i="1" s="1"/>
  <c r="K492" i="1"/>
  <c r="R492" i="1"/>
  <c r="Y492" i="1"/>
  <c r="Z492" i="1" s="1"/>
  <c r="AC492" i="1" s="1"/>
  <c r="AF492" i="1"/>
  <c r="AM492" i="1"/>
  <c r="AT492" i="1"/>
  <c r="AU492" i="1" s="1"/>
  <c r="BA492" i="1"/>
  <c r="K493" i="1"/>
  <c r="O493" i="1" s="1"/>
  <c r="R493" i="1"/>
  <c r="V493" i="1" s="1"/>
  <c r="Y493" i="1"/>
  <c r="AC493" i="1" s="1"/>
  <c r="AF493" i="1"/>
  <c r="AG493" i="1" s="1"/>
  <c r="AM493" i="1"/>
  <c r="AN493" i="1" s="1"/>
  <c r="AT493" i="1"/>
  <c r="AU493" i="1" s="1"/>
  <c r="AX493" i="1" s="1"/>
  <c r="BA493" i="1"/>
  <c r="BB493" i="1"/>
  <c r="K494" i="1"/>
  <c r="O494" i="1" s="1"/>
  <c r="R494" i="1"/>
  <c r="V494" i="1" s="1"/>
  <c r="Y494" i="1"/>
  <c r="AC494" i="1" s="1"/>
  <c r="AF494" i="1"/>
  <c r="AG494" i="1" s="1"/>
  <c r="AJ494" i="1" s="1"/>
  <c r="AM494" i="1"/>
  <c r="AN494" i="1" s="1"/>
  <c r="AT494" i="1"/>
  <c r="AU494" i="1" s="1"/>
  <c r="BA494" i="1"/>
  <c r="BB494" i="1"/>
  <c r="K495" i="1"/>
  <c r="O495" i="1" s="1"/>
  <c r="R495" i="1"/>
  <c r="V495" i="1" s="1"/>
  <c r="Y495" i="1"/>
  <c r="Z495" i="1"/>
  <c r="AF495" i="1"/>
  <c r="AG495" i="1"/>
  <c r="AM495" i="1"/>
  <c r="AN495" i="1"/>
  <c r="AT495" i="1"/>
  <c r="AU495" i="1"/>
  <c r="BA495" i="1"/>
  <c r="BB495" i="1"/>
  <c r="K496" i="1"/>
  <c r="O496" i="1" s="1"/>
  <c r="R496" i="1"/>
  <c r="V496" i="1" s="1"/>
  <c r="Y496" i="1"/>
  <c r="AC496" i="1" s="1"/>
  <c r="AF496" i="1"/>
  <c r="AG496" i="1" s="1"/>
  <c r="AJ496" i="1" s="1"/>
  <c r="AM496" i="1"/>
  <c r="AT496" i="1"/>
  <c r="BA496" i="1"/>
  <c r="BE496" i="1" s="1"/>
  <c r="K497" i="1"/>
  <c r="L497" i="1" s="1"/>
  <c r="O497" i="1" s="1"/>
  <c r="R497" i="1"/>
  <c r="Y497" i="1"/>
  <c r="Z497" i="1" s="1"/>
  <c r="AF497" i="1"/>
  <c r="AG497" i="1" s="1"/>
  <c r="AM497" i="1"/>
  <c r="AN497" i="1" s="1"/>
  <c r="AQ497" i="1" s="1"/>
  <c r="AT497" i="1"/>
  <c r="AU497" i="1" s="1"/>
  <c r="BA497" i="1"/>
  <c r="K498" i="1"/>
  <c r="R498" i="1"/>
  <c r="S498" i="1" s="1"/>
  <c r="V498" i="1" s="1"/>
  <c r="Y498" i="1"/>
  <c r="AF498" i="1"/>
  <c r="AG498" i="1" s="1"/>
  <c r="AM498" i="1"/>
  <c r="AN498" i="1" s="1"/>
  <c r="AT498" i="1"/>
  <c r="AU498" i="1" s="1"/>
  <c r="AX498" i="1" s="1"/>
  <c r="BA498" i="1"/>
  <c r="BB498" i="1" s="1"/>
  <c r="K499" i="1"/>
  <c r="R499" i="1"/>
  <c r="S499" i="1" s="1"/>
  <c r="V499" i="1" s="1"/>
  <c r="Y499" i="1"/>
  <c r="Z499" i="1" s="1"/>
  <c r="AC499" i="1" s="1"/>
  <c r="AF499" i="1"/>
  <c r="AG499" i="1" s="1"/>
  <c r="AM499" i="1"/>
  <c r="AN499" i="1" s="1"/>
  <c r="AT499" i="1"/>
  <c r="BA499" i="1"/>
  <c r="BB499" i="1" s="1"/>
  <c r="BE499" i="1" s="1"/>
  <c r="K500" i="1"/>
  <c r="L500" i="1" s="1"/>
  <c r="R500" i="1"/>
  <c r="S500" i="1" s="1"/>
  <c r="Y500" i="1"/>
  <c r="Z500" i="1" s="1"/>
  <c r="AC500" i="1" s="1"/>
  <c r="AF500" i="1"/>
  <c r="AG500" i="1" s="1"/>
  <c r="AJ500" i="1" s="1"/>
  <c r="AM500" i="1"/>
  <c r="AN500" i="1" s="1"/>
  <c r="AT500" i="1"/>
  <c r="AU500" i="1" s="1"/>
  <c r="BA500" i="1"/>
  <c r="BE500" i="1" s="1"/>
  <c r="K501" i="1"/>
  <c r="L501" i="1" s="1"/>
  <c r="R501" i="1"/>
  <c r="S501" i="1" s="1"/>
  <c r="Y501" i="1"/>
  <c r="Z501" i="1" s="1"/>
  <c r="AC501" i="1" s="1"/>
  <c r="AF501" i="1"/>
  <c r="AG501" i="1" s="1"/>
  <c r="AJ501" i="1" s="1"/>
  <c r="AM501" i="1"/>
  <c r="AN501" i="1" s="1"/>
  <c r="AT501" i="1"/>
  <c r="AU501" i="1" s="1"/>
  <c r="BA501" i="1"/>
  <c r="K528" i="1"/>
  <c r="O528" i="1" s="1"/>
  <c r="R528" i="1"/>
  <c r="V528" i="1" s="1"/>
  <c r="Y528" i="1"/>
  <c r="Z528" i="1"/>
  <c r="AF528" i="1"/>
  <c r="AG528" i="1"/>
  <c r="AM528" i="1"/>
  <c r="AN528" i="1"/>
  <c r="AT528" i="1"/>
  <c r="AU528" i="1"/>
  <c r="BA528" i="1"/>
  <c r="BB528" i="1"/>
  <c r="K529" i="1"/>
  <c r="O529" i="1" s="1"/>
  <c r="R529" i="1"/>
  <c r="V529" i="1" s="1"/>
  <c r="Y529" i="1"/>
  <c r="AF529" i="1"/>
  <c r="AJ529" i="1" s="1"/>
  <c r="AM529" i="1"/>
  <c r="AT529" i="1"/>
  <c r="BA529" i="1"/>
  <c r="BE529" i="1" s="1"/>
  <c r="K530" i="1"/>
  <c r="O530" i="1" s="1"/>
  <c r="R530" i="1"/>
  <c r="V530" i="1" s="1"/>
  <c r="Y530" i="1"/>
  <c r="AC530" i="1" s="1"/>
  <c r="AJ530" i="1"/>
  <c r="BA530" i="1"/>
  <c r="K531" i="1"/>
  <c r="O531" i="1" s="1"/>
  <c r="R531" i="1"/>
  <c r="V531" i="1" s="1"/>
  <c r="Y531" i="1"/>
  <c r="AC531" i="1" s="1"/>
  <c r="AF531" i="1"/>
  <c r="AJ531" i="1" s="1"/>
  <c r="AM531" i="1"/>
  <c r="AQ531" i="1" s="1"/>
  <c r="AT531" i="1"/>
  <c r="AX531" i="1" s="1"/>
  <c r="BA531" i="1"/>
  <c r="BE531" i="1" s="1"/>
  <c r="K532" i="1"/>
  <c r="O532" i="1" s="1"/>
  <c r="R532" i="1"/>
  <c r="V532" i="1" s="1"/>
  <c r="Y532" i="1"/>
  <c r="AC532" i="1" s="1"/>
  <c r="AJ532" i="1"/>
  <c r="BA532" i="1"/>
  <c r="BE532" i="1" s="1"/>
  <c r="K533" i="1"/>
  <c r="O533" i="1" s="1"/>
  <c r="R533" i="1"/>
  <c r="V533" i="1" s="1"/>
  <c r="Y533" i="1"/>
  <c r="AC533" i="1" s="1"/>
  <c r="AF533" i="1"/>
  <c r="AJ533" i="1" s="1"/>
  <c r="AM533" i="1"/>
  <c r="AQ533" i="1" s="1"/>
  <c r="AT533" i="1"/>
  <c r="AX533" i="1" s="1"/>
  <c r="BA533" i="1"/>
  <c r="BE533" i="1" s="1"/>
  <c r="K534" i="1"/>
  <c r="O534" i="1" s="1"/>
  <c r="R534" i="1"/>
  <c r="V534" i="1" s="1"/>
  <c r="Y534" i="1"/>
  <c r="AC534" i="1" s="1"/>
  <c r="AF534" i="1"/>
  <c r="AJ534" i="1" s="1"/>
  <c r="AM534" i="1"/>
  <c r="AT534" i="1"/>
  <c r="BA534" i="1"/>
  <c r="BE534" i="1" s="1"/>
  <c r="K535" i="1"/>
  <c r="O535" i="1" s="1"/>
  <c r="R535" i="1"/>
  <c r="V535" i="1" s="1"/>
  <c r="Y535" i="1"/>
  <c r="AC535" i="1" s="1"/>
  <c r="AF535" i="1"/>
  <c r="AJ535" i="1" s="1"/>
  <c r="AM535" i="1"/>
  <c r="AT535" i="1"/>
  <c r="BA535" i="1"/>
  <c r="BE535" i="1" s="1"/>
  <c r="K536" i="1"/>
  <c r="O536" i="1" s="1"/>
  <c r="R536" i="1"/>
  <c r="V536" i="1" s="1"/>
  <c r="Y536" i="1"/>
  <c r="AC536" i="1" s="1"/>
  <c r="AF536" i="1"/>
  <c r="AJ536" i="1" s="1"/>
  <c r="AM536" i="1"/>
  <c r="AT536" i="1"/>
  <c r="BA536" i="1"/>
  <c r="BE536" i="1" s="1"/>
  <c r="K537" i="1"/>
  <c r="O537" i="1" s="1"/>
  <c r="R537" i="1"/>
  <c r="V537" i="1" s="1"/>
  <c r="Y537" i="1"/>
  <c r="AC537" i="1" s="1"/>
  <c r="AF537" i="1"/>
  <c r="AJ537" i="1" s="1"/>
  <c r="AM537" i="1"/>
  <c r="AQ537" i="1" s="1"/>
  <c r="AT537" i="1"/>
  <c r="AX537" i="1" s="1"/>
  <c r="BA537" i="1"/>
  <c r="BE537" i="1" s="1"/>
  <c r="K538" i="1"/>
  <c r="O538" i="1" s="1"/>
  <c r="R538" i="1"/>
  <c r="V538" i="1" s="1"/>
  <c r="Y538" i="1"/>
  <c r="AC538" i="1" s="1"/>
  <c r="AF538" i="1"/>
  <c r="AJ538" i="1" s="1"/>
  <c r="AM538" i="1"/>
  <c r="AQ538" i="1" s="1"/>
  <c r="AT538" i="1"/>
  <c r="AX538" i="1" s="1"/>
  <c r="BA538" i="1"/>
  <c r="BE538" i="1" s="1"/>
  <c r="K539" i="1"/>
  <c r="O539" i="1" s="1"/>
  <c r="R539" i="1"/>
  <c r="V539" i="1" s="1"/>
  <c r="Y539" i="1"/>
  <c r="AC539" i="1" s="1"/>
  <c r="AF539" i="1"/>
  <c r="AJ539" i="1" s="1"/>
  <c r="AM539" i="1"/>
  <c r="AQ539" i="1" s="1"/>
  <c r="AT539" i="1"/>
  <c r="AX539" i="1" s="1"/>
  <c r="BA539" i="1"/>
  <c r="BE539" i="1" s="1"/>
  <c r="K540" i="1"/>
  <c r="O540" i="1" s="1"/>
  <c r="R540" i="1"/>
  <c r="V540" i="1" s="1"/>
  <c r="Y540" i="1"/>
  <c r="AC540" i="1" s="1"/>
  <c r="AF540" i="1"/>
  <c r="AJ540" i="1" s="1"/>
  <c r="AM540" i="1"/>
  <c r="AT540" i="1"/>
  <c r="BA540" i="1"/>
  <c r="BE540" i="1" s="1"/>
  <c r="K541" i="1"/>
  <c r="O541" i="1" s="1"/>
  <c r="R541" i="1"/>
  <c r="V541" i="1" s="1"/>
  <c r="Y541" i="1"/>
  <c r="AC541" i="1" s="1"/>
  <c r="AF541" i="1"/>
  <c r="AJ541" i="1" s="1"/>
  <c r="AM541" i="1"/>
  <c r="AQ541" i="1" s="1"/>
  <c r="AT541" i="1"/>
  <c r="AX541" i="1" s="1"/>
  <c r="BA541" i="1"/>
  <c r="BB541" i="1"/>
  <c r="K542" i="1"/>
  <c r="O542" i="1" s="1"/>
  <c r="R542" i="1"/>
  <c r="V542" i="1" s="1"/>
  <c r="Y542" i="1"/>
  <c r="AC542" i="1" s="1"/>
  <c r="AF542" i="1"/>
  <c r="AJ542" i="1" s="1"/>
  <c r="AM542" i="1"/>
  <c r="AQ542" i="1" s="1"/>
  <c r="AT542" i="1"/>
  <c r="AX542" i="1" s="1"/>
  <c r="BA542" i="1"/>
  <c r="BE542" i="1" s="1"/>
  <c r="K543" i="1"/>
  <c r="O543" i="1" s="1"/>
  <c r="R543" i="1"/>
  <c r="V543" i="1" s="1"/>
  <c r="Y543" i="1"/>
  <c r="AC543" i="1" s="1"/>
  <c r="AF543" i="1"/>
  <c r="AJ543" i="1" s="1"/>
  <c r="AM543" i="1"/>
  <c r="AQ543" i="1" s="1"/>
  <c r="AT543" i="1"/>
  <c r="AX543" i="1" s="1"/>
  <c r="BA543" i="1"/>
  <c r="BE543" i="1" s="1"/>
  <c r="K544" i="1"/>
  <c r="R544" i="1"/>
  <c r="V544" i="1" s="1"/>
  <c r="Y544" i="1"/>
  <c r="AC544" i="1" s="1"/>
  <c r="AF544" i="1"/>
  <c r="AJ544" i="1" s="1"/>
  <c r="AM544" i="1"/>
  <c r="AQ544" i="1" s="1"/>
  <c r="AT544" i="1"/>
  <c r="AX544" i="1" s="1"/>
  <c r="BA544" i="1"/>
  <c r="BE544" i="1" s="1"/>
  <c r="K545" i="1"/>
  <c r="O545" i="1" s="1"/>
  <c r="R545" i="1"/>
  <c r="S545" i="1"/>
  <c r="Y545" i="1"/>
  <c r="Z545" i="1"/>
  <c r="AF545" i="1"/>
  <c r="AG545" i="1"/>
  <c r="AM545" i="1"/>
  <c r="AQ545" i="1" s="1"/>
  <c r="AT545" i="1"/>
  <c r="AU545" i="1"/>
  <c r="BA545" i="1"/>
  <c r="BB545" i="1"/>
  <c r="K546" i="1"/>
  <c r="O546" i="1" s="1"/>
  <c r="R546" i="1"/>
  <c r="S546" i="1"/>
  <c r="Y546" i="1"/>
  <c r="Z546" i="1"/>
  <c r="AF546" i="1"/>
  <c r="AG546" i="1"/>
  <c r="AM546" i="1"/>
  <c r="AQ546" i="1" s="1"/>
  <c r="AT546" i="1"/>
  <c r="AU546" i="1"/>
  <c r="BA546" i="1"/>
  <c r="BB546" i="1"/>
  <c r="K547" i="1"/>
  <c r="O547" i="1" s="1"/>
  <c r="R547" i="1"/>
  <c r="V547" i="1" s="1"/>
  <c r="Y547" i="1"/>
  <c r="AC547" i="1" s="1"/>
  <c r="AF547" i="1"/>
  <c r="AJ547" i="1" s="1"/>
  <c r="AM547" i="1"/>
  <c r="AQ547" i="1" s="1"/>
  <c r="AT547" i="1"/>
  <c r="AX547" i="1" s="1"/>
  <c r="BA547" i="1"/>
  <c r="BE547" i="1" s="1"/>
  <c r="K548" i="1"/>
  <c r="O548" i="1" s="1"/>
  <c r="R548" i="1"/>
  <c r="V548" i="1" s="1"/>
  <c r="Y548" i="1"/>
  <c r="AC548" i="1" s="1"/>
  <c r="AJ548" i="1"/>
  <c r="BA548" i="1"/>
  <c r="K549" i="1"/>
  <c r="O549" i="1" s="1"/>
  <c r="R549" i="1"/>
  <c r="V549" i="1" s="1"/>
  <c r="Y549" i="1"/>
  <c r="AC549" i="1" s="1"/>
  <c r="AJ549" i="1"/>
  <c r="BA549" i="1"/>
  <c r="K550" i="1"/>
  <c r="O550" i="1" s="1"/>
  <c r="R550" i="1"/>
  <c r="V550" i="1" s="1"/>
  <c r="Y550" i="1"/>
  <c r="AC550" i="1" s="1"/>
  <c r="AF550" i="1"/>
  <c r="AJ550" i="1" s="1"/>
  <c r="AM550" i="1"/>
  <c r="AT550" i="1"/>
  <c r="BA550" i="1"/>
  <c r="BE550" i="1" s="1"/>
  <c r="K551" i="1"/>
  <c r="O551" i="1" s="1"/>
  <c r="R551" i="1"/>
  <c r="V551" i="1" s="1"/>
  <c r="Y551" i="1"/>
  <c r="AC551" i="1" s="1"/>
  <c r="AF551" i="1"/>
  <c r="AJ551" i="1" s="1"/>
  <c r="AM551" i="1"/>
  <c r="AT551" i="1"/>
  <c r="BA551" i="1"/>
  <c r="BE551" i="1" s="1"/>
  <c r="K552" i="1"/>
  <c r="O552" i="1" s="1"/>
  <c r="R552" i="1"/>
  <c r="V552" i="1" s="1"/>
  <c r="Y552" i="1"/>
  <c r="AC552" i="1" s="1"/>
  <c r="AJ552" i="1"/>
  <c r="BA552" i="1"/>
  <c r="BE552" i="1" s="1"/>
  <c r="K553" i="1"/>
  <c r="O553" i="1" s="1"/>
  <c r="R553" i="1"/>
  <c r="V553" i="1" s="1"/>
  <c r="Y553" i="1"/>
  <c r="AC553" i="1" s="1"/>
  <c r="AF553" i="1"/>
  <c r="AJ553" i="1" s="1"/>
  <c r="AM553" i="1"/>
  <c r="AT553" i="1"/>
  <c r="BA553" i="1"/>
  <c r="BE553" i="1" s="1"/>
  <c r="K554" i="1"/>
  <c r="O554" i="1" s="1"/>
  <c r="R554" i="1"/>
  <c r="V554" i="1" s="1"/>
  <c r="Y554" i="1"/>
  <c r="AC554" i="1" s="1"/>
  <c r="AF554" i="1"/>
  <c r="AJ554" i="1" s="1"/>
  <c r="AM554" i="1"/>
  <c r="AT554" i="1"/>
  <c r="BA554" i="1"/>
  <c r="BE554" i="1" s="1"/>
  <c r="K555" i="1"/>
  <c r="O555" i="1" s="1"/>
  <c r="R555" i="1"/>
  <c r="V555" i="1" s="1"/>
  <c r="Y555" i="1"/>
  <c r="AC555" i="1" s="1"/>
  <c r="AF555" i="1"/>
  <c r="AJ555" i="1" s="1"/>
  <c r="AM555" i="1"/>
  <c r="AT555" i="1"/>
  <c r="BA555" i="1"/>
  <c r="BE555" i="1" s="1"/>
  <c r="K556" i="1"/>
  <c r="O556" i="1" s="1"/>
  <c r="R556" i="1"/>
  <c r="V556" i="1" s="1"/>
  <c r="Y556" i="1"/>
  <c r="Z556" i="1"/>
  <c r="AF556" i="1"/>
  <c r="AG556" i="1"/>
  <c r="AM556" i="1"/>
  <c r="AQ556" i="1" s="1"/>
  <c r="AT556" i="1"/>
  <c r="AX556" i="1" s="1"/>
  <c r="BA556" i="1"/>
  <c r="BB556" i="1"/>
  <c r="K557" i="1"/>
  <c r="O557" i="1" s="1"/>
  <c r="R557" i="1"/>
  <c r="V557" i="1" s="1"/>
  <c r="Y557" i="1"/>
  <c r="AC557" i="1" s="1"/>
  <c r="AF557" i="1"/>
  <c r="AJ557" i="1" s="1"/>
  <c r="AM557" i="1"/>
  <c r="AT557" i="1"/>
  <c r="BA557" i="1"/>
  <c r="BE557" i="1" s="1"/>
  <c r="K558" i="1"/>
  <c r="O558" i="1" s="1"/>
  <c r="R558" i="1"/>
  <c r="V558" i="1" s="1"/>
  <c r="Y558" i="1"/>
  <c r="AC558" i="1" s="1"/>
  <c r="AF558" i="1"/>
  <c r="AJ558" i="1" s="1"/>
  <c r="AM558" i="1"/>
  <c r="AT558" i="1"/>
  <c r="BA558" i="1"/>
  <c r="BE558" i="1" s="1"/>
  <c r="K559" i="1"/>
  <c r="O559" i="1" s="1"/>
  <c r="R559" i="1"/>
  <c r="V559" i="1" s="1"/>
  <c r="Y559" i="1"/>
  <c r="Z559" i="1"/>
  <c r="AF559" i="1"/>
  <c r="AG559" i="1"/>
  <c r="AM559" i="1"/>
  <c r="AQ559" i="1" s="1"/>
  <c r="AT559" i="1"/>
  <c r="AU559" i="1"/>
  <c r="BA559" i="1"/>
  <c r="BB559" i="1"/>
  <c r="K560" i="1"/>
  <c r="O560" i="1" s="1"/>
  <c r="R560" i="1"/>
  <c r="V560" i="1" s="1"/>
  <c r="Y560" i="1"/>
  <c r="Z560" i="1"/>
  <c r="AF560" i="1"/>
  <c r="AG560" i="1"/>
  <c r="AM560" i="1"/>
  <c r="AQ560" i="1" s="1"/>
  <c r="AT560" i="1"/>
  <c r="AU560" i="1"/>
  <c r="BA560" i="1"/>
  <c r="BB560" i="1"/>
  <c r="K561" i="1"/>
  <c r="O561" i="1" s="1"/>
  <c r="R561" i="1"/>
  <c r="V561" i="1" s="1"/>
  <c r="Y561" i="1"/>
  <c r="Z561" i="1"/>
  <c r="AF561" i="1"/>
  <c r="AG561" i="1"/>
  <c r="AM561" i="1"/>
  <c r="AQ561" i="1" s="1"/>
  <c r="AT561" i="1"/>
  <c r="AU561" i="1"/>
  <c r="BA561" i="1"/>
  <c r="BB561" i="1"/>
  <c r="K562" i="1"/>
  <c r="O562" i="1" s="1"/>
  <c r="R562" i="1"/>
  <c r="V562" i="1" s="1"/>
  <c r="Y562" i="1"/>
  <c r="Z562" i="1"/>
  <c r="AF562" i="1"/>
  <c r="AG562" i="1"/>
  <c r="AM562" i="1"/>
  <c r="AQ562" i="1" s="1"/>
  <c r="AT562" i="1"/>
  <c r="AU562" i="1"/>
  <c r="BA562" i="1"/>
  <c r="BB562" i="1"/>
  <c r="K563" i="1"/>
  <c r="O563" i="1" s="1"/>
  <c r="R563" i="1"/>
  <c r="V563" i="1" s="1"/>
  <c r="Y563" i="1"/>
  <c r="Z563" i="1"/>
  <c r="AF563" i="1"/>
  <c r="AG563" i="1"/>
  <c r="AM563" i="1"/>
  <c r="AQ563" i="1" s="1"/>
  <c r="AT563" i="1"/>
  <c r="AU563" i="1"/>
  <c r="BA563" i="1"/>
  <c r="BB563" i="1"/>
  <c r="K564" i="1"/>
  <c r="O564" i="1" s="1"/>
  <c r="R564" i="1"/>
  <c r="V564" i="1" s="1"/>
  <c r="Y564" i="1"/>
  <c r="Z564" i="1"/>
  <c r="AF564" i="1"/>
  <c r="AG564" i="1"/>
  <c r="AM564" i="1"/>
  <c r="AQ564" i="1" s="1"/>
  <c r="AT564" i="1"/>
  <c r="AU564" i="1"/>
  <c r="BA564" i="1"/>
  <c r="BB564" i="1"/>
  <c r="K565" i="1"/>
  <c r="O565" i="1" s="1"/>
  <c r="R565" i="1"/>
  <c r="V565" i="1" s="1"/>
  <c r="Y565" i="1"/>
  <c r="Z565" i="1"/>
  <c r="AF565" i="1"/>
  <c r="AG565" i="1"/>
  <c r="AM565" i="1"/>
  <c r="AQ565" i="1" s="1"/>
  <c r="AT565" i="1"/>
  <c r="AU565" i="1"/>
  <c r="BA565" i="1"/>
  <c r="BB565" i="1"/>
  <c r="K566" i="1"/>
  <c r="O566" i="1" s="1"/>
  <c r="R566" i="1"/>
  <c r="S566" i="1"/>
  <c r="Y566" i="1"/>
  <c r="AC566" i="1" s="1"/>
  <c r="AF566" i="1"/>
  <c r="AG566" i="1"/>
  <c r="AM566" i="1"/>
  <c r="AQ566" i="1" s="1"/>
  <c r="AT566" i="1"/>
  <c r="AU566" i="1"/>
  <c r="BA566" i="1"/>
  <c r="BB566" i="1"/>
  <c r="K567" i="1"/>
  <c r="O567" i="1" s="1"/>
  <c r="R567" i="1"/>
  <c r="S567" i="1"/>
  <c r="Y567" i="1"/>
  <c r="AC567" i="1" s="1"/>
  <c r="AF567" i="1"/>
  <c r="AG567" i="1"/>
  <c r="AM567" i="1"/>
  <c r="AQ567" i="1" s="1"/>
  <c r="AT567" i="1"/>
  <c r="AU567" i="1"/>
  <c r="BA567" i="1"/>
  <c r="BB567" i="1"/>
  <c r="K568" i="1"/>
  <c r="O568" i="1" s="1"/>
  <c r="R568" i="1"/>
  <c r="S568" i="1"/>
  <c r="Y568" i="1"/>
  <c r="Z568" i="1"/>
  <c r="AF568" i="1"/>
  <c r="AG568" i="1"/>
  <c r="AM568" i="1"/>
  <c r="AQ568" i="1" s="1"/>
  <c r="AT568" i="1"/>
  <c r="AU568" i="1"/>
  <c r="BA568" i="1"/>
  <c r="BB568" i="1"/>
  <c r="K569" i="1"/>
  <c r="O569" i="1" s="1"/>
  <c r="V569" i="1"/>
  <c r="Y569" i="1"/>
  <c r="AC569" i="1" s="1"/>
  <c r="AF569" i="1"/>
  <c r="AJ569" i="1" s="1"/>
  <c r="AM569" i="1"/>
  <c r="AQ569" i="1" s="1"/>
  <c r="AT569" i="1"/>
  <c r="AX569" i="1" s="1"/>
  <c r="BA569" i="1"/>
  <c r="BE569" i="1" s="1"/>
  <c r="K570" i="1"/>
  <c r="O570" i="1" s="1"/>
  <c r="R570" i="1"/>
  <c r="V570" i="1" s="1"/>
  <c r="Y570" i="1"/>
  <c r="AC570" i="1" s="1"/>
  <c r="AF570" i="1"/>
  <c r="AJ570" i="1" s="1"/>
  <c r="AM570" i="1"/>
  <c r="AQ570" i="1" s="1"/>
  <c r="AT570" i="1"/>
  <c r="BA570" i="1"/>
  <c r="BE570" i="1" s="1"/>
  <c r="K573" i="1"/>
  <c r="O573" i="1" s="1"/>
  <c r="R573" i="1"/>
  <c r="V573" i="1" s="1"/>
  <c r="Y573" i="1"/>
  <c r="AC573" i="1" s="1"/>
  <c r="AF573" i="1"/>
  <c r="AJ573" i="1" s="1"/>
  <c r="AM573" i="1"/>
  <c r="AT573" i="1"/>
  <c r="BA573" i="1"/>
  <c r="BE573" i="1" s="1"/>
  <c r="K574" i="1"/>
  <c r="O574" i="1" s="1"/>
  <c r="R574" i="1"/>
  <c r="S574" i="1"/>
  <c r="Y574" i="1"/>
  <c r="Z574" i="1"/>
  <c r="AF574" i="1"/>
  <c r="AG574" i="1"/>
  <c r="AM574" i="1"/>
  <c r="AQ574" i="1" s="1"/>
  <c r="AT574" i="1"/>
  <c r="AU574" i="1"/>
  <c r="BA574" i="1"/>
  <c r="BB574" i="1"/>
  <c r="K575" i="1"/>
  <c r="O575" i="1" s="1"/>
  <c r="R575" i="1"/>
  <c r="V575" i="1" s="1"/>
  <c r="Y575" i="1"/>
  <c r="AC575" i="1" s="1"/>
  <c r="AF575" i="1"/>
  <c r="AJ575" i="1" s="1"/>
  <c r="AM575" i="1"/>
  <c r="AT575" i="1"/>
  <c r="BA575" i="1"/>
  <c r="BE575" i="1" s="1"/>
  <c r="K577" i="1"/>
  <c r="O577" i="1" s="1"/>
  <c r="R577" i="1"/>
  <c r="V577" i="1" s="1"/>
  <c r="Y577" i="1"/>
  <c r="AC577" i="1" s="1"/>
  <c r="AF577" i="1"/>
  <c r="AJ577" i="1" s="1"/>
  <c r="AM577" i="1"/>
  <c r="AT577" i="1"/>
  <c r="BA577" i="1"/>
  <c r="BE577" i="1" s="1"/>
  <c r="K578" i="1"/>
  <c r="O578" i="1" s="1"/>
  <c r="R578" i="1"/>
  <c r="V578" i="1" s="1"/>
  <c r="Y578" i="1"/>
  <c r="AC578" i="1" s="1"/>
  <c r="AF578" i="1"/>
  <c r="AJ578" i="1" s="1"/>
  <c r="AM578" i="1"/>
  <c r="AT578" i="1"/>
  <c r="BA578" i="1"/>
  <c r="BE578" i="1" s="1"/>
  <c r="K579" i="1"/>
  <c r="O579" i="1" s="1"/>
  <c r="R579" i="1"/>
  <c r="V579" i="1" s="1"/>
  <c r="Y579" i="1"/>
  <c r="AC579" i="1" s="1"/>
  <c r="AF579" i="1"/>
  <c r="AJ579" i="1" s="1"/>
  <c r="AM579" i="1"/>
  <c r="AT579" i="1"/>
  <c r="BA579" i="1"/>
  <c r="BE579" i="1" s="1"/>
  <c r="K580" i="1"/>
  <c r="O580" i="1" s="1"/>
  <c r="R580" i="1"/>
  <c r="V580" i="1" s="1"/>
  <c r="Y580" i="1"/>
  <c r="AC580" i="1" s="1"/>
  <c r="AF580" i="1"/>
  <c r="AJ580" i="1" s="1"/>
  <c r="AM580" i="1"/>
  <c r="AT580" i="1"/>
  <c r="BA580" i="1"/>
  <c r="BE580" i="1" s="1"/>
  <c r="K581" i="1"/>
  <c r="O581" i="1" s="1"/>
  <c r="R581" i="1"/>
  <c r="V581" i="1" s="1"/>
  <c r="Y581" i="1"/>
  <c r="AC581" i="1" s="1"/>
  <c r="AF581" i="1"/>
  <c r="AJ581" i="1" s="1"/>
  <c r="AM581" i="1"/>
  <c r="AT581" i="1"/>
  <c r="BA581" i="1"/>
  <c r="BE581" i="1" s="1"/>
  <c r="K582" i="1"/>
  <c r="O582" i="1" s="1"/>
  <c r="R582" i="1"/>
  <c r="V582" i="1" s="1"/>
  <c r="Y582" i="1"/>
  <c r="AC582" i="1" s="1"/>
  <c r="AF582" i="1"/>
  <c r="AJ582" i="1" s="1"/>
  <c r="AM582" i="1"/>
  <c r="AT582" i="1"/>
  <c r="BA582" i="1"/>
  <c r="BE582" i="1" s="1"/>
  <c r="K583" i="1"/>
  <c r="O583" i="1" s="1"/>
  <c r="R583" i="1"/>
  <c r="V583" i="1" s="1"/>
  <c r="Y583" i="1"/>
  <c r="AC583" i="1" s="1"/>
  <c r="AF583" i="1"/>
  <c r="AJ583" i="1" s="1"/>
  <c r="AM583" i="1"/>
  <c r="AQ583" i="1" s="1"/>
  <c r="AT583" i="1"/>
  <c r="AX583" i="1" s="1"/>
  <c r="BA583" i="1"/>
  <c r="BB583" i="1"/>
  <c r="K584" i="1"/>
  <c r="O584" i="1" s="1"/>
  <c r="R584" i="1"/>
  <c r="V584" i="1" s="1"/>
  <c r="Y584" i="1"/>
  <c r="AC584" i="1" s="1"/>
  <c r="AF584" i="1"/>
  <c r="AJ584" i="1" s="1"/>
  <c r="AM584" i="1"/>
  <c r="AT584" i="1"/>
  <c r="BA584" i="1"/>
  <c r="BE584" i="1" s="1"/>
  <c r="K585" i="1"/>
  <c r="O585" i="1" s="1"/>
  <c r="R585" i="1"/>
  <c r="V585" i="1" s="1"/>
  <c r="Y585" i="1"/>
  <c r="AC585" i="1" s="1"/>
  <c r="AJ585" i="1"/>
  <c r="BA585" i="1"/>
  <c r="BE585" i="1" s="1"/>
  <c r="K586" i="1"/>
  <c r="O586" i="1" s="1"/>
  <c r="R586" i="1"/>
  <c r="V586" i="1" s="1"/>
  <c r="Y586" i="1"/>
  <c r="AC586" i="1" s="1"/>
  <c r="AJ586" i="1"/>
  <c r="BA586" i="1"/>
  <c r="BE586" i="1" s="1"/>
  <c r="K587" i="1"/>
  <c r="O587" i="1" s="1"/>
  <c r="R587" i="1"/>
  <c r="V587" i="1" s="1"/>
  <c r="Y587" i="1"/>
  <c r="AC587" i="1" s="1"/>
  <c r="AJ587" i="1"/>
  <c r="BA587" i="1"/>
  <c r="BE587" i="1" s="1"/>
  <c r="K588" i="1"/>
  <c r="O588" i="1" s="1"/>
  <c r="R588" i="1"/>
  <c r="V588" i="1" s="1"/>
  <c r="Y588" i="1"/>
  <c r="AC588" i="1" s="1"/>
  <c r="AJ588" i="1"/>
  <c r="BA588" i="1"/>
  <c r="BE588" i="1" s="1"/>
  <c r="K589" i="1"/>
  <c r="O589" i="1" s="1"/>
  <c r="R589" i="1"/>
  <c r="V589" i="1" s="1"/>
  <c r="Y589" i="1"/>
  <c r="AC589" i="1" s="1"/>
  <c r="AJ589" i="1"/>
  <c r="BA589" i="1"/>
  <c r="BE589" i="1" s="1"/>
  <c r="K590" i="1"/>
  <c r="O590" i="1" s="1"/>
  <c r="R590" i="1"/>
  <c r="V590" i="1" s="1"/>
  <c r="Y590" i="1"/>
  <c r="AC590" i="1" s="1"/>
  <c r="AJ590" i="1"/>
  <c r="BA590" i="1"/>
  <c r="BE590" i="1" s="1"/>
  <c r="K591" i="1"/>
  <c r="O591" i="1" s="1"/>
  <c r="R591" i="1"/>
  <c r="V591" i="1" s="1"/>
  <c r="Y591" i="1"/>
  <c r="AC591" i="1" s="1"/>
  <c r="AJ591" i="1"/>
  <c r="BA591" i="1"/>
  <c r="BE591" i="1" s="1"/>
  <c r="K592" i="1"/>
  <c r="O592" i="1" s="1"/>
  <c r="R592" i="1"/>
  <c r="V592" i="1" s="1"/>
  <c r="Y592" i="1"/>
  <c r="AC592" i="1" s="1"/>
  <c r="AF592" i="1"/>
  <c r="AJ592" i="1" s="1"/>
  <c r="AM592" i="1"/>
  <c r="AT592" i="1"/>
  <c r="BA592" i="1"/>
  <c r="BE592" i="1" s="1"/>
  <c r="K593" i="1"/>
  <c r="O593" i="1" s="1"/>
  <c r="R593" i="1"/>
  <c r="V593" i="1" s="1"/>
  <c r="Y593" i="1"/>
  <c r="AC593" i="1" s="1"/>
  <c r="AF593" i="1"/>
  <c r="AJ593" i="1" s="1"/>
  <c r="AM593" i="1"/>
  <c r="AT593" i="1"/>
  <c r="BA593" i="1"/>
  <c r="BE593" i="1" s="1"/>
  <c r="K594" i="1"/>
  <c r="O594" i="1" s="1"/>
  <c r="R594" i="1"/>
  <c r="V594" i="1" s="1"/>
  <c r="Y594" i="1"/>
  <c r="AC594" i="1" s="1"/>
  <c r="AF594" i="1"/>
  <c r="AJ594" i="1" s="1"/>
  <c r="AM594" i="1"/>
  <c r="AT594" i="1"/>
  <c r="BA594" i="1"/>
  <c r="BE594" i="1" s="1"/>
  <c r="K595" i="1"/>
  <c r="O595" i="1" s="1"/>
  <c r="R595" i="1"/>
  <c r="V595" i="1" s="1"/>
  <c r="Y595" i="1"/>
  <c r="AC595" i="1" s="1"/>
  <c r="AF595" i="1"/>
  <c r="AJ595" i="1" s="1"/>
  <c r="AM595" i="1"/>
  <c r="AT595" i="1"/>
  <c r="BA595" i="1"/>
  <c r="BE595" i="1" s="1"/>
  <c r="K596" i="1"/>
  <c r="O596" i="1" s="1"/>
  <c r="R596" i="1"/>
  <c r="V596" i="1" s="1"/>
  <c r="Y596" i="1"/>
  <c r="AC596" i="1" s="1"/>
  <c r="AF596" i="1"/>
  <c r="AJ596" i="1" s="1"/>
  <c r="AM596" i="1"/>
  <c r="AT596" i="1"/>
  <c r="BA596" i="1"/>
  <c r="BE596" i="1" s="1"/>
  <c r="K597" i="1"/>
  <c r="O597" i="1" s="1"/>
  <c r="R597" i="1"/>
  <c r="V597" i="1" s="1"/>
  <c r="Y597" i="1"/>
  <c r="AC597" i="1" s="1"/>
  <c r="AF597" i="1"/>
  <c r="AJ597" i="1" s="1"/>
  <c r="AM597" i="1"/>
  <c r="AT597" i="1"/>
  <c r="BA597" i="1"/>
  <c r="BE597" i="1" s="1"/>
  <c r="K598" i="1"/>
  <c r="O598" i="1" s="1"/>
  <c r="R598" i="1"/>
  <c r="V598" i="1" s="1"/>
  <c r="Y598" i="1"/>
  <c r="AC598" i="1" s="1"/>
  <c r="AF598" i="1"/>
  <c r="AJ598" i="1" s="1"/>
  <c r="AM598" i="1"/>
  <c r="AT598" i="1"/>
  <c r="BA598" i="1"/>
  <c r="BE598" i="1" s="1"/>
  <c r="K599" i="1"/>
  <c r="O599" i="1" s="1"/>
  <c r="R599" i="1"/>
  <c r="V599" i="1" s="1"/>
  <c r="Y599" i="1"/>
  <c r="AC599" i="1" s="1"/>
  <c r="AF599" i="1"/>
  <c r="AJ599" i="1" s="1"/>
  <c r="AM599" i="1"/>
  <c r="AT599" i="1"/>
  <c r="BA599" i="1"/>
  <c r="BE599" i="1" s="1"/>
  <c r="K600" i="1"/>
  <c r="O600" i="1" s="1"/>
  <c r="R600" i="1"/>
  <c r="V600" i="1" s="1"/>
  <c r="Y600" i="1"/>
  <c r="AC600" i="1" s="1"/>
  <c r="AF600" i="1"/>
  <c r="AJ600" i="1" s="1"/>
  <c r="AM600" i="1"/>
  <c r="AT600" i="1"/>
  <c r="BA600" i="1"/>
  <c r="BE600" i="1" s="1"/>
  <c r="K601" i="1"/>
  <c r="O601" i="1" s="1"/>
  <c r="R601" i="1"/>
  <c r="V601" i="1" s="1"/>
  <c r="Y601" i="1"/>
  <c r="AC601" i="1" s="1"/>
  <c r="AF601" i="1"/>
  <c r="AJ601" i="1" s="1"/>
  <c r="AM601" i="1"/>
  <c r="AT601" i="1"/>
  <c r="BA601" i="1"/>
  <c r="BE601" i="1" s="1"/>
  <c r="K602" i="1"/>
  <c r="O602" i="1" s="1"/>
  <c r="R602" i="1"/>
  <c r="V602" i="1" s="1"/>
  <c r="Y602" i="1"/>
  <c r="AC602" i="1" s="1"/>
  <c r="AF602" i="1"/>
  <c r="AJ602" i="1" s="1"/>
  <c r="AM602" i="1"/>
  <c r="AT602" i="1"/>
  <c r="BA602" i="1"/>
  <c r="BE602" i="1" s="1"/>
  <c r="K603" i="1"/>
  <c r="O603" i="1" s="1"/>
  <c r="R603" i="1"/>
  <c r="V603" i="1" s="1"/>
  <c r="Y603" i="1"/>
  <c r="AC603" i="1" s="1"/>
  <c r="AF603" i="1"/>
  <c r="AJ603" i="1" s="1"/>
  <c r="AM603" i="1"/>
  <c r="AT603" i="1"/>
  <c r="BA603" i="1"/>
  <c r="BE603" i="1" s="1"/>
  <c r="K604" i="1"/>
  <c r="O604" i="1" s="1"/>
  <c r="R604" i="1"/>
  <c r="V604" i="1" s="1"/>
  <c r="Y604" i="1"/>
  <c r="AC604" i="1" s="1"/>
  <c r="AF604" i="1"/>
  <c r="AJ604" i="1" s="1"/>
  <c r="AM604" i="1"/>
  <c r="AT604" i="1"/>
  <c r="BA604" i="1"/>
  <c r="BE604" i="1" s="1"/>
  <c r="K605" i="1"/>
  <c r="O605" i="1" s="1"/>
  <c r="R605" i="1"/>
  <c r="V605" i="1" s="1"/>
  <c r="Y605" i="1"/>
  <c r="AC605" i="1" s="1"/>
  <c r="AF605" i="1"/>
  <c r="AJ605" i="1" s="1"/>
  <c r="AM605" i="1"/>
  <c r="AT605" i="1"/>
  <c r="BA605" i="1"/>
  <c r="BE605" i="1" s="1"/>
  <c r="K606" i="1"/>
  <c r="O606" i="1" s="1"/>
  <c r="R606" i="1"/>
  <c r="V606" i="1" s="1"/>
  <c r="Y606" i="1"/>
  <c r="AC606" i="1" s="1"/>
  <c r="AF606" i="1"/>
  <c r="AJ606" i="1" s="1"/>
  <c r="AM606" i="1"/>
  <c r="AT606" i="1"/>
  <c r="BA606" i="1"/>
  <c r="BE606" i="1" s="1"/>
  <c r="K607" i="1"/>
  <c r="O607" i="1" s="1"/>
  <c r="R607" i="1"/>
  <c r="V607" i="1" s="1"/>
  <c r="Y607" i="1"/>
  <c r="AC607" i="1" s="1"/>
  <c r="AF607" i="1"/>
  <c r="AJ607" i="1" s="1"/>
  <c r="AM607" i="1"/>
  <c r="AQ607" i="1" s="1"/>
  <c r="AT607" i="1"/>
  <c r="AX607" i="1" s="1"/>
  <c r="BA607" i="1"/>
  <c r="BE607" i="1" s="1"/>
  <c r="K608" i="1"/>
  <c r="O608" i="1" s="1"/>
  <c r="R608" i="1"/>
  <c r="V608" i="1" s="1"/>
  <c r="Y608" i="1"/>
  <c r="AC608" i="1" s="1"/>
  <c r="AF608" i="1"/>
  <c r="AJ608" i="1" s="1"/>
  <c r="AM608" i="1"/>
  <c r="AQ608" i="1" s="1"/>
  <c r="AT608" i="1"/>
  <c r="AX608" i="1" s="1"/>
  <c r="BA608" i="1"/>
  <c r="BB608" i="1"/>
  <c r="K609" i="1"/>
  <c r="O609" i="1" s="1"/>
  <c r="V609" i="1"/>
  <c r="AC609" i="1"/>
  <c r="AJ609" i="1"/>
  <c r="BA609" i="1"/>
  <c r="K610" i="1"/>
  <c r="O610" i="1" s="1"/>
  <c r="R610" i="1"/>
  <c r="V610" i="1" s="1"/>
  <c r="Y610" i="1"/>
  <c r="AC610" i="1" s="1"/>
  <c r="AF610" i="1"/>
  <c r="AJ610" i="1" s="1"/>
  <c r="AM610" i="1"/>
  <c r="AQ610" i="1" s="1"/>
  <c r="AT610" i="1"/>
  <c r="AX610" i="1" s="1"/>
  <c r="BA610" i="1"/>
  <c r="BE610" i="1" s="1"/>
  <c r="K611" i="1"/>
  <c r="O611" i="1" s="1"/>
  <c r="R611" i="1"/>
  <c r="V611" i="1" s="1"/>
  <c r="Y611" i="1"/>
  <c r="AC611" i="1" s="1"/>
  <c r="AF611" i="1"/>
  <c r="AJ611" i="1" s="1"/>
  <c r="AM611" i="1"/>
  <c r="AQ611" i="1" s="1"/>
  <c r="AT611" i="1"/>
  <c r="AX611" i="1" s="1"/>
  <c r="BA611" i="1"/>
  <c r="BE611" i="1" s="1"/>
  <c r="K613" i="1"/>
  <c r="O613" i="1" s="1"/>
  <c r="R613" i="1"/>
  <c r="V613" i="1" s="1"/>
  <c r="Y613" i="1"/>
  <c r="Z613" i="1"/>
  <c r="AF613" i="1"/>
  <c r="AG613" i="1"/>
  <c r="AM613" i="1"/>
  <c r="AQ613" i="1" s="1"/>
  <c r="AT613" i="1"/>
  <c r="AU613" i="1"/>
  <c r="BA613" i="1"/>
  <c r="BB613" i="1"/>
  <c r="K614" i="1"/>
  <c r="O614" i="1" s="1"/>
  <c r="R614" i="1"/>
  <c r="V614" i="1" s="1"/>
  <c r="Y614" i="1"/>
  <c r="Z614" i="1"/>
  <c r="AF614" i="1"/>
  <c r="AG614" i="1"/>
  <c r="AM614" i="1"/>
  <c r="AQ614" i="1" s="1"/>
  <c r="AT614" i="1"/>
  <c r="AU614" i="1"/>
  <c r="BA614" i="1"/>
  <c r="BB614" i="1"/>
  <c r="K615" i="1"/>
  <c r="O615" i="1" s="1"/>
  <c r="R615" i="1"/>
  <c r="S615" i="1"/>
  <c r="Y615" i="1"/>
  <c r="Z615" i="1"/>
  <c r="AF615" i="1"/>
  <c r="AG615" i="1"/>
  <c r="AM615" i="1"/>
  <c r="AQ615" i="1" s="1"/>
  <c r="AT615" i="1"/>
  <c r="AX615" i="1" s="1"/>
  <c r="BA615" i="1"/>
  <c r="BE615" i="1" s="1"/>
  <c r="K616" i="1"/>
  <c r="O616" i="1" s="1"/>
  <c r="R616" i="1"/>
  <c r="V616" i="1" s="1"/>
  <c r="Y616" i="1"/>
  <c r="Z616" i="1"/>
  <c r="AF616" i="1"/>
  <c r="AG616" i="1"/>
  <c r="AM616" i="1"/>
  <c r="AQ616" i="1" s="1"/>
  <c r="AT616" i="1"/>
  <c r="AX616" i="1" s="1"/>
  <c r="BA616" i="1"/>
  <c r="BE616" i="1" s="1"/>
  <c r="K618" i="1"/>
  <c r="O618" i="1" s="1"/>
  <c r="R618" i="1"/>
  <c r="V618" i="1" s="1"/>
  <c r="Y618" i="1"/>
  <c r="AC618" i="1" s="1"/>
  <c r="AF618" i="1"/>
  <c r="AJ618" i="1" s="1"/>
  <c r="AM618" i="1"/>
  <c r="AQ618" i="1" s="1"/>
  <c r="AT618" i="1"/>
  <c r="AX618" i="1" s="1"/>
  <c r="BA618" i="1"/>
  <c r="BE618" i="1" s="1"/>
  <c r="K619" i="1"/>
  <c r="O619" i="1" s="1"/>
  <c r="R619" i="1"/>
  <c r="V619" i="1" s="1"/>
  <c r="Y619" i="1"/>
  <c r="AC619" i="1" s="1"/>
  <c r="AF619" i="1"/>
  <c r="AJ619" i="1" s="1"/>
  <c r="AM619" i="1"/>
  <c r="AQ619" i="1" s="1"/>
  <c r="AT619" i="1"/>
  <c r="AX619" i="1" s="1"/>
  <c r="BA619" i="1"/>
  <c r="K620" i="1"/>
  <c r="O620" i="1" s="1"/>
  <c r="R620" i="1"/>
  <c r="S620" i="1"/>
  <c r="Y620" i="1"/>
  <c r="Z620" i="1"/>
  <c r="AF620" i="1"/>
  <c r="AG620" i="1"/>
  <c r="AM620" i="1"/>
  <c r="AQ620" i="1" s="1"/>
  <c r="AT620" i="1"/>
  <c r="AU620" i="1"/>
  <c r="BA620" i="1"/>
  <c r="BB620" i="1"/>
  <c r="K621" i="1"/>
  <c r="O621" i="1" s="1"/>
  <c r="R621" i="1"/>
  <c r="S621" i="1"/>
  <c r="Y621" i="1"/>
  <c r="Z621" i="1"/>
  <c r="AF621" i="1"/>
  <c r="AG621" i="1"/>
  <c r="AM621" i="1"/>
  <c r="AQ621" i="1" s="1"/>
  <c r="AT621" i="1"/>
  <c r="AU621" i="1"/>
  <c r="BA621" i="1"/>
  <c r="BB621" i="1"/>
  <c r="K622" i="1"/>
  <c r="O622" i="1" s="1"/>
  <c r="R622" i="1"/>
  <c r="S622" i="1"/>
  <c r="Y622" i="1"/>
  <c r="Z622" i="1"/>
  <c r="AF622" i="1"/>
  <c r="AG622" i="1"/>
  <c r="AM622" i="1"/>
  <c r="AQ622" i="1" s="1"/>
  <c r="AT622" i="1"/>
  <c r="AU622" i="1"/>
  <c r="BA622" i="1"/>
  <c r="BB622" i="1"/>
  <c r="K623" i="1"/>
  <c r="O623" i="1" s="1"/>
  <c r="R623" i="1"/>
  <c r="S623" i="1"/>
  <c r="Y623" i="1"/>
  <c r="Z623" i="1"/>
  <c r="AF623" i="1"/>
  <c r="AG623" i="1"/>
  <c r="AM623" i="1"/>
  <c r="AQ623" i="1" s="1"/>
  <c r="AT623" i="1"/>
  <c r="AU623" i="1"/>
  <c r="BA623" i="1"/>
  <c r="BB623" i="1"/>
  <c r="K624" i="1"/>
  <c r="O624" i="1" s="1"/>
  <c r="R624" i="1"/>
  <c r="S624" i="1"/>
  <c r="Y624" i="1"/>
  <c r="Z624" i="1"/>
  <c r="AF624" i="1"/>
  <c r="AG624" i="1"/>
  <c r="AM624" i="1"/>
  <c r="AQ624" i="1" s="1"/>
  <c r="AT624" i="1"/>
  <c r="AU624" i="1"/>
  <c r="BA624" i="1"/>
  <c r="BB624" i="1"/>
  <c r="K625" i="1"/>
  <c r="O625" i="1" s="1"/>
  <c r="R625" i="1"/>
  <c r="S625" i="1"/>
  <c r="Y625" i="1"/>
  <c r="Z625" i="1"/>
  <c r="AF625" i="1"/>
  <c r="AG625" i="1"/>
  <c r="AM625" i="1"/>
  <c r="AQ625" i="1" s="1"/>
  <c r="AT625" i="1"/>
  <c r="AU625" i="1"/>
  <c r="BA625" i="1"/>
  <c r="BB625" i="1"/>
  <c r="K626" i="1"/>
  <c r="O626" i="1" s="1"/>
  <c r="R626" i="1"/>
  <c r="S626" i="1"/>
  <c r="Y626" i="1"/>
  <c r="Z626" i="1"/>
  <c r="AF626" i="1"/>
  <c r="AG626" i="1"/>
  <c r="AM626" i="1"/>
  <c r="AQ626" i="1" s="1"/>
  <c r="AT626" i="1"/>
  <c r="AU626" i="1"/>
  <c r="BA626" i="1"/>
  <c r="BB626" i="1"/>
  <c r="K627" i="1"/>
  <c r="O627" i="1" s="1"/>
  <c r="R627" i="1"/>
  <c r="V627" i="1" s="1"/>
  <c r="Y627" i="1"/>
  <c r="AC627" i="1" s="1"/>
  <c r="AF627" i="1"/>
  <c r="AG627" i="1"/>
  <c r="AM627" i="1"/>
  <c r="AQ627" i="1" s="1"/>
  <c r="AT627" i="1"/>
  <c r="AU627" i="1"/>
  <c r="BA627" i="1"/>
  <c r="BB627" i="1"/>
  <c r="K628" i="1"/>
  <c r="O628" i="1" s="1"/>
  <c r="R628" i="1"/>
  <c r="S628" i="1"/>
  <c r="Y628" i="1"/>
  <c r="Z628" i="1"/>
  <c r="AF628" i="1"/>
  <c r="AG628" i="1"/>
  <c r="AM628" i="1"/>
  <c r="AQ628" i="1" s="1"/>
  <c r="AT628" i="1"/>
  <c r="AU628" i="1"/>
  <c r="BA628" i="1"/>
  <c r="BB628" i="1"/>
  <c r="K629" i="1"/>
  <c r="O629" i="1" s="1"/>
  <c r="R629" i="1"/>
  <c r="S629" i="1"/>
  <c r="Y629" i="1"/>
  <c r="Z629" i="1"/>
  <c r="AF629" i="1"/>
  <c r="AG629" i="1"/>
  <c r="AM629" i="1"/>
  <c r="AQ629" i="1" s="1"/>
  <c r="AT629" i="1"/>
  <c r="AU629" i="1"/>
  <c r="BA629" i="1"/>
  <c r="BB629" i="1"/>
  <c r="K630" i="1"/>
  <c r="O630" i="1" s="1"/>
  <c r="R630" i="1"/>
  <c r="S630" i="1"/>
  <c r="Y630" i="1"/>
  <c r="Z630" i="1"/>
  <c r="AF630" i="1"/>
  <c r="AG630" i="1"/>
  <c r="AM630" i="1"/>
  <c r="AQ630" i="1" s="1"/>
  <c r="AT630" i="1"/>
  <c r="AU630" i="1"/>
  <c r="BA630" i="1"/>
  <c r="BB630" i="1"/>
  <c r="K639" i="1"/>
  <c r="R639" i="1"/>
  <c r="S639" i="1" s="1"/>
  <c r="V639" i="1" s="1"/>
  <c r="Y639" i="1"/>
  <c r="Z639" i="1" s="1"/>
  <c r="AF639" i="1"/>
  <c r="AM639" i="1"/>
  <c r="AN639" i="1" s="1"/>
  <c r="AQ639" i="1" s="1"/>
  <c r="AT639" i="1"/>
  <c r="BA639" i="1"/>
  <c r="BB639" i="1" s="1"/>
  <c r="K640" i="1"/>
  <c r="R640" i="1"/>
  <c r="S640" i="1" s="1"/>
  <c r="V640" i="1" s="1"/>
  <c r="Y640" i="1"/>
  <c r="AF640" i="1"/>
  <c r="AG640" i="1" s="1"/>
  <c r="AM640" i="1"/>
  <c r="AN640" i="1" s="1"/>
  <c r="AT640" i="1"/>
  <c r="AU640" i="1" s="1"/>
  <c r="AX640" i="1" s="1"/>
  <c r="BA640" i="1"/>
  <c r="BB640" i="1" s="1"/>
  <c r="K641" i="1"/>
  <c r="R641" i="1"/>
  <c r="S641" i="1" s="1"/>
  <c r="V641" i="1" s="1"/>
  <c r="Y641" i="1"/>
  <c r="Z641" i="1" s="1"/>
  <c r="AC641" i="1" s="1"/>
  <c r="AF641" i="1"/>
  <c r="AG641" i="1" s="1"/>
  <c r="AM641" i="1"/>
  <c r="AN641" i="1" s="1"/>
  <c r="AT641" i="1"/>
  <c r="BA641" i="1"/>
  <c r="BB641" i="1" s="1"/>
  <c r="BE641" i="1" s="1"/>
  <c r="K642" i="1"/>
  <c r="L642" i="1" s="1"/>
  <c r="R642" i="1"/>
  <c r="S642" i="1" s="1"/>
  <c r="Y642" i="1"/>
  <c r="Z642" i="1" s="1"/>
  <c r="AC642" i="1" s="1"/>
  <c r="AF642" i="1"/>
  <c r="AG642" i="1" s="1"/>
  <c r="AJ642" i="1" s="1"/>
  <c r="AM642" i="1"/>
  <c r="AT642" i="1"/>
  <c r="AU642" i="1" s="1"/>
  <c r="BA642" i="1"/>
  <c r="BB642" i="1" s="1"/>
  <c r="K643" i="1"/>
  <c r="R643" i="1"/>
  <c r="S643" i="1" s="1"/>
  <c r="Y643" i="1"/>
  <c r="Z643" i="1" s="1"/>
  <c r="AF643" i="1"/>
  <c r="AM643" i="1"/>
  <c r="AN643" i="1" s="1"/>
  <c r="AQ643" i="1" s="1"/>
  <c r="AT643" i="1"/>
  <c r="BA643" i="1"/>
  <c r="BB643" i="1" s="1"/>
  <c r="K644" i="1"/>
  <c r="L644" i="1" s="1"/>
  <c r="R644" i="1"/>
  <c r="S644" i="1" s="1"/>
  <c r="V644" i="1" s="1"/>
  <c r="Y644" i="1"/>
  <c r="Z644" i="1" s="1"/>
  <c r="AF644" i="1"/>
  <c r="AM644" i="1"/>
  <c r="AN644" i="1" s="1"/>
  <c r="AT644" i="1"/>
  <c r="AU644" i="1" s="1"/>
  <c r="AX644" i="1" s="1"/>
  <c r="BA644" i="1"/>
  <c r="BB644" i="1" s="1"/>
  <c r="K645" i="1"/>
  <c r="L645" i="1" s="1"/>
  <c r="R645" i="1"/>
  <c r="S645" i="1" s="1"/>
  <c r="Y645" i="1"/>
  <c r="Z645" i="1" s="1"/>
  <c r="AC645" i="1" s="1"/>
  <c r="AF645" i="1"/>
  <c r="AG645" i="1" s="1"/>
  <c r="AM645" i="1"/>
  <c r="AN645" i="1" s="1"/>
  <c r="AT645" i="1"/>
  <c r="AU645" i="1" s="1"/>
  <c r="AX645" i="1" s="1"/>
  <c r="BA645" i="1"/>
  <c r="BB645" i="1" s="1"/>
  <c r="BE645" i="1" s="1"/>
  <c r="K646" i="1"/>
  <c r="L646" i="1" s="1"/>
  <c r="R646" i="1"/>
  <c r="S646" i="1" s="1"/>
  <c r="Y646" i="1"/>
  <c r="AF646" i="1"/>
  <c r="AM646" i="1"/>
  <c r="AN646" i="1" s="1"/>
  <c r="AT646" i="1"/>
  <c r="AU646" i="1" s="1"/>
  <c r="BA646" i="1"/>
  <c r="BB646" i="1" s="1"/>
  <c r="BE646" i="1" s="1"/>
  <c r="K647" i="1"/>
  <c r="L647" i="1" s="1"/>
  <c r="O647" i="1" s="1"/>
  <c r="R647" i="1"/>
  <c r="Y647" i="1"/>
  <c r="Z647" i="1" s="1"/>
  <c r="AF647" i="1"/>
  <c r="AG647" i="1" s="1"/>
  <c r="AM647" i="1"/>
  <c r="AT647" i="1"/>
  <c r="AU647" i="1" s="1"/>
  <c r="BA647" i="1"/>
  <c r="BB647" i="1" s="1"/>
  <c r="K648" i="1"/>
  <c r="L648" i="1" s="1"/>
  <c r="O648" i="1" s="1"/>
  <c r="R648" i="1"/>
  <c r="S648" i="1" s="1"/>
  <c r="V648" i="1" s="1"/>
  <c r="Y648" i="1"/>
  <c r="AF648" i="1"/>
  <c r="AG648" i="1" s="1"/>
  <c r="AM648" i="1"/>
  <c r="AN648" i="1" s="1"/>
  <c r="AT648" i="1"/>
  <c r="AU648" i="1" s="1"/>
  <c r="AX648" i="1" s="1"/>
  <c r="BA648" i="1"/>
  <c r="BB648" i="1" s="1"/>
  <c r="K649" i="1"/>
  <c r="R649" i="1"/>
  <c r="S649" i="1" s="1"/>
  <c r="Y649" i="1"/>
  <c r="Z649" i="1" s="1"/>
  <c r="AC649" i="1" s="1"/>
  <c r="AF649" i="1"/>
  <c r="AG649" i="1" s="1"/>
  <c r="AM649" i="1"/>
  <c r="AN649" i="1" s="1"/>
  <c r="AT649" i="1"/>
  <c r="AU649" i="1" s="1"/>
  <c r="BA649" i="1"/>
  <c r="BB649" i="1" s="1"/>
  <c r="BE649" i="1" s="1"/>
  <c r="K650" i="1"/>
  <c r="L650" i="1" s="1"/>
  <c r="R650" i="1"/>
  <c r="Y650" i="1"/>
  <c r="Z650" i="1" s="1"/>
  <c r="AC650" i="1" s="1"/>
  <c r="AF650" i="1"/>
  <c r="AG650" i="1" s="1"/>
  <c r="AJ650" i="1" s="1"/>
  <c r="AM650" i="1"/>
  <c r="AN650" i="1" s="1"/>
  <c r="AT650" i="1"/>
  <c r="AU650" i="1" s="1"/>
  <c r="BA650" i="1"/>
  <c r="K651" i="1"/>
  <c r="L651" i="1" s="1"/>
  <c r="R651" i="1"/>
  <c r="S651" i="1" s="1"/>
  <c r="Y651" i="1"/>
  <c r="Z651" i="1" s="1"/>
  <c r="AF651" i="1"/>
  <c r="AG651" i="1" s="1"/>
  <c r="AJ651" i="1" s="1"/>
  <c r="AM651" i="1"/>
  <c r="AN651" i="1" s="1"/>
  <c r="AQ651" i="1" s="1"/>
  <c r="AT651" i="1"/>
  <c r="BA651" i="1"/>
  <c r="BB651" i="1" s="1"/>
  <c r="K652" i="1"/>
  <c r="L652" i="1" s="1"/>
  <c r="R652" i="1"/>
  <c r="Y652" i="1"/>
  <c r="Z652" i="1" s="1"/>
  <c r="AF652" i="1"/>
  <c r="AG652" i="1" s="1"/>
  <c r="AM652" i="1"/>
  <c r="AN652" i="1" s="1"/>
  <c r="AT652" i="1"/>
  <c r="AU652" i="1" s="1"/>
  <c r="AX652" i="1" s="1"/>
  <c r="BA652" i="1"/>
  <c r="K653" i="1"/>
  <c r="L653" i="1" s="1"/>
  <c r="R653" i="1"/>
  <c r="S653" i="1" s="1"/>
  <c r="Y653" i="1"/>
  <c r="Z653" i="1" s="1"/>
  <c r="AC653" i="1" s="1"/>
  <c r="AF653" i="1"/>
  <c r="AG653" i="1" s="1"/>
  <c r="AM653" i="1"/>
  <c r="AT653" i="1"/>
  <c r="BA653" i="1"/>
  <c r="BB653" i="1" s="1"/>
  <c r="BE653" i="1" s="1"/>
  <c r="K654" i="1"/>
  <c r="R654" i="1"/>
  <c r="S654" i="1" s="1"/>
  <c r="Y654" i="1"/>
  <c r="Z654" i="1" s="1"/>
  <c r="AF654" i="1"/>
  <c r="AG654" i="1" s="1"/>
  <c r="AJ654" i="1" s="1"/>
  <c r="AM654" i="1"/>
  <c r="AN654" i="1" s="1"/>
  <c r="AT654" i="1"/>
  <c r="AU654" i="1" s="1"/>
  <c r="BA654" i="1"/>
  <c r="BB654" i="1" s="1"/>
  <c r="BE654" i="1" s="1"/>
  <c r="K655" i="1"/>
  <c r="L655" i="1" s="1"/>
  <c r="O655" i="1" s="1"/>
  <c r="R655" i="1"/>
  <c r="S655" i="1" s="1"/>
  <c r="Y655" i="1"/>
  <c r="Z655" i="1" s="1"/>
  <c r="AF655" i="1"/>
  <c r="AM655" i="1"/>
  <c r="AN655" i="1" s="1"/>
  <c r="AT655" i="1"/>
  <c r="AU655" i="1" s="1"/>
  <c r="BA655" i="1"/>
  <c r="BB655" i="1" s="1"/>
  <c r="K656" i="1"/>
  <c r="L656" i="1" s="1"/>
  <c r="O656" i="1" s="1"/>
  <c r="R656" i="1"/>
  <c r="S656" i="1" s="1"/>
  <c r="V656" i="1" s="1"/>
  <c r="Y656" i="1"/>
  <c r="AF656" i="1"/>
  <c r="AG656" i="1" s="1"/>
  <c r="AM656" i="1"/>
  <c r="AN656" i="1" s="1"/>
  <c r="AT656" i="1"/>
  <c r="AU656" i="1" s="1"/>
  <c r="AX656" i="1" s="1"/>
  <c r="BA656" i="1"/>
  <c r="BB656" i="1" s="1"/>
  <c r="K657" i="1"/>
  <c r="L657" i="1" s="1"/>
  <c r="R657" i="1"/>
  <c r="S657" i="1" s="1"/>
  <c r="V657" i="1" s="1"/>
  <c r="Y657" i="1"/>
  <c r="Z657" i="1" s="1"/>
  <c r="AC657" i="1" s="1"/>
  <c r="AF657" i="1"/>
  <c r="AM657" i="1"/>
  <c r="AN657" i="1" s="1"/>
  <c r="AT657" i="1"/>
  <c r="AU657" i="1" s="1"/>
  <c r="BA657" i="1"/>
  <c r="BB657" i="1" s="1"/>
  <c r="BE657" i="1" s="1"/>
  <c r="K658" i="1"/>
  <c r="L658" i="1" s="1"/>
  <c r="R658" i="1"/>
  <c r="Y658" i="1"/>
  <c r="AF658" i="1"/>
  <c r="AG658" i="1" s="1"/>
  <c r="AJ658" i="1" s="1"/>
  <c r="AM658" i="1"/>
  <c r="AT658" i="1"/>
  <c r="AU658" i="1" s="1"/>
  <c r="BA658" i="1"/>
  <c r="BB658" i="1" s="1"/>
  <c r="K659" i="1"/>
  <c r="L659" i="1" s="1"/>
  <c r="O659" i="1" s="1"/>
  <c r="R659" i="1"/>
  <c r="S659" i="1" s="1"/>
  <c r="Y659" i="1"/>
  <c r="AF659" i="1"/>
  <c r="AG659" i="1" s="1"/>
  <c r="AJ659" i="1" s="1"/>
  <c r="AM659" i="1"/>
  <c r="AN659" i="1" s="1"/>
  <c r="AQ659" i="1" s="1"/>
  <c r="AT659" i="1"/>
  <c r="AU659" i="1" s="1"/>
  <c r="BA659" i="1"/>
  <c r="BB659" i="1" s="1"/>
  <c r="K660" i="1"/>
  <c r="R660" i="1"/>
  <c r="Y660" i="1"/>
  <c r="Z660" i="1" s="1"/>
  <c r="AF660" i="1"/>
  <c r="AG660" i="1" s="1"/>
  <c r="AM660" i="1"/>
  <c r="AN660" i="1" s="1"/>
  <c r="AQ660" i="1" s="1"/>
  <c r="AT660" i="1"/>
  <c r="AU660" i="1" s="1"/>
  <c r="AX660" i="1" s="1"/>
  <c r="BA660" i="1"/>
  <c r="BE660" i="1" s="1"/>
  <c r="K661" i="1"/>
  <c r="R661" i="1"/>
  <c r="S661" i="1" s="1"/>
  <c r="V661" i="1" s="1"/>
  <c r="Y661" i="1"/>
  <c r="AF661" i="1"/>
  <c r="AM661" i="1"/>
  <c r="AN661" i="1" s="1"/>
  <c r="AQ661" i="1" s="1"/>
  <c r="AT661" i="1"/>
  <c r="AU661" i="1" s="1"/>
  <c r="AX661" i="1" s="1"/>
  <c r="BA661" i="1"/>
  <c r="K662" i="1"/>
  <c r="L662" i="1" s="1"/>
  <c r="R662" i="1"/>
  <c r="Y662" i="1"/>
  <c r="Z662" i="1" s="1"/>
  <c r="AC662" i="1" s="1"/>
  <c r="AF662" i="1"/>
  <c r="AG662" i="1" s="1"/>
  <c r="AM662" i="1"/>
  <c r="AT662" i="1"/>
  <c r="AU662" i="1" s="1"/>
  <c r="AX662" i="1" s="1"/>
  <c r="BA662" i="1"/>
  <c r="BB662" i="1" s="1"/>
  <c r="BE662" i="1" s="1"/>
  <c r="K663" i="1"/>
  <c r="R663" i="1"/>
  <c r="V663" i="1" s="1"/>
  <c r="Y663" i="1"/>
  <c r="AC663" i="1" s="1"/>
  <c r="AF663" i="1"/>
  <c r="AJ663" i="1" s="1"/>
  <c r="AM663" i="1"/>
  <c r="AQ663" i="1" s="1"/>
  <c r="AT663" i="1"/>
  <c r="AX663" i="1" s="1"/>
  <c r="BA663" i="1"/>
  <c r="BB663" i="1" s="1"/>
  <c r="BE663" i="1" s="1"/>
  <c r="K664" i="1"/>
  <c r="L664" i="1" s="1"/>
  <c r="R664" i="1"/>
  <c r="S664" i="1" s="1"/>
  <c r="Y664" i="1"/>
  <c r="AF664" i="1"/>
  <c r="AM664" i="1"/>
  <c r="AN664" i="1" s="1"/>
  <c r="AT664" i="1"/>
  <c r="AU664" i="1" s="1"/>
  <c r="BA664" i="1"/>
  <c r="BB664" i="1" s="1"/>
  <c r="BE664" i="1" s="1"/>
  <c r="K665" i="1"/>
  <c r="L665" i="1" s="1"/>
  <c r="O665" i="1" s="1"/>
  <c r="R665" i="1"/>
  <c r="Y665" i="1"/>
  <c r="Z665" i="1" s="1"/>
  <c r="AF665" i="1"/>
  <c r="AG665" i="1" s="1"/>
  <c r="AM665" i="1"/>
  <c r="AT665" i="1"/>
  <c r="AU665" i="1" s="1"/>
  <c r="BA665" i="1"/>
  <c r="BB665" i="1" s="1"/>
  <c r="K666" i="1"/>
  <c r="R666" i="1"/>
  <c r="S666" i="1" s="1"/>
  <c r="V666" i="1" s="1"/>
  <c r="Y666" i="1"/>
  <c r="Z666" i="1" s="1"/>
  <c r="AF666" i="1"/>
  <c r="AG666" i="1" s="1"/>
  <c r="AM666" i="1"/>
  <c r="AN666" i="1" s="1"/>
  <c r="AT666" i="1"/>
  <c r="AU666" i="1" s="1"/>
  <c r="AX666" i="1" s="1"/>
  <c r="BA666" i="1"/>
  <c r="BB666" i="1" s="1"/>
  <c r="K667" i="1"/>
  <c r="R667" i="1"/>
  <c r="S667" i="1" s="1"/>
  <c r="Y667" i="1"/>
  <c r="Z667" i="1" s="1"/>
  <c r="AC667" i="1" s="1"/>
  <c r="AF667" i="1"/>
  <c r="AG667" i="1" s="1"/>
  <c r="AM667" i="1"/>
  <c r="AN667" i="1" s="1"/>
  <c r="AT667" i="1"/>
  <c r="AU667" i="1" s="1"/>
  <c r="BA667" i="1"/>
  <c r="BB667" i="1" s="1"/>
  <c r="BE667" i="1" s="1"/>
  <c r="K668" i="1"/>
  <c r="L668" i="1" s="1"/>
  <c r="R668" i="1"/>
  <c r="S668" i="1" s="1"/>
  <c r="Y668" i="1"/>
  <c r="Z668" i="1" s="1"/>
  <c r="AC668" i="1" s="1"/>
  <c r="AF668" i="1"/>
  <c r="AG668" i="1" s="1"/>
  <c r="AJ668" i="1" s="1"/>
  <c r="AM668" i="1"/>
  <c r="AN668" i="1" s="1"/>
  <c r="AT668" i="1"/>
  <c r="AU668" i="1" s="1"/>
  <c r="BA668" i="1"/>
  <c r="K669" i="1"/>
  <c r="L669" i="1" s="1"/>
  <c r="O669" i="1" s="1"/>
  <c r="R669" i="1"/>
  <c r="S669" i="1" s="1"/>
  <c r="Y669" i="1"/>
  <c r="Z669" i="1" s="1"/>
  <c r="AF669" i="1"/>
  <c r="AG669" i="1" s="1"/>
  <c r="AJ669" i="1" s="1"/>
  <c r="AM669" i="1"/>
  <c r="AN669" i="1" s="1"/>
  <c r="AQ669" i="1" s="1"/>
  <c r="AT669" i="1"/>
  <c r="AU669" i="1"/>
  <c r="BA669" i="1"/>
  <c r="BB669" i="1" s="1"/>
  <c r="K670" i="1"/>
  <c r="R670" i="1"/>
  <c r="S670" i="1" s="1"/>
  <c r="V670" i="1" s="1"/>
  <c r="Y670" i="1"/>
  <c r="AF670" i="1"/>
  <c r="AM670" i="1"/>
  <c r="AN670" i="1" s="1"/>
  <c r="AT670" i="1"/>
  <c r="BA670" i="1"/>
  <c r="K671" i="1"/>
  <c r="L671" i="1" s="1"/>
  <c r="R671" i="1"/>
  <c r="Y671" i="1"/>
  <c r="Z671" i="1" s="1"/>
  <c r="AC671" i="1" s="1"/>
  <c r="AF671" i="1"/>
  <c r="AM671" i="1"/>
  <c r="AT671" i="1"/>
  <c r="BA671" i="1"/>
  <c r="K672" i="1"/>
  <c r="R672" i="1"/>
  <c r="S672" i="1" s="1"/>
  <c r="Y672" i="1"/>
  <c r="AF672" i="1"/>
  <c r="AG672" i="1" s="1"/>
  <c r="AJ672" i="1" s="1"/>
  <c r="AM672" i="1"/>
  <c r="AT672" i="1"/>
  <c r="BA672" i="1"/>
  <c r="BE672" i="1" s="1"/>
  <c r="O673" i="1"/>
  <c r="R673" i="1"/>
  <c r="S673" i="1" s="1"/>
  <c r="V673" i="1" s="1"/>
  <c r="Y673" i="1"/>
  <c r="AF673" i="1"/>
  <c r="AG673" i="1" s="1"/>
  <c r="AM673" i="1"/>
  <c r="AT673" i="1"/>
  <c r="AU673" i="1" s="1"/>
  <c r="AX673" i="1" s="1"/>
  <c r="BA673" i="1"/>
  <c r="BB673" i="1" s="1"/>
  <c r="K674" i="1"/>
  <c r="R674" i="1"/>
  <c r="S674" i="1" s="1"/>
  <c r="V674" i="1" s="1"/>
  <c r="Y674" i="1"/>
  <c r="AF674" i="1"/>
  <c r="AM674" i="1"/>
  <c r="AN674" i="1" s="1"/>
  <c r="AT674" i="1"/>
  <c r="BA674" i="1"/>
  <c r="BB674" i="1" s="1"/>
  <c r="BE674" i="1" s="1"/>
  <c r="K676" i="1"/>
  <c r="R676" i="1"/>
  <c r="Y676" i="1"/>
  <c r="AF676" i="1"/>
  <c r="AG676" i="1" s="1"/>
  <c r="AM676" i="1"/>
  <c r="AT676" i="1"/>
  <c r="AU676" i="1" s="1"/>
  <c r="BA676" i="1"/>
  <c r="K677" i="1"/>
  <c r="L677" i="1" s="1"/>
  <c r="O677" i="1" s="1"/>
  <c r="R677" i="1"/>
  <c r="Y677" i="1"/>
  <c r="AF677" i="1"/>
  <c r="AG677" i="1" s="1"/>
  <c r="AM677" i="1"/>
  <c r="AN677" i="1" s="1"/>
  <c r="AQ677" i="1" s="1"/>
  <c r="AT677" i="1"/>
  <c r="BA677" i="1"/>
  <c r="BB677" i="1" s="1"/>
  <c r="BE678" i="1"/>
  <c r="BE679" i="1"/>
  <c r="BA680" i="1"/>
  <c r="BB680" i="1" s="1"/>
  <c r="BE680" i="1" s="1"/>
  <c r="BE682" i="1"/>
  <c r="K683" i="1"/>
  <c r="L683" i="1" s="1"/>
  <c r="O683" i="1" s="1"/>
  <c r="R683" i="1"/>
  <c r="Y683" i="1"/>
  <c r="AF683" i="1"/>
  <c r="AG683" i="1" s="1"/>
  <c r="AM683" i="1"/>
  <c r="AN683" i="1" s="1"/>
  <c r="AQ683" i="1" s="1"/>
  <c r="AT683" i="1"/>
  <c r="BA683" i="1"/>
  <c r="BB683" i="1" s="1"/>
  <c r="K684" i="1"/>
  <c r="R684" i="1"/>
  <c r="S684" i="1" s="1"/>
  <c r="V684" i="1" s="1"/>
  <c r="Y684" i="1"/>
  <c r="AF684" i="1"/>
  <c r="AM684" i="1"/>
  <c r="AN684" i="1" s="1"/>
  <c r="AQ684" i="1" s="1"/>
  <c r="AT684" i="1"/>
  <c r="BA684" i="1"/>
  <c r="K687" i="1"/>
  <c r="L687" i="1" s="1"/>
  <c r="R687" i="1"/>
  <c r="S687" i="1" s="1"/>
  <c r="Y687" i="1"/>
  <c r="AF687" i="1"/>
  <c r="AG687" i="1" s="1"/>
  <c r="AJ687" i="1" s="1"/>
  <c r="AM687" i="1"/>
  <c r="AT687" i="1"/>
  <c r="BA687" i="1"/>
  <c r="BB687" i="1" s="1"/>
  <c r="BE687" i="1" s="1"/>
  <c r="K688" i="1"/>
  <c r="L688" i="1" s="1"/>
  <c r="R688" i="1"/>
  <c r="Y688" i="1"/>
  <c r="AF688" i="1"/>
  <c r="AG688" i="1" s="1"/>
  <c r="AJ688" i="1" s="1"/>
  <c r="AM688" i="1"/>
  <c r="AN688" i="1" s="1"/>
  <c r="AT688" i="1"/>
  <c r="AU688" i="1" s="1"/>
  <c r="BA688" i="1"/>
  <c r="BB688" i="1" s="1"/>
  <c r="K689" i="1"/>
  <c r="L689" i="1" s="1"/>
  <c r="O689" i="1" s="1"/>
  <c r="R689" i="1"/>
  <c r="S689" i="1" s="1"/>
  <c r="Y689" i="1"/>
  <c r="AF689" i="1"/>
  <c r="AG689" i="1" s="1"/>
  <c r="AJ689" i="1" s="1"/>
  <c r="AM689" i="1"/>
  <c r="AN689" i="1" s="1"/>
  <c r="AQ689" i="1" s="1"/>
  <c r="AT689" i="1"/>
  <c r="AU689" i="1" s="1"/>
  <c r="BA689" i="1"/>
  <c r="BB689" i="1" s="1"/>
  <c r="K690" i="1"/>
  <c r="L690" i="1" s="1"/>
  <c r="R690" i="1"/>
  <c r="S690" i="1" s="1"/>
  <c r="Y690" i="1"/>
  <c r="Z690" i="1" s="1"/>
  <c r="AF690" i="1"/>
  <c r="AG690" i="1" s="1"/>
  <c r="AJ690" i="1" s="1"/>
  <c r="AM690" i="1"/>
  <c r="AN690" i="1" s="1"/>
  <c r="AQ690" i="1" s="1"/>
  <c r="AT690" i="1"/>
  <c r="AU690" i="1" s="1"/>
  <c r="BA690" i="1"/>
  <c r="BB690" i="1" s="1"/>
  <c r="K691" i="1"/>
  <c r="L691" i="1" s="1"/>
  <c r="R691" i="1"/>
  <c r="Y691" i="1"/>
  <c r="Z691" i="1" s="1"/>
  <c r="AF691" i="1"/>
  <c r="AG691" i="1" s="1"/>
  <c r="AM691" i="1"/>
  <c r="AN691" i="1" s="1"/>
  <c r="AQ691" i="1" s="1"/>
  <c r="AT691" i="1"/>
  <c r="AU691" i="1" s="1"/>
  <c r="BA691" i="1"/>
  <c r="L692" i="1"/>
  <c r="R692" i="1"/>
  <c r="S692" i="1" s="1"/>
  <c r="Y692" i="1"/>
  <c r="Z692" i="1" s="1"/>
  <c r="AC692" i="1" s="1"/>
  <c r="AF692" i="1"/>
  <c r="AM692" i="1"/>
  <c r="AN692" i="1" s="1"/>
  <c r="AT692" i="1"/>
  <c r="AU692" i="1" s="1"/>
  <c r="BA692" i="1"/>
  <c r="BB692" i="1" s="1"/>
  <c r="L693" i="1"/>
  <c r="R693" i="1"/>
  <c r="Y693" i="1"/>
  <c r="AF693" i="1"/>
  <c r="AM693" i="1"/>
  <c r="AN693" i="1" s="1"/>
  <c r="AT693" i="1"/>
  <c r="BA693" i="1"/>
  <c r="BB693" i="1" s="1"/>
  <c r="L694" i="1"/>
  <c r="R694" i="1"/>
  <c r="S694" i="1" s="1"/>
  <c r="Y694" i="1"/>
  <c r="AF694" i="1"/>
  <c r="AG694" i="1" s="1"/>
  <c r="AM694" i="1"/>
  <c r="AN694" i="1" s="1"/>
  <c r="AT694" i="1"/>
  <c r="BA694" i="1"/>
  <c r="BB694" i="1" s="1"/>
  <c r="L695" i="1"/>
  <c r="R695" i="1"/>
  <c r="Y695" i="1"/>
  <c r="AF695" i="1"/>
  <c r="AM695" i="1"/>
  <c r="AN695" i="1" s="1"/>
  <c r="AQ695" i="1" s="1"/>
  <c r="AT695" i="1"/>
  <c r="BA695" i="1"/>
  <c r="K696" i="1"/>
  <c r="L696" i="1" s="1"/>
  <c r="R696" i="1"/>
  <c r="Y696" i="1"/>
  <c r="AF696" i="1"/>
  <c r="AM696" i="1"/>
  <c r="AN696" i="1" s="1"/>
  <c r="AQ696" i="1" s="1"/>
  <c r="AT696" i="1"/>
  <c r="BA696" i="1"/>
  <c r="L697" i="1"/>
  <c r="R697" i="1"/>
  <c r="S697" i="1" s="1"/>
  <c r="Y697" i="1"/>
  <c r="Z697" i="1" s="1"/>
  <c r="AC697" i="1" s="1"/>
  <c r="AF697" i="1"/>
  <c r="AG697" i="1" s="1"/>
  <c r="AJ697" i="1" s="1"/>
  <c r="AM697" i="1"/>
  <c r="AT697" i="1"/>
  <c r="AU697" i="1" s="1"/>
  <c r="BA697" i="1"/>
  <c r="BB697" i="1" s="1"/>
  <c r="K698" i="1"/>
  <c r="L698" i="1" s="1"/>
  <c r="R698" i="1"/>
  <c r="Y698" i="1"/>
  <c r="Z698" i="1" s="1"/>
  <c r="AF698" i="1"/>
  <c r="AM698" i="1"/>
  <c r="AT698" i="1"/>
  <c r="AU698" i="1" s="1"/>
  <c r="BA698" i="1"/>
  <c r="L699" i="1"/>
  <c r="R699" i="1"/>
  <c r="Y699" i="1"/>
  <c r="Z699" i="1" s="1"/>
  <c r="AC699" i="1" s="1"/>
  <c r="AF699" i="1"/>
  <c r="AM699" i="1"/>
  <c r="AT699" i="1"/>
  <c r="AU699" i="1" s="1"/>
  <c r="BA699" i="1"/>
  <c r="BB699" i="1" s="1"/>
  <c r="K700" i="1"/>
  <c r="L700" i="1" s="1"/>
  <c r="R700" i="1"/>
  <c r="S700" i="1" s="1"/>
  <c r="Y700" i="1"/>
  <c r="Z700" i="1" s="1"/>
  <c r="AF700" i="1"/>
  <c r="AM700" i="1"/>
  <c r="AN700" i="1" s="1"/>
  <c r="AT700" i="1"/>
  <c r="AU700" i="1" s="1"/>
  <c r="BA700" i="1"/>
  <c r="BB700" i="1" s="1"/>
  <c r="BE700" i="1" s="1"/>
  <c r="K701" i="1"/>
  <c r="L701" i="1" s="1"/>
  <c r="R701" i="1"/>
  <c r="Y701" i="1"/>
  <c r="Z701" i="1" s="1"/>
  <c r="AC701" i="1" s="1"/>
  <c r="AF701" i="1"/>
  <c r="AM701" i="1"/>
  <c r="AT701" i="1"/>
  <c r="BA701" i="1"/>
  <c r="BB701" i="1" s="1"/>
  <c r="BE701" i="1" s="1"/>
  <c r="K702" i="1"/>
  <c r="L702" i="1" s="1"/>
  <c r="R702" i="1"/>
  <c r="S702" i="1" s="1"/>
  <c r="Y702" i="1"/>
  <c r="AF702" i="1"/>
  <c r="AG702" i="1" s="1"/>
  <c r="AM702" i="1"/>
  <c r="AN702" i="1" s="1"/>
  <c r="AT702" i="1"/>
  <c r="AU702" i="1" s="1"/>
  <c r="AX702" i="1" s="1"/>
  <c r="BA702" i="1"/>
  <c r="K703" i="1"/>
  <c r="L703" i="1" s="1"/>
  <c r="R703" i="1"/>
  <c r="Y703" i="1"/>
  <c r="Z703" i="1" s="1"/>
  <c r="AC703" i="1" s="1"/>
  <c r="AF703" i="1"/>
  <c r="AM703" i="1"/>
  <c r="AT703" i="1"/>
  <c r="AU703" i="1" s="1"/>
  <c r="BA703" i="1"/>
  <c r="BB703" i="1" s="1"/>
  <c r="BE703" i="1" s="1"/>
  <c r="K704" i="1"/>
  <c r="L704" i="1" s="1"/>
  <c r="R704" i="1"/>
  <c r="S704" i="1" s="1"/>
  <c r="V704" i="1" s="1"/>
  <c r="Y704" i="1"/>
  <c r="Z704" i="1" s="1"/>
  <c r="AF704" i="1"/>
  <c r="AM704" i="1"/>
  <c r="AN704" i="1" s="1"/>
  <c r="AT704" i="1"/>
  <c r="AU704" i="1" s="1"/>
  <c r="BA704" i="1"/>
  <c r="K705" i="1"/>
  <c r="L705" i="1" s="1"/>
  <c r="R705" i="1"/>
  <c r="S705" i="1" s="1"/>
  <c r="Y705" i="1"/>
  <c r="Z705" i="1" s="1"/>
  <c r="AC705" i="1" s="1"/>
  <c r="AF705" i="1"/>
  <c r="AM705" i="1"/>
  <c r="AT705" i="1"/>
  <c r="BA705" i="1"/>
  <c r="BB705" i="1" s="1"/>
  <c r="BE705" i="1" s="1"/>
  <c r="K706" i="1"/>
  <c r="L706" i="1" s="1"/>
  <c r="R706" i="1"/>
  <c r="S706" i="1" s="1"/>
  <c r="Y706" i="1"/>
  <c r="Z706" i="1" s="1"/>
  <c r="AF706" i="1"/>
  <c r="AM706" i="1"/>
  <c r="AN706" i="1" s="1"/>
  <c r="AT706" i="1"/>
  <c r="AU706" i="1" s="1"/>
  <c r="AX706" i="1" s="1"/>
  <c r="BA706" i="1"/>
  <c r="K707" i="1"/>
  <c r="L707" i="1" s="1"/>
  <c r="R707" i="1"/>
  <c r="Y707" i="1"/>
  <c r="Z707" i="1" s="1"/>
  <c r="AC707" i="1" s="1"/>
  <c r="AF707" i="1"/>
  <c r="AM707" i="1"/>
  <c r="AT707" i="1"/>
  <c r="AU707" i="1" s="1"/>
  <c r="BA707" i="1"/>
  <c r="BB707" i="1" s="1"/>
  <c r="K708" i="1"/>
  <c r="L708" i="1" s="1"/>
  <c r="R708" i="1"/>
  <c r="Y708" i="1"/>
  <c r="Z708" i="1" s="1"/>
  <c r="AF708" i="1"/>
  <c r="AM708" i="1"/>
  <c r="AN708" i="1" s="1"/>
  <c r="AQ708" i="1" s="1"/>
  <c r="AT708" i="1"/>
  <c r="BA708" i="1"/>
  <c r="BB708" i="1" s="1"/>
  <c r="K709" i="1"/>
  <c r="L709" i="1" s="1"/>
  <c r="R709" i="1"/>
  <c r="Y709" i="1"/>
  <c r="AF709" i="1"/>
  <c r="AM709" i="1"/>
  <c r="AN709" i="1" s="1"/>
  <c r="AT709" i="1"/>
  <c r="BA709" i="1"/>
  <c r="BB709" i="1" s="1"/>
  <c r="K711" i="1"/>
  <c r="L711" i="1" s="1"/>
  <c r="R711" i="1"/>
  <c r="Y711" i="1"/>
  <c r="AF711" i="1"/>
  <c r="AG711" i="1" s="1"/>
  <c r="AJ711" i="1" s="1"/>
  <c r="AM711" i="1"/>
  <c r="AN711" i="1" s="1"/>
  <c r="AT711" i="1"/>
  <c r="BA711" i="1"/>
  <c r="BB711" i="1" s="1"/>
  <c r="K712" i="1"/>
  <c r="L712" i="1" s="1"/>
  <c r="R712" i="1"/>
  <c r="Y712" i="1"/>
  <c r="AF712" i="1"/>
  <c r="AG712" i="1" s="1"/>
  <c r="AJ712" i="1" s="1"/>
  <c r="AM712" i="1"/>
  <c r="AT712" i="1"/>
  <c r="BA712" i="1"/>
  <c r="BB712" i="1" s="1"/>
  <c r="K713" i="1"/>
  <c r="L713" i="1" s="1"/>
  <c r="R713" i="1"/>
  <c r="Y713" i="1"/>
  <c r="AF713" i="1"/>
  <c r="AM713" i="1"/>
  <c r="AN713" i="1" s="1"/>
  <c r="AQ713" i="1" s="1"/>
  <c r="AT713" i="1"/>
  <c r="BA713" i="1"/>
  <c r="BB713" i="1" s="1"/>
  <c r="K714" i="1"/>
  <c r="L714" i="1" s="1"/>
  <c r="R714" i="1"/>
  <c r="Y714" i="1"/>
  <c r="AF714" i="1"/>
  <c r="AM714" i="1"/>
  <c r="AT714" i="1"/>
  <c r="BA714" i="1"/>
  <c r="BB714" i="1" s="1"/>
  <c r="K715" i="1"/>
  <c r="R715" i="1"/>
  <c r="V715" i="1" s="1"/>
  <c r="AQ715" i="1"/>
  <c r="AT715" i="1"/>
  <c r="BA715" i="1"/>
  <c r="BB715" i="1" s="1"/>
  <c r="BE715" i="1" s="1"/>
  <c r="K716" i="1"/>
  <c r="R716" i="1"/>
  <c r="V716" i="1" s="1"/>
  <c r="AQ716" i="1"/>
  <c r="AT716" i="1"/>
  <c r="BA716" i="1"/>
  <c r="K717" i="1"/>
  <c r="R717" i="1"/>
  <c r="V717" i="1" s="1"/>
  <c r="AQ717" i="1"/>
  <c r="AT717" i="1"/>
  <c r="AU717" i="1" s="1"/>
  <c r="AX717" i="1" s="1"/>
  <c r="BA717" i="1"/>
  <c r="K718" i="1"/>
  <c r="R718" i="1"/>
  <c r="V718" i="1" s="1"/>
  <c r="AQ718" i="1"/>
  <c r="AT718" i="1"/>
  <c r="BA718" i="1"/>
  <c r="BB718" i="1" s="1"/>
  <c r="K719" i="1"/>
  <c r="O719" i="1" s="1"/>
  <c r="R719" i="1"/>
  <c r="V719" i="1" s="1"/>
  <c r="AQ719" i="1"/>
  <c r="AT719" i="1"/>
  <c r="BA719" i="1"/>
  <c r="BB719" i="1" s="1"/>
  <c r="K720" i="1"/>
  <c r="O720" i="1" s="1"/>
  <c r="R720" i="1"/>
  <c r="V720" i="1" s="1"/>
  <c r="AQ720" i="1"/>
  <c r="AT720" i="1"/>
  <c r="BA720" i="1"/>
  <c r="BB720" i="1" s="1"/>
  <c r="K721" i="1"/>
  <c r="O721" i="1" s="1"/>
  <c r="R721" i="1"/>
  <c r="V721" i="1" s="1"/>
  <c r="AQ721" i="1"/>
  <c r="AT721" i="1"/>
  <c r="AU721" i="1" s="1"/>
  <c r="AX721" i="1" s="1"/>
  <c r="BA721" i="1"/>
  <c r="BB721" i="1" s="1"/>
  <c r="K722" i="1"/>
  <c r="O722" i="1" s="1"/>
  <c r="R722" i="1"/>
  <c r="V722" i="1" s="1"/>
  <c r="AQ722" i="1"/>
  <c r="AT722" i="1"/>
  <c r="AU722" i="1" s="1"/>
  <c r="BA722" i="1"/>
  <c r="K723" i="1"/>
  <c r="O723" i="1" s="1"/>
  <c r="R723" i="1"/>
  <c r="V723" i="1" s="1"/>
  <c r="AQ723" i="1"/>
  <c r="AT723" i="1"/>
  <c r="AU723" i="1" s="1"/>
  <c r="BA723" i="1"/>
  <c r="K724" i="1"/>
  <c r="O724" i="1" s="1"/>
  <c r="R724" i="1"/>
  <c r="V724" i="1" s="1"/>
  <c r="AQ724" i="1"/>
  <c r="AT724" i="1"/>
  <c r="BA724" i="1"/>
  <c r="BB724" i="1" s="1"/>
  <c r="BE724" i="1" s="1"/>
  <c r="K725" i="1"/>
  <c r="L725" i="1" s="1"/>
  <c r="R725" i="1"/>
  <c r="S725" i="1" s="1"/>
  <c r="Y725" i="1"/>
  <c r="Z725" i="1" s="1"/>
  <c r="AF725" i="1"/>
  <c r="AG725" i="1" s="1"/>
  <c r="AJ725" i="1" s="1"/>
  <c r="AM725" i="1"/>
  <c r="AN725" i="1" s="1"/>
  <c r="AQ725" i="1" s="1"/>
  <c r="AT725" i="1"/>
  <c r="BA725" i="1"/>
  <c r="BB725" i="1" s="1"/>
  <c r="K726" i="1"/>
  <c r="R726" i="1"/>
  <c r="Y726" i="1"/>
  <c r="Z726" i="1" s="1"/>
  <c r="AC726" i="1" s="1"/>
  <c r="AF726" i="1"/>
  <c r="AG726" i="1" s="1"/>
  <c r="AJ726" i="1" s="1"/>
  <c r="AM726" i="1"/>
  <c r="AT726" i="1"/>
  <c r="AU726" i="1" s="1"/>
  <c r="BA726" i="1"/>
  <c r="K727" i="1"/>
  <c r="R727" i="1"/>
  <c r="Y727" i="1"/>
  <c r="Z727" i="1" s="1"/>
  <c r="AC727" i="1" s="1"/>
  <c r="AF727" i="1"/>
  <c r="AM727" i="1"/>
  <c r="AT727" i="1"/>
  <c r="AU727" i="1" s="1"/>
  <c r="BA727" i="1"/>
  <c r="K728" i="1"/>
  <c r="R728" i="1"/>
  <c r="Y728" i="1"/>
  <c r="AF728" i="1"/>
  <c r="AG728" i="1" s="1"/>
  <c r="AM728" i="1"/>
  <c r="AT728" i="1"/>
  <c r="AU728" i="1" s="1"/>
  <c r="AX728" i="1" s="1"/>
  <c r="BA728" i="1"/>
  <c r="BB728" i="1" s="1"/>
  <c r="K729" i="1"/>
  <c r="R729" i="1"/>
  <c r="S729" i="1" s="1"/>
  <c r="Y729" i="1"/>
  <c r="AF729" i="1"/>
  <c r="AG729" i="1" s="1"/>
  <c r="AJ729" i="1" s="1"/>
  <c r="AM729" i="1"/>
  <c r="AN729" i="1" s="1"/>
  <c r="AQ729" i="1" s="1"/>
  <c r="AT729" i="1"/>
  <c r="BA729" i="1"/>
  <c r="BB729" i="1" s="1"/>
  <c r="K730" i="1"/>
  <c r="R730" i="1"/>
  <c r="Y730" i="1"/>
  <c r="Z730" i="1" s="1"/>
  <c r="AF730" i="1"/>
  <c r="AG730" i="1" s="1"/>
  <c r="AM730" i="1"/>
  <c r="AT730" i="1"/>
  <c r="AU730" i="1" s="1"/>
  <c r="BA730" i="1"/>
  <c r="K731" i="1"/>
  <c r="R731" i="1"/>
  <c r="Y731" i="1"/>
  <c r="Z731" i="1" s="1"/>
  <c r="AC731" i="1" s="1"/>
  <c r="AF731" i="1"/>
  <c r="AM731" i="1"/>
  <c r="AT731" i="1"/>
  <c r="BA731" i="1"/>
  <c r="BB731" i="1" s="1"/>
  <c r="K732" i="1"/>
  <c r="R732" i="1"/>
  <c r="S732" i="1" s="1"/>
  <c r="Y732" i="1"/>
  <c r="AF732" i="1"/>
  <c r="AG732" i="1" s="1"/>
  <c r="AM732" i="1"/>
  <c r="AT732" i="1"/>
  <c r="AU732" i="1" s="1"/>
  <c r="AX732" i="1" s="1"/>
  <c r="BA732" i="1"/>
  <c r="K733" i="1"/>
  <c r="R733" i="1"/>
  <c r="S733" i="1" s="1"/>
  <c r="Y733" i="1"/>
  <c r="Z733" i="1" s="1"/>
  <c r="AF733" i="1"/>
  <c r="AG733" i="1" s="1"/>
  <c r="AJ733" i="1" s="1"/>
  <c r="AM733" i="1"/>
  <c r="AN733" i="1" s="1"/>
  <c r="AQ733" i="1" s="1"/>
  <c r="AT733" i="1"/>
  <c r="BA733" i="1"/>
  <c r="BB733" i="1" s="1"/>
  <c r="O734" i="1"/>
  <c r="R734" i="1"/>
  <c r="S734" i="1" s="1"/>
  <c r="V734" i="1" s="1"/>
  <c r="Y734" i="1"/>
  <c r="Z734" i="1" s="1"/>
  <c r="AF734" i="1"/>
  <c r="AG734" i="1" s="1"/>
  <c r="AM734" i="1"/>
  <c r="AN734" i="1" s="1"/>
  <c r="AT734" i="1"/>
  <c r="AU734" i="1" s="1"/>
  <c r="AX734" i="1" s="1"/>
  <c r="BA734" i="1"/>
  <c r="BB734" i="1" s="1"/>
  <c r="K735" i="1"/>
  <c r="R735" i="1"/>
  <c r="S735" i="1" s="1"/>
  <c r="Y735" i="1"/>
  <c r="AF735" i="1"/>
  <c r="AG735" i="1" s="1"/>
  <c r="AJ735" i="1" s="1"/>
  <c r="AM735" i="1"/>
  <c r="AN735" i="1" s="1"/>
  <c r="AT735" i="1"/>
  <c r="BA735" i="1"/>
  <c r="BB735" i="1" s="1"/>
  <c r="K736" i="1"/>
  <c r="R736" i="1"/>
  <c r="S736" i="1" s="1"/>
  <c r="Y736" i="1"/>
  <c r="Z736" i="1" s="1"/>
  <c r="AF736" i="1"/>
  <c r="AG736" i="1" s="1"/>
  <c r="AJ736" i="1" s="1"/>
  <c r="AM736" i="1"/>
  <c r="AN736" i="1" s="1"/>
  <c r="AT736" i="1"/>
  <c r="BA736" i="1"/>
  <c r="BB736" i="1" s="1"/>
  <c r="BE736" i="1" s="1"/>
  <c r="K737" i="1"/>
  <c r="R737" i="1"/>
  <c r="Y737" i="1"/>
  <c r="Z737" i="1" s="1"/>
  <c r="AC737" i="1" s="1"/>
  <c r="AF737" i="1"/>
  <c r="AM737" i="1"/>
  <c r="AN737" i="1" s="1"/>
  <c r="AT737" i="1"/>
  <c r="BA737" i="1"/>
  <c r="BB737" i="1" s="1"/>
  <c r="BE737" i="1" s="1"/>
  <c r="K738" i="1"/>
  <c r="R738" i="1"/>
  <c r="S738" i="1" s="1"/>
  <c r="V738" i="1" s="1"/>
  <c r="Y738" i="1"/>
  <c r="Z738" i="1" s="1"/>
  <c r="AF738" i="1"/>
  <c r="AG738" i="1" s="1"/>
  <c r="AM738" i="1"/>
  <c r="AN738" i="1" s="1"/>
  <c r="AQ738" i="1" s="1"/>
  <c r="AT738" i="1"/>
  <c r="AU738" i="1" s="1"/>
  <c r="AX738" i="1" s="1"/>
  <c r="BA738" i="1"/>
  <c r="K739" i="1"/>
  <c r="R739" i="1"/>
  <c r="S739" i="1" s="1"/>
  <c r="Y739" i="1"/>
  <c r="AF739" i="1"/>
  <c r="AG739" i="1" s="1"/>
  <c r="AM739" i="1"/>
  <c r="AN739" i="1" s="1"/>
  <c r="AT739" i="1"/>
  <c r="BA739" i="1"/>
  <c r="BB739" i="1" s="1"/>
  <c r="K740" i="1"/>
  <c r="R740" i="1"/>
  <c r="S740" i="1" s="1"/>
  <c r="Y740" i="1"/>
  <c r="Z740" i="1" s="1"/>
  <c r="AF740" i="1"/>
  <c r="AG740" i="1" s="1"/>
  <c r="AJ740" i="1" s="1"/>
  <c r="AM740" i="1"/>
  <c r="AN740" i="1" s="1"/>
  <c r="AT740" i="1"/>
  <c r="AU740" i="1" s="1"/>
  <c r="BA740" i="1"/>
  <c r="BB740" i="1" s="1"/>
  <c r="K741" i="1"/>
  <c r="R741" i="1"/>
  <c r="S741" i="1" s="1"/>
  <c r="V741" i="1" s="1"/>
  <c r="Y741" i="1"/>
  <c r="Z741" i="1" s="1"/>
  <c r="AC741" i="1" s="1"/>
  <c r="AF741" i="1"/>
  <c r="AM741" i="1"/>
  <c r="AN741" i="1" s="1"/>
  <c r="AT741" i="1"/>
  <c r="AU741" i="1" s="1"/>
  <c r="BA741" i="1"/>
  <c r="K742" i="1"/>
  <c r="R742" i="1"/>
  <c r="S742" i="1" s="1"/>
  <c r="Y742" i="1"/>
  <c r="Z742" i="1" s="1"/>
  <c r="AF742" i="1"/>
  <c r="AG742" i="1" s="1"/>
  <c r="AM742" i="1"/>
  <c r="AN742" i="1" s="1"/>
  <c r="AT742" i="1"/>
  <c r="AU742" i="1" s="1"/>
  <c r="AX742" i="1" s="1"/>
  <c r="BA742" i="1"/>
  <c r="BB742" i="1" s="1"/>
  <c r="K743" i="1"/>
  <c r="R743" i="1"/>
  <c r="Y743" i="1"/>
  <c r="AF743" i="1"/>
  <c r="AM743" i="1"/>
  <c r="AN743" i="1" s="1"/>
  <c r="AT743" i="1"/>
  <c r="BA743" i="1"/>
  <c r="BB743" i="1" s="1"/>
  <c r="K744" i="1"/>
  <c r="R744" i="1"/>
  <c r="S744" i="1" s="1"/>
  <c r="Y744" i="1"/>
  <c r="AF744" i="1"/>
  <c r="AG744" i="1" s="1"/>
  <c r="AM744" i="1"/>
  <c r="AN744" i="1" s="1"/>
  <c r="AT744" i="1"/>
  <c r="AU744" i="1" s="1"/>
  <c r="BA744" i="1"/>
  <c r="BB744" i="1" s="1"/>
  <c r="BE744" i="1" s="1"/>
  <c r="K745" i="1"/>
  <c r="R745" i="1"/>
  <c r="V745" i="1" s="1"/>
  <c r="Y745" i="1"/>
  <c r="AC745" i="1" s="1"/>
  <c r="AF745" i="1"/>
  <c r="AJ745" i="1" s="1"/>
  <c r="AM745" i="1"/>
  <c r="AQ745" i="1" s="1"/>
  <c r="AT745" i="1"/>
  <c r="AX745" i="1" s="1"/>
  <c r="BA745" i="1"/>
  <c r="BB745" i="1" s="1"/>
  <c r="K746" i="1"/>
  <c r="R746" i="1"/>
  <c r="Y746" i="1"/>
  <c r="Z746" i="1" s="1"/>
  <c r="AF746" i="1"/>
  <c r="AM746" i="1"/>
  <c r="AN746" i="1" s="1"/>
  <c r="AQ746" i="1" s="1"/>
  <c r="AT746" i="1"/>
  <c r="BA746" i="1"/>
  <c r="K747" i="1"/>
  <c r="R747" i="1"/>
  <c r="S747" i="1" s="1"/>
  <c r="Y747" i="1"/>
  <c r="AF747" i="1"/>
  <c r="AG747" i="1" s="1"/>
  <c r="AJ747" i="1" s="1"/>
  <c r="AM747" i="1"/>
  <c r="AT747" i="1"/>
  <c r="AU747" i="1" s="1"/>
  <c r="BA747" i="1"/>
  <c r="K748" i="1"/>
  <c r="R748" i="1"/>
  <c r="S748" i="1" s="1"/>
  <c r="Y748" i="1"/>
  <c r="Z748" i="1" s="1"/>
  <c r="AC748" i="1" s="1"/>
  <c r="AF748" i="1"/>
  <c r="AG748" i="1" s="1"/>
  <c r="AM748" i="1"/>
  <c r="AT748" i="1"/>
  <c r="BA748" i="1"/>
  <c r="BB748" i="1" s="1"/>
  <c r="BE748" i="1" s="1"/>
  <c r="K749" i="1"/>
  <c r="R749" i="1"/>
  <c r="S749" i="1" s="1"/>
  <c r="V749" i="1" s="1"/>
  <c r="Y749" i="1"/>
  <c r="AF749" i="1"/>
  <c r="AG749" i="1" s="1"/>
  <c r="AM749" i="1"/>
  <c r="AN749" i="1" s="1"/>
  <c r="AT749" i="1"/>
  <c r="BA749" i="1"/>
  <c r="BB749" i="1" s="1"/>
  <c r="K750" i="1"/>
  <c r="R750" i="1"/>
  <c r="Y750" i="1"/>
  <c r="Z750" i="1" s="1"/>
  <c r="AF750" i="1"/>
  <c r="AM750" i="1"/>
  <c r="AN750" i="1" s="1"/>
  <c r="AQ750" i="1" s="1"/>
  <c r="AT750" i="1"/>
  <c r="BA750" i="1"/>
  <c r="K751" i="1"/>
  <c r="R751" i="1"/>
  <c r="Y751" i="1"/>
  <c r="AF751" i="1"/>
  <c r="AG751" i="1" s="1"/>
  <c r="AJ751" i="1" s="1"/>
  <c r="AM751" i="1"/>
  <c r="AT751" i="1"/>
  <c r="AU751" i="1" s="1"/>
  <c r="BA751" i="1"/>
  <c r="BB751" i="1" s="1"/>
  <c r="K752" i="1"/>
  <c r="R752" i="1"/>
  <c r="AC752" i="1"/>
  <c r="AF752" i="1"/>
  <c r="AG752" i="1" s="1"/>
  <c r="AM752" i="1"/>
  <c r="AN752" i="1" s="1"/>
  <c r="AQ752" i="1" s="1"/>
  <c r="AT752" i="1"/>
  <c r="AU752" i="1" s="1"/>
  <c r="BA752" i="1"/>
  <c r="BB752" i="1" s="1"/>
  <c r="K753" i="1"/>
  <c r="R753" i="1"/>
  <c r="S753" i="1" s="1"/>
  <c r="Y753" i="1"/>
  <c r="AF753" i="1"/>
  <c r="AG753" i="1" s="1"/>
  <c r="AJ753" i="1" s="1"/>
  <c r="AM753" i="1"/>
  <c r="AN753" i="1" s="1"/>
  <c r="AT753" i="1"/>
  <c r="BA753" i="1"/>
  <c r="BB753" i="1" s="1"/>
  <c r="BE753" i="1" s="1"/>
  <c r="K754" i="1"/>
  <c r="R754" i="1"/>
  <c r="S754" i="1" s="1"/>
  <c r="V754" i="1" s="1"/>
  <c r="Y754" i="1"/>
  <c r="AF754" i="1"/>
  <c r="AM754" i="1"/>
  <c r="AN754" i="1" s="1"/>
  <c r="AT754" i="1"/>
  <c r="BA754" i="1"/>
  <c r="BB754" i="1" s="1"/>
  <c r="BE754" i="1" s="1"/>
  <c r="K755" i="1"/>
  <c r="R755" i="1"/>
  <c r="S755" i="1" s="1"/>
  <c r="V755" i="1" s="1"/>
  <c r="Y755" i="1"/>
  <c r="AF755" i="1"/>
  <c r="AM755" i="1"/>
  <c r="AT755" i="1"/>
  <c r="AU755" i="1" s="1"/>
  <c r="AX755" i="1" s="1"/>
  <c r="BA755" i="1"/>
  <c r="K756" i="1"/>
  <c r="R756" i="1"/>
  <c r="Y756" i="1"/>
  <c r="Z756" i="1" s="1"/>
  <c r="AF756" i="1"/>
  <c r="AG756" i="1" s="1"/>
  <c r="AM756" i="1"/>
  <c r="AN756" i="1" s="1"/>
  <c r="AQ756" i="1" s="1"/>
  <c r="AT756" i="1"/>
  <c r="AU756" i="1" s="1"/>
  <c r="BA756" i="1"/>
  <c r="K757" i="1"/>
  <c r="R757" i="1"/>
  <c r="S757" i="1" s="1"/>
  <c r="Y757" i="1"/>
  <c r="AF757" i="1"/>
  <c r="AG757" i="1" s="1"/>
  <c r="AJ757" i="1" s="1"/>
  <c r="AM757" i="1"/>
  <c r="AN757" i="1" s="1"/>
  <c r="AT757" i="1"/>
  <c r="BA757" i="1"/>
  <c r="BB757" i="1" s="1"/>
  <c r="BE757" i="1" s="1"/>
  <c r="K758" i="1"/>
  <c r="R758" i="1"/>
  <c r="S758" i="1" s="1"/>
  <c r="V758" i="1" s="1"/>
  <c r="Y758" i="1"/>
  <c r="Z758" i="1" s="1"/>
  <c r="AC758" i="1" s="1"/>
  <c r="AF758" i="1"/>
  <c r="AM758" i="1"/>
  <c r="AN758" i="1" s="1"/>
  <c r="AT758" i="1"/>
  <c r="BA758" i="1"/>
  <c r="BB758" i="1" s="1"/>
  <c r="BE758" i="1" s="1"/>
  <c r="K759" i="1"/>
  <c r="R759" i="1"/>
  <c r="S759" i="1" s="1"/>
  <c r="V759" i="1" s="1"/>
  <c r="Y759" i="1"/>
  <c r="Z759" i="1" s="1"/>
  <c r="AF759" i="1"/>
  <c r="AM759" i="1"/>
  <c r="AN759" i="1" s="1"/>
  <c r="AT759" i="1"/>
  <c r="AU759" i="1" s="1"/>
  <c r="BA759" i="1"/>
  <c r="K760" i="1"/>
  <c r="R760" i="1"/>
  <c r="Y760" i="1"/>
  <c r="Z760" i="1" s="1"/>
  <c r="AF760" i="1"/>
  <c r="AG760" i="1" s="1"/>
  <c r="AM760" i="1"/>
  <c r="AT760" i="1"/>
  <c r="AU760" i="1" s="1"/>
  <c r="BA760" i="1"/>
  <c r="BB760" i="1" s="1"/>
  <c r="K761" i="1"/>
  <c r="R761" i="1"/>
  <c r="S761" i="1" s="1"/>
  <c r="Y761" i="1"/>
  <c r="AF761" i="1"/>
  <c r="AG761" i="1" s="1"/>
  <c r="AJ761" i="1" s="1"/>
  <c r="AM761" i="1"/>
  <c r="AT761" i="1"/>
  <c r="BA761" i="1"/>
  <c r="BB761" i="1" s="1"/>
  <c r="K762" i="1"/>
  <c r="R762" i="1"/>
  <c r="S762" i="1" s="1"/>
  <c r="Y762" i="1"/>
  <c r="AF762" i="1"/>
  <c r="AM762" i="1"/>
  <c r="AN762" i="1" s="1"/>
  <c r="AT762" i="1"/>
  <c r="BA762" i="1"/>
  <c r="BB762" i="1" s="1"/>
  <c r="BE762" i="1" s="1"/>
  <c r="K763" i="1"/>
  <c r="R763" i="1"/>
  <c r="S763" i="1" s="1"/>
  <c r="V763" i="1" s="1"/>
  <c r="Y763" i="1"/>
  <c r="Z763" i="1" s="1"/>
  <c r="AF763" i="1"/>
  <c r="AM763" i="1"/>
  <c r="AN763" i="1" s="1"/>
  <c r="AT763" i="1"/>
  <c r="AU763" i="1" s="1"/>
  <c r="BA763" i="1"/>
  <c r="K764" i="1"/>
  <c r="R764" i="1"/>
  <c r="S764" i="1" s="1"/>
  <c r="Y764" i="1"/>
  <c r="Z764" i="1" s="1"/>
  <c r="AF764" i="1"/>
  <c r="AG764" i="1" s="1"/>
  <c r="AM764" i="1"/>
  <c r="AN764" i="1" s="1"/>
  <c r="AQ764" i="1" s="1"/>
  <c r="AT764" i="1"/>
  <c r="AU764" i="1" s="1"/>
  <c r="BA764" i="1"/>
  <c r="BB764" i="1" s="1"/>
  <c r="K765" i="1"/>
  <c r="R765" i="1"/>
  <c r="S765" i="1" s="1"/>
  <c r="Y765" i="1"/>
  <c r="AF765" i="1"/>
  <c r="AG765" i="1" s="1"/>
  <c r="AJ765" i="1" s="1"/>
  <c r="AM765" i="1"/>
  <c r="AN765" i="1" s="1"/>
  <c r="AT765" i="1"/>
  <c r="BA765" i="1"/>
  <c r="BB765" i="1" s="1"/>
  <c r="K766" i="1"/>
  <c r="R766" i="1"/>
  <c r="Y766" i="1"/>
  <c r="Z766" i="1" s="1"/>
  <c r="AF766" i="1"/>
  <c r="AM766" i="1"/>
  <c r="AN766" i="1" s="1"/>
  <c r="AT766" i="1"/>
  <c r="BA766" i="1"/>
  <c r="BB766" i="1" s="1"/>
  <c r="BE766" i="1" s="1"/>
  <c r="K767" i="1"/>
  <c r="R767" i="1"/>
  <c r="S767" i="1" s="1"/>
  <c r="V767" i="1" s="1"/>
  <c r="Y767" i="1"/>
  <c r="Z767" i="1" s="1"/>
  <c r="AF767" i="1"/>
  <c r="AM767" i="1"/>
  <c r="AN767" i="1" s="1"/>
  <c r="AQ767" i="1" s="1"/>
  <c r="AT767" i="1"/>
  <c r="AU767" i="1" s="1"/>
  <c r="BA767" i="1"/>
  <c r="K768" i="1"/>
  <c r="R768" i="1"/>
  <c r="S768" i="1" s="1"/>
  <c r="Y768" i="1"/>
  <c r="AF768" i="1"/>
  <c r="AG768" i="1" s="1"/>
  <c r="AJ768" i="1" s="1"/>
  <c r="AM768" i="1"/>
  <c r="AN768" i="1" s="1"/>
  <c r="AT768" i="1"/>
  <c r="BA768" i="1"/>
  <c r="BB768" i="1" s="1"/>
  <c r="BE768" i="1" s="1"/>
  <c r="K769" i="1"/>
  <c r="R769" i="1"/>
  <c r="Y769" i="1"/>
  <c r="Z769" i="1" s="1"/>
  <c r="AC769" i="1" s="1"/>
  <c r="AF769" i="1"/>
  <c r="AM769" i="1"/>
  <c r="AN769" i="1" s="1"/>
  <c r="AT769" i="1"/>
  <c r="BA769" i="1"/>
  <c r="BB769" i="1" s="1"/>
  <c r="BE769" i="1" s="1"/>
  <c r="K770" i="1"/>
  <c r="R770" i="1"/>
  <c r="S770" i="1" s="1"/>
  <c r="V770" i="1" s="1"/>
  <c r="Y770" i="1"/>
  <c r="Z770" i="1" s="1"/>
  <c r="AF770" i="1"/>
  <c r="AM770" i="1"/>
  <c r="AT770" i="1"/>
  <c r="AU770" i="1" s="1"/>
  <c r="BA770" i="1"/>
  <c r="K771" i="1"/>
  <c r="R771" i="1"/>
  <c r="Y771" i="1"/>
  <c r="Z771" i="1" s="1"/>
  <c r="AF771" i="1"/>
  <c r="AG771" i="1" s="1"/>
  <c r="AM771" i="1"/>
  <c r="AN771" i="1" s="1"/>
  <c r="AQ771" i="1" s="1"/>
  <c r="AT771" i="1"/>
  <c r="AU771" i="1" s="1"/>
  <c r="BA771" i="1"/>
  <c r="K772" i="1"/>
  <c r="R772" i="1"/>
  <c r="S772" i="1" s="1"/>
  <c r="Y772" i="1"/>
  <c r="AC772" i="1" s="1"/>
  <c r="AF772" i="1"/>
  <c r="AJ772" i="1" s="1"/>
  <c r="AM772" i="1"/>
  <c r="AQ772" i="1" s="1"/>
  <c r="AT772" i="1"/>
  <c r="AU772" i="1" s="1"/>
  <c r="BA772" i="1"/>
  <c r="BB772" i="1" s="1"/>
  <c r="K773" i="1"/>
  <c r="R773" i="1"/>
  <c r="Y773" i="1"/>
  <c r="Z773" i="1" s="1"/>
  <c r="AC773" i="1" s="1"/>
  <c r="AF773" i="1"/>
  <c r="AM773" i="1"/>
  <c r="AN773" i="1" s="1"/>
  <c r="AT773" i="1"/>
  <c r="BA773" i="1"/>
  <c r="BB773" i="1" s="1"/>
  <c r="BE773" i="1" s="1"/>
  <c r="K774" i="1"/>
  <c r="R774" i="1"/>
  <c r="S774" i="1" s="1"/>
  <c r="V774" i="1" s="1"/>
  <c r="Y774" i="1"/>
  <c r="AF774" i="1"/>
  <c r="AM774" i="1"/>
  <c r="AN774" i="1" s="1"/>
  <c r="AQ774" i="1" s="1"/>
  <c r="AT774" i="1"/>
  <c r="BA774" i="1"/>
  <c r="K777" i="1"/>
  <c r="L777" i="1" s="1"/>
  <c r="O777" i="1" s="1"/>
  <c r="R777" i="1"/>
  <c r="V777" i="1" s="1"/>
  <c r="Y777" i="1"/>
  <c r="AC777" i="1" s="1"/>
  <c r="AF777" i="1"/>
  <c r="AJ777" i="1" s="1"/>
  <c r="AM777" i="1"/>
  <c r="AQ777" i="1" s="1"/>
  <c r="AT777" i="1"/>
  <c r="AX777" i="1" s="1"/>
  <c r="BA777" i="1"/>
  <c r="BE777" i="1" s="1"/>
  <c r="AT778" i="1"/>
  <c r="AX778" i="1" s="1"/>
  <c r="BA778" i="1"/>
  <c r="BE778" i="1" s="1"/>
  <c r="K779" i="1"/>
  <c r="L779" i="1" s="1"/>
  <c r="R779" i="1"/>
  <c r="S779" i="1" s="1"/>
  <c r="Y779" i="1"/>
  <c r="AC779" i="1" s="1"/>
  <c r="AF779" i="1"/>
  <c r="AJ779" i="1" s="1"/>
  <c r="AM779" i="1"/>
  <c r="AQ779" i="1" s="1"/>
  <c r="AT779" i="1"/>
  <c r="AX779" i="1" s="1"/>
  <c r="BA779" i="1"/>
  <c r="BE779" i="1" s="1"/>
  <c r="K780" i="1"/>
  <c r="L780" i="1" s="1"/>
  <c r="R780" i="1"/>
  <c r="V780" i="1" s="1"/>
  <c r="Y780" i="1"/>
  <c r="AC780" i="1" s="1"/>
  <c r="AF780" i="1"/>
  <c r="AJ780" i="1" s="1"/>
  <c r="AM780" i="1"/>
  <c r="AQ780" i="1" s="1"/>
  <c r="AT780" i="1"/>
  <c r="AX780" i="1" s="1"/>
  <c r="BA780" i="1"/>
  <c r="BE780" i="1" s="1"/>
  <c r="K781" i="1"/>
  <c r="L781" i="1" s="1"/>
  <c r="R781" i="1"/>
  <c r="S781" i="1" s="1"/>
  <c r="Y781" i="1"/>
  <c r="AC781" i="1" s="1"/>
  <c r="AF781" i="1"/>
  <c r="AJ781" i="1" s="1"/>
  <c r="AM781" i="1"/>
  <c r="AQ781" i="1" s="1"/>
  <c r="AT781" i="1"/>
  <c r="AX781" i="1" s="1"/>
  <c r="BA781" i="1"/>
  <c r="BE781" i="1" s="1"/>
  <c r="K782" i="1"/>
  <c r="R782" i="1"/>
  <c r="Y782" i="1"/>
  <c r="AC782" i="1" s="1"/>
  <c r="AF782" i="1"/>
  <c r="AJ782" i="1" s="1"/>
  <c r="AM782" i="1"/>
  <c r="AQ782" i="1" s="1"/>
  <c r="AT782" i="1"/>
  <c r="AX782" i="1" s="1"/>
  <c r="BA782" i="1"/>
  <c r="BE782" i="1" s="1"/>
  <c r="K783" i="1"/>
  <c r="L783" i="1" s="1"/>
  <c r="R783" i="1"/>
  <c r="Y783" i="1"/>
  <c r="AC783" i="1" s="1"/>
  <c r="AF783" i="1"/>
  <c r="AJ783" i="1" s="1"/>
  <c r="AM783" i="1"/>
  <c r="AQ783" i="1" s="1"/>
  <c r="AT783" i="1"/>
  <c r="AX783" i="1" s="1"/>
  <c r="BA783" i="1"/>
  <c r="BE783" i="1" s="1"/>
  <c r="AT784" i="1"/>
  <c r="AX784" i="1" s="1"/>
  <c r="BA784" i="1"/>
  <c r="BE784" i="1" s="1"/>
  <c r="K787" i="1"/>
  <c r="L787" i="1" s="1"/>
  <c r="O787" i="1" s="1"/>
  <c r="R787" i="1"/>
  <c r="Y787" i="1"/>
  <c r="Z787" i="1" s="1"/>
  <c r="AF787" i="1"/>
  <c r="AG787" i="1" s="1"/>
  <c r="AM787" i="1"/>
  <c r="AT787" i="1"/>
  <c r="AU787" i="1" s="1"/>
  <c r="BA787" i="1"/>
  <c r="K790" i="1"/>
  <c r="L790" i="1" s="1"/>
  <c r="R790" i="1"/>
  <c r="S790" i="1" s="1"/>
  <c r="V790" i="1" s="1"/>
  <c r="Y790" i="1"/>
  <c r="Z790" i="1" s="1"/>
  <c r="AF790" i="1"/>
  <c r="AG790" i="1" s="1"/>
  <c r="AM790" i="1"/>
  <c r="AN790" i="1" s="1"/>
  <c r="AT790" i="1"/>
  <c r="AU790" i="1" s="1"/>
  <c r="AX790" i="1" s="1"/>
  <c r="BA790" i="1"/>
  <c r="BB790" i="1" s="1"/>
  <c r="K791" i="1"/>
  <c r="L791" i="1" s="1"/>
  <c r="R791" i="1"/>
  <c r="S791" i="1" s="1"/>
  <c r="Y791" i="1"/>
  <c r="Z791" i="1" s="1"/>
  <c r="AC791" i="1" s="1"/>
  <c r="AF791" i="1"/>
  <c r="AG791" i="1" s="1"/>
  <c r="AM791" i="1"/>
  <c r="AN791" i="1" s="1"/>
  <c r="AT791" i="1"/>
  <c r="BA791" i="1"/>
  <c r="BB791" i="1" s="1"/>
  <c r="BE791" i="1" s="1"/>
  <c r="K792" i="1"/>
  <c r="L792" i="1" s="1"/>
  <c r="R792" i="1"/>
  <c r="S792" i="1" s="1"/>
  <c r="Y792" i="1"/>
  <c r="Z792" i="1" s="1"/>
  <c r="AC792" i="1" s="1"/>
  <c r="AF792" i="1"/>
  <c r="AG792" i="1" s="1"/>
  <c r="AJ792" i="1" s="1"/>
  <c r="AM792" i="1"/>
  <c r="AT792" i="1"/>
  <c r="AU792" i="1" s="1"/>
  <c r="BA792" i="1"/>
  <c r="BB792" i="1" s="1"/>
  <c r="K793" i="1"/>
  <c r="L793" i="1" s="1"/>
  <c r="R793" i="1"/>
  <c r="S793" i="1" s="1"/>
  <c r="Y793" i="1"/>
  <c r="Z793" i="1" s="1"/>
  <c r="AF793" i="1"/>
  <c r="AG793" i="1" s="1"/>
  <c r="AM793" i="1"/>
  <c r="AN793" i="1" s="1"/>
  <c r="AQ793" i="1" s="1"/>
  <c r="AT793" i="1"/>
  <c r="AU793" i="1" s="1"/>
  <c r="BA793" i="1"/>
  <c r="BB793" i="1" s="1"/>
  <c r="K794" i="1"/>
  <c r="L794" i="1" s="1"/>
  <c r="R794" i="1"/>
  <c r="S794" i="1" s="1"/>
  <c r="V794" i="1" s="1"/>
  <c r="Y794" i="1"/>
  <c r="Z794" i="1" s="1"/>
  <c r="AF794" i="1"/>
  <c r="AM794" i="1"/>
  <c r="AN794" i="1" s="1"/>
  <c r="AQ794" i="1" s="1"/>
  <c r="AT794" i="1"/>
  <c r="AU794" i="1" s="1"/>
  <c r="AX794" i="1" s="1"/>
  <c r="BA794" i="1"/>
  <c r="K795" i="1"/>
  <c r="L795" i="1" s="1"/>
  <c r="R795" i="1"/>
  <c r="S795" i="1" s="1"/>
  <c r="Y795" i="1"/>
  <c r="Z795" i="1" s="1"/>
  <c r="AC795" i="1" s="1"/>
  <c r="AF795" i="1"/>
  <c r="AG795" i="1" s="1"/>
  <c r="AM795" i="1"/>
  <c r="AT795" i="1"/>
  <c r="AU795" i="1" s="1"/>
  <c r="BA795" i="1"/>
  <c r="BB795" i="1" s="1"/>
  <c r="BE795" i="1" s="1"/>
  <c r="K796" i="1"/>
  <c r="L796" i="1" s="1"/>
  <c r="R796" i="1"/>
  <c r="S796" i="1" s="1"/>
  <c r="Y796" i="1"/>
  <c r="AF796" i="1"/>
  <c r="AG796" i="1" s="1"/>
  <c r="AM796" i="1"/>
  <c r="AN796" i="1" s="1"/>
  <c r="AT796" i="1"/>
  <c r="AU796" i="1" s="1"/>
  <c r="BA796" i="1"/>
  <c r="BB796" i="1" s="1"/>
  <c r="BE796" i="1" s="1"/>
  <c r="K798" i="1"/>
  <c r="L798" i="1" s="1"/>
  <c r="O798" i="1" s="1"/>
  <c r="R798" i="1"/>
  <c r="Y798" i="1"/>
  <c r="Z798" i="1" s="1"/>
  <c r="AF798" i="1"/>
  <c r="AG798" i="1" s="1"/>
  <c r="AM798" i="1"/>
  <c r="AN798" i="1" s="1"/>
  <c r="AQ798" i="1" s="1"/>
  <c r="AT798" i="1"/>
  <c r="AU798" i="1" s="1"/>
  <c r="BA798" i="1"/>
  <c r="BB798" i="1" s="1"/>
  <c r="K799" i="1"/>
  <c r="R799" i="1"/>
  <c r="S799" i="1" s="1"/>
  <c r="V799" i="1" s="1"/>
  <c r="Y799" i="1"/>
  <c r="AF799" i="1"/>
  <c r="AG799" i="1" s="1"/>
  <c r="AM799" i="1"/>
  <c r="AT799" i="1"/>
  <c r="BA799" i="1"/>
  <c r="BB799" i="1" s="1"/>
  <c r="K804" i="1"/>
  <c r="O804" i="1" s="1"/>
  <c r="R804" i="1"/>
  <c r="V804" i="1" s="1"/>
  <c r="Y804" i="1"/>
  <c r="Z804" i="1" s="1"/>
  <c r="AF804" i="1"/>
  <c r="AG804" i="1" s="1"/>
  <c r="AJ804" i="1" s="1"/>
  <c r="AM804" i="1"/>
  <c r="AQ804" i="1" s="1"/>
  <c r="AT804" i="1"/>
  <c r="AX804" i="1" s="1"/>
  <c r="BA804" i="1"/>
  <c r="BB804" i="1"/>
  <c r="K805" i="1"/>
  <c r="O805" i="1" s="1"/>
  <c r="R805" i="1"/>
  <c r="V805" i="1" s="1"/>
  <c r="Y805" i="1"/>
  <c r="AC805" i="1" s="1"/>
  <c r="AF805" i="1"/>
  <c r="AJ805" i="1" s="1"/>
  <c r="AM805" i="1"/>
  <c r="AQ805" i="1" s="1"/>
  <c r="AT805" i="1"/>
  <c r="AX805" i="1" s="1"/>
  <c r="BA805" i="1"/>
  <c r="BE805" i="1" s="1"/>
  <c r="K806" i="1"/>
  <c r="O806" i="1" s="1"/>
  <c r="R806" i="1"/>
  <c r="V806" i="1" s="1"/>
  <c r="Y806" i="1"/>
  <c r="AF806" i="1"/>
  <c r="AG806" i="1" s="1"/>
  <c r="AJ806" i="1" s="1"/>
  <c r="AM806" i="1"/>
  <c r="AQ806" i="1" s="1"/>
  <c r="AT806" i="1"/>
  <c r="AX806" i="1" s="1"/>
  <c r="BA806" i="1"/>
  <c r="BE806" i="1" s="1"/>
  <c r="K807" i="1"/>
  <c r="O807" i="1" s="1"/>
  <c r="R807" i="1"/>
  <c r="V807" i="1" s="1"/>
  <c r="Y807" i="1"/>
  <c r="AF807" i="1"/>
  <c r="AG807" i="1" s="1"/>
  <c r="AJ807" i="1" s="1"/>
  <c r="AM807" i="1"/>
  <c r="AQ807" i="1" s="1"/>
  <c r="AT807" i="1"/>
  <c r="AX807" i="1" s="1"/>
  <c r="BA807" i="1"/>
  <c r="BB807" i="1"/>
  <c r="R808" i="1"/>
  <c r="V808" i="1" s="1"/>
  <c r="Y808" i="1"/>
  <c r="Z808" i="1" s="1"/>
  <c r="AC808" i="1" s="1"/>
  <c r="AF808" i="1"/>
  <c r="AM808" i="1"/>
  <c r="AQ808" i="1" s="1"/>
  <c r="AT808" i="1"/>
  <c r="AX808" i="1" s="1"/>
  <c r="BA808" i="1"/>
  <c r="BE808" i="1" s="1"/>
  <c r="K809" i="1"/>
  <c r="L809" i="1" s="1"/>
  <c r="O809" i="1" s="1"/>
  <c r="R809" i="1"/>
  <c r="S809" i="1" s="1"/>
  <c r="Y809" i="1"/>
  <c r="Z809" i="1" s="1"/>
  <c r="AF809" i="1"/>
  <c r="AM809" i="1"/>
  <c r="AQ809" i="1" s="1"/>
  <c r="AT809" i="1"/>
  <c r="AX809" i="1" s="1"/>
  <c r="BA809" i="1"/>
  <c r="BE809" i="1" s="1"/>
  <c r="K810" i="1"/>
  <c r="O810" i="1" s="1"/>
  <c r="R810" i="1"/>
  <c r="V810" i="1" s="1"/>
  <c r="Y810" i="1"/>
  <c r="Z810" i="1" s="1"/>
  <c r="AF810" i="1"/>
  <c r="AM810" i="1"/>
  <c r="AQ810" i="1" s="1"/>
  <c r="AT810" i="1"/>
  <c r="AX810" i="1" s="1"/>
  <c r="BA810" i="1"/>
  <c r="BE810" i="1" s="1"/>
  <c r="R811" i="1"/>
  <c r="V811" i="1" s="1"/>
  <c r="Y811" i="1"/>
  <c r="Z811" i="1" s="1"/>
  <c r="AC811" i="1" s="1"/>
  <c r="AF811" i="1"/>
  <c r="AM811" i="1"/>
  <c r="AQ811" i="1" s="1"/>
  <c r="AT811" i="1"/>
  <c r="AX811" i="1" s="1"/>
  <c r="BA811" i="1"/>
  <c r="BE811" i="1" s="1"/>
  <c r="K812" i="1"/>
  <c r="O812" i="1" s="1"/>
  <c r="R812" i="1"/>
  <c r="V812" i="1" s="1"/>
  <c r="Y812" i="1"/>
  <c r="AF812" i="1"/>
  <c r="AG812" i="1" s="1"/>
  <c r="AM812" i="1"/>
  <c r="AQ812" i="1" s="1"/>
  <c r="AT812" i="1"/>
  <c r="AX812" i="1" s="1"/>
  <c r="BA812" i="1"/>
  <c r="BE812" i="1" s="1"/>
  <c r="K813" i="1"/>
  <c r="L813" i="1" s="1"/>
  <c r="O813" i="1" s="1"/>
  <c r="R813" i="1"/>
  <c r="S813" i="1"/>
  <c r="Y813" i="1"/>
  <c r="AF813" i="1"/>
  <c r="AM813" i="1"/>
  <c r="AQ813" i="1" s="1"/>
  <c r="AT813" i="1"/>
  <c r="AX813" i="1" s="1"/>
  <c r="BA813" i="1"/>
  <c r="BE813" i="1" s="1"/>
  <c r="K814" i="1"/>
  <c r="O814" i="1" s="1"/>
  <c r="R814" i="1"/>
  <c r="V814" i="1" s="1"/>
  <c r="Y814" i="1"/>
  <c r="Z814" i="1" s="1"/>
  <c r="AF814" i="1"/>
  <c r="AM814" i="1"/>
  <c r="AQ814" i="1" s="1"/>
  <c r="AT814" i="1"/>
  <c r="AX814" i="1" s="1"/>
  <c r="BA814" i="1"/>
  <c r="BE814" i="1" s="1"/>
  <c r="K815" i="1"/>
  <c r="O815" i="1" s="1"/>
  <c r="R815" i="1"/>
  <c r="V815" i="1" s="1"/>
  <c r="Y815" i="1"/>
  <c r="Z815" i="1" s="1"/>
  <c r="AF815" i="1"/>
  <c r="AG815" i="1" s="1"/>
  <c r="AM815" i="1"/>
  <c r="AQ815" i="1" s="1"/>
  <c r="AT815" i="1"/>
  <c r="AX815" i="1" s="1"/>
  <c r="BA815" i="1"/>
  <c r="BE815" i="1" s="1"/>
  <c r="K816" i="1"/>
  <c r="O816" i="1" s="1"/>
  <c r="R816" i="1"/>
  <c r="V816" i="1" s="1"/>
  <c r="Y816" i="1"/>
  <c r="AF816" i="1"/>
  <c r="AG816" i="1" s="1"/>
  <c r="AM816" i="1"/>
  <c r="AQ816" i="1" s="1"/>
  <c r="AT816" i="1"/>
  <c r="AX816" i="1" s="1"/>
  <c r="BA816" i="1"/>
  <c r="BE816" i="1" s="1"/>
  <c r="K817" i="1"/>
  <c r="L817" i="1" s="1"/>
  <c r="R817" i="1"/>
  <c r="S817" i="1" s="1"/>
  <c r="V817" i="1" s="1"/>
  <c r="Y817" i="1"/>
  <c r="Z817" i="1" s="1"/>
  <c r="AC817" i="1" s="1"/>
  <c r="AF817" i="1"/>
  <c r="AM817" i="1"/>
  <c r="AQ817" i="1" s="1"/>
  <c r="AT817" i="1"/>
  <c r="AX817" i="1" s="1"/>
  <c r="BA817" i="1"/>
  <c r="BE817" i="1" s="1"/>
  <c r="K818" i="1"/>
  <c r="L818" i="1" s="1"/>
  <c r="O818" i="1" s="1"/>
  <c r="R818" i="1"/>
  <c r="S818" i="1" s="1"/>
  <c r="Y818" i="1"/>
  <c r="AF818" i="1"/>
  <c r="AG818" i="1" s="1"/>
  <c r="AJ818" i="1" s="1"/>
  <c r="AM818" i="1"/>
  <c r="AQ818" i="1" s="1"/>
  <c r="AT818" i="1"/>
  <c r="AX818" i="1" s="1"/>
  <c r="BA818" i="1"/>
  <c r="BE818" i="1" s="1"/>
  <c r="K819" i="1"/>
  <c r="R819" i="1"/>
  <c r="Y819" i="1"/>
  <c r="Z819" i="1" s="1"/>
  <c r="AC819" i="1" s="1"/>
  <c r="AF819" i="1"/>
  <c r="AM819" i="1"/>
  <c r="AQ819" i="1" s="1"/>
  <c r="AT819" i="1"/>
  <c r="AX819" i="1" s="1"/>
  <c r="BA819" i="1"/>
  <c r="BE819" i="1" s="1"/>
  <c r="K820" i="1"/>
  <c r="O820" i="1" s="1"/>
  <c r="R820" i="1"/>
  <c r="V820" i="1" s="1"/>
  <c r="Y820" i="1"/>
  <c r="Z820" i="1" s="1"/>
  <c r="AC820" i="1" s="1"/>
  <c r="AF820" i="1"/>
  <c r="AG820" i="1" s="1"/>
  <c r="AM820" i="1"/>
  <c r="AQ820" i="1" s="1"/>
  <c r="AT820" i="1"/>
  <c r="AX820" i="1" s="1"/>
  <c r="BA820" i="1"/>
  <c r="BE820" i="1" s="1"/>
  <c r="K821" i="1"/>
  <c r="O821" i="1" s="1"/>
  <c r="R821" i="1"/>
  <c r="V821" i="1" s="1"/>
  <c r="Y821" i="1"/>
  <c r="AF821" i="1"/>
  <c r="AG821" i="1" s="1"/>
  <c r="AM821" i="1"/>
  <c r="AQ821" i="1" s="1"/>
  <c r="AT821" i="1"/>
  <c r="AX821" i="1" s="1"/>
  <c r="BA821" i="1"/>
  <c r="BE821" i="1" s="1"/>
  <c r="K822" i="1"/>
  <c r="O822" i="1" s="1"/>
  <c r="R822" i="1"/>
  <c r="V822" i="1" s="1"/>
  <c r="Y822" i="1"/>
  <c r="AF822" i="1"/>
  <c r="AM822" i="1"/>
  <c r="AQ822" i="1" s="1"/>
  <c r="AT822" i="1"/>
  <c r="AX822" i="1" s="1"/>
  <c r="BA822" i="1"/>
  <c r="BE822" i="1" s="1"/>
  <c r="K823" i="1"/>
  <c r="L823" i="1" s="1"/>
  <c r="O823" i="1" s="1"/>
  <c r="R823" i="1"/>
  <c r="Y823" i="1"/>
  <c r="Z823" i="1" s="1"/>
  <c r="AF823" i="1"/>
  <c r="AG823" i="1" s="1"/>
  <c r="AM823" i="1"/>
  <c r="AQ823" i="1" s="1"/>
  <c r="AT823" i="1"/>
  <c r="AX823" i="1" s="1"/>
  <c r="BA823" i="1"/>
  <c r="BE823" i="1" s="1"/>
  <c r="K824" i="1"/>
  <c r="O824" i="1" s="1"/>
  <c r="R824" i="1"/>
  <c r="V824" i="1" s="1"/>
  <c r="Y824" i="1"/>
  <c r="AF824" i="1"/>
  <c r="AG824" i="1" s="1"/>
  <c r="AJ824" i="1" s="1"/>
  <c r="AM824" i="1"/>
  <c r="AQ824" i="1" s="1"/>
  <c r="AT824" i="1"/>
  <c r="AX824" i="1" s="1"/>
  <c r="BA824" i="1"/>
  <c r="BE824" i="1" s="1"/>
  <c r="K825" i="1"/>
  <c r="L825" i="1" s="1"/>
  <c r="R825" i="1"/>
  <c r="Y825" i="1"/>
  <c r="Z825" i="1" s="1"/>
  <c r="AC825" i="1" s="1"/>
  <c r="AF825" i="1"/>
  <c r="AM825" i="1"/>
  <c r="AQ825" i="1" s="1"/>
  <c r="AT825" i="1"/>
  <c r="AX825" i="1" s="1"/>
  <c r="BA825" i="1"/>
  <c r="BE825" i="1" s="1"/>
  <c r="K826" i="1"/>
  <c r="O826" i="1" s="1"/>
  <c r="R826" i="1"/>
  <c r="V826" i="1" s="1"/>
  <c r="Y826" i="1"/>
  <c r="Z826" i="1" s="1"/>
  <c r="AC826" i="1" s="1"/>
  <c r="AF826" i="1"/>
  <c r="AG826" i="1" s="1"/>
  <c r="AM826" i="1"/>
  <c r="AQ826" i="1" s="1"/>
  <c r="AT826" i="1"/>
  <c r="AX826" i="1" s="1"/>
  <c r="BA826" i="1"/>
  <c r="BE826" i="1" s="1"/>
  <c r="K827" i="1"/>
  <c r="O827" i="1" s="1"/>
  <c r="R827" i="1"/>
  <c r="V827" i="1" s="1"/>
  <c r="Y827" i="1"/>
  <c r="AF827" i="1"/>
  <c r="AG827" i="1" s="1"/>
  <c r="AM827" i="1"/>
  <c r="AQ827" i="1" s="1"/>
  <c r="AT827" i="1"/>
  <c r="AX827" i="1" s="1"/>
  <c r="BA827" i="1"/>
  <c r="BE827" i="1" s="1"/>
  <c r="K828" i="1"/>
  <c r="O828" i="1" s="1"/>
  <c r="R828" i="1"/>
  <c r="V828" i="1" s="1"/>
  <c r="Y828" i="1"/>
  <c r="AF828" i="1"/>
  <c r="AM828" i="1"/>
  <c r="AQ828" i="1" s="1"/>
  <c r="AT828" i="1"/>
  <c r="AX828" i="1" s="1"/>
  <c r="BA828" i="1"/>
  <c r="BE828" i="1" s="1"/>
  <c r="R829" i="1"/>
  <c r="V829" i="1" s="1"/>
  <c r="Y829" i="1"/>
  <c r="Z829" i="1" s="1"/>
  <c r="AF829" i="1"/>
  <c r="AM829" i="1"/>
  <c r="AQ829" i="1" s="1"/>
  <c r="AT829" i="1"/>
  <c r="AX829" i="1" s="1"/>
  <c r="BA829" i="1"/>
  <c r="BE829" i="1" s="1"/>
  <c r="K830" i="1"/>
  <c r="O830" i="1" s="1"/>
  <c r="R830" i="1"/>
  <c r="V830" i="1" s="1"/>
  <c r="Y830" i="1"/>
  <c r="Z830" i="1" s="1"/>
  <c r="AF830" i="1"/>
  <c r="AG830" i="1" s="1"/>
  <c r="AM830" i="1"/>
  <c r="AQ830" i="1" s="1"/>
  <c r="AT830" i="1"/>
  <c r="AX830" i="1" s="1"/>
  <c r="BA830" i="1"/>
  <c r="BE830" i="1" s="1"/>
  <c r="R831" i="1"/>
  <c r="V831" i="1" s="1"/>
  <c r="Y831" i="1"/>
  <c r="Z831" i="1" s="1"/>
  <c r="AC831" i="1" s="1"/>
  <c r="AF831" i="1"/>
  <c r="AG831" i="1" s="1"/>
  <c r="AM831" i="1"/>
  <c r="AQ831" i="1" s="1"/>
  <c r="AT831" i="1"/>
  <c r="AX831" i="1" s="1"/>
  <c r="BA831" i="1"/>
  <c r="BE831" i="1" s="1"/>
  <c r="K832" i="1"/>
  <c r="R832" i="1"/>
  <c r="Y832" i="1"/>
  <c r="Z832" i="1" s="1"/>
  <c r="AF832" i="1"/>
  <c r="AM832" i="1"/>
  <c r="AQ832" i="1" s="1"/>
  <c r="AT832" i="1"/>
  <c r="AX832" i="1" s="1"/>
  <c r="BA832" i="1"/>
  <c r="BE832" i="1" s="1"/>
  <c r="K833" i="1"/>
  <c r="O833" i="1" s="1"/>
  <c r="R833" i="1"/>
  <c r="V833" i="1" s="1"/>
  <c r="Y833" i="1"/>
  <c r="Z833" i="1" s="1"/>
  <c r="AF833" i="1"/>
  <c r="AG833" i="1" s="1"/>
  <c r="AM833" i="1"/>
  <c r="AQ833" i="1" s="1"/>
  <c r="AT833" i="1"/>
  <c r="AX833" i="1" s="1"/>
  <c r="BA833" i="1"/>
  <c r="BE833" i="1" s="1"/>
  <c r="R834" i="1"/>
  <c r="V834" i="1" s="1"/>
  <c r="Y834" i="1"/>
  <c r="Z834" i="1" s="1"/>
  <c r="AF834" i="1"/>
  <c r="AG834" i="1" s="1"/>
  <c r="AM834" i="1"/>
  <c r="AQ834" i="1" s="1"/>
  <c r="AT834" i="1"/>
  <c r="AX834" i="1" s="1"/>
  <c r="BA834" i="1"/>
  <c r="BE834" i="1" s="1"/>
  <c r="K835" i="1"/>
  <c r="O835" i="1" s="1"/>
  <c r="R835" i="1"/>
  <c r="V835" i="1" s="1"/>
  <c r="Y835" i="1"/>
  <c r="Z835" i="1" s="1"/>
  <c r="AF835" i="1"/>
  <c r="AM835" i="1"/>
  <c r="AQ835" i="1" s="1"/>
  <c r="AT835" i="1"/>
  <c r="AX835" i="1" s="1"/>
  <c r="BA835" i="1"/>
  <c r="BE835" i="1" s="1"/>
  <c r="K836" i="1"/>
  <c r="O836" i="1" s="1"/>
  <c r="R836" i="1"/>
  <c r="V836" i="1" s="1"/>
  <c r="Y836" i="1"/>
  <c r="Z836" i="1" s="1"/>
  <c r="AC836" i="1" s="1"/>
  <c r="AF836" i="1"/>
  <c r="AM836" i="1"/>
  <c r="AQ836" i="1" s="1"/>
  <c r="AT836" i="1"/>
  <c r="AX836" i="1" s="1"/>
  <c r="BA836" i="1"/>
  <c r="BE836" i="1" s="1"/>
  <c r="R837" i="1"/>
  <c r="V837" i="1" s="1"/>
  <c r="Y837" i="1"/>
  <c r="Z837" i="1" s="1"/>
  <c r="AF837" i="1"/>
  <c r="AM837" i="1"/>
  <c r="AQ837" i="1" s="1"/>
  <c r="AT837" i="1"/>
  <c r="AX837" i="1" s="1"/>
  <c r="BA837" i="1"/>
  <c r="BE837" i="1" s="1"/>
  <c r="R838" i="1"/>
  <c r="V838" i="1" s="1"/>
  <c r="Y838" i="1"/>
  <c r="AF838" i="1"/>
  <c r="AG838" i="1" s="1"/>
  <c r="AM838" i="1"/>
  <c r="AQ838" i="1" s="1"/>
  <c r="AT838" i="1"/>
  <c r="AX838" i="1" s="1"/>
  <c r="BA838" i="1"/>
  <c r="BE838" i="1" s="1"/>
  <c r="K839" i="1"/>
  <c r="O839" i="1" s="1"/>
  <c r="R839" i="1"/>
  <c r="V839" i="1" s="1"/>
  <c r="Y839" i="1"/>
  <c r="Z839" i="1" s="1"/>
  <c r="AF839" i="1"/>
  <c r="AM839" i="1"/>
  <c r="AQ839" i="1" s="1"/>
  <c r="AT839" i="1"/>
  <c r="AX839" i="1" s="1"/>
  <c r="BA839" i="1"/>
  <c r="BE839" i="1" s="1"/>
  <c r="K840" i="1"/>
  <c r="R840" i="1"/>
  <c r="Y840" i="1"/>
  <c r="AC840" i="1" s="1"/>
  <c r="AF840" i="1"/>
  <c r="AJ840" i="1" s="1"/>
  <c r="AM840" i="1"/>
  <c r="AQ840" i="1" s="1"/>
  <c r="AT840" i="1"/>
  <c r="AX840" i="1" s="1"/>
  <c r="BA840" i="1"/>
  <c r="BE840" i="1" s="1"/>
  <c r="K841" i="1"/>
  <c r="R841" i="1"/>
  <c r="Y841" i="1"/>
  <c r="AC841" i="1" s="1"/>
  <c r="AF841" i="1"/>
  <c r="AJ841" i="1" s="1"/>
  <c r="AM841" i="1"/>
  <c r="AQ841" i="1" s="1"/>
  <c r="AT841" i="1"/>
  <c r="AX841" i="1" s="1"/>
  <c r="BA841" i="1"/>
  <c r="BE841" i="1" s="1"/>
  <c r="K842" i="1"/>
  <c r="R842" i="1"/>
  <c r="Y842" i="1"/>
  <c r="AC842" i="1" s="1"/>
  <c r="AF842" i="1"/>
  <c r="AJ842" i="1" s="1"/>
  <c r="AM842" i="1"/>
  <c r="AQ842" i="1" s="1"/>
  <c r="AT842" i="1"/>
  <c r="AX842" i="1" s="1"/>
  <c r="BA842" i="1"/>
  <c r="BE842" i="1" s="1"/>
  <c r="K843" i="1"/>
  <c r="R843" i="1"/>
  <c r="Y843" i="1"/>
  <c r="AC843" i="1" s="1"/>
  <c r="AF843" i="1"/>
  <c r="AJ843" i="1" s="1"/>
  <c r="AM843" i="1"/>
  <c r="AQ843" i="1" s="1"/>
  <c r="AT843" i="1"/>
  <c r="AX843" i="1" s="1"/>
  <c r="BA843" i="1"/>
  <c r="BE843" i="1" s="1"/>
  <c r="K844" i="1"/>
  <c r="R844" i="1"/>
  <c r="Y844" i="1"/>
  <c r="AC844" i="1" s="1"/>
  <c r="AF844" i="1"/>
  <c r="AJ844" i="1" s="1"/>
  <c r="AM844" i="1"/>
  <c r="AQ844" i="1" s="1"/>
  <c r="AT844" i="1"/>
  <c r="AX844" i="1" s="1"/>
  <c r="BA844" i="1"/>
  <c r="BE844" i="1" s="1"/>
  <c r="K845" i="1"/>
  <c r="R845" i="1"/>
  <c r="Y845" i="1"/>
  <c r="AC845" i="1" s="1"/>
  <c r="AF845" i="1"/>
  <c r="AJ845" i="1" s="1"/>
  <c r="AM845" i="1"/>
  <c r="AQ845" i="1" s="1"/>
  <c r="AT845" i="1"/>
  <c r="AX845" i="1" s="1"/>
  <c r="BA845" i="1"/>
  <c r="BE845" i="1" s="1"/>
  <c r="K847" i="1"/>
  <c r="R847" i="1"/>
  <c r="AC847" i="1"/>
  <c r="AJ847" i="1"/>
  <c r="AQ847" i="1"/>
  <c r="AX847" i="1"/>
  <c r="BA847" i="1"/>
  <c r="BB847" i="1"/>
  <c r="K848" i="1"/>
  <c r="R848" i="1"/>
  <c r="Y848" i="1"/>
  <c r="Z848" i="1"/>
  <c r="AF848" i="1"/>
  <c r="AG848" i="1"/>
  <c r="AM848" i="1"/>
  <c r="AN848" i="1"/>
  <c r="AT848" i="1"/>
  <c r="AU848" i="1"/>
  <c r="BA848" i="1"/>
  <c r="BB848" i="1"/>
  <c r="K849" i="1"/>
  <c r="R849" i="1"/>
  <c r="Y849" i="1"/>
  <c r="AC849" i="1" s="1"/>
  <c r="AF849" i="1"/>
  <c r="AJ849" i="1" s="1"/>
  <c r="AM849" i="1"/>
  <c r="AQ849" i="1" s="1"/>
  <c r="AT849" i="1"/>
  <c r="AX849" i="1" s="1"/>
  <c r="BA849" i="1"/>
  <c r="BE849" i="1" s="1"/>
  <c r="K851" i="1"/>
  <c r="R851" i="1"/>
  <c r="Y851" i="1"/>
  <c r="AC851" i="1" s="1"/>
  <c r="AF851" i="1"/>
  <c r="AJ851" i="1" s="1"/>
  <c r="AM851" i="1"/>
  <c r="AQ851" i="1" s="1"/>
  <c r="AT851" i="1"/>
  <c r="AX851" i="1" s="1"/>
  <c r="BA851" i="1"/>
  <c r="BE851" i="1" s="1"/>
  <c r="K852" i="1"/>
  <c r="R852" i="1"/>
  <c r="Y852" i="1"/>
  <c r="AC852" i="1" s="1"/>
  <c r="AF852" i="1"/>
  <c r="AJ852" i="1" s="1"/>
  <c r="AM852" i="1"/>
  <c r="AQ852" i="1" s="1"/>
  <c r="AT852" i="1"/>
  <c r="AX852" i="1" s="1"/>
  <c r="BA852" i="1"/>
  <c r="BE852" i="1" s="1"/>
  <c r="K853" i="1"/>
  <c r="R853" i="1"/>
  <c r="Y853" i="1"/>
  <c r="AC853" i="1" s="1"/>
  <c r="AF853" i="1"/>
  <c r="AJ853" i="1" s="1"/>
  <c r="AM853" i="1"/>
  <c r="AQ853" i="1" s="1"/>
  <c r="AT853" i="1"/>
  <c r="AX853" i="1" s="1"/>
  <c r="BA853" i="1"/>
  <c r="BE853" i="1" s="1"/>
  <c r="K854" i="1"/>
  <c r="R854" i="1"/>
  <c r="AC854" i="1"/>
  <c r="AJ854" i="1"/>
  <c r="AQ854" i="1"/>
  <c r="AX854" i="1"/>
  <c r="BE854" i="1"/>
  <c r="K855" i="1"/>
  <c r="R855" i="1"/>
  <c r="AC855" i="1"/>
  <c r="AJ855" i="1"/>
  <c r="AQ855" i="1"/>
  <c r="AX855" i="1"/>
  <c r="BE855" i="1"/>
  <c r="K856" i="1"/>
  <c r="R856" i="1"/>
  <c r="AC856" i="1"/>
  <c r="AJ856" i="1"/>
  <c r="AQ856" i="1"/>
  <c r="AX856" i="1"/>
  <c r="BE856" i="1"/>
  <c r="K857" i="1"/>
  <c r="R857" i="1"/>
  <c r="AC857" i="1"/>
  <c r="AJ857" i="1"/>
  <c r="AQ857" i="1"/>
  <c r="AX857" i="1"/>
  <c r="BE857" i="1"/>
  <c r="BA863" i="1"/>
  <c r="BE863" i="1" s="1"/>
  <c r="L866" i="1"/>
  <c r="O866" i="1" s="1"/>
  <c r="R866" i="1"/>
  <c r="AC866" i="1"/>
  <c r="AF866" i="1"/>
  <c r="BA866" i="1"/>
  <c r="BE866" i="1" s="1"/>
  <c r="BA867" i="1"/>
  <c r="BE867" i="1" s="1"/>
  <c r="BA871" i="1"/>
  <c r="BE871" i="1" s="1"/>
  <c r="BA872" i="1"/>
  <c r="BE872" i="1" s="1"/>
  <c r="BA874" i="1"/>
  <c r="BE874" i="1" s="1"/>
  <c r="BA875" i="1"/>
  <c r="BE875" i="1" s="1"/>
  <c r="BA877" i="1"/>
  <c r="BE877" i="1" s="1"/>
  <c r="BA878" i="1"/>
  <c r="BE878" i="1" s="1"/>
  <c r="BA882" i="1"/>
  <c r="BE882" i="1" s="1"/>
  <c r="BA885" i="1"/>
  <c r="BE885" i="1" s="1"/>
  <c r="BA886" i="1"/>
  <c r="BE886" i="1" s="1"/>
  <c r="BA887" i="1"/>
  <c r="BE887" i="1" s="1"/>
  <c r="BA888" i="1"/>
  <c r="BB888" i="1"/>
  <c r="BA920" i="1"/>
  <c r="BE920" i="1" s="1"/>
  <c r="BA921" i="1"/>
  <c r="BE921" i="1" s="1"/>
  <c r="BA922" i="1"/>
  <c r="BA926" i="1"/>
  <c r="BB926" i="1"/>
  <c r="BA927" i="1"/>
  <c r="BE927" i="1" s="1"/>
  <c r="BA928" i="1"/>
  <c r="BE928" i="1" s="1"/>
  <c r="BA929" i="1"/>
  <c r="BE929" i="1" s="1"/>
  <c r="BA934" i="1"/>
  <c r="BE934" i="1" s="1"/>
  <c r="BA935" i="1"/>
  <c r="BE935" i="1" s="1"/>
  <c r="BA936" i="1"/>
  <c r="BE936" i="1" s="1"/>
  <c r="BA937" i="1"/>
  <c r="BE937" i="1" s="1"/>
  <c r="BA939" i="1"/>
  <c r="BB939" i="1"/>
  <c r="BA940" i="1"/>
  <c r="BB940" i="1"/>
  <c r="BA941" i="1"/>
  <c r="BE941" i="1" s="1"/>
  <c r="BA942" i="1"/>
  <c r="BE942" i="1" s="1"/>
  <c r="BA943" i="1"/>
  <c r="BB943" i="1"/>
  <c r="BA944" i="1"/>
  <c r="BB944" i="1"/>
  <c r="BA945" i="1"/>
  <c r="BE945" i="1" s="1"/>
  <c r="BA946" i="1"/>
  <c r="BB946" i="1"/>
  <c r="BA947" i="1"/>
  <c r="BB947" i="1"/>
  <c r="BA948" i="1"/>
  <c r="BB948" i="1"/>
  <c r="BA949" i="1"/>
  <c r="BB949" i="1"/>
  <c r="BA950" i="1"/>
  <c r="BB950" i="1"/>
  <c r="BA951" i="1"/>
  <c r="BB951" i="1"/>
  <c r="BA952" i="1"/>
  <c r="BE952" i="1" s="1"/>
  <c r="BA953" i="1"/>
  <c r="BE953" i="1" s="1"/>
  <c r="BA954" i="1"/>
  <c r="BB954" i="1"/>
  <c r="BA955" i="1"/>
  <c r="BE955" i="1" s="1"/>
  <c r="BA956" i="1"/>
  <c r="BB956" i="1"/>
  <c r="BA957" i="1"/>
  <c r="BB957" i="1"/>
  <c r="BA958" i="1"/>
  <c r="BB958" i="1"/>
  <c r="BA959" i="1"/>
  <c r="BE959" i="1" s="1"/>
  <c r="BA960" i="1"/>
  <c r="BB960" i="1"/>
  <c r="BA961" i="1"/>
  <c r="BB961" i="1"/>
  <c r="BA962" i="1"/>
  <c r="BB962" i="1"/>
  <c r="BA963" i="1"/>
  <c r="BB963" i="1"/>
  <c r="BA964" i="1"/>
  <c r="BE964" i="1" s="1"/>
  <c r="BE966" i="1"/>
  <c r="K967" i="1"/>
  <c r="O967" i="1" s="1"/>
  <c r="R967" i="1"/>
  <c r="V967" i="1" s="1"/>
  <c r="Y967" i="1"/>
  <c r="AC967" i="1" s="1"/>
  <c r="AF967" i="1"/>
  <c r="AJ967" i="1" s="1"/>
  <c r="AM967" i="1"/>
  <c r="AQ967" i="1" s="1"/>
  <c r="AT967" i="1"/>
  <c r="BA967" i="1"/>
  <c r="BB967" i="1" s="1"/>
  <c r="BE967" i="1" s="1"/>
  <c r="K968" i="1"/>
  <c r="O968" i="1" s="1"/>
  <c r="R968" i="1"/>
  <c r="V968" i="1" s="1"/>
  <c r="Y968" i="1"/>
  <c r="AC968" i="1" s="1"/>
  <c r="AF968" i="1"/>
  <c r="AJ968" i="1" s="1"/>
  <c r="AM968" i="1"/>
  <c r="AQ968" i="1" s="1"/>
  <c r="AT968" i="1"/>
  <c r="BA968" i="1"/>
  <c r="BB968" i="1" s="1"/>
  <c r="BE968" i="1" s="1"/>
  <c r="K970" i="1"/>
  <c r="O970" i="1" s="1"/>
  <c r="R970" i="1"/>
  <c r="V970" i="1" s="1"/>
  <c r="Y970" i="1"/>
  <c r="AC970" i="1" s="1"/>
  <c r="AF970" i="1"/>
  <c r="AJ970" i="1" s="1"/>
  <c r="AM970" i="1"/>
  <c r="AQ970" i="1" s="1"/>
  <c r="AT970" i="1"/>
  <c r="AU970" i="1" s="1"/>
  <c r="BA970" i="1"/>
  <c r="BB970" i="1" s="1"/>
  <c r="K971" i="1"/>
  <c r="O971" i="1" s="1"/>
  <c r="R971" i="1"/>
  <c r="V971" i="1" s="1"/>
  <c r="Y971" i="1"/>
  <c r="AC971" i="1" s="1"/>
  <c r="AF971" i="1"/>
  <c r="AJ971" i="1" s="1"/>
  <c r="AM971" i="1"/>
  <c r="AQ971" i="1" s="1"/>
  <c r="AT971" i="1"/>
  <c r="AX971" i="1" s="1"/>
  <c r="BA971" i="1"/>
  <c r="BE971" i="1" s="1"/>
  <c r="K972" i="1"/>
  <c r="O972" i="1" s="1"/>
  <c r="R972" i="1"/>
  <c r="V972" i="1" s="1"/>
  <c r="Y972" i="1"/>
  <c r="AC972" i="1" s="1"/>
  <c r="AF972" i="1"/>
  <c r="AJ972" i="1" s="1"/>
  <c r="AM972" i="1"/>
  <c r="AQ972" i="1" s="1"/>
  <c r="AT972" i="1"/>
  <c r="BA972" i="1"/>
  <c r="K973" i="1"/>
  <c r="O973" i="1" s="1"/>
  <c r="R973" i="1"/>
  <c r="V973" i="1" s="1"/>
  <c r="Y973" i="1"/>
  <c r="AC973" i="1" s="1"/>
  <c r="AF973" i="1"/>
  <c r="AJ973" i="1" s="1"/>
  <c r="AM973" i="1"/>
  <c r="AQ973" i="1" s="1"/>
  <c r="AT973" i="1"/>
  <c r="AX973" i="1" s="1"/>
  <c r="BA973" i="1"/>
  <c r="BE973" i="1" s="1"/>
  <c r="K974" i="1"/>
  <c r="O974" i="1" s="1"/>
  <c r="R974" i="1"/>
  <c r="V974" i="1" s="1"/>
  <c r="Y974" i="1"/>
  <c r="AC974" i="1" s="1"/>
  <c r="AF974" i="1"/>
  <c r="AJ974" i="1" s="1"/>
  <c r="AM974" i="1"/>
  <c r="AQ974" i="1" s="1"/>
  <c r="AT974" i="1"/>
  <c r="BA974" i="1"/>
  <c r="BB974" i="1" s="1"/>
  <c r="BE974" i="1" s="1"/>
  <c r="K975" i="1"/>
  <c r="O975" i="1" s="1"/>
  <c r="R975" i="1"/>
  <c r="V975" i="1" s="1"/>
  <c r="Y975" i="1"/>
  <c r="AC975" i="1" s="1"/>
  <c r="AF975" i="1"/>
  <c r="AJ975" i="1" s="1"/>
  <c r="AM975" i="1"/>
  <c r="AQ975" i="1" s="1"/>
  <c r="AT975" i="1"/>
  <c r="AX975" i="1" s="1"/>
  <c r="BA975" i="1"/>
  <c r="BE975" i="1" s="1"/>
  <c r="K978" i="1"/>
  <c r="O978" i="1" s="1"/>
  <c r="R978" i="1"/>
  <c r="V978" i="1" s="1"/>
  <c r="Y978" i="1"/>
  <c r="AC978" i="1" s="1"/>
  <c r="AF978" i="1"/>
  <c r="AJ978" i="1" s="1"/>
  <c r="AM978" i="1"/>
  <c r="AQ978" i="1" s="1"/>
  <c r="AT978" i="1"/>
  <c r="AX978" i="1" s="1"/>
  <c r="BA978" i="1"/>
  <c r="BE978" i="1" s="1"/>
  <c r="K979" i="1"/>
  <c r="O979" i="1" s="1"/>
  <c r="R979" i="1"/>
  <c r="V979" i="1" s="1"/>
  <c r="Y979" i="1"/>
  <c r="AC979" i="1" s="1"/>
  <c r="AF979" i="1"/>
  <c r="AJ979" i="1" s="1"/>
  <c r="AM979" i="1"/>
  <c r="AQ979" i="1" s="1"/>
  <c r="AT979" i="1"/>
  <c r="AX979" i="1" s="1"/>
  <c r="BA979" i="1"/>
  <c r="BE979" i="1" s="1"/>
  <c r="R980" i="1"/>
  <c r="V980" i="1" s="1"/>
  <c r="Y980" i="1"/>
  <c r="Z980" i="1" s="1"/>
  <c r="AF980" i="1"/>
  <c r="AG980" i="1" s="1"/>
  <c r="AM980" i="1"/>
  <c r="AQ980" i="1" s="1"/>
  <c r="AT980" i="1"/>
  <c r="AU980" i="1" s="1"/>
  <c r="BA980" i="1"/>
  <c r="BB980" i="1" s="1"/>
  <c r="K981" i="1"/>
  <c r="O981" i="1" s="1"/>
  <c r="R981" i="1"/>
  <c r="V981" i="1" s="1"/>
  <c r="Y981" i="1"/>
  <c r="AC981" i="1" s="1"/>
  <c r="AF981" i="1"/>
  <c r="AJ981" i="1" s="1"/>
  <c r="AM981" i="1"/>
  <c r="AT981" i="1"/>
  <c r="AU981" i="1" s="1"/>
  <c r="AX981" i="1" s="1"/>
  <c r="BA981" i="1"/>
  <c r="BB981" i="1" s="1"/>
  <c r="K982" i="1"/>
  <c r="O982" i="1" s="1"/>
  <c r="R982" i="1"/>
  <c r="V982" i="1" s="1"/>
  <c r="Y982" i="1"/>
  <c r="AC982" i="1" s="1"/>
  <c r="AF982" i="1"/>
  <c r="AJ982" i="1" s="1"/>
  <c r="AM982" i="1"/>
  <c r="AT982" i="1"/>
  <c r="AU982" i="1" s="1"/>
  <c r="BA982" i="1"/>
  <c r="BB982" i="1" s="1"/>
  <c r="K983" i="1"/>
  <c r="O983" i="1" s="1"/>
  <c r="R983" i="1"/>
  <c r="V983" i="1" s="1"/>
  <c r="Y983" i="1"/>
  <c r="AC983" i="1" s="1"/>
  <c r="AF983" i="1"/>
  <c r="AJ983" i="1" s="1"/>
  <c r="AM983" i="1"/>
  <c r="AN983" i="1" s="1"/>
  <c r="AT983" i="1"/>
  <c r="BA983" i="1"/>
  <c r="BB983" i="1" s="1"/>
  <c r="K984" i="1"/>
  <c r="O984" i="1" s="1"/>
  <c r="R984" i="1"/>
  <c r="V984" i="1" s="1"/>
  <c r="Y984" i="1"/>
  <c r="AC984" i="1" s="1"/>
  <c r="AF984" i="1"/>
  <c r="AJ984" i="1" s="1"/>
  <c r="AM984" i="1"/>
  <c r="AQ984" i="1" s="1"/>
  <c r="AT984" i="1"/>
  <c r="AU984" i="1" s="1"/>
  <c r="BA984" i="1"/>
  <c r="K985" i="1"/>
  <c r="O985" i="1" s="1"/>
  <c r="R985" i="1"/>
  <c r="V985" i="1" s="1"/>
  <c r="Y985" i="1"/>
  <c r="AC985" i="1" s="1"/>
  <c r="AF985" i="1"/>
  <c r="AJ985" i="1" s="1"/>
  <c r="AM985" i="1"/>
  <c r="AN985" i="1" s="1"/>
  <c r="AQ985" i="1" s="1"/>
  <c r="AT985" i="1"/>
  <c r="BA985" i="1"/>
  <c r="BB985" i="1" s="1"/>
  <c r="K986" i="1"/>
  <c r="O986" i="1" s="1"/>
  <c r="R986" i="1"/>
  <c r="V986" i="1" s="1"/>
  <c r="Y986" i="1"/>
  <c r="AC986" i="1" s="1"/>
  <c r="AF986" i="1"/>
  <c r="AJ986" i="1" s="1"/>
  <c r="AM986" i="1"/>
  <c r="AT986" i="1"/>
  <c r="AX986" i="1" s="1"/>
  <c r="BA986" i="1"/>
  <c r="BE986" i="1" s="1"/>
  <c r="K987" i="1"/>
  <c r="O987" i="1" s="1"/>
  <c r="R987" i="1"/>
  <c r="V987" i="1" s="1"/>
  <c r="Y987" i="1"/>
  <c r="AC987" i="1" s="1"/>
  <c r="AF987" i="1"/>
  <c r="AJ987" i="1" s="1"/>
  <c r="AM987" i="1"/>
  <c r="AQ987" i="1" s="1"/>
  <c r="AT987" i="1"/>
  <c r="AU987" i="1" s="1"/>
  <c r="BA987" i="1"/>
  <c r="K988" i="1"/>
  <c r="O988" i="1" s="1"/>
  <c r="R988" i="1"/>
  <c r="V988" i="1" s="1"/>
  <c r="Y988" i="1"/>
  <c r="AC988" i="1" s="1"/>
  <c r="AF988" i="1"/>
  <c r="AJ988" i="1" s="1"/>
  <c r="AM988" i="1"/>
  <c r="AQ988" i="1" s="1"/>
  <c r="AT988" i="1"/>
  <c r="AU988" i="1" s="1"/>
  <c r="BA988" i="1"/>
  <c r="BB988" i="1" s="1"/>
  <c r="K989" i="1"/>
  <c r="O989" i="1" s="1"/>
  <c r="R989" i="1"/>
  <c r="V989" i="1" s="1"/>
  <c r="Y989" i="1"/>
  <c r="AC989" i="1" s="1"/>
  <c r="AF989" i="1"/>
  <c r="AJ989" i="1" s="1"/>
  <c r="AM989" i="1"/>
  <c r="AQ989" i="1" s="1"/>
  <c r="AT989" i="1"/>
  <c r="AX989" i="1" s="1"/>
  <c r="BA989" i="1"/>
  <c r="BE989" i="1" s="1"/>
  <c r="K991" i="1"/>
  <c r="O991" i="1" s="1"/>
  <c r="R991" i="1"/>
  <c r="V991" i="1" s="1"/>
  <c r="Y991" i="1"/>
  <c r="AC991" i="1" s="1"/>
  <c r="AF991" i="1"/>
  <c r="AJ991" i="1" s="1"/>
  <c r="AM991" i="1"/>
  <c r="AQ991" i="1" s="1"/>
  <c r="AT991" i="1"/>
  <c r="AU991" i="1" s="1"/>
  <c r="AX991" i="1" s="1"/>
  <c r="BA991" i="1"/>
  <c r="BB991" i="1" s="1"/>
  <c r="K992" i="1"/>
  <c r="O992" i="1" s="1"/>
  <c r="R992" i="1"/>
  <c r="V992" i="1" s="1"/>
  <c r="Y992" i="1"/>
  <c r="AC992" i="1" s="1"/>
  <c r="AF992" i="1"/>
  <c r="AJ992" i="1" s="1"/>
  <c r="AM992" i="1"/>
  <c r="AQ992" i="1" s="1"/>
  <c r="AT992" i="1"/>
  <c r="AX992" i="1" s="1"/>
  <c r="BA992" i="1"/>
  <c r="BE992" i="1" s="1"/>
  <c r="K993" i="1"/>
  <c r="O993" i="1" s="1"/>
  <c r="R993" i="1"/>
  <c r="V993" i="1" s="1"/>
  <c r="Y993" i="1"/>
  <c r="AC993" i="1" s="1"/>
  <c r="AF993" i="1"/>
  <c r="AJ993" i="1" s="1"/>
  <c r="AM993" i="1"/>
  <c r="AQ993" i="1" s="1"/>
  <c r="AT993" i="1"/>
  <c r="AX993" i="1" s="1"/>
  <c r="BA993" i="1"/>
  <c r="BE993" i="1" s="1"/>
  <c r="K995" i="1"/>
  <c r="O995" i="1" s="1"/>
  <c r="R995" i="1"/>
  <c r="V995" i="1" s="1"/>
  <c r="Y995" i="1"/>
  <c r="AC995" i="1" s="1"/>
  <c r="AF995" i="1"/>
  <c r="AJ995" i="1" s="1"/>
  <c r="AM995" i="1"/>
  <c r="AQ995" i="1" s="1"/>
  <c r="AT995" i="1"/>
  <c r="AU995" i="1" s="1"/>
  <c r="AX995" i="1" s="1"/>
  <c r="BA995" i="1"/>
  <c r="BB995" i="1" s="1"/>
  <c r="K996" i="1"/>
  <c r="O996" i="1" s="1"/>
  <c r="R996" i="1"/>
  <c r="V996" i="1" s="1"/>
  <c r="Y996" i="1"/>
  <c r="AC996" i="1" s="1"/>
  <c r="AF996" i="1"/>
  <c r="AJ996" i="1" s="1"/>
  <c r="AM996" i="1"/>
  <c r="AQ996" i="1" s="1"/>
  <c r="AT996" i="1"/>
  <c r="AU996" i="1" s="1"/>
  <c r="BA996" i="1"/>
  <c r="BB996" i="1" s="1"/>
  <c r="BE996" i="1" s="1"/>
  <c r="K997" i="1"/>
  <c r="O997" i="1" s="1"/>
  <c r="R997" i="1"/>
  <c r="V997" i="1" s="1"/>
  <c r="Y997" i="1"/>
  <c r="AC997" i="1" s="1"/>
  <c r="AF997" i="1"/>
  <c r="AJ997" i="1" s="1"/>
  <c r="AM997" i="1"/>
  <c r="AQ997" i="1" s="1"/>
  <c r="AT997" i="1"/>
  <c r="BA997" i="1"/>
  <c r="BB997" i="1" s="1"/>
  <c r="BE997" i="1" s="1"/>
  <c r="K999" i="1"/>
  <c r="O999" i="1" s="1"/>
  <c r="R999" i="1"/>
  <c r="V999" i="1" s="1"/>
  <c r="Y999" i="1"/>
  <c r="AC999" i="1" s="1"/>
  <c r="AF999" i="1"/>
  <c r="AJ999" i="1" s="1"/>
  <c r="AM999" i="1"/>
  <c r="AQ999" i="1" s="1"/>
  <c r="AT999" i="1"/>
  <c r="BA999" i="1"/>
  <c r="BB999" i="1" s="1"/>
  <c r="BE999" i="1" s="1"/>
  <c r="K1000" i="1"/>
  <c r="O1000" i="1" s="1"/>
  <c r="R1000" i="1"/>
  <c r="V1000" i="1" s="1"/>
  <c r="Y1000" i="1"/>
  <c r="AC1000" i="1" s="1"/>
  <c r="AF1000" i="1"/>
  <c r="AJ1000" i="1" s="1"/>
  <c r="AM1000" i="1"/>
  <c r="AQ1000" i="1" s="1"/>
  <c r="AX1000" i="1"/>
  <c r="BA1000" i="1"/>
  <c r="BE1000" i="1" s="1"/>
  <c r="K1001" i="1"/>
  <c r="O1001" i="1" s="1"/>
  <c r="R1001" i="1"/>
  <c r="V1001" i="1" s="1"/>
  <c r="Y1001" i="1"/>
  <c r="AC1001" i="1" s="1"/>
  <c r="AF1001" i="1"/>
  <c r="AJ1001" i="1" s="1"/>
  <c r="AM1001" i="1"/>
  <c r="AQ1001" i="1" s="1"/>
  <c r="AT1001" i="1"/>
  <c r="AX1001" i="1" s="1"/>
  <c r="BA1001" i="1"/>
  <c r="BE1001" i="1" s="1"/>
  <c r="K1002" i="1"/>
  <c r="O1002" i="1" s="1"/>
  <c r="R1002" i="1"/>
  <c r="V1002" i="1" s="1"/>
  <c r="Y1002" i="1"/>
  <c r="AC1002" i="1" s="1"/>
  <c r="AF1002" i="1"/>
  <c r="AJ1002" i="1" s="1"/>
  <c r="AM1002" i="1"/>
  <c r="AQ1002" i="1" s="1"/>
  <c r="AT1002" i="1"/>
  <c r="AX1002" i="1" s="1"/>
  <c r="BA1002" i="1"/>
  <c r="BE1002" i="1" s="1"/>
  <c r="K1003" i="1"/>
  <c r="O1003" i="1" s="1"/>
  <c r="R1003" i="1"/>
  <c r="V1003" i="1" s="1"/>
  <c r="Y1003" i="1"/>
  <c r="AC1003" i="1" s="1"/>
  <c r="AF1003" i="1"/>
  <c r="AJ1003" i="1" s="1"/>
  <c r="AM1003" i="1"/>
  <c r="AQ1003" i="1" s="1"/>
  <c r="AT1003" i="1"/>
  <c r="AX1003" i="1" s="1"/>
  <c r="BA1003" i="1"/>
  <c r="BE1003" i="1" s="1"/>
  <c r="R1006" i="1"/>
  <c r="S1006" i="1" s="1"/>
  <c r="Y1006" i="1"/>
  <c r="AF1006" i="1"/>
  <c r="AG1006" i="1" s="1"/>
  <c r="AJ1006" i="1" s="1"/>
  <c r="AM1006" i="1"/>
  <c r="AT1006" i="1"/>
  <c r="BA1006" i="1"/>
  <c r="R1007" i="1"/>
  <c r="S1007" i="1" s="1"/>
  <c r="V1007" i="1" s="1"/>
  <c r="Y1007" i="1"/>
  <c r="AF1007" i="1"/>
  <c r="AG1007" i="1" s="1"/>
  <c r="AM1007" i="1"/>
  <c r="AT1007" i="1"/>
  <c r="AU1007" i="1" s="1"/>
  <c r="AX1007" i="1" s="1"/>
  <c r="BA1007" i="1"/>
  <c r="BB1007" i="1" s="1"/>
  <c r="R1008" i="1"/>
  <c r="Y1008" i="1"/>
  <c r="Z1008" i="1" s="1"/>
  <c r="AC1008" i="1" s="1"/>
  <c r="AF1008" i="1"/>
  <c r="AG1008" i="1" s="1"/>
  <c r="AM1008" i="1"/>
  <c r="AT1008" i="1"/>
  <c r="AU1008" i="1" s="1"/>
  <c r="BA1008" i="1"/>
  <c r="R1009" i="1"/>
  <c r="S1009" i="1" s="1"/>
  <c r="V1009" i="1" s="1"/>
  <c r="Y1009" i="1"/>
  <c r="Z1009" i="1" s="1"/>
  <c r="AC1009" i="1" s="1"/>
  <c r="AF1009" i="1"/>
  <c r="AM1009" i="1"/>
  <c r="AN1009" i="1" s="1"/>
  <c r="AQ1009" i="1" s="1"/>
  <c r="AT1009" i="1"/>
  <c r="AU1009" i="1" s="1"/>
  <c r="BA1009" i="1"/>
  <c r="R1010" i="1"/>
  <c r="S1010" i="1" s="1"/>
  <c r="Y1010" i="1"/>
  <c r="AF1010" i="1"/>
  <c r="AG1010" i="1" s="1"/>
  <c r="AJ1010" i="1" s="1"/>
  <c r="AM1010" i="1"/>
  <c r="AN1010" i="1" s="1"/>
  <c r="AT1010" i="1"/>
  <c r="BA1010" i="1"/>
  <c r="BB1010" i="1" s="1"/>
  <c r="BE1010" i="1" s="1"/>
  <c r="R1011" i="1"/>
  <c r="S1011" i="1" s="1"/>
  <c r="V1011" i="1" s="1"/>
  <c r="Y1011" i="1"/>
  <c r="AF1011" i="1"/>
  <c r="AG1011" i="1" s="1"/>
  <c r="AM1011" i="1"/>
  <c r="AT1011" i="1"/>
  <c r="AU1011" i="1" s="1"/>
  <c r="AX1011" i="1" s="1"/>
  <c r="BA1011" i="1"/>
  <c r="BB1011" i="1" s="1"/>
  <c r="R1012" i="1"/>
  <c r="Y1012" i="1"/>
  <c r="Z1012" i="1" s="1"/>
  <c r="AC1012" i="1" s="1"/>
  <c r="AF1012" i="1"/>
  <c r="AG1012" i="1" s="1"/>
  <c r="AJ1012" i="1" s="1"/>
  <c r="AM1012" i="1"/>
  <c r="AT1012" i="1"/>
  <c r="AU1012" i="1" s="1"/>
  <c r="BA1012" i="1"/>
  <c r="R1013" i="1"/>
  <c r="S1013" i="1" s="1"/>
  <c r="V1013" i="1" s="1"/>
  <c r="Y1013" i="1"/>
  <c r="Z1013" i="1" s="1"/>
  <c r="AF1013" i="1"/>
  <c r="AM1013" i="1"/>
  <c r="AN1013" i="1" s="1"/>
  <c r="AT1013" i="1"/>
  <c r="AU1013" i="1" s="1"/>
  <c r="BA1013" i="1"/>
  <c r="R1014" i="1"/>
  <c r="S1014" i="1" s="1"/>
  <c r="Y1014" i="1"/>
  <c r="AF1014" i="1"/>
  <c r="AG1014" i="1" s="1"/>
  <c r="AJ1014" i="1" s="1"/>
  <c r="AM1014" i="1"/>
  <c r="AT1014" i="1"/>
  <c r="BA1014" i="1"/>
  <c r="R1015" i="1"/>
  <c r="S1015" i="1" s="1"/>
  <c r="Y1015" i="1"/>
  <c r="AF1015" i="1"/>
  <c r="AG1015" i="1" s="1"/>
  <c r="AM1015" i="1"/>
  <c r="AT1015" i="1"/>
  <c r="AU1015" i="1" s="1"/>
  <c r="AX1015" i="1" s="1"/>
  <c r="BA1015" i="1"/>
  <c r="R1016" i="1"/>
  <c r="Y1016" i="1"/>
  <c r="Z1016" i="1" s="1"/>
  <c r="AC1016" i="1" s="1"/>
  <c r="AF1016" i="1"/>
  <c r="AG1016" i="1" s="1"/>
  <c r="AJ1016" i="1" s="1"/>
  <c r="AM1016" i="1"/>
  <c r="AT1016" i="1"/>
  <c r="AU1016" i="1" s="1"/>
  <c r="BA1016" i="1"/>
  <c r="R1017" i="1"/>
  <c r="S1017" i="1" s="1"/>
  <c r="V1017" i="1" s="1"/>
  <c r="Y1017" i="1"/>
  <c r="Z1017" i="1" s="1"/>
  <c r="AF1017" i="1"/>
  <c r="AM1017" i="1"/>
  <c r="AN1017" i="1" s="1"/>
  <c r="AQ1017" i="1" s="1"/>
  <c r="AT1017" i="1"/>
  <c r="BA1017" i="1"/>
  <c r="R1018" i="1"/>
  <c r="S1018" i="1" s="1"/>
  <c r="Y1018" i="1"/>
  <c r="AF1018" i="1"/>
  <c r="AG1018" i="1" s="1"/>
  <c r="AJ1018" i="1" s="1"/>
  <c r="AM1018" i="1"/>
  <c r="AT1018" i="1"/>
  <c r="BA1018" i="1"/>
  <c r="BB1018" i="1" s="1"/>
  <c r="R1019" i="1"/>
  <c r="Y1019" i="1"/>
  <c r="AF1019" i="1"/>
  <c r="AG1019" i="1" s="1"/>
  <c r="AM1019" i="1"/>
  <c r="AT1019" i="1"/>
  <c r="AU1019" i="1" s="1"/>
  <c r="AX1019" i="1" s="1"/>
  <c r="BA1019" i="1"/>
  <c r="R1020" i="1"/>
  <c r="Y1020" i="1"/>
  <c r="AF1020" i="1"/>
  <c r="AG1020" i="1" s="1"/>
  <c r="AJ1020" i="1" s="1"/>
  <c r="AM1020" i="1"/>
  <c r="AT1020" i="1"/>
  <c r="AU1020" i="1" s="1"/>
  <c r="BA1020" i="1"/>
  <c r="R1021" i="1"/>
  <c r="S1021" i="1" s="1"/>
  <c r="V1021" i="1" s="1"/>
  <c r="Y1021" i="1"/>
  <c r="Z1021" i="1" s="1"/>
  <c r="AF1021" i="1"/>
  <c r="AM1021" i="1"/>
  <c r="AN1021" i="1" s="1"/>
  <c r="AQ1021" i="1" s="1"/>
  <c r="AT1021" i="1"/>
  <c r="BA1021" i="1"/>
  <c r="R1022" i="1"/>
  <c r="S1022" i="1" s="1"/>
  <c r="Y1022" i="1"/>
  <c r="AF1022" i="1"/>
  <c r="AG1022" i="1" s="1"/>
  <c r="AJ1022" i="1" s="1"/>
  <c r="AM1022" i="1"/>
  <c r="AT1022" i="1"/>
  <c r="BA1022" i="1"/>
  <c r="BB1022" i="1" s="1"/>
  <c r="R1023" i="1"/>
  <c r="Y1023" i="1"/>
  <c r="AF1023" i="1"/>
  <c r="AG1023" i="1" s="1"/>
  <c r="AM1023" i="1"/>
  <c r="AT1023" i="1"/>
  <c r="AU1023" i="1" s="1"/>
  <c r="AX1023" i="1" s="1"/>
  <c r="BA1023" i="1"/>
  <c r="R1024" i="1"/>
  <c r="Y1024" i="1"/>
  <c r="AF1024" i="1"/>
  <c r="AG1024" i="1" s="1"/>
  <c r="AJ1024" i="1" s="1"/>
  <c r="AM1024" i="1"/>
  <c r="AT1024" i="1"/>
  <c r="AU1024" i="1" s="1"/>
  <c r="BA1024" i="1"/>
  <c r="R1025" i="1"/>
  <c r="S1025" i="1" s="1"/>
  <c r="V1025" i="1" s="1"/>
  <c r="Y1025" i="1"/>
  <c r="Z1025" i="1" s="1"/>
  <c r="AF1025" i="1"/>
  <c r="AM1025" i="1"/>
  <c r="AN1025" i="1" s="1"/>
  <c r="AQ1025" i="1" s="1"/>
  <c r="AT1025" i="1"/>
  <c r="AU1025" i="1" s="1"/>
  <c r="BA1025" i="1"/>
  <c r="R1026" i="1"/>
  <c r="S1026" i="1" s="1"/>
  <c r="Y1026" i="1"/>
  <c r="AF1026" i="1"/>
  <c r="AG1026" i="1" s="1"/>
  <c r="AJ1026" i="1" s="1"/>
  <c r="AM1026" i="1"/>
  <c r="AT1026" i="1"/>
  <c r="BA1026" i="1"/>
  <c r="BB1026" i="1" s="1"/>
  <c r="BE1026" i="1" s="1"/>
  <c r="R1027" i="1"/>
  <c r="Y1027" i="1"/>
  <c r="AF1027" i="1"/>
  <c r="AG1027" i="1" s="1"/>
  <c r="AM1027" i="1"/>
  <c r="AT1027" i="1"/>
  <c r="AU1027" i="1" s="1"/>
  <c r="AX1027" i="1" s="1"/>
  <c r="BA1027" i="1"/>
  <c r="BB1027" i="1" s="1"/>
  <c r="BE1027" i="1" s="1"/>
  <c r="R1028" i="1"/>
  <c r="Y1028" i="1"/>
  <c r="AF1028" i="1"/>
  <c r="AG1028" i="1" s="1"/>
  <c r="AJ1028" i="1" s="1"/>
  <c r="AM1028" i="1"/>
  <c r="AT1028" i="1"/>
  <c r="AU1028" i="1" s="1"/>
  <c r="BA1028" i="1"/>
  <c r="R1029" i="1"/>
  <c r="S1029" i="1" s="1"/>
  <c r="V1029" i="1" s="1"/>
  <c r="Y1029" i="1"/>
  <c r="Z1029" i="1" s="1"/>
  <c r="AF1029" i="1"/>
  <c r="AM1029" i="1"/>
  <c r="AN1029" i="1" s="1"/>
  <c r="AQ1029" i="1" s="1"/>
  <c r="AT1029" i="1"/>
  <c r="AU1029" i="1" s="1"/>
  <c r="BA1029" i="1"/>
  <c r="R1030" i="1"/>
  <c r="S1030" i="1" s="1"/>
  <c r="Y1030" i="1"/>
  <c r="AF1030" i="1"/>
  <c r="AG1030" i="1" s="1"/>
  <c r="AJ1030" i="1" s="1"/>
  <c r="AM1030" i="1"/>
  <c r="AT1030" i="1"/>
  <c r="BA1030" i="1"/>
  <c r="BB1030" i="1" s="1"/>
  <c r="R1031" i="1"/>
  <c r="S1031" i="1" s="1"/>
  <c r="Y1031" i="1"/>
  <c r="AF1031" i="1"/>
  <c r="AG1031" i="1" s="1"/>
  <c r="AM1031" i="1"/>
  <c r="AT1031" i="1"/>
  <c r="AU1031" i="1" s="1"/>
  <c r="AX1031" i="1" s="1"/>
  <c r="BA1031" i="1"/>
  <c r="R1032" i="1"/>
  <c r="Y1032" i="1"/>
  <c r="Z1032" i="1" s="1"/>
  <c r="AC1032" i="1" s="1"/>
  <c r="AF1032" i="1"/>
  <c r="AG1032" i="1" s="1"/>
  <c r="AM1032" i="1"/>
  <c r="AT1032" i="1"/>
  <c r="AU1032" i="1" s="1"/>
  <c r="BA1032" i="1"/>
  <c r="R1033" i="1"/>
  <c r="S1033" i="1" s="1"/>
  <c r="V1033" i="1" s="1"/>
  <c r="Y1033" i="1"/>
  <c r="Z1033" i="1" s="1"/>
  <c r="AF1033" i="1"/>
  <c r="AM1033" i="1"/>
  <c r="AN1033" i="1" s="1"/>
  <c r="AT1033" i="1"/>
  <c r="AU1033" i="1" s="1"/>
  <c r="BA1033" i="1"/>
  <c r="R1034" i="1"/>
  <c r="S1034" i="1" s="1"/>
  <c r="Y1034" i="1"/>
  <c r="AF1034" i="1"/>
  <c r="AG1034" i="1" s="1"/>
  <c r="AJ1034" i="1" s="1"/>
  <c r="AM1034" i="1"/>
  <c r="AT1034" i="1"/>
  <c r="BA1034" i="1"/>
  <c r="BB1034" i="1" s="1"/>
  <c r="BE1034" i="1" s="1"/>
  <c r="R1035" i="1"/>
  <c r="Y1035" i="1"/>
  <c r="AF1035" i="1"/>
  <c r="AG1035" i="1" s="1"/>
  <c r="AM1035" i="1"/>
  <c r="AT1035" i="1"/>
  <c r="AU1035" i="1" s="1"/>
  <c r="AX1035" i="1" s="1"/>
  <c r="BA1035" i="1"/>
  <c r="R1036" i="1"/>
  <c r="Y1036" i="1"/>
  <c r="Z1036" i="1" s="1"/>
  <c r="AF1036" i="1"/>
  <c r="AG1036" i="1" s="1"/>
  <c r="AM1036" i="1"/>
  <c r="AT1036" i="1"/>
  <c r="AU1036" i="1" s="1"/>
  <c r="BA1036" i="1"/>
  <c r="R1037" i="1"/>
  <c r="S1037" i="1" s="1"/>
  <c r="V1037" i="1" s="1"/>
  <c r="Y1037" i="1"/>
  <c r="AF1037" i="1"/>
  <c r="AM1037" i="1"/>
  <c r="AN1037" i="1" s="1"/>
  <c r="AQ1037" i="1" s="1"/>
  <c r="AT1037" i="1"/>
  <c r="AU1037" i="1" s="1"/>
  <c r="BA1037" i="1"/>
  <c r="R1038" i="1"/>
  <c r="S1038" i="1" s="1"/>
  <c r="Y1038" i="1"/>
  <c r="AF1038" i="1"/>
  <c r="AG1038" i="1" s="1"/>
  <c r="AJ1038" i="1" s="1"/>
  <c r="AM1038" i="1"/>
  <c r="AT1038" i="1"/>
  <c r="BA1038" i="1"/>
  <c r="BB1038" i="1" s="1"/>
  <c r="BE1038" i="1" s="1"/>
  <c r="R1039" i="1"/>
  <c r="Y1039" i="1"/>
  <c r="AF1039" i="1"/>
  <c r="AG1039" i="1" s="1"/>
  <c r="AM1039" i="1"/>
  <c r="AT1039" i="1"/>
  <c r="AU1039" i="1" s="1"/>
  <c r="AX1039" i="1" s="1"/>
  <c r="BA1039" i="1"/>
  <c r="BB1039" i="1" s="1"/>
  <c r="R1040" i="1"/>
  <c r="Y1040" i="1"/>
  <c r="AF1040" i="1"/>
  <c r="AG1040" i="1" s="1"/>
  <c r="AJ1040" i="1" s="1"/>
  <c r="AM1040" i="1"/>
  <c r="AT1040" i="1"/>
  <c r="AU1040" i="1" s="1"/>
  <c r="BA1040" i="1"/>
  <c r="R1041" i="1"/>
  <c r="S1041" i="1" s="1"/>
  <c r="V1041" i="1" s="1"/>
  <c r="Y1041" i="1"/>
  <c r="Z1041" i="1" s="1"/>
  <c r="AF1041" i="1"/>
  <c r="AM1041" i="1"/>
  <c r="AN1041" i="1" s="1"/>
  <c r="AQ1041" i="1" s="1"/>
  <c r="AT1041" i="1"/>
  <c r="AU1041" i="1" s="1"/>
  <c r="BA1041" i="1"/>
  <c r="R1042" i="1"/>
  <c r="S1042" i="1" s="1"/>
  <c r="Y1042" i="1"/>
  <c r="AF1042" i="1"/>
  <c r="AG1042" i="1" s="1"/>
  <c r="AJ1042" i="1" s="1"/>
  <c r="AM1042" i="1"/>
  <c r="AN1042" i="1" s="1"/>
  <c r="AT1042" i="1"/>
  <c r="BA1042" i="1"/>
  <c r="BB1042" i="1" s="1"/>
  <c r="BE1042" i="1" s="1"/>
  <c r="R1043" i="1"/>
  <c r="Y1043" i="1"/>
  <c r="AF1043" i="1"/>
  <c r="AG1043" i="1" s="1"/>
  <c r="AM1043" i="1"/>
  <c r="AT1043" i="1"/>
  <c r="AU1043" i="1" s="1"/>
  <c r="AX1043" i="1" s="1"/>
  <c r="BA1043" i="1"/>
  <c r="BB1043" i="1" s="1"/>
  <c r="R1044" i="1"/>
  <c r="Y1044" i="1"/>
  <c r="AF1044" i="1"/>
  <c r="AG1044" i="1" s="1"/>
  <c r="AJ1044" i="1" s="1"/>
  <c r="AM1044" i="1"/>
  <c r="AT1044" i="1"/>
  <c r="AU1044" i="1" s="1"/>
  <c r="BA1044" i="1"/>
  <c r="K1045" i="1"/>
  <c r="L1045" i="1" s="1"/>
  <c r="O1045" i="1" s="1"/>
  <c r="R1045" i="1"/>
  <c r="S1045" i="1" s="1"/>
  <c r="Y1045" i="1"/>
  <c r="Z1045" i="1" s="1"/>
  <c r="AF1045" i="1"/>
  <c r="AG1045" i="1" s="1"/>
  <c r="AM1045" i="1"/>
  <c r="AN1045" i="1" s="1"/>
  <c r="AT1045" i="1"/>
  <c r="AX1045" i="1" s="1"/>
  <c r="BA1045" i="1"/>
  <c r="K1046" i="1"/>
  <c r="L1046" i="1" s="1"/>
  <c r="O1046" i="1" s="1"/>
  <c r="R1046" i="1"/>
  <c r="S1046" i="1" s="1"/>
  <c r="Y1046" i="1"/>
  <c r="Z1046" i="1" s="1"/>
  <c r="AF1046" i="1"/>
  <c r="AG1046" i="1" s="1"/>
  <c r="AM1046" i="1"/>
  <c r="AN1046" i="1" s="1"/>
  <c r="AT1046" i="1"/>
  <c r="BA1046" i="1"/>
  <c r="BB1046" i="1" s="1"/>
  <c r="BE1046" i="1" s="1"/>
  <c r="K1047" i="1"/>
  <c r="L1047" i="1" s="1"/>
  <c r="R1047" i="1"/>
  <c r="Y1047" i="1"/>
  <c r="Z1047" i="1" s="1"/>
  <c r="AF1047" i="1"/>
  <c r="AG1047" i="1" s="1"/>
  <c r="AM1047" i="1"/>
  <c r="AN1047" i="1" s="1"/>
  <c r="AT1047" i="1"/>
  <c r="AU1047" i="1" s="1"/>
  <c r="BA1047" i="1"/>
  <c r="BB1047" i="1" s="1"/>
  <c r="K1048" i="1"/>
  <c r="L1048" i="1" s="1"/>
  <c r="R1048" i="1"/>
  <c r="S1048" i="1" s="1"/>
  <c r="V1048" i="1" s="1"/>
  <c r="Y1048" i="1"/>
  <c r="Z1048" i="1" s="1"/>
  <c r="AF1048" i="1"/>
  <c r="AG1048" i="1" s="1"/>
  <c r="AM1048" i="1"/>
  <c r="AT1048" i="1"/>
  <c r="AU1048" i="1" s="1"/>
  <c r="BA1048" i="1"/>
  <c r="BB1048" i="1" s="1"/>
  <c r="K1049" i="1"/>
  <c r="L1049" i="1" s="1"/>
  <c r="R1049" i="1"/>
  <c r="Y1049" i="1"/>
  <c r="Z1049" i="1" s="1"/>
  <c r="AF1049" i="1"/>
  <c r="AG1049" i="1" s="1"/>
  <c r="AM1049" i="1"/>
  <c r="AN1049" i="1" s="1"/>
  <c r="AT1049" i="1"/>
  <c r="AU1049" i="1" s="1"/>
  <c r="BA1049" i="1"/>
  <c r="BB1049" i="1" s="1"/>
  <c r="L1051" i="1"/>
  <c r="O1051" i="1" s="1"/>
  <c r="R1051" i="1"/>
  <c r="S1051" i="1" s="1"/>
  <c r="K1054" i="1"/>
  <c r="L1054" i="1" s="1"/>
  <c r="O1054" i="1" s="1"/>
  <c r="R1054" i="1"/>
  <c r="S1054" i="1" s="1"/>
  <c r="Y1054" i="1"/>
  <c r="AF1054" i="1"/>
  <c r="AJ1054" i="1" s="1"/>
  <c r="AM1054" i="1"/>
  <c r="AQ1054" i="1" s="1"/>
  <c r="AT1054" i="1"/>
  <c r="AX1054" i="1" s="1"/>
  <c r="BA1054" i="1"/>
  <c r="BE1054" i="1" s="1"/>
  <c r="K1055" i="1"/>
  <c r="L1055" i="1" s="1"/>
  <c r="R1055" i="1"/>
  <c r="S1055" i="1" s="1"/>
  <c r="Y1055" i="1"/>
  <c r="Z1055" i="1" s="1"/>
  <c r="AF1055" i="1"/>
  <c r="AM1055" i="1"/>
  <c r="AT1055" i="1"/>
  <c r="BA1055" i="1"/>
  <c r="BE1055" i="1" s="1"/>
  <c r="K1056" i="1"/>
  <c r="L1056" i="1" s="1"/>
  <c r="R1056" i="1"/>
  <c r="Y1056" i="1"/>
  <c r="Z1056" i="1" s="1"/>
  <c r="AF1056" i="1"/>
  <c r="AJ1056" i="1" s="1"/>
  <c r="AM1056" i="1"/>
  <c r="AQ1056" i="1" s="1"/>
  <c r="AT1056" i="1"/>
  <c r="AX1056" i="1" s="1"/>
  <c r="BA1056" i="1"/>
  <c r="BE1056" i="1" s="1"/>
  <c r="K1057" i="1"/>
  <c r="L1057" i="1" s="1"/>
  <c r="O1057" i="1" s="1"/>
  <c r="R1057" i="1"/>
  <c r="Y1057" i="1"/>
  <c r="AF1057" i="1"/>
  <c r="AJ1057" i="1" s="1"/>
  <c r="AM1057" i="1"/>
  <c r="AQ1057" i="1" s="1"/>
  <c r="AT1057" i="1"/>
  <c r="AX1057" i="1" s="1"/>
  <c r="BA1057" i="1"/>
  <c r="BE1057" i="1" s="1"/>
  <c r="K1058" i="1"/>
  <c r="L1058" i="1" s="1"/>
  <c r="R1058" i="1"/>
  <c r="Y1058" i="1"/>
  <c r="Z1058" i="1" s="1"/>
  <c r="AC1058" i="1" s="1"/>
  <c r="AF1058" i="1"/>
  <c r="AJ1058" i="1" s="1"/>
  <c r="AM1058" i="1"/>
  <c r="AQ1058" i="1" s="1"/>
  <c r="AT1058" i="1"/>
  <c r="AX1058" i="1" s="1"/>
  <c r="BA1058" i="1"/>
  <c r="BE1058" i="1" s="1"/>
  <c r="K1060" i="1"/>
  <c r="R1060" i="1"/>
  <c r="S1060" i="1" s="1"/>
  <c r="Y1060" i="1"/>
  <c r="AF1060" i="1"/>
  <c r="AJ1060" i="1" s="1"/>
  <c r="AM1060" i="1"/>
  <c r="AQ1060" i="1" s="1"/>
  <c r="AT1060" i="1"/>
  <c r="AX1060" i="1" s="1"/>
  <c r="BA1060" i="1"/>
  <c r="BE1060" i="1" s="1"/>
  <c r="K1061" i="1"/>
  <c r="L1061" i="1" s="1"/>
  <c r="O1061" i="1" s="1"/>
  <c r="R1061" i="1"/>
  <c r="Y1061" i="1"/>
  <c r="AF1061" i="1"/>
  <c r="AJ1061" i="1" s="1"/>
  <c r="AM1061" i="1"/>
  <c r="AQ1061" i="1" s="1"/>
  <c r="AT1061" i="1"/>
  <c r="AX1061" i="1" s="1"/>
  <c r="BA1061" i="1"/>
  <c r="BE1061" i="1" s="1"/>
  <c r="K1062" i="1"/>
  <c r="R1062" i="1"/>
  <c r="S1062" i="1" s="1"/>
  <c r="V1062" i="1" s="1"/>
  <c r="Y1062" i="1"/>
  <c r="AF1062" i="1"/>
  <c r="AJ1062" i="1" s="1"/>
  <c r="AM1062" i="1"/>
  <c r="AQ1062" i="1" s="1"/>
  <c r="AT1062" i="1"/>
  <c r="AX1062" i="1" s="1"/>
  <c r="BA1062" i="1"/>
  <c r="BE1062" i="1" s="1"/>
  <c r="K1063" i="1"/>
  <c r="R1063" i="1"/>
  <c r="S1063" i="1" s="1"/>
  <c r="Y1063" i="1"/>
  <c r="Z1063" i="1" s="1"/>
  <c r="AC1063" i="1" s="1"/>
  <c r="AF1063" i="1"/>
  <c r="AJ1063" i="1" s="1"/>
  <c r="AM1063" i="1"/>
  <c r="AQ1063" i="1" s="1"/>
  <c r="AT1063" i="1"/>
  <c r="AX1063" i="1" s="1"/>
  <c r="BA1063" i="1"/>
  <c r="BE1063" i="1" s="1"/>
  <c r="K1064" i="1"/>
  <c r="L1064" i="1" s="1"/>
  <c r="R1064" i="1"/>
  <c r="Y1064" i="1"/>
  <c r="AF1064" i="1"/>
  <c r="AJ1064" i="1" s="1"/>
  <c r="AM1064" i="1"/>
  <c r="AQ1064" i="1" s="1"/>
  <c r="AT1064" i="1"/>
  <c r="AX1064" i="1" s="1"/>
  <c r="BA1064" i="1"/>
  <c r="BE1064" i="1" s="1"/>
  <c r="K1065" i="1"/>
  <c r="L1065" i="1" s="1"/>
  <c r="R1065" i="1"/>
  <c r="Y1065" i="1"/>
  <c r="Z1065" i="1" s="1"/>
  <c r="AF1065" i="1"/>
  <c r="AJ1065" i="1" s="1"/>
  <c r="AM1065" i="1"/>
  <c r="AQ1065" i="1" s="1"/>
  <c r="AT1065" i="1"/>
  <c r="AX1065" i="1" s="1"/>
  <c r="BA1065" i="1"/>
  <c r="BE1065" i="1" s="1"/>
  <c r="K1066" i="1"/>
  <c r="R1066" i="1"/>
  <c r="S1066" i="1" s="1"/>
  <c r="V1066" i="1" s="1"/>
  <c r="Y1066" i="1"/>
  <c r="AF1066" i="1"/>
  <c r="AJ1066" i="1" s="1"/>
  <c r="AM1066" i="1"/>
  <c r="AQ1066" i="1" s="1"/>
  <c r="AT1066" i="1"/>
  <c r="AX1066" i="1" s="1"/>
  <c r="BA1066" i="1"/>
  <c r="BE1066" i="1" s="1"/>
  <c r="K1067" i="1"/>
  <c r="L1067" i="1" s="1"/>
  <c r="R1067" i="1"/>
  <c r="Y1067" i="1"/>
  <c r="Z1067" i="1" s="1"/>
  <c r="AC1067" i="1" s="1"/>
  <c r="AF1067" i="1"/>
  <c r="AJ1067" i="1" s="1"/>
  <c r="AM1067" i="1"/>
  <c r="AQ1067" i="1" s="1"/>
  <c r="AT1067" i="1"/>
  <c r="AX1067" i="1" s="1"/>
  <c r="BA1067" i="1"/>
  <c r="BE1067" i="1" s="1"/>
  <c r="K1068" i="1"/>
  <c r="R1068" i="1"/>
  <c r="S1068" i="1" s="1"/>
  <c r="Y1068" i="1"/>
  <c r="AF1068" i="1"/>
  <c r="AJ1068" i="1" s="1"/>
  <c r="AM1068" i="1"/>
  <c r="AQ1068" i="1" s="1"/>
  <c r="AT1068" i="1"/>
  <c r="AX1068" i="1" s="1"/>
  <c r="BA1068" i="1"/>
  <c r="BE1068" i="1" s="1"/>
  <c r="K1069" i="1"/>
  <c r="L1069" i="1" s="1"/>
  <c r="O1069" i="1" s="1"/>
  <c r="R1069" i="1"/>
  <c r="Y1069" i="1"/>
  <c r="AF1069" i="1"/>
  <c r="AJ1069" i="1" s="1"/>
  <c r="AM1069" i="1"/>
  <c r="AQ1069" i="1" s="1"/>
  <c r="AT1069" i="1"/>
  <c r="AX1069" i="1" s="1"/>
  <c r="BA1069" i="1"/>
  <c r="BE1069" i="1" s="1"/>
  <c r="K1070" i="1"/>
  <c r="R1070" i="1"/>
  <c r="S1070" i="1" s="1"/>
  <c r="V1070" i="1" s="1"/>
  <c r="Y1070" i="1"/>
  <c r="Z1070" i="1" s="1"/>
  <c r="AF1070" i="1"/>
  <c r="AJ1070" i="1" s="1"/>
  <c r="AM1070" i="1"/>
  <c r="AQ1070" i="1" s="1"/>
  <c r="AT1070" i="1"/>
  <c r="AX1070" i="1" s="1"/>
  <c r="BA1070" i="1"/>
  <c r="BE1070" i="1" s="1"/>
  <c r="K1071" i="1"/>
  <c r="R1071" i="1"/>
  <c r="S1071" i="1" s="1"/>
  <c r="Y1071" i="1"/>
  <c r="AF1071" i="1"/>
  <c r="AJ1071" i="1" s="1"/>
  <c r="AM1071" i="1"/>
  <c r="AQ1071" i="1" s="1"/>
  <c r="AT1071" i="1"/>
  <c r="AX1071" i="1" s="1"/>
  <c r="BA1071" i="1"/>
  <c r="BE1071" i="1" s="1"/>
  <c r="K1072" i="1"/>
  <c r="L1072" i="1" s="1"/>
  <c r="R1072" i="1"/>
  <c r="Y1072" i="1"/>
  <c r="Z1072" i="1" s="1"/>
  <c r="AC1072" i="1" s="1"/>
  <c r="AF1072" i="1"/>
  <c r="AJ1072" i="1" s="1"/>
  <c r="AM1072" i="1"/>
  <c r="AQ1072" i="1" s="1"/>
  <c r="AT1072" i="1"/>
  <c r="AX1072" i="1" s="1"/>
  <c r="BA1072" i="1"/>
  <c r="BE1072" i="1" s="1"/>
  <c r="K1073" i="1"/>
  <c r="L1073" i="1" s="1"/>
  <c r="R1073" i="1"/>
  <c r="Y1073" i="1"/>
  <c r="Z1073" i="1" s="1"/>
  <c r="AF1073" i="1"/>
  <c r="AJ1073" i="1" s="1"/>
  <c r="AM1073" i="1"/>
  <c r="AQ1073" i="1" s="1"/>
  <c r="AT1073" i="1"/>
  <c r="AX1073" i="1" s="1"/>
  <c r="BA1073" i="1"/>
  <c r="BE1073" i="1" s="1"/>
  <c r="K1074" i="1"/>
  <c r="R1074" i="1"/>
  <c r="S1074" i="1" s="1"/>
  <c r="Y1074" i="1"/>
  <c r="AF1074" i="1"/>
  <c r="AJ1074" i="1" s="1"/>
  <c r="AM1074" i="1"/>
  <c r="AQ1074" i="1" s="1"/>
  <c r="AT1074" i="1"/>
  <c r="AX1074" i="1" s="1"/>
  <c r="BA1074" i="1"/>
  <c r="BE1074" i="1" s="1"/>
  <c r="K1075" i="1"/>
  <c r="L1075" i="1" s="1"/>
  <c r="R1075" i="1"/>
  <c r="Y1075" i="1"/>
  <c r="Z1075" i="1" s="1"/>
  <c r="AC1075" i="1" s="1"/>
  <c r="AF1075" i="1"/>
  <c r="AJ1075" i="1" s="1"/>
  <c r="AM1075" i="1"/>
  <c r="AQ1075" i="1" s="1"/>
  <c r="AT1075" i="1"/>
  <c r="AX1075" i="1" s="1"/>
  <c r="BA1075" i="1"/>
  <c r="BE1075" i="1" s="1"/>
  <c r="K1076" i="1"/>
  <c r="R1076" i="1"/>
  <c r="S1076" i="1" s="1"/>
  <c r="Y1076" i="1"/>
  <c r="AF1076" i="1"/>
  <c r="AJ1076" i="1" s="1"/>
  <c r="AM1076" i="1"/>
  <c r="AQ1076" i="1" s="1"/>
  <c r="AT1076" i="1"/>
  <c r="AX1076" i="1" s="1"/>
  <c r="BA1076" i="1"/>
  <c r="BE1076" i="1" s="1"/>
  <c r="K1077" i="1"/>
  <c r="L1077" i="1" s="1"/>
  <c r="O1077" i="1" s="1"/>
  <c r="R1077" i="1"/>
  <c r="Y1077" i="1"/>
  <c r="AF1077" i="1"/>
  <c r="AG1077" i="1" s="1"/>
  <c r="AM1077" i="1"/>
  <c r="AQ1077" i="1" s="1"/>
  <c r="AT1077" i="1"/>
  <c r="AX1077" i="1" s="1"/>
  <c r="BA1077" i="1"/>
  <c r="BE1077" i="1" s="1"/>
  <c r="K1078" i="1"/>
  <c r="L1078" i="1" s="1"/>
  <c r="R1078" i="1"/>
  <c r="Y1078" i="1"/>
  <c r="Z1078" i="1" s="1"/>
  <c r="AC1078" i="1" s="1"/>
  <c r="AF1078" i="1"/>
  <c r="AM1078" i="1"/>
  <c r="AQ1078" i="1" s="1"/>
  <c r="AT1078" i="1"/>
  <c r="AX1078" i="1" s="1"/>
  <c r="BA1078" i="1"/>
  <c r="BE1078" i="1" s="1"/>
  <c r="K1079" i="1"/>
  <c r="L1079" i="1" s="1"/>
  <c r="O1079" i="1" s="1"/>
  <c r="R1079" i="1"/>
  <c r="Y1079" i="1"/>
  <c r="AF1079" i="1"/>
  <c r="AJ1079" i="1" s="1"/>
  <c r="AM1079" i="1"/>
  <c r="AQ1079" i="1" s="1"/>
  <c r="AT1079" i="1"/>
  <c r="AX1079" i="1" s="1"/>
  <c r="BA1079" i="1"/>
  <c r="BE1079" i="1" s="1"/>
  <c r="K1080" i="1"/>
  <c r="R1080" i="1"/>
  <c r="S1080" i="1" s="1"/>
  <c r="V1080" i="1" s="1"/>
  <c r="Y1080" i="1"/>
  <c r="AF1080" i="1"/>
  <c r="AM1080" i="1"/>
  <c r="AQ1080" i="1" s="1"/>
  <c r="AT1080" i="1"/>
  <c r="AX1080" i="1" s="1"/>
  <c r="BA1080" i="1"/>
  <c r="BE1080" i="1" s="1"/>
  <c r="K1081" i="1"/>
  <c r="L1081" i="1" s="1"/>
  <c r="R1081" i="1"/>
  <c r="S1081" i="1" s="1"/>
  <c r="Y1081" i="1"/>
  <c r="Z1081" i="1" s="1"/>
  <c r="AF1081" i="1"/>
  <c r="AM1081" i="1"/>
  <c r="AT1081" i="1"/>
  <c r="BA1081" i="1"/>
  <c r="K1082" i="1"/>
  <c r="L1082" i="1" s="1"/>
  <c r="R1082" i="1"/>
  <c r="S1082" i="1" s="1"/>
  <c r="Y1082" i="1"/>
  <c r="AF1082" i="1"/>
  <c r="AM1082" i="1"/>
  <c r="AQ1082" i="1" s="1"/>
  <c r="AT1082" i="1"/>
  <c r="AX1082" i="1" s="1"/>
  <c r="BA1082" i="1"/>
  <c r="BE1082" i="1" s="1"/>
  <c r="K1083" i="1"/>
  <c r="L1083" i="1" s="1"/>
  <c r="R1083" i="1"/>
  <c r="Y1083" i="1"/>
  <c r="Z1083" i="1" s="1"/>
  <c r="AC1083" i="1" s="1"/>
  <c r="AF1083" i="1"/>
  <c r="AM1083" i="1"/>
  <c r="AQ1083" i="1" s="1"/>
  <c r="AT1083" i="1"/>
  <c r="AX1083" i="1" s="1"/>
  <c r="BA1083" i="1"/>
  <c r="BE1083" i="1" s="1"/>
  <c r="K1084" i="1"/>
  <c r="L1084" i="1" s="1"/>
  <c r="R1084" i="1"/>
  <c r="S1084" i="1" s="1"/>
  <c r="Y1084" i="1"/>
  <c r="Z1084" i="1" s="1"/>
  <c r="AF1084" i="1"/>
  <c r="AM1084" i="1"/>
  <c r="AQ1084" i="1" s="1"/>
  <c r="AT1084" i="1"/>
  <c r="AX1084" i="1" s="1"/>
  <c r="BA1084" i="1"/>
  <c r="BE1084" i="1" s="1"/>
  <c r="K1085" i="1"/>
  <c r="L1085" i="1" s="1"/>
  <c r="R1085" i="1"/>
  <c r="Y1085" i="1"/>
  <c r="Z1085" i="1" s="1"/>
  <c r="AC1085" i="1" s="1"/>
  <c r="AF1085" i="1"/>
  <c r="AJ1085" i="1" s="1"/>
  <c r="AM1085" i="1"/>
  <c r="AQ1085" i="1" s="1"/>
  <c r="AT1085" i="1"/>
  <c r="AX1085" i="1" s="1"/>
  <c r="BA1085" i="1"/>
  <c r="BE1085" i="1" s="1"/>
  <c r="K1086" i="1"/>
  <c r="R1086" i="1"/>
  <c r="S1086" i="1" s="1"/>
  <c r="Y1086" i="1"/>
  <c r="AF1086" i="1"/>
  <c r="AJ1086" i="1" s="1"/>
  <c r="AM1086" i="1"/>
  <c r="AQ1086" i="1" s="1"/>
  <c r="AT1086" i="1"/>
  <c r="AX1086" i="1" s="1"/>
  <c r="BA1086" i="1"/>
  <c r="BE1086" i="1" s="1"/>
  <c r="K1087" i="1"/>
  <c r="L1087" i="1" s="1"/>
  <c r="O1087" i="1" s="1"/>
  <c r="R1087" i="1"/>
  <c r="Y1087" i="1"/>
  <c r="AF1087" i="1"/>
  <c r="AG1087" i="1" s="1"/>
  <c r="AM1087" i="1"/>
  <c r="AQ1087" i="1" s="1"/>
  <c r="AT1087" i="1"/>
  <c r="AX1087" i="1" s="1"/>
  <c r="BA1087" i="1"/>
  <c r="BE1087" i="1" s="1"/>
  <c r="K1088" i="1"/>
  <c r="L1088" i="1" s="1"/>
  <c r="R1088" i="1"/>
  <c r="S1088" i="1" s="1"/>
  <c r="V1088" i="1" s="1"/>
  <c r="Y1088" i="1"/>
  <c r="Z1088" i="1" s="1"/>
  <c r="AC1088" i="1" s="1"/>
  <c r="AF1088" i="1"/>
  <c r="AM1088" i="1"/>
  <c r="AQ1088" i="1" s="1"/>
  <c r="AT1088" i="1"/>
  <c r="AX1088" i="1" s="1"/>
  <c r="BA1088" i="1"/>
  <c r="BE1088" i="1" s="1"/>
  <c r="K1089" i="1"/>
  <c r="L1089" i="1" s="1"/>
  <c r="O1089" i="1" s="1"/>
  <c r="R1089" i="1"/>
  <c r="Y1089" i="1"/>
  <c r="AF1089" i="1"/>
  <c r="AJ1089" i="1" s="1"/>
  <c r="AM1089" i="1"/>
  <c r="AQ1089" i="1" s="1"/>
  <c r="AT1089" i="1"/>
  <c r="AX1089" i="1" s="1"/>
  <c r="BA1089" i="1"/>
  <c r="BE1089" i="1" s="1"/>
  <c r="K1090" i="1"/>
  <c r="R1090" i="1"/>
  <c r="S1090" i="1" s="1"/>
  <c r="V1090" i="1" s="1"/>
  <c r="Y1090" i="1"/>
  <c r="Z1090" i="1" s="1"/>
  <c r="AF1090" i="1"/>
  <c r="AJ1090" i="1" s="1"/>
  <c r="AM1090" i="1"/>
  <c r="AQ1090" i="1" s="1"/>
  <c r="AT1090" i="1"/>
  <c r="AX1090" i="1" s="1"/>
  <c r="BA1090" i="1"/>
  <c r="BB1090" i="1"/>
  <c r="K1091" i="1"/>
  <c r="L1091" i="1" s="1"/>
  <c r="R1091" i="1"/>
  <c r="S1091" i="1" s="1"/>
  <c r="Y1091" i="1"/>
  <c r="Z1091" i="1" s="1"/>
  <c r="AF1091" i="1"/>
  <c r="AJ1091" i="1" s="1"/>
  <c r="AM1091" i="1"/>
  <c r="AQ1091" i="1" s="1"/>
  <c r="AT1091" i="1"/>
  <c r="AX1091" i="1" s="1"/>
  <c r="BA1091" i="1"/>
  <c r="BB1091" i="1"/>
  <c r="K1092" i="1"/>
  <c r="R1092" i="1"/>
  <c r="S1092" i="1" s="1"/>
  <c r="V1092" i="1" s="1"/>
  <c r="Y1092" i="1"/>
  <c r="AF1092" i="1"/>
  <c r="AJ1092" i="1" s="1"/>
  <c r="AM1092" i="1"/>
  <c r="AQ1092" i="1" s="1"/>
  <c r="AT1092" i="1"/>
  <c r="AX1092" i="1" s="1"/>
  <c r="BA1092" i="1"/>
  <c r="BB1092" i="1"/>
  <c r="K1093" i="1"/>
  <c r="L1093" i="1" s="1"/>
  <c r="R1093" i="1"/>
  <c r="S1093" i="1" s="1"/>
  <c r="Y1093" i="1"/>
  <c r="Z1093" i="1" s="1"/>
  <c r="AC1093" i="1" s="1"/>
  <c r="AF1093" i="1"/>
  <c r="AG1093" i="1"/>
  <c r="AM1093" i="1"/>
  <c r="AN1093" i="1"/>
  <c r="AT1093" i="1"/>
  <c r="AU1093" i="1"/>
  <c r="BA1093" i="1"/>
  <c r="BB1093" i="1"/>
  <c r="K1094" i="1"/>
  <c r="L1094" i="1" s="1"/>
  <c r="O1094" i="1" s="1"/>
  <c r="R1094" i="1"/>
  <c r="Y1094" i="1"/>
  <c r="AF1094" i="1"/>
  <c r="AJ1094" i="1" s="1"/>
  <c r="AM1094" i="1"/>
  <c r="AQ1094" i="1" s="1"/>
  <c r="AT1094" i="1"/>
  <c r="AX1094" i="1" s="1"/>
  <c r="BA1094" i="1"/>
  <c r="BE1094" i="1" s="1"/>
  <c r="K1095" i="1"/>
  <c r="R1095" i="1"/>
  <c r="S1095" i="1" s="1"/>
  <c r="V1095" i="1" s="1"/>
  <c r="Y1095" i="1"/>
  <c r="Z1095" i="1" s="1"/>
  <c r="AF1095" i="1"/>
  <c r="AM1095" i="1"/>
  <c r="AQ1095" i="1" s="1"/>
  <c r="AT1095" i="1"/>
  <c r="AX1095" i="1" s="1"/>
  <c r="BA1095" i="1"/>
  <c r="BE1095" i="1" s="1"/>
  <c r="K1097" i="1"/>
  <c r="R1097" i="1"/>
  <c r="S1097" i="1" s="1"/>
  <c r="Y1097" i="1"/>
  <c r="Z1097" i="1" s="1"/>
  <c r="AF1097" i="1"/>
  <c r="AG1097" i="1" s="1"/>
  <c r="AM1097" i="1"/>
  <c r="AQ1097" i="1" s="1"/>
  <c r="AT1097" i="1"/>
  <c r="AU1097" i="1" s="1"/>
  <c r="AX1097" i="1" s="1"/>
  <c r="BA1097" i="1"/>
  <c r="BB1097" i="1" s="1"/>
  <c r="K1098" i="1"/>
  <c r="L1098" i="1" s="1"/>
  <c r="R1098" i="1"/>
  <c r="S1098" i="1" s="1"/>
  <c r="V1098" i="1" s="1"/>
  <c r="Y1098" i="1"/>
  <c r="Z1098" i="1" s="1"/>
  <c r="AC1098" i="1" s="1"/>
  <c r="AF1098" i="1"/>
  <c r="AM1098" i="1"/>
  <c r="AQ1098" i="1" s="1"/>
  <c r="AT1098" i="1"/>
  <c r="AX1098" i="1" s="1"/>
  <c r="BA1098" i="1"/>
  <c r="BB1098" i="1" s="1"/>
  <c r="K1099" i="1"/>
  <c r="L1099" i="1" s="1"/>
  <c r="R1099" i="1"/>
  <c r="S1099" i="1" s="1"/>
  <c r="V1099" i="1" s="1"/>
  <c r="Y1099" i="1"/>
  <c r="Z1099" i="1" s="1"/>
  <c r="AF1099" i="1"/>
  <c r="AG1099" i="1" s="1"/>
  <c r="AM1099" i="1"/>
  <c r="AQ1099" i="1" s="1"/>
  <c r="AT1099" i="1"/>
  <c r="AX1099" i="1" s="1"/>
  <c r="BA1099" i="1"/>
  <c r="BB1099" i="1" s="1"/>
  <c r="BE1099" i="1" s="1"/>
  <c r="AT1100" i="1"/>
  <c r="BA1100" i="1"/>
  <c r="BE1100" i="1" s="1"/>
  <c r="K1101" i="1"/>
  <c r="R1101" i="1"/>
  <c r="Y1101" i="1"/>
  <c r="Z1101" i="1" s="1"/>
  <c r="AC1101" i="1" s="1"/>
  <c r="AF1101" i="1"/>
  <c r="AG1101" i="1" s="1"/>
  <c r="AM1101" i="1"/>
  <c r="AQ1101" i="1" s="1"/>
  <c r="AT1101" i="1"/>
  <c r="BA1101" i="1"/>
  <c r="K1102" i="1"/>
  <c r="L1102" i="1" s="1"/>
  <c r="O1102" i="1" s="1"/>
  <c r="R1102" i="1"/>
  <c r="S1102" i="1" s="1"/>
  <c r="Y1102" i="1"/>
  <c r="AF1102" i="1"/>
  <c r="AG1102" i="1" s="1"/>
  <c r="AM1102" i="1"/>
  <c r="AQ1102" i="1" s="1"/>
  <c r="AT1102" i="1"/>
  <c r="AX1102" i="1" s="1"/>
  <c r="BA1102" i="1"/>
  <c r="BB1102" i="1" s="1"/>
  <c r="BE1102" i="1" s="1"/>
  <c r="K1103" i="1"/>
  <c r="L1103" i="1" s="1"/>
  <c r="R1103" i="1"/>
  <c r="S1103" i="1" s="1"/>
  <c r="Y1103" i="1"/>
  <c r="Z1103" i="1" s="1"/>
  <c r="AF1103" i="1"/>
  <c r="AG1103" i="1" s="1"/>
  <c r="AJ1103" i="1" s="1"/>
  <c r="AM1103" i="1"/>
  <c r="AQ1103" i="1" s="1"/>
  <c r="AT1103" i="1"/>
  <c r="AU1103" i="1" s="1"/>
  <c r="AX1103" i="1" s="1"/>
  <c r="BA1103" i="1"/>
  <c r="BB1103" i="1" s="1"/>
  <c r="BE1103" i="1" s="1"/>
  <c r="K1104" i="1"/>
  <c r="R1104" i="1"/>
  <c r="S1104" i="1" s="1"/>
  <c r="Y1104" i="1"/>
  <c r="AF1104" i="1"/>
  <c r="AG1104" i="1" s="1"/>
  <c r="AM1104" i="1"/>
  <c r="AQ1104" i="1" s="1"/>
  <c r="AT1104" i="1"/>
  <c r="AX1104" i="1" s="1"/>
  <c r="BA1104" i="1"/>
  <c r="BB1104" i="1" s="1"/>
  <c r="K1105" i="1"/>
  <c r="L1105" i="1" s="1"/>
  <c r="R1105" i="1"/>
  <c r="S1105" i="1" s="1"/>
  <c r="Y1105" i="1"/>
  <c r="Z1105" i="1" s="1"/>
  <c r="AF1105" i="1"/>
  <c r="AG1105" i="1" s="1"/>
  <c r="AM1105" i="1"/>
  <c r="AQ1105" i="1" s="1"/>
  <c r="AT1105" i="1"/>
  <c r="AX1105" i="1" s="1"/>
  <c r="BA1105" i="1"/>
  <c r="K1106" i="1"/>
  <c r="R1106" i="1"/>
  <c r="S1106" i="1" s="1"/>
  <c r="Y1106" i="1"/>
  <c r="AF1106" i="1"/>
  <c r="AG1106" i="1" s="1"/>
  <c r="AM1106" i="1"/>
  <c r="AQ1106" i="1" s="1"/>
  <c r="AT1106" i="1"/>
  <c r="AX1106" i="1" s="1"/>
  <c r="BA1106" i="1"/>
  <c r="BB1106" i="1" s="1"/>
  <c r="BA1112" i="1"/>
  <c r="BE1112" i="1" s="1"/>
  <c r="AT1113" i="1"/>
  <c r="AU1113" i="1" s="1"/>
  <c r="BA1113" i="1"/>
  <c r="BE1113" i="1" s="1"/>
  <c r="BA1114" i="1"/>
  <c r="BE1114" i="1" s="1"/>
  <c r="BA1115" i="1"/>
  <c r="BE1115" i="1" s="1"/>
  <c r="BA1116" i="1"/>
  <c r="BE1116" i="1" s="1"/>
  <c r="BA1117" i="1"/>
  <c r="BE1117" i="1" s="1"/>
  <c r="BA1118" i="1"/>
  <c r="BE1118" i="1" s="1"/>
  <c r="AM1119" i="1"/>
  <c r="AN1119" i="1" s="1"/>
  <c r="AT1119" i="1"/>
  <c r="BA1119" i="1"/>
  <c r="BE1119" i="1" s="1"/>
  <c r="BA1120" i="1"/>
  <c r="BE1120" i="1" s="1"/>
  <c r="BA1121" i="1"/>
  <c r="BE1121" i="1" s="1"/>
  <c r="AM1122" i="1"/>
  <c r="AN1122" i="1" s="1"/>
  <c r="AT1122" i="1"/>
  <c r="AU1122" i="1" s="1"/>
  <c r="BA1122" i="1"/>
  <c r="BE1122" i="1" s="1"/>
  <c r="AT1123" i="1"/>
  <c r="AU1123" i="1" s="1"/>
  <c r="BA1123" i="1"/>
  <c r="BE1123" i="1" s="1"/>
  <c r="AT1124" i="1"/>
  <c r="BA1124" i="1"/>
  <c r="BE1124" i="1" s="1"/>
  <c r="BA1125" i="1"/>
  <c r="BE1125" i="1" s="1"/>
  <c r="BA1126" i="1"/>
  <c r="BE1126" i="1" s="1"/>
  <c r="BA1127" i="1"/>
  <c r="BE1127" i="1" s="1"/>
  <c r="BA1128" i="1"/>
  <c r="BE1128" i="1" s="1"/>
  <c r="BA1129" i="1"/>
  <c r="BE1129" i="1" s="1"/>
  <c r="BA1130" i="1"/>
  <c r="BE1130" i="1" s="1"/>
  <c r="BA1131" i="1"/>
  <c r="BE1131" i="1" s="1"/>
  <c r="BA1132" i="1"/>
  <c r="BE1132" i="1" s="1"/>
  <c r="BA1133" i="1"/>
  <c r="BE1133" i="1" s="1"/>
  <c r="BA1134" i="1"/>
  <c r="BE1134" i="1" s="1"/>
  <c r="BA1135" i="1"/>
  <c r="BE1135" i="1" s="1"/>
  <c r="BA1136" i="1"/>
  <c r="BE1136" i="1" s="1"/>
  <c r="BA1137" i="1"/>
  <c r="BE1137" i="1" s="1"/>
  <c r="BA1138" i="1"/>
  <c r="BE1138" i="1" s="1"/>
  <c r="BA1139" i="1"/>
  <c r="BE1139" i="1" s="1"/>
  <c r="BA1140" i="1"/>
  <c r="BE1140" i="1" s="1"/>
  <c r="BA1141" i="1"/>
  <c r="BE1141" i="1" s="1"/>
  <c r="BA1142" i="1"/>
  <c r="BE1142" i="1" s="1"/>
  <c r="BA1143" i="1"/>
  <c r="BE1143" i="1" s="1"/>
  <c r="BA1144" i="1"/>
  <c r="BE1144" i="1" s="1"/>
  <c r="BA1145" i="1"/>
  <c r="BE1145" i="1" s="1"/>
  <c r="BA1146" i="1"/>
  <c r="BE1146" i="1" s="1"/>
  <c r="BA1147" i="1"/>
  <c r="BE1147" i="1" s="1"/>
  <c r="BA1148" i="1"/>
  <c r="BE1148" i="1" s="1"/>
  <c r="BA1149" i="1"/>
  <c r="BE1149" i="1" s="1"/>
  <c r="BA1150" i="1"/>
  <c r="BE1150" i="1" s="1"/>
  <c r="BA1151" i="1"/>
  <c r="BE1151" i="1" s="1"/>
  <c r="BA1152" i="1"/>
  <c r="BE1152" i="1" s="1"/>
  <c r="BA1153" i="1"/>
  <c r="BE1153" i="1" s="1"/>
  <c r="BA1154" i="1"/>
  <c r="BE1154" i="1" s="1"/>
  <c r="BA1155" i="1"/>
  <c r="BE1155" i="1" s="1"/>
  <c r="BA1156" i="1"/>
  <c r="BE1156" i="1" s="1"/>
  <c r="BA1157" i="1"/>
  <c r="BA1158" i="1"/>
  <c r="BE1158" i="1" s="1"/>
  <c r="K1159" i="1"/>
  <c r="R1159" i="1"/>
  <c r="V1159" i="1" s="1"/>
  <c r="Y1159" i="1"/>
  <c r="AC1159" i="1" s="1"/>
  <c r="AF1159" i="1"/>
  <c r="AJ1159" i="1" s="1"/>
  <c r="AM1159" i="1"/>
  <c r="AQ1159" i="1" s="1"/>
  <c r="AT1159" i="1"/>
  <c r="AX1159" i="1" s="1"/>
  <c r="BA1159" i="1"/>
  <c r="BE1159" i="1" s="1"/>
  <c r="K1160" i="1"/>
  <c r="R1160" i="1"/>
  <c r="V1160" i="1" s="1"/>
  <c r="Y1160" i="1"/>
  <c r="AC1160" i="1" s="1"/>
  <c r="AF1160" i="1"/>
  <c r="AJ1160" i="1" s="1"/>
  <c r="AM1160" i="1"/>
  <c r="AQ1160" i="1" s="1"/>
  <c r="AT1160" i="1"/>
  <c r="AX1160" i="1" s="1"/>
  <c r="BA1160" i="1"/>
  <c r="BE1160" i="1" s="1"/>
  <c r="K1161" i="1"/>
  <c r="R1161" i="1"/>
  <c r="V1161" i="1" s="1"/>
  <c r="Y1161" i="1"/>
  <c r="AC1161" i="1" s="1"/>
  <c r="AF1161" i="1"/>
  <c r="AJ1161" i="1" s="1"/>
  <c r="AM1161" i="1"/>
  <c r="AQ1161" i="1" s="1"/>
  <c r="AT1161" i="1"/>
  <c r="AX1161" i="1" s="1"/>
  <c r="BA1161" i="1"/>
  <c r="BE1161" i="1" s="1"/>
  <c r="K1162" i="1"/>
  <c r="R1162" i="1"/>
  <c r="V1162" i="1" s="1"/>
  <c r="Y1162" i="1"/>
  <c r="AC1162" i="1" s="1"/>
  <c r="AF1162" i="1"/>
  <c r="AJ1162" i="1" s="1"/>
  <c r="AM1162" i="1"/>
  <c r="AQ1162" i="1" s="1"/>
  <c r="AT1162" i="1"/>
  <c r="AX1162" i="1" s="1"/>
  <c r="BA1162" i="1"/>
  <c r="BE1162" i="1" s="1"/>
  <c r="K1163" i="1"/>
  <c r="R1163" i="1"/>
  <c r="V1163" i="1" s="1"/>
  <c r="Y1163" i="1"/>
  <c r="AC1163" i="1" s="1"/>
  <c r="AF1163" i="1"/>
  <c r="AJ1163" i="1" s="1"/>
  <c r="AM1163" i="1"/>
  <c r="AQ1163" i="1" s="1"/>
  <c r="AT1163" i="1"/>
  <c r="AX1163" i="1" s="1"/>
  <c r="BA1163" i="1"/>
  <c r="BE1163" i="1" s="1"/>
  <c r="K1164" i="1"/>
  <c r="R1164" i="1"/>
  <c r="V1164" i="1" s="1"/>
  <c r="Y1164" i="1"/>
  <c r="AC1164" i="1" s="1"/>
  <c r="AF1164" i="1"/>
  <c r="AJ1164" i="1" s="1"/>
  <c r="AM1164" i="1"/>
  <c r="AQ1164" i="1" s="1"/>
  <c r="AT1164" i="1"/>
  <c r="AX1164" i="1" s="1"/>
  <c r="BA1164" i="1"/>
  <c r="BE1164" i="1" s="1"/>
  <c r="K1165" i="1"/>
  <c r="R1165" i="1"/>
  <c r="V1165" i="1" s="1"/>
  <c r="Y1165" i="1"/>
  <c r="AC1165" i="1" s="1"/>
  <c r="AF1165" i="1"/>
  <c r="AJ1165" i="1" s="1"/>
  <c r="AM1165" i="1"/>
  <c r="AQ1165" i="1" s="1"/>
  <c r="AT1165" i="1"/>
  <c r="AX1165" i="1" s="1"/>
  <c r="BA1165" i="1"/>
  <c r="BE1165" i="1" s="1"/>
  <c r="K1166" i="1"/>
  <c r="R1166" i="1"/>
  <c r="V1166" i="1" s="1"/>
  <c r="Y1166" i="1"/>
  <c r="AC1166" i="1" s="1"/>
  <c r="AF1166" i="1"/>
  <c r="AJ1166" i="1" s="1"/>
  <c r="AM1166" i="1"/>
  <c r="AQ1166" i="1" s="1"/>
  <c r="AT1166" i="1"/>
  <c r="AX1166" i="1" s="1"/>
  <c r="BA1166" i="1"/>
  <c r="BE1166" i="1" s="1"/>
  <c r="K1167" i="1"/>
  <c r="R1167" i="1"/>
  <c r="V1167" i="1" s="1"/>
  <c r="Y1167" i="1"/>
  <c r="AC1167" i="1" s="1"/>
  <c r="AF1167" i="1"/>
  <c r="AJ1167" i="1" s="1"/>
  <c r="AM1167" i="1"/>
  <c r="AQ1167" i="1" s="1"/>
  <c r="AT1167" i="1"/>
  <c r="AX1167" i="1" s="1"/>
  <c r="BA1167" i="1"/>
  <c r="BE1167" i="1" s="1"/>
  <c r="K1168" i="1"/>
  <c r="R1168" i="1"/>
  <c r="V1168" i="1" s="1"/>
  <c r="Y1168" i="1"/>
  <c r="AC1168" i="1" s="1"/>
  <c r="AF1168" i="1"/>
  <c r="AJ1168" i="1" s="1"/>
  <c r="AM1168" i="1"/>
  <c r="AQ1168" i="1" s="1"/>
  <c r="AT1168" i="1"/>
  <c r="AX1168" i="1" s="1"/>
  <c r="BA1168" i="1"/>
  <c r="BE1168" i="1" s="1"/>
  <c r="K1169" i="1"/>
  <c r="R1169" i="1"/>
  <c r="V1169" i="1" s="1"/>
  <c r="Y1169" i="1"/>
  <c r="AC1169" i="1" s="1"/>
  <c r="AF1169" i="1"/>
  <c r="AJ1169" i="1" s="1"/>
  <c r="AM1169" i="1"/>
  <c r="AQ1169" i="1" s="1"/>
  <c r="AT1169" i="1"/>
  <c r="AX1169" i="1" s="1"/>
  <c r="BA1169" i="1"/>
  <c r="BE1169" i="1" s="1"/>
  <c r="K1170" i="1"/>
  <c r="R1170" i="1"/>
  <c r="V1170" i="1" s="1"/>
  <c r="Y1170" i="1"/>
  <c r="AC1170" i="1" s="1"/>
  <c r="AF1170" i="1"/>
  <c r="AJ1170" i="1" s="1"/>
  <c r="AM1170" i="1"/>
  <c r="AQ1170" i="1" s="1"/>
  <c r="AT1170" i="1"/>
  <c r="AX1170" i="1" s="1"/>
  <c r="BA1170" i="1"/>
  <c r="BE1170" i="1" s="1"/>
  <c r="K1171" i="1"/>
  <c r="R1171" i="1"/>
  <c r="V1171" i="1" s="1"/>
  <c r="Y1171" i="1"/>
  <c r="AC1171" i="1" s="1"/>
  <c r="AF1171" i="1"/>
  <c r="AJ1171" i="1" s="1"/>
  <c r="AM1171" i="1"/>
  <c r="AQ1171" i="1" s="1"/>
  <c r="AT1171" i="1"/>
  <c r="AX1171" i="1" s="1"/>
  <c r="BA1171" i="1"/>
  <c r="BE1171" i="1" s="1"/>
  <c r="K1172" i="1"/>
  <c r="R1172" i="1"/>
  <c r="V1172" i="1" s="1"/>
  <c r="Y1172" i="1"/>
  <c r="AC1172" i="1" s="1"/>
  <c r="AF1172" i="1"/>
  <c r="AJ1172" i="1" s="1"/>
  <c r="AM1172" i="1"/>
  <c r="AQ1172" i="1" s="1"/>
  <c r="AT1172" i="1"/>
  <c r="AX1172" i="1" s="1"/>
  <c r="BA1172" i="1"/>
  <c r="BE1172" i="1" s="1"/>
  <c r="K1173" i="1"/>
  <c r="R1173" i="1"/>
  <c r="V1173" i="1" s="1"/>
  <c r="Y1173" i="1"/>
  <c r="AC1173" i="1" s="1"/>
  <c r="AF1173" i="1"/>
  <c r="AJ1173" i="1" s="1"/>
  <c r="AM1173" i="1"/>
  <c r="AQ1173" i="1" s="1"/>
  <c r="AT1173" i="1"/>
  <c r="AX1173" i="1" s="1"/>
  <c r="BA1173" i="1"/>
  <c r="BE1173" i="1" s="1"/>
  <c r="K1174" i="1"/>
  <c r="R1174" i="1"/>
  <c r="V1174" i="1" s="1"/>
  <c r="Y1174" i="1"/>
  <c r="AC1174" i="1" s="1"/>
  <c r="AF1174" i="1"/>
  <c r="AJ1174" i="1" s="1"/>
  <c r="AM1174" i="1"/>
  <c r="AQ1174" i="1" s="1"/>
  <c r="AT1174" i="1"/>
  <c r="AX1174" i="1" s="1"/>
  <c r="BA1174" i="1"/>
  <c r="BE1174" i="1" s="1"/>
  <c r="K1175" i="1"/>
  <c r="R1175" i="1"/>
  <c r="V1175" i="1" s="1"/>
  <c r="Y1175" i="1"/>
  <c r="AC1175" i="1" s="1"/>
  <c r="AF1175" i="1"/>
  <c r="AJ1175" i="1" s="1"/>
  <c r="AM1175" i="1"/>
  <c r="AQ1175" i="1" s="1"/>
  <c r="AT1175" i="1"/>
  <c r="AX1175" i="1" s="1"/>
  <c r="BA1175" i="1"/>
  <c r="BE1175" i="1" s="1"/>
  <c r="K1176" i="1"/>
  <c r="R1176" i="1"/>
  <c r="V1176" i="1" s="1"/>
  <c r="Y1176" i="1"/>
  <c r="AC1176" i="1" s="1"/>
  <c r="AF1176" i="1"/>
  <c r="AJ1176" i="1" s="1"/>
  <c r="AM1176" i="1"/>
  <c r="AQ1176" i="1" s="1"/>
  <c r="AT1176" i="1"/>
  <c r="AX1176" i="1" s="1"/>
  <c r="BA1176" i="1"/>
  <c r="BE1176" i="1" s="1"/>
  <c r="K1177" i="1"/>
  <c r="R1177" i="1"/>
  <c r="V1177" i="1" s="1"/>
  <c r="Y1177" i="1"/>
  <c r="AC1177" i="1" s="1"/>
  <c r="AF1177" i="1"/>
  <c r="AJ1177" i="1" s="1"/>
  <c r="AM1177" i="1"/>
  <c r="AQ1177" i="1" s="1"/>
  <c r="AT1177" i="1"/>
  <c r="AX1177" i="1" s="1"/>
  <c r="BA1177" i="1"/>
  <c r="BE1177" i="1" s="1"/>
  <c r="K1178" i="1"/>
  <c r="R1178" i="1"/>
  <c r="V1178" i="1" s="1"/>
  <c r="Y1178" i="1"/>
  <c r="AC1178" i="1" s="1"/>
  <c r="AF1178" i="1"/>
  <c r="AJ1178" i="1" s="1"/>
  <c r="AM1178" i="1"/>
  <c r="AQ1178" i="1" s="1"/>
  <c r="AT1178" i="1"/>
  <c r="AX1178" i="1" s="1"/>
  <c r="BA1178" i="1"/>
  <c r="BE1178" i="1" s="1"/>
  <c r="K1179" i="1"/>
  <c r="R1179" i="1"/>
  <c r="V1179" i="1" s="1"/>
  <c r="Y1179" i="1"/>
  <c r="AC1179" i="1" s="1"/>
  <c r="AF1179" i="1"/>
  <c r="AJ1179" i="1" s="1"/>
  <c r="AM1179" i="1"/>
  <c r="AQ1179" i="1" s="1"/>
  <c r="AT1179" i="1"/>
  <c r="AX1179" i="1" s="1"/>
  <c r="BA1179" i="1"/>
  <c r="BE1179" i="1" s="1"/>
  <c r="K1180" i="1"/>
  <c r="R1180" i="1"/>
  <c r="V1180" i="1" s="1"/>
  <c r="Y1180" i="1"/>
  <c r="AC1180" i="1" s="1"/>
  <c r="AF1180" i="1"/>
  <c r="AJ1180" i="1" s="1"/>
  <c r="AM1180" i="1"/>
  <c r="AQ1180" i="1" s="1"/>
  <c r="AT1180" i="1"/>
  <c r="AX1180" i="1" s="1"/>
  <c r="BA1180" i="1"/>
  <c r="BE1180" i="1" s="1"/>
  <c r="K1181" i="1"/>
  <c r="R1181" i="1"/>
  <c r="V1181" i="1" s="1"/>
  <c r="Y1181" i="1"/>
  <c r="AC1181" i="1" s="1"/>
  <c r="AF1181" i="1"/>
  <c r="AJ1181" i="1" s="1"/>
  <c r="AM1181" i="1"/>
  <c r="AQ1181" i="1" s="1"/>
  <c r="AT1181" i="1"/>
  <c r="AX1181" i="1" s="1"/>
  <c r="BA1181" i="1"/>
  <c r="BE1181" i="1" s="1"/>
  <c r="K1182" i="1"/>
  <c r="R1182" i="1"/>
  <c r="V1182" i="1" s="1"/>
  <c r="Y1182" i="1"/>
  <c r="AC1182" i="1" s="1"/>
  <c r="AF1182" i="1"/>
  <c r="AJ1182" i="1" s="1"/>
  <c r="AM1182" i="1"/>
  <c r="AQ1182" i="1" s="1"/>
  <c r="AT1182" i="1"/>
  <c r="AX1182" i="1" s="1"/>
  <c r="BA1182" i="1"/>
  <c r="BE1182" i="1" s="1"/>
  <c r="K1183" i="1"/>
  <c r="R1183" i="1"/>
  <c r="V1183" i="1" s="1"/>
  <c r="Y1183" i="1"/>
  <c r="AC1183" i="1" s="1"/>
  <c r="AF1183" i="1"/>
  <c r="AJ1183" i="1" s="1"/>
  <c r="AM1183" i="1"/>
  <c r="AQ1183" i="1" s="1"/>
  <c r="AT1183" i="1"/>
  <c r="AX1183" i="1" s="1"/>
  <c r="BA1183" i="1"/>
  <c r="BE1183" i="1" s="1"/>
  <c r="K1184" i="1"/>
  <c r="R1184" i="1"/>
  <c r="V1184" i="1" s="1"/>
  <c r="Y1184" i="1"/>
  <c r="AC1184" i="1" s="1"/>
  <c r="AF1184" i="1"/>
  <c r="AJ1184" i="1" s="1"/>
  <c r="AM1184" i="1"/>
  <c r="AQ1184" i="1" s="1"/>
  <c r="AT1184" i="1"/>
  <c r="AX1184" i="1" s="1"/>
  <c r="BA1184" i="1"/>
  <c r="BE1184" i="1" s="1"/>
  <c r="K1185" i="1"/>
  <c r="R1185" i="1"/>
  <c r="V1185" i="1" s="1"/>
  <c r="Y1185" i="1"/>
  <c r="AC1185" i="1" s="1"/>
  <c r="AF1185" i="1"/>
  <c r="AJ1185" i="1" s="1"/>
  <c r="AM1185" i="1"/>
  <c r="AQ1185" i="1" s="1"/>
  <c r="AT1185" i="1"/>
  <c r="AX1185" i="1" s="1"/>
  <c r="BA1185" i="1"/>
  <c r="BE1185" i="1" s="1"/>
  <c r="K1186" i="1"/>
  <c r="R1186" i="1"/>
  <c r="V1186" i="1" s="1"/>
  <c r="Y1186" i="1"/>
  <c r="AC1186" i="1" s="1"/>
  <c r="AF1186" i="1"/>
  <c r="AJ1186" i="1" s="1"/>
  <c r="AM1186" i="1"/>
  <c r="AQ1186" i="1" s="1"/>
  <c r="AT1186" i="1"/>
  <c r="AX1186" i="1" s="1"/>
  <c r="BA1186" i="1"/>
  <c r="BE1186" i="1" s="1"/>
  <c r="K1187" i="1"/>
  <c r="R1187" i="1"/>
  <c r="V1187" i="1" s="1"/>
  <c r="Y1187" i="1"/>
  <c r="AC1187" i="1" s="1"/>
  <c r="AF1187" i="1"/>
  <c r="AJ1187" i="1" s="1"/>
  <c r="AM1187" i="1"/>
  <c r="AQ1187" i="1" s="1"/>
  <c r="AT1187" i="1"/>
  <c r="AX1187" i="1" s="1"/>
  <c r="BA1187" i="1"/>
  <c r="BE1187" i="1" s="1"/>
  <c r="K1188" i="1"/>
  <c r="R1188" i="1"/>
  <c r="V1188" i="1" s="1"/>
  <c r="Y1188" i="1"/>
  <c r="AC1188" i="1" s="1"/>
  <c r="AF1188" i="1"/>
  <c r="AJ1188" i="1" s="1"/>
  <c r="AM1188" i="1"/>
  <c r="AQ1188" i="1" s="1"/>
  <c r="AT1188" i="1"/>
  <c r="AX1188" i="1" s="1"/>
  <c r="BA1188" i="1"/>
  <c r="BE1188" i="1" s="1"/>
  <c r="K1189" i="1"/>
  <c r="R1189" i="1"/>
  <c r="V1189" i="1" s="1"/>
  <c r="Y1189" i="1"/>
  <c r="AC1189" i="1" s="1"/>
  <c r="AF1189" i="1"/>
  <c r="AJ1189" i="1" s="1"/>
  <c r="AM1189" i="1"/>
  <c r="AQ1189" i="1" s="1"/>
  <c r="AT1189" i="1"/>
  <c r="AX1189" i="1" s="1"/>
  <c r="BA1189" i="1"/>
  <c r="BE1189" i="1" s="1"/>
  <c r="K1190" i="1"/>
  <c r="R1190" i="1"/>
  <c r="V1190" i="1" s="1"/>
  <c r="Y1190" i="1"/>
  <c r="AC1190" i="1" s="1"/>
  <c r="AF1190" i="1"/>
  <c r="AJ1190" i="1" s="1"/>
  <c r="AM1190" i="1"/>
  <c r="AQ1190" i="1" s="1"/>
  <c r="AT1190" i="1"/>
  <c r="AX1190" i="1" s="1"/>
  <c r="BA1190" i="1"/>
  <c r="BE1190" i="1" s="1"/>
  <c r="K1191" i="1"/>
  <c r="R1191" i="1"/>
  <c r="V1191" i="1" s="1"/>
  <c r="Y1191" i="1"/>
  <c r="AC1191" i="1" s="1"/>
  <c r="AF1191" i="1"/>
  <c r="AJ1191" i="1" s="1"/>
  <c r="AM1191" i="1"/>
  <c r="AQ1191" i="1" s="1"/>
  <c r="AT1191" i="1"/>
  <c r="AX1191" i="1" s="1"/>
  <c r="BA1191" i="1"/>
  <c r="BE1191" i="1" s="1"/>
  <c r="K1192" i="1"/>
  <c r="R1192" i="1"/>
  <c r="V1192" i="1" s="1"/>
  <c r="Y1192" i="1"/>
  <c r="AC1192" i="1" s="1"/>
  <c r="AF1192" i="1"/>
  <c r="AJ1192" i="1" s="1"/>
  <c r="AM1192" i="1"/>
  <c r="AQ1192" i="1" s="1"/>
  <c r="AT1192" i="1"/>
  <c r="AX1192" i="1" s="1"/>
  <c r="BA1192" i="1"/>
  <c r="BE1192" i="1" s="1"/>
  <c r="K1193" i="1"/>
  <c r="R1193" i="1"/>
  <c r="V1193" i="1" s="1"/>
  <c r="Y1193" i="1"/>
  <c r="AC1193" i="1" s="1"/>
  <c r="AF1193" i="1"/>
  <c r="AJ1193" i="1" s="1"/>
  <c r="AM1193" i="1"/>
  <c r="AQ1193" i="1" s="1"/>
  <c r="AT1193" i="1"/>
  <c r="AX1193" i="1" s="1"/>
  <c r="BA1193" i="1"/>
  <c r="BE1193" i="1" s="1"/>
  <c r="K1194" i="1"/>
  <c r="R1194" i="1"/>
  <c r="V1194" i="1" s="1"/>
  <c r="Y1194" i="1"/>
  <c r="AC1194" i="1" s="1"/>
  <c r="AF1194" i="1"/>
  <c r="AJ1194" i="1" s="1"/>
  <c r="AM1194" i="1"/>
  <c r="AQ1194" i="1" s="1"/>
  <c r="AT1194" i="1"/>
  <c r="AX1194" i="1" s="1"/>
  <c r="BA1194" i="1"/>
  <c r="BE1194" i="1" s="1"/>
  <c r="K1195" i="1"/>
  <c r="R1195" i="1"/>
  <c r="V1195" i="1" s="1"/>
  <c r="Y1195" i="1"/>
  <c r="AC1195" i="1" s="1"/>
  <c r="AF1195" i="1"/>
  <c r="AJ1195" i="1" s="1"/>
  <c r="AM1195" i="1"/>
  <c r="AQ1195" i="1" s="1"/>
  <c r="AT1195" i="1"/>
  <c r="AX1195" i="1" s="1"/>
  <c r="BA1195" i="1"/>
  <c r="BE1195" i="1" s="1"/>
  <c r="K1196" i="1"/>
  <c r="R1196" i="1"/>
  <c r="V1196" i="1" s="1"/>
  <c r="Y1196" i="1"/>
  <c r="AC1196" i="1" s="1"/>
  <c r="AF1196" i="1"/>
  <c r="AJ1196" i="1" s="1"/>
  <c r="AM1196" i="1"/>
  <c r="AQ1196" i="1" s="1"/>
  <c r="AT1196" i="1"/>
  <c r="AX1196" i="1" s="1"/>
  <c r="BA1196" i="1"/>
  <c r="BE1196" i="1" s="1"/>
  <c r="K1197" i="1"/>
  <c r="R1197" i="1"/>
  <c r="V1197" i="1" s="1"/>
  <c r="Y1197" i="1"/>
  <c r="AC1197" i="1" s="1"/>
  <c r="AF1197" i="1"/>
  <c r="AJ1197" i="1" s="1"/>
  <c r="AM1197" i="1"/>
  <c r="AQ1197" i="1" s="1"/>
  <c r="AT1197" i="1"/>
  <c r="AX1197" i="1" s="1"/>
  <c r="BA1197" i="1"/>
  <c r="BE1197" i="1" s="1"/>
  <c r="K1198" i="1"/>
  <c r="R1198" i="1"/>
  <c r="V1198" i="1" s="1"/>
  <c r="Y1198" i="1"/>
  <c r="AC1198" i="1" s="1"/>
  <c r="AF1198" i="1"/>
  <c r="AJ1198" i="1" s="1"/>
  <c r="AM1198" i="1"/>
  <c r="AQ1198" i="1" s="1"/>
  <c r="AT1198" i="1"/>
  <c r="AX1198" i="1" s="1"/>
  <c r="BA1198" i="1"/>
  <c r="BE1198" i="1" s="1"/>
  <c r="K1199" i="1"/>
  <c r="R1199" i="1"/>
  <c r="V1199" i="1" s="1"/>
  <c r="Y1199" i="1"/>
  <c r="AC1199" i="1" s="1"/>
  <c r="AF1199" i="1"/>
  <c r="AJ1199" i="1" s="1"/>
  <c r="AM1199" i="1"/>
  <c r="AQ1199" i="1" s="1"/>
  <c r="AT1199" i="1"/>
  <c r="AX1199" i="1" s="1"/>
  <c r="BA1199" i="1"/>
  <c r="BE1199" i="1" s="1"/>
  <c r="K1200" i="1"/>
  <c r="R1200" i="1"/>
  <c r="V1200" i="1" s="1"/>
  <c r="Y1200" i="1"/>
  <c r="AC1200" i="1" s="1"/>
  <c r="AF1200" i="1"/>
  <c r="AJ1200" i="1" s="1"/>
  <c r="AM1200" i="1"/>
  <c r="AQ1200" i="1" s="1"/>
  <c r="AT1200" i="1"/>
  <c r="AX1200" i="1" s="1"/>
  <c r="BA1200" i="1"/>
  <c r="BE1200" i="1" s="1"/>
  <c r="K1201" i="1"/>
  <c r="R1201" i="1"/>
  <c r="V1201" i="1" s="1"/>
  <c r="Y1201" i="1"/>
  <c r="AC1201" i="1" s="1"/>
  <c r="AF1201" i="1"/>
  <c r="AJ1201" i="1" s="1"/>
  <c r="AM1201" i="1"/>
  <c r="AQ1201" i="1" s="1"/>
  <c r="AT1201" i="1"/>
  <c r="AX1201" i="1" s="1"/>
  <c r="BA1201" i="1"/>
  <c r="BE1201" i="1" s="1"/>
  <c r="K1202" i="1"/>
  <c r="R1202" i="1"/>
  <c r="V1202" i="1" s="1"/>
  <c r="Y1202" i="1"/>
  <c r="AC1202" i="1" s="1"/>
  <c r="AF1202" i="1"/>
  <c r="AJ1202" i="1" s="1"/>
  <c r="AM1202" i="1"/>
  <c r="AQ1202" i="1" s="1"/>
  <c r="AT1202" i="1"/>
  <c r="AX1202" i="1" s="1"/>
  <c r="BA1202" i="1"/>
  <c r="BE1202" i="1" s="1"/>
  <c r="K1203" i="1"/>
  <c r="R1203" i="1"/>
  <c r="V1203" i="1" s="1"/>
  <c r="Y1203" i="1"/>
  <c r="AC1203" i="1" s="1"/>
  <c r="AF1203" i="1"/>
  <c r="AJ1203" i="1" s="1"/>
  <c r="AM1203" i="1"/>
  <c r="AQ1203" i="1" s="1"/>
  <c r="AT1203" i="1"/>
  <c r="AX1203" i="1" s="1"/>
  <c r="BA1203" i="1"/>
  <c r="BE1203" i="1" s="1"/>
  <c r="K1204" i="1"/>
  <c r="R1204" i="1"/>
  <c r="V1204" i="1" s="1"/>
  <c r="Y1204" i="1"/>
  <c r="AC1204" i="1" s="1"/>
  <c r="AF1204" i="1"/>
  <c r="AJ1204" i="1" s="1"/>
  <c r="AM1204" i="1"/>
  <c r="AQ1204" i="1" s="1"/>
  <c r="AT1204" i="1"/>
  <c r="AX1204" i="1" s="1"/>
  <c r="BA1204" i="1"/>
  <c r="BE1204" i="1" s="1"/>
  <c r="K1205" i="1"/>
  <c r="R1205" i="1"/>
  <c r="V1205" i="1" s="1"/>
  <c r="Y1205" i="1"/>
  <c r="AC1205" i="1" s="1"/>
  <c r="AF1205" i="1"/>
  <c r="AJ1205" i="1" s="1"/>
  <c r="AM1205" i="1"/>
  <c r="AQ1205" i="1" s="1"/>
  <c r="AT1205" i="1"/>
  <c r="AX1205" i="1" s="1"/>
  <c r="BA1205" i="1"/>
  <c r="BE1205" i="1" s="1"/>
  <c r="K1206" i="1"/>
  <c r="R1206" i="1"/>
  <c r="V1206" i="1" s="1"/>
  <c r="Y1206" i="1"/>
  <c r="AC1206" i="1" s="1"/>
  <c r="AF1206" i="1"/>
  <c r="AJ1206" i="1" s="1"/>
  <c r="AM1206" i="1"/>
  <c r="AQ1206" i="1" s="1"/>
  <c r="AT1206" i="1"/>
  <c r="AX1206" i="1" s="1"/>
  <c r="BA1206" i="1"/>
  <c r="BE1206" i="1" s="1"/>
  <c r="K1207" i="1"/>
  <c r="R1207" i="1"/>
  <c r="V1207" i="1" s="1"/>
  <c r="Y1207" i="1"/>
  <c r="AC1207" i="1" s="1"/>
  <c r="AF1207" i="1"/>
  <c r="AJ1207" i="1" s="1"/>
  <c r="AM1207" i="1"/>
  <c r="AQ1207" i="1" s="1"/>
  <c r="AT1207" i="1"/>
  <c r="AX1207" i="1" s="1"/>
  <c r="BA1207" i="1"/>
  <c r="BE1207" i="1" s="1"/>
  <c r="K1208" i="1"/>
  <c r="R1208" i="1"/>
  <c r="V1208" i="1" s="1"/>
  <c r="Y1208" i="1"/>
  <c r="AC1208" i="1" s="1"/>
  <c r="AF1208" i="1"/>
  <c r="AJ1208" i="1" s="1"/>
  <c r="AM1208" i="1"/>
  <c r="AQ1208" i="1" s="1"/>
  <c r="AT1208" i="1"/>
  <c r="AX1208" i="1" s="1"/>
  <c r="BA1208" i="1"/>
  <c r="BE1208" i="1" s="1"/>
  <c r="K1209" i="1"/>
  <c r="R1209" i="1"/>
  <c r="V1209" i="1" s="1"/>
  <c r="Y1209" i="1"/>
  <c r="AC1209" i="1" s="1"/>
  <c r="AF1209" i="1"/>
  <c r="AJ1209" i="1" s="1"/>
  <c r="AM1209" i="1"/>
  <c r="AQ1209" i="1" s="1"/>
  <c r="AT1209" i="1"/>
  <c r="AX1209" i="1" s="1"/>
  <c r="BA1209" i="1"/>
  <c r="BE1209" i="1" s="1"/>
  <c r="K1210" i="1"/>
  <c r="R1210" i="1"/>
  <c r="V1210" i="1" s="1"/>
  <c r="Y1210" i="1"/>
  <c r="AC1210" i="1" s="1"/>
  <c r="AF1210" i="1"/>
  <c r="AJ1210" i="1" s="1"/>
  <c r="AM1210" i="1"/>
  <c r="AQ1210" i="1" s="1"/>
  <c r="AT1210" i="1"/>
  <c r="AX1210" i="1" s="1"/>
  <c r="BA1210" i="1"/>
  <c r="BE1210" i="1" s="1"/>
  <c r="K1211" i="1"/>
  <c r="R1211" i="1"/>
  <c r="V1211" i="1" s="1"/>
  <c r="Y1211" i="1"/>
  <c r="AC1211" i="1" s="1"/>
  <c r="AF1211" i="1"/>
  <c r="AJ1211" i="1" s="1"/>
  <c r="AM1211" i="1"/>
  <c r="AQ1211" i="1" s="1"/>
  <c r="AT1211" i="1"/>
  <c r="AX1211" i="1" s="1"/>
  <c r="BA1211" i="1"/>
  <c r="BE1211" i="1" s="1"/>
  <c r="K1212" i="1"/>
  <c r="R1212" i="1"/>
  <c r="V1212" i="1" s="1"/>
  <c r="Y1212" i="1"/>
  <c r="AC1212" i="1" s="1"/>
  <c r="AF1212" i="1"/>
  <c r="AJ1212" i="1" s="1"/>
  <c r="AM1212" i="1"/>
  <c r="AQ1212" i="1" s="1"/>
  <c r="AT1212" i="1"/>
  <c r="AX1212" i="1" s="1"/>
  <c r="BA1212" i="1"/>
  <c r="BE1212" i="1" s="1"/>
  <c r="K1213" i="1"/>
  <c r="R1213" i="1"/>
  <c r="V1213" i="1" s="1"/>
  <c r="Y1213" i="1"/>
  <c r="AC1213" i="1" s="1"/>
  <c r="AF1213" i="1"/>
  <c r="AJ1213" i="1" s="1"/>
  <c r="AM1213" i="1"/>
  <c r="AQ1213" i="1" s="1"/>
  <c r="AT1213" i="1"/>
  <c r="AX1213" i="1" s="1"/>
  <c r="BA1213" i="1"/>
  <c r="BE1213" i="1" s="1"/>
  <c r="K1214" i="1"/>
  <c r="R1214" i="1"/>
  <c r="V1214" i="1" s="1"/>
  <c r="Y1214" i="1"/>
  <c r="AC1214" i="1" s="1"/>
  <c r="AF1214" i="1"/>
  <c r="AJ1214" i="1" s="1"/>
  <c r="AM1214" i="1"/>
  <c r="AQ1214" i="1" s="1"/>
  <c r="AT1214" i="1"/>
  <c r="AX1214" i="1" s="1"/>
  <c r="BA1214" i="1"/>
  <c r="BE1214" i="1" s="1"/>
  <c r="K1215" i="1"/>
  <c r="R1215" i="1"/>
  <c r="V1215" i="1" s="1"/>
  <c r="Y1215" i="1"/>
  <c r="AC1215" i="1" s="1"/>
  <c r="AF1215" i="1"/>
  <c r="AJ1215" i="1" s="1"/>
  <c r="AM1215" i="1"/>
  <c r="AQ1215" i="1" s="1"/>
  <c r="AT1215" i="1"/>
  <c r="AX1215" i="1" s="1"/>
  <c r="BA1215" i="1"/>
  <c r="BE1215" i="1" s="1"/>
  <c r="K1216" i="1"/>
  <c r="R1216" i="1"/>
  <c r="V1216" i="1" s="1"/>
  <c r="Y1216" i="1"/>
  <c r="AC1216" i="1" s="1"/>
  <c r="AF1216" i="1"/>
  <c r="AJ1216" i="1" s="1"/>
  <c r="AM1216" i="1"/>
  <c r="AQ1216" i="1" s="1"/>
  <c r="AT1216" i="1"/>
  <c r="AX1216" i="1" s="1"/>
  <c r="BA1216" i="1"/>
  <c r="BE1216" i="1" s="1"/>
  <c r="K1217" i="1"/>
  <c r="R1217" i="1"/>
  <c r="V1217" i="1" s="1"/>
  <c r="Y1217" i="1"/>
  <c r="AC1217" i="1" s="1"/>
  <c r="AF1217" i="1"/>
  <c r="AJ1217" i="1" s="1"/>
  <c r="AM1217" i="1"/>
  <c r="AQ1217" i="1" s="1"/>
  <c r="AT1217" i="1"/>
  <c r="AX1217" i="1" s="1"/>
  <c r="BA1217" i="1"/>
  <c r="BE1217" i="1" s="1"/>
  <c r="K1218" i="1"/>
  <c r="R1218" i="1"/>
  <c r="V1218" i="1" s="1"/>
  <c r="Y1218" i="1"/>
  <c r="AC1218" i="1" s="1"/>
  <c r="AF1218" i="1"/>
  <c r="AJ1218" i="1" s="1"/>
  <c r="AM1218" i="1"/>
  <c r="AQ1218" i="1" s="1"/>
  <c r="AT1218" i="1"/>
  <c r="AX1218" i="1" s="1"/>
  <c r="BA1218" i="1"/>
  <c r="BE1218" i="1" s="1"/>
  <c r="K1219" i="1"/>
  <c r="R1219" i="1"/>
  <c r="V1219" i="1" s="1"/>
  <c r="Y1219" i="1"/>
  <c r="AC1219" i="1" s="1"/>
  <c r="AF1219" i="1"/>
  <c r="AJ1219" i="1" s="1"/>
  <c r="AM1219" i="1"/>
  <c r="AQ1219" i="1" s="1"/>
  <c r="AT1219" i="1"/>
  <c r="AX1219" i="1" s="1"/>
  <c r="BA1219" i="1"/>
  <c r="BE1219" i="1" s="1"/>
  <c r="K1220" i="1"/>
  <c r="R1220" i="1"/>
  <c r="V1220" i="1" s="1"/>
  <c r="Y1220" i="1"/>
  <c r="AC1220" i="1" s="1"/>
  <c r="AF1220" i="1"/>
  <c r="AJ1220" i="1" s="1"/>
  <c r="AM1220" i="1"/>
  <c r="AQ1220" i="1" s="1"/>
  <c r="AT1220" i="1"/>
  <c r="AX1220" i="1" s="1"/>
  <c r="BA1220" i="1"/>
  <c r="BE1220" i="1" s="1"/>
  <c r="K1221" i="1"/>
  <c r="R1221" i="1"/>
  <c r="V1221" i="1" s="1"/>
  <c r="Y1221" i="1"/>
  <c r="AC1221" i="1" s="1"/>
  <c r="AF1221" i="1"/>
  <c r="AJ1221" i="1" s="1"/>
  <c r="AM1221" i="1"/>
  <c r="AQ1221" i="1" s="1"/>
  <c r="AT1221" i="1"/>
  <c r="AX1221" i="1" s="1"/>
  <c r="BA1221" i="1"/>
  <c r="BE1221" i="1" s="1"/>
  <c r="K1222" i="1"/>
  <c r="R1222" i="1"/>
  <c r="V1222" i="1" s="1"/>
  <c r="Y1222" i="1"/>
  <c r="AC1222" i="1" s="1"/>
  <c r="AF1222" i="1"/>
  <c r="AJ1222" i="1" s="1"/>
  <c r="AM1222" i="1"/>
  <c r="AQ1222" i="1" s="1"/>
  <c r="AT1222" i="1"/>
  <c r="AX1222" i="1" s="1"/>
  <c r="BA1222" i="1"/>
  <c r="BE1222" i="1" s="1"/>
  <c r="K1223" i="1"/>
  <c r="R1223" i="1"/>
  <c r="V1223" i="1" s="1"/>
  <c r="Y1223" i="1"/>
  <c r="AC1223" i="1" s="1"/>
  <c r="AF1223" i="1"/>
  <c r="AJ1223" i="1" s="1"/>
  <c r="AM1223" i="1"/>
  <c r="AQ1223" i="1" s="1"/>
  <c r="AT1223" i="1"/>
  <c r="AX1223" i="1" s="1"/>
  <c r="BA1223" i="1"/>
  <c r="BE1223" i="1" s="1"/>
  <c r="K1224" i="1"/>
  <c r="R1224" i="1"/>
  <c r="V1224" i="1" s="1"/>
  <c r="Y1224" i="1"/>
  <c r="AC1224" i="1" s="1"/>
  <c r="AF1224" i="1"/>
  <c r="AJ1224" i="1" s="1"/>
  <c r="AM1224" i="1"/>
  <c r="AQ1224" i="1" s="1"/>
  <c r="AT1224" i="1"/>
  <c r="AX1224" i="1" s="1"/>
  <c r="BA1224" i="1"/>
  <c r="BE1224" i="1" s="1"/>
  <c r="K1225" i="1"/>
  <c r="R1225" i="1"/>
  <c r="V1225" i="1" s="1"/>
  <c r="Y1225" i="1"/>
  <c r="AC1225" i="1" s="1"/>
  <c r="AF1225" i="1"/>
  <c r="AJ1225" i="1" s="1"/>
  <c r="AM1225" i="1"/>
  <c r="AQ1225" i="1" s="1"/>
  <c r="AT1225" i="1"/>
  <c r="AX1225" i="1" s="1"/>
  <c r="BA1225" i="1"/>
  <c r="BE1225" i="1" s="1"/>
  <c r="K1226" i="1"/>
  <c r="R1226" i="1"/>
  <c r="V1226" i="1" s="1"/>
  <c r="Y1226" i="1"/>
  <c r="AC1226" i="1" s="1"/>
  <c r="AF1226" i="1"/>
  <c r="AJ1226" i="1" s="1"/>
  <c r="AM1226" i="1"/>
  <c r="AQ1226" i="1" s="1"/>
  <c r="AT1226" i="1"/>
  <c r="AX1226" i="1" s="1"/>
  <c r="BA1226" i="1"/>
  <c r="BE1226" i="1" s="1"/>
  <c r="K1227" i="1"/>
  <c r="R1227" i="1"/>
  <c r="V1227" i="1" s="1"/>
  <c r="Y1227" i="1"/>
  <c r="AC1227" i="1" s="1"/>
  <c r="AF1227" i="1"/>
  <c r="AJ1227" i="1" s="1"/>
  <c r="AM1227" i="1"/>
  <c r="AQ1227" i="1" s="1"/>
  <c r="AT1227" i="1"/>
  <c r="AX1227" i="1" s="1"/>
  <c r="BA1227" i="1"/>
  <c r="BE1227" i="1" s="1"/>
  <c r="K1228" i="1"/>
  <c r="R1228" i="1"/>
  <c r="V1228" i="1" s="1"/>
  <c r="Y1228" i="1"/>
  <c r="AC1228" i="1" s="1"/>
  <c r="AF1228" i="1"/>
  <c r="AJ1228" i="1" s="1"/>
  <c r="AM1228" i="1"/>
  <c r="AQ1228" i="1" s="1"/>
  <c r="AT1228" i="1"/>
  <c r="AX1228" i="1" s="1"/>
  <c r="BA1228" i="1"/>
  <c r="BE1228" i="1" s="1"/>
  <c r="K1229" i="1"/>
  <c r="R1229" i="1"/>
  <c r="V1229" i="1" s="1"/>
  <c r="Y1229" i="1"/>
  <c r="AC1229" i="1" s="1"/>
  <c r="AF1229" i="1"/>
  <c r="AJ1229" i="1" s="1"/>
  <c r="AM1229" i="1"/>
  <c r="AQ1229" i="1" s="1"/>
  <c r="AT1229" i="1"/>
  <c r="AX1229" i="1" s="1"/>
  <c r="BA1229" i="1"/>
  <c r="BE1229" i="1" s="1"/>
  <c r="K1230" i="1"/>
  <c r="R1230" i="1"/>
  <c r="V1230" i="1" s="1"/>
  <c r="Y1230" i="1"/>
  <c r="AC1230" i="1" s="1"/>
  <c r="AF1230" i="1"/>
  <c r="AJ1230" i="1" s="1"/>
  <c r="AM1230" i="1"/>
  <c r="AQ1230" i="1" s="1"/>
  <c r="AT1230" i="1"/>
  <c r="AX1230" i="1" s="1"/>
  <c r="BA1230" i="1"/>
  <c r="BE1230" i="1" s="1"/>
  <c r="K1231" i="1"/>
  <c r="R1231" i="1"/>
  <c r="V1231" i="1" s="1"/>
  <c r="Y1231" i="1"/>
  <c r="AC1231" i="1" s="1"/>
  <c r="AF1231" i="1"/>
  <c r="AJ1231" i="1" s="1"/>
  <c r="AM1231" i="1"/>
  <c r="AQ1231" i="1" s="1"/>
  <c r="AT1231" i="1"/>
  <c r="AX1231" i="1" s="1"/>
  <c r="BA1231" i="1"/>
  <c r="BE1231" i="1" s="1"/>
  <c r="K1232" i="1"/>
  <c r="R1232" i="1"/>
  <c r="Y1232" i="1"/>
  <c r="AC1232" i="1" s="1"/>
  <c r="AF1232" i="1"/>
  <c r="AJ1232" i="1" s="1"/>
  <c r="AM1232" i="1"/>
  <c r="AQ1232" i="1" s="1"/>
  <c r="AT1232" i="1"/>
  <c r="AX1232" i="1" s="1"/>
  <c r="BA1232" i="1"/>
  <c r="BE1232" i="1" s="1"/>
  <c r="K1233" i="1"/>
  <c r="R1233" i="1"/>
  <c r="V1233" i="1" s="1"/>
  <c r="Y1233" i="1"/>
  <c r="AC1233" i="1" s="1"/>
  <c r="AF1233" i="1"/>
  <c r="AJ1233" i="1" s="1"/>
  <c r="AM1233" i="1"/>
  <c r="AQ1233" i="1" s="1"/>
  <c r="AT1233" i="1"/>
  <c r="AX1233" i="1" s="1"/>
  <c r="BA1233" i="1"/>
  <c r="BE1233" i="1" s="1"/>
  <c r="K1234" i="1"/>
  <c r="R1234" i="1"/>
  <c r="V1234" i="1" s="1"/>
  <c r="Y1234" i="1"/>
  <c r="AC1234" i="1" s="1"/>
  <c r="AF1234" i="1"/>
  <c r="AJ1234" i="1" s="1"/>
  <c r="AM1234" i="1"/>
  <c r="AQ1234" i="1" s="1"/>
  <c r="AT1234" i="1"/>
  <c r="AX1234" i="1" s="1"/>
  <c r="BA1234" i="1"/>
  <c r="BE1234" i="1" s="1"/>
  <c r="K1235" i="1"/>
  <c r="R1235" i="1"/>
  <c r="V1235" i="1" s="1"/>
  <c r="Y1235" i="1"/>
  <c r="AC1235" i="1" s="1"/>
  <c r="AF1235" i="1"/>
  <c r="AJ1235" i="1" s="1"/>
  <c r="AM1235" i="1"/>
  <c r="AQ1235" i="1" s="1"/>
  <c r="AT1235" i="1"/>
  <c r="AX1235" i="1" s="1"/>
  <c r="BA1235" i="1"/>
  <c r="BE1235" i="1" s="1"/>
  <c r="K1236" i="1"/>
  <c r="R1236" i="1"/>
  <c r="V1236" i="1" s="1"/>
  <c r="Y1236" i="1"/>
  <c r="AC1236" i="1" s="1"/>
  <c r="AF1236" i="1"/>
  <c r="AJ1236" i="1" s="1"/>
  <c r="AM1236" i="1"/>
  <c r="AQ1236" i="1" s="1"/>
  <c r="AT1236" i="1"/>
  <c r="AX1236" i="1" s="1"/>
  <c r="BA1236" i="1"/>
  <c r="BE1236" i="1" s="1"/>
  <c r="K1237" i="1"/>
  <c r="R1237" i="1"/>
  <c r="V1237" i="1" s="1"/>
  <c r="Y1237" i="1"/>
  <c r="AC1237" i="1" s="1"/>
  <c r="AF1237" i="1"/>
  <c r="AJ1237" i="1" s="1"/>
  <c r="AM1237" i="1"/>
  <c r="AQ1237" i="1" s="1"/>
  <c r="AT1237" i="1"/>
  <c r="AX1237" i="1" s="1"/>
  <c r="BA1237" i="1"/>
  <c r="BE1237" i="1" s="1"/>
  <c r="K1238" i="1"/>
  <c r="R1238" i="1"/>
  <c r="V1238" i="1" s="1"/>
  <c r="Y1238" i="1"/>
  <c r="AC1238" i="1" s="1"/>
  <c r="AF1238" i="1"/>
  <c r="AJ1238" i="1" s="1"/>
  <c r="AM1238" i="1"/>
  <c r="AQ1238" i="1" s="1"/>
  <c r="AT1238" i="1"/>
  <c r="AX1238" i="1" s="1"/>
  <c r="BA1238" i="1"/>
  <c r="BE1238" i="1" s="1"/>
  <c r="K1239" i="1"/>
  <c r="R1239" i="1"/>
  <c r="V1239" i="1" s="1"/>
  <c r="Y1239" i="1"/>
  <c r="AC1239" i="1" s="1"/>
  <c r="AF1239" i="1"/>
  <c r="AJ1239" i="1" s="1"/>
  <c r="AM1239" i="1"/>
  <c r="AQ1239" i="1" s="1"/>
  <c r="AT1239" i="1"/>
  <c r="AX1239" i="1" s="1"/>
  <c r="BA1239" i="1"/>
  <c r="BE1239" i="1" s="1"/>
  <c r="K1240" i="1"/>
  <c r="R1240" i="1"/>
  <c r="V1240" i="1" s="1"/>
  <c r="Y1240" i="1"/>
  <c r="AC1240" i="1" s="1"/>
  <c r="AF1240" i="1"/>
  <c r="AJ1240" i="1" s="1"/>
  <c r="AM1240" i="1"/>
  <c r="AQ1240" i="1" s="1"/>
  <c r="AT1240" i="1"/>
  <c r="AX1240" i="1" s="1"/>
  <c r="BA1240" i="1"/>
  <c r="BE1240" i="1" s="1"/>
  <c r="K1241" i="1"/>
  <c r="R1241" i="1"/>
  <c r="V1241" i="1" s="1"/>
  <c r="Y1241" i="1"/>
  <c r="AC1241" i="1" s="1"/>
  <c r="AF1241" i="1"/>
  <c r="AJ1241" i="1" s="1"/>
  <c r="AM1241" i="1"/>
  <c r="AQ1241" i="1" s="1"/>
  <c r="AT1241" i="1"/>
  <c r="AX1241" i="1" s="1"/>
  <c r="BA1241" i="1"/>
  <c r="BE1241" i="1" s="1"/>
  <c r="K1242" i="1"/>
  <c r="R1242" i="1"/>
  <c r="V1242" i="1" s="1"/>
  <c r="Y1242" i="1"/>
  <c r="AC1242" i="1" s="1"/>
  <c r="AF1242" i="1"/>
  <c r="AJ1242" i="1" s="1"/>
  <c r="AM1242" i="1"/>
  <c r="AQ1242" i="1" s="1"/>
  <c r="AT1242" i="1"/>
  <c r="AX1242" i="1" s="1"/>
  <c r="BA1242" i="1"/>
  <c r="BE1242" i="1" s="1"/>
  <c r="K1243" i="1"/>
  <c r="R1243" i="1"/>
  <c r="V1243" i="1" s="1"/>
  <c r="Y1243" i="1"/>
  <c r="AC1243" i="1" s="1"/>
  <c r="AF1243" i="1"/>
  <c r="AJ1243" i="1" s="1"/>
  <c r="AM1243" i="1"/>
  <c r="AQ1243" i="1" s="1"/>
  <c r="AT1243" i="1"/>
  <c r="AX1243" i="1" s="1"/>
  <c r="BA1243" i="1"/>
  <c r="BE1243" i="1" s="1"/>
  <c r="K1244" i="1"/>
  <c r="R1244" i="1"/>
  <c r="V1244" i="1" s="1"/>
  <c r="Y1244" i="1"/>
  <c r="AC1244" i="1" s="1"/>
  <c r="AF1244" i="1"/>
  <c r="AJ1244" i="1" s="1"/>
  <c r="AM1244" i="1"/>
  <c r="AQ1244" i="1" s="1"/>
  <c r="AT1244" i="1"/>
  <c r="AX1244" i="1" s="1"/>
  <c r="BA1244" i="1"/>
  <c r="BE1244" i="1" s="1"/>
  <c r="K1245" i="1"/>
  <c r="R1245" i="1"/>
  <c r="V1245" i="1" s="1"/>
  <c r="Y1245" i="1"/>
  <c r="AC1245" i="1" s="1"/>
  <c r="AF1245" i="1"/>
  <c r="AJ1245" i="1" s="1"/>
  <c r="AM1245" i="1"/>
  <c r="AQ1245" i="1" s="1"/>
  <c r="AT1245" i="1"/>
  <c r="AX1245" i="1" s="1"/>
  <c r="BA1245" i="1"/>
  <c r="BE1245" i="1" s="1"/>
  <c r="K1246" i="1"/>
  <c r="R1246" i="1"/>
  <c r="V1246" i="1" s="1"/>
  <c r="Y1246" i="1"/>
  <c r="AC1246" i="1" s="1"/>
  <c r="AF1246" i="1"/>
  <c r="AJ1246" i="1" s="1"/>
  <c r="AM1246" i="1"/>
  <c r="AQ1246" i="1" s="1"/>
  <c r="AT1246" i="1"/>
  <c r="AX1246" i="1" s="1"/>
  <c r="BA1246" i="1"/>
  <c r="BE1246" i="1" s="1"/>
  <c r="K1247" i="1"/>
  <c r="R1247" i="1"/>
  <c r="V1247" i="1" s="1"/>
  <c r="Y1247" i="1"/>
  <c r="AC1247" i="1" s="1"/>
  <c r="AF1247" i="1"/>
  <c r="AJ1247" i="1" s="1"/>
  <c r="AM1247" i="1"/>
  <c r="AQ1247" i="1" s="1"/>
  <c r="AT1247" i="1"/>
  <c r="AX1247" i="1" s="1"/>
  <c r="BA1247" i="1"/>
  <c r="BE1247" i="1" s="1"/>
  <c r="K1248" i="1"/>
  <c r="R1248" i="1"/>
  <c r="V1248" i="1" s="1"/>
  <c r="Y1248" i="1"/>
  <c r="AC1248" i="1" s="1"/>
  <c r="AF1248" i="1"/>
  <c r="AJ1248" i="1" s="1"/>
  <c r="AM1248" i="1"/>
  <c r="AQ1248" i="1" s="1"/>
  <c r="AT1248" i="1"/>
  <c r="AX1248" i="1" s="1"/>
  <c r="BA1248" i="1"/>
  <c r="BE1248" i="1" s="1"/>
  <c r="K1249" i="1"/>
  <c r="R1249" i="1"/>
  <c r="V1249" i="1" s="1"/>
  <c r="Y1249" i="1"/>
  <c r="AC1249" i="1" s="1"/>
  <c r="AF1249" i="1"/>
  <c r="AJ1249" i="1" s="1"/>
  <c r="AM1249" i="1"/>
  <c r="AQ1249" i="1" s="1"/>
  <c r="AT1249" i="1"/>
  <c r="AX1249" i="1" s="1"/>
  <c r="BA1249" i="1"/>
  <c r="BE1249" i="1" s="1"/>
  <c r="K1250" i="1"/>
  <c r="R1250" i="1"/>
  <c r="V1250" i="1" s="1"/>
  <c r="Y1250" i="1"/>
  <c r="AC1250" i="1" s="1"/>
  <c r="AF1250" i="1"/>
  <c r="AJ1250" i="1" s="1"/>
  <c r="AM1250" i="1"/>
  <c r="AQ1250" i="1" s="1"/>
  <c r="AT1250" i="1"/>
  <c r="AX1250" i="1" s="1"/>
  <c r="BA1250" i="1"/>
  <c r="BE1250" i="1" s="1"/>
  <c r="K1251" i="1"/>
  <c r="R1251" i="1"/>
  <c r="V1251" i="1" s="1"/>
  <c r="Y1251" i="1"/>
  <c r="AC1251" i="1" s="1"/>
  <c r="AF1251" i="1"/>
  <c r="AJ1251" i="1" s="1"/>
  <c r="AM1251" i="1"/>
  <c r="AQ1251" i="1" s="1"/>
  <c r="AT1251" i="1"/>
  <c r="AX1251" i="1" s="1"/>
  <c r="BA1251" i="1"/>
  <c r="BE1251" i="1" s="1"/>
  <c r="K1252" i="1"/>
  <c r="R1252" i="1"/>
  <c r="V1252" i="1" s="1"/>
  <c r="Y1252" i="1"/>
  <c r="AC1252" i="1" s="1"/>
  <c r="AF1252" i="1"/>
  <c r="AJ1252" i="1" s="1"/>
  <c r="AM1252" i="1"/>
  <c r="AQ1252" i="1" s="1"/>
  <c r="AT1252" i="1"/>
  <c r="AX1252" i="1" s="1"/>
  <c r="BA1252" i="1"/>
  <c r="BE1252" i="1" s="1"/>
  <c r="K1253" i="1"/>
  <c r="R1253" i="1"/>
  <c r="V1253" i="1" s="1"/>
  <c r="Y1253" i="1"/>
  <c r="AC1253" i="1" s="1"/>
  <c r="AF1253" i="1"/>
  <c r="AJ1253" i="1" s="1"/>
  <c r="AM1253" i="1"/>
  <c r="AQ1253" i="1" s="1"/>
  <c r="AT1253" i="1"/>
  <c r="AX1253" i="1" s="1"/>
  <c r="BA1253" i="1"/>
  <c r="BE1253" i="1" s="1"/>
  <c r="K1254" i="1"/>
  <c r="R1254" i="1"/>
  <c r="V1254" i="1" s="1"/>
  <c r="Y1254" i="1"/>
  <c r="AC1254" i="1" s="1"/>
  <c r="AF1254" i="1"/>
  <c r="AJ1254" i="1" s="1"/>
  <c r="AM1254" i="1"/>
  <c r="AQ1254" i="1" s="1"/>
  <c r="AT1254" i="1"/>
  <c r="AX1254" i="1" s="1"/>
  <c r="BA1254" i="1"/>
  <c r="BE1254" i="1" s="1"/>
  <c r="K1255" i="1"/>
  <c r="R1255" i="1"/>
  <c r="V1255" i="1" s="1"/>
  <c r="Y1255" i="1"/>
  <c r="AC1255" i="1" s="1"/>
  <c r="AF1255" i="1"/>
  <c r="AJ1255" i="1" s="1"/>
  <c r="AM1255" i="1"/>
  <c r="AQ1255" i="1" s="1"/>
  <c r="AT1255" i="1"/>
  <c r="AX1255" i="1" s="1"/>
  <c r="BA1255" i="1"/>
  <c r="BE1255" i="1" s="1"/>
  <c r="K1256" i="1"/>
  <c r="R1256" i="1"/>
  <c r="V1256" i="1" s="1"/>
  <c r="Y1256" i="1"/>
  <c r="AC1256" i="1" s="1"/>
  <c r="AF1256" i="1"/>
  <c r="AJ1256" i="1" s="1"/>
  <c r="AM1256" i="1"/>
  <c r="AQ1256" i="1" s="1"/>
  <c r="AT1256" i="1"/>
  <c r="AX1256" i="1" s="1"/>
  <c r="BA1256" i="1"/>
  <c r="BE1256" i="1" s="1"/>
  <c r="K1257" i="1"/>
  <c r="R1257" i="1"/>
  <c r="V1257" i="1" s="1"/>
  <c r="Y1257" i="1"/>
  <c r="AC1257" i="1" s="1"/>
  <c r="AF1257" i="1"/>
  <c r="AJ1257" i="1" s="1"/>
  <c r="AM1257" i="1"/>
  <c r="AQ1257" i="1" s="1"/>
  <c r="AT1257" i="1"/>
  <c r="AX1257" i="1" s="1"/>
  <c r="BA1257" i="1"/>
  <c r="BE1257" i="1" s="1"/>
  <c r="K1258" i="1"/>
  <c r="R1258" i="1"/>
  <c r="V1258" i="1" s="1"/>
  <c r="Y1258" i="1"/>
  <c r="AC1258" i="1" s="1"/>
  <c r="AF1258" i="1"/>
  <c r="AJ1258" i="1" s="1"/>
  <c r="AM1258" i="1"/>
  <c r="AQ1258" i="1" s="1"/>
  <c r="AT1258" i="1"/>
  <c r="AX1258" i="1" s="1"/>
  <c r="BA1258" i="1"/>
  <c r="BE1258" i="1" s="1"/>
  <c r="K1259" i="1"/>
  <c r="R1259" i="1"/>
  <c r="V1259" i="1" s="1"/>
  <c r="Y1259" i="1"/>
  <c r="AC1259" i="1" s="1"/>
  <c r="AF1259" i="1"/>
  <c r="AJ1259" i="1" s="1"/>
  <c r="AM1259" i="1"/>
  <c r="AQ1259" i="1" s="1"/>
  <c r="AT1259" i="1"/>
  <c r="AX1259" i="1" s="1"/>
  <c r="BA1259" i="1"/>
  <c r="BE1259" i="1" s="1"/>
  <c r="K1260" i="1"/>
  <c r="R1260" i="1"/>
  <c r="V1260" i="1" s="1"/>
  <c r="Y1260" i="1"/>
  <c r="AC1260" i="1" s="1"/>
  <c r="AF1260" i="1"/>
  <c r="AJ1260" i="1" s="1"/>
  <c r="AM1260" i="1"/>
  <c r="AQ1260" i="1" s="1"/>
  <c r="AT1260" i="1"/>
  <c r="AX1260" i="1" s="1"/>
  <c r="BA1260" i="1"/>
  <c r="BE1260" i="1" s="1"/>
  <c r="K1261" i="1"/>
  <c r="R1261" i="1"/>
  <c r="V1261" i="1" s="1"/>
  <c r="Y1261" i="1"/>
  <c r="AC1261" i="1" s="1"/>
  <c r="AF1261" i="1"/>
  <c r="AJ1261" i="1" s="1"/>
  <c r="AM1261" i="1"/>
  <c r="AQ1261" i="1" s="1"/>
  <c r="AT1261" i="1"/>
  <c r="AX1261" i="1" s="1"/>
  <c r="BA1261" i="1"/>
  <c r="BE1261" i="1" s="1"/>
  <c r="K1264" i="1"/>
  <c r="R1264" i="1"/>
  <c r="V1264" i="1" s="1"/>
  <c r="Y1264" i="1"/>
  <c r="AC1264" i="1" s="1"/>
  <c r="AF1264" i="1"/>
  <c r="AJ1264" i="1" s="1"/>
  <c r="AM1264" i="1"/>
  <c r="AQ1264" i="1" s="1"/>
  <c r="AT1264" i="1"/>
  <c r="AX1264" i="1" s="1"/>
  <c r="BA1264" i="1"/>
  <c r="BE1264" i="1" s="1"/>
  <c r="K1265" i="1"/>
  <c r="R1265" i="1"/>
  <c r="V1265" i="1" s="1"/>
  <c r="Y1265" i="1"/>
  <c r="AC1265" i="1" s="1"/>
  <c r="AF1265" i="1"/>
  <c r="AJ1265" i="1" s="1"/>
  <c r="AM1265" i="1"/>
  <c r="AQ1265" i="1" s="1"/>
  <c r="AT1265" i="1"/>
  <c r="AX1265" i="1" s="1"/>
  <c r="BA1265" i="1"/>
  <c r="BE1265" i="1" s="1"/>
  <c r="K1267" i="1"/>
  <c r="R1267" i="1"/>
  <c r="V1267" i="1" s="1"/>
  <c r="Y1267" i="1"/>
  <c r="AC1267" i="1" s="1"/>
  <c r="AF1267" i="1"/>
  <c r="AJ1267" i="1" s="1"/>
  <c r="AM1267" i="1"/>
  <c r="AQ1267" i="1" s="1"/>
  <c r="AT1267" i="1"/>
  <c r="AX1267" i="1" s="1"/>
  <c r="BA1267" i="1"/>
  <c r="BE1267" i="1" s="1"/>
  <c r="K1268" i="1"/>
  <c r="R1268" i="1"/>
  <c r="V1268" i="1" s="1"/>
  <c r="Y1268" i="1"/>
  <c r="AC1268" i="1" s="1"/>
  <c r="AF1268" i="1"/>
  <c r="AJ1268" i="1" s="1"/>
  <c r="AM1268" i="1"/>
  <c r="AQ1268" i="1" s="1"/>
  <c r="AT1268" i="1"/>
  <c r="AX1268" i="1" s="1"/>
  <c r="BA1268" i="1"/>
  <c r="BE1268" i="1" s="1"/>
  <c r="K1269" i="1"/>
  <c r="R1269" i="1"/>
  <c r="V1269" i="1" s="1"/>
  <c r="Y1269" i="1"/>
  <c r="AC1269" i="1" s="1"/>
  <c r="AF1269" i="1"/>
  <c r="AJ1269" i="1" s="1"/>
  <c r="AM1269" i="1"/>
  <c r="AQ1269" i="1" s="1"/>
  <c r="AT1269" i="1"/>
  <c r="AX1269" i="1" s="1"/>
  <c r="BA1269" i="1"/>
  <c r="BE1269" i="1" s="1"/>
  <c r="K1270" i="1"/>
  <c r="R1270" i="1"/>
  <c r="V1270" i="1" s="1"/>
  <c r="Y1270" i="1"/>
  <c r="AC1270" i="1" s="1"/>
  <c r="AF1270" i="1"/>
  <c r="AJ1270" i="1" s="1"/>
  <c r="AM1270" i="1"/>
  <c r="AQ1270" i="1" s="1"/>
  <c r="AT1270" i="1"/>
  <c r="AX1270" i="1" s="1"/>
  <c r="BA1270" i="1"/>
  <c r="BE1270" i="1" s="1"/>
  <c r="K1271" i="1"/>
  <c r="R1271" i="1"/>
  <c r="V1271" i="1" s="1"/>
  <c r="Y1271" i="1"/>
  <c r="AC1271" i="1" s="1"/>
  <c r="AF1271" i="1"/>
  <c r="AJ1271" i="1" s="1"/>
  <c r="AM1271" i="1"/>
  <c r="AQ1271" i="1" s="1"/>
  <c r="AT1271" i="1"/>
  <c r="AX1271" i="1" s="1"/>
  <c r="BA1271" i="1"/>
  <c r="BE1271" i="1" s="1"/>
  <c r="K1272" i="1"/>
  <c r="R1272" i="1"/>
  <c r="V1272" i="1" s="1"/>
  <c r="Y1272" i="1"/>
  <c r="AC1272" i="1" s="1"/>
  <c r="AF1272" i="1"/>
  <c r="AJ1272" i="1" s="1"/>
  <c r="AM1272" i="1"/>
  <c r="AQ1272" i="1" s="1"/>
  <c r="AT1272" i="1"/>
  <c r="AX1272" i="1" s="1"/>
  <c r="BA1272" i="1"/>
  <c r="BE1272" i="1" s="1"/>
  <c r="K1273" i="1"/>
  <c r="R1273" i="1"/>
  <c r="V1273" i="1" s="1"/>
  <c r="Y1273" i="1"/>
  <c r="AC1273" i="1" s="1"/>
  <c r="AF1273" i="1"/>
  <c r="AJ1273" i="1" s="1"/>
  <c r="AM1273" i="1"/>
  <c r="AQ1273" i="1" s="1"/>
  <c r="AT1273" i="1"/>
  <c r="AX1273" i="1" s="1"/>
  <c r="BA1273" i="1"/>
  <c r="BE1273" i="1" s="1"/>
  <c r="K1274" i="1"/>
  <c r="R1274" i="1"/>
  <c r="V1274" i="1" s="1"/>
  <c r="Y1274" i="1"/>
  <c r="AC1274" i="1" s="1"/>
  <c r="AF1274" i="1"/>
  <c r="AJ1274" i="1" s="1"/>
  <c r="AM1274" i="1"/>
  <c r="AQ1274" i="1" s="1"/>
  <c r="AT1274" i="1"/>
  <c r="AX1274" i="1" s="1"/>
  <c r="BA1274" i="1"/>
  <c r="BE1274" i="1" s="1"/>
  <c r="K1275" i="1"/>
  <c r="R1275" i="1"/>
  <c r="V1275" i="1" s="1"/>
  <c r="Y1275" i="1"/>
  <c r="AC1275" i="1" s="1"/>
  <c r="AF1275" i="1"/>
  <c r="AJ1275" i="1" s="1"/>
  <c r="AM1275" i="1"/>
  <c r="AQ1275" i="1" s="1"/>
  <c r="AT1275" i="1"/>
  <c r="AX1275" i="1" s="1"/>
  <c r="BA1275" i="1"/>
  <c r="BE1275" i="1" s="1"/>
  <c r="K1276" i="1"/>
  <c r="R1276" i="1"/>
  <c r="V1276" i="1" s="1"/>
  <c r="Y1276" i="1"/>
  <c r="AC1276" i="1" s="1"/>
  <c r="AF1276" i="1"/>
  <c r="AJ1276" i="1" s="1"/>
  <c r="AM1276" i="1"/>
  <c r="AQ1276" i="1" s="1"/>
  <c r="AT1276" i="1"/>
  <c r="AX1276" i="1" s="1"/>
  <c r="BA1276" i="1"/>
  <c r="BE1276" i="1" s="1"/>
  <c r="K1277" i="1"/>
  <c r="R1277" i="1"/>
  <c r="V1277" i="1" s="1"/>
  <c r="Y1277" i="1"/>
  <c r="AC1277" i="1" s="1"/>
  <c r="AF1277" i="1"/>
  <c r="AJ1277" i="1" s="1"/>
  <c r="AM1277" i="1"/>
  <c r="AQ1277" i="1" s="1"/>
  <c r="AT1277" i="1"/>
  <c r="AX1277" i="1" s="1"/>
  <c r="BA1277" i="1"/>
  <c r="BE1277" i="1" s="1"/>
  <c r="K1278" i="1"/>
  <c r="R1278" i="1"/>
  <c r="V1278" i="1" s="1"/>
  <c r="Y1278" i="1"/>
  <c r="AC1278" i="1" s="1"/>
  <c r="AF1278" i="1"/>
  <c r="AJ1278" i="1" s="1"/>
  <c r="AM1278" i="1"/>
  <c r="AQ1278" i="1" s="1"/>
  <c r="AT1278" i="1"/>
  <c r="AX1278" i="1" s="1"/>
  <c r="BA1278" i="1"/>
  <c r="BE1278" i="1" s="1"/>
  <c r="K1279" i="1"/>
  <c r="R1279" i="1"/>
  <c r="V1279" i="1" s="1"/>
  <c r="Y1279" i="1"/>
  <c r="AC1279" i="1" s="1"/>
  <c r="AF1279" i="1"/>
  <c r="AJ1279" i="1" s="1"/>
  <c r="AM1279" i="1"/>
  <c r="AQ1279" i="1" s="1"/>
  <c r="AT1279" i="1"/>
  <c r="AX1279" i="1" s="1"/>
  <c r="BA1279" i="1"/>
  <c r="BE1279" i="1" s="1"/>
  <c r="K1280" i="1"/>
  <c r="R1280" i="1"/>
  <c r="V1280" i="1" s="1"/>
  <c r="Y1280" i="1"/>
  <c r="AC1280" i="1" s="1"/>
  <c r="AF1280" i="1"/>
  <c r="AJ1280" i="1" s="1"/>
  <c r="AM1280" i="1"/>
  <c r="AQ1280" i="1" s="1"/>
  <c r="AT1280" i="1"/>
  <c r="AX1280" i="1" s="1"/>
  <c r="BA1280" i="1"/>
  <c r="BE1280" i="1" s="1"/>
  <c r="K1281" i="1"/>
  <c r="R1281" i="1"/>
  <c r="V1281" i="1" s="1"/>
  <c r="Y1281" i="1"/>
  <c r="AC1281" i="1" s="1"/>
  <c r="AF1281" i="1"/>
  <c r="AJ1281" i="1" s="1"/>
  <c r="AM1281" i="1"/>
  <c r="AQ1281" i="1" s="1"/>
  <c r="AT1281" i="1"/>
  <c r="AX1281" i="1" s="1"/>
  <c r="BA1281" i="1"/>
  <c r="BE1281" i="1" s="1"/>
  <c r="K1282" i="1"/>
  <c r="R1282" i="1"/>
  <c r="V1282" i="1" s="1"/>
  <c r="Y1282" i="1"/>
  <c r="AC1282" i="1" s="1"/>
  <c r="AF1282" i="1"/>
  <c r="AJ1282" i="1" s="1"/>
  <c r="AM1282" i="1"/>
  <c r="AQ1282" i="1" s="1"/>
  <c r="AT1282" i="1"/>
  <c r="AX1282" i="1" s="1"/>
  <c r="BA1282" i="1"/>
  <c r="BE1282" i="1" s="1"/>
  <c r="K1283" i="1"/>
  <c r="R1283" i="1"/>
  <c r="V1283" i="1" s="1"/>
  <c r="Y1283" i="1"/>
  <c r="AC1283" i="1" s="1"/>
  <c r="AF1283" i="1"/>
  <c r="AJ1283" i="1" s="1"/>
  <c r="AM1283" i="1"/>
  <c r="AQ1283" i="1" s="1"/>
  <c r="AT1283" i="1"/>
  <c r="AX1283" i="1" s="1"/>
  <c r="BA1283" i="1"/>
  <c r="BE1283" i="1" s="1"/>
  <c r="K1284" i="1"/>
  <c r="R1284" i="1"/>
  <c r="V1284" i="1" s="1"/>
  <c r="Y1284" i="1"/>
  <c r="AC1284" i="1" s="1"/>
  <c r="AF1284" i="1"/>
  <c r="AJ1284" i="1" s="1"/>
  <c r="AM1284" i="1"/>
  <c r="AQ1284" i="1" s="1"/>
  <c r="AT1284" i="1"/>
  <c r="AX1284" i="1" s="1"/>
  <c r="BA1284" i="1"/>
  <c r="BE1284" i="1" s="1"/>
  <c r="K1285" i="1"/>
  <c r="R1285" i="1"/>
  <c r="V1285" i="1" s="1"/>
  <c r="Y1285" i="1"/>
  <c r="AC1285" i="1" s="1"/>
  <c r="AF1285" i="1"/>
  <c r="AJ1285" i="1" s="1"/>
  <c r="AM1285" i="1"/>
  <c r="AQ1285" i="1" s="1"/>
  <c r="AT1285" i="1"/>
  <c r="AX1285" i="1" s="1"/>
  <c r="BA1285" i="1"/>
  <c r="BE1285" i="1" s="1"/>
  <c r="K1286" i="1"/>
  <c r="R1286" i="1"/>
  <c r="V1286" i="1" s="1"/>
  <c r="Y1286" i="1"/>
  <c r="AC1286" i="1" s="1"/>
  <c r="AF1286" i="1"/>
  <c r="AJ1286" i="1" s="1"/>
  <c r="AM1286" i="1"/>
  <c r="AQ1286" i="1" s="1"/>
  <c r="AT1286" i="1"/>
  <c r="AX1286" i="1" s="1"/>
  <c r="BA1286" i="1"/>
  <c r="BE1286" i="1" s="1"/>
  <c r="K1287" i="1"/>
  <c r="R1287" i="1"/>
  <c r="V1287" i="1" s="1"/>
  <c r="Y1287" i="1"/>
  <c r="AC1287" i="1" s="1"/>
  <c r="AF1287" i="1"/>
  <c r="AJ1287" i="1" s="1"/>
  <c r="AM1287" i="1"/>
  <c r="AQ1287" i="1" s="1"/>
  <c r="AT1287" i="1"/>
  <c r="AX1287" i="1" s="1"/>
  <c r="BA1287" i="1"/>
  <c r="BE1287" i="1" s="1"/>
  <c r="K1288" i="1"/>
  <c r="R1288" i="1"/>
  <c r="V1288" i="1" s="1"/>
  <c r="Y1288" i="1"/>
  <c r="AC1288" i="1" s="1"/>
  <c r="AF1288" i="1"/>
  <c r="AJ1288" i="1" s="1"/>
  <c r="AM1288" i="1"/>
  <c r="AQ1288" i="1" s="1"/>
  <c r="AT1288" i="1"/>
  <c r="AX1288" i="1" s="1"/>
  <c r="BA1288" i="1"/>
  <c r="BE1288" i="1" s="1"/>
  <c r="K1289" i="1"/>
  <c r="R1289" i="1"/>
  <c r="V1289" i="1" s="1"/>
  <c r="Y1289" i="1"/>
  <c r="AC1289" i="1" s="1"/>
  <c r="AF1289" i="1"/>
  <c r="AJ1289" i="1" s="1"/>
  <c r="AM1289" i="1"/>
  <c r="AQ1289" i="1" s="1"/>
  <c r="AX1289" i="1"/>
  <c r="BA1289" i="1"/>
  <c r="BE1289" i="1" s="1"/>
  <c r="K1290" i="1"/>
  <c r="R1290" i="1"/>
  <c r="V1290" i="1" s="1"/>
  <c r="Y1290" i="1"/>
  <c r="AC1290" i="1" s="1"/>
  <c r="AF1290" i="1"/>
  <c r="AJ1290" i="1" s="1"/>
  <c r="AM1290" i="1"/>
  <c r="AQ1290" i="1" s="1"/>
  <c r="AT1290" i="1"/>
  <c r="AX1290" i="1" s="1"/>
  <c r="BA1290" i="1"/>
  <c r="BE1290" i="1" s="1"/>
  <c r="K1292" i="1"/>
  <c r="R1292" i="1"/>
  <c r="V1292" i="1" s="1"/>
  <c r="Y1292" i="1"/>
  <c r="AC1292" i="1" s="1"/>
  <c r="AF1292" i="1"/>
  <c r="AJ1292" i="1" s="1"/>
  <c r="AM1292" i="1"/>
  <c r="AQ1292" i="1" s="1"/>
  <c r="AT1292" i="1"/>
  <c r="AX1292" i="1" s="1"/>
  <c r="BA1292" i="1"/>
  <c r="BE1292" i="1" s="1"/>
  <c r="K1293" i="1"/>
  <c r="R1293" i="1"/>
  <c r="V1293" i="1" s="1"/>
  <c r="Y1293" i="1"/>
  <c r="AC1293" i="1" s="1"/>
  <c r="AF1293" i="1"/>
  <c r="AJ1293" i="1" s="1"/>
  <c r="AM1293" i="1"/>
  <c r="AQ1293" i="1" s="1"/>
  <c r="AT1293" i="1"/>
  <c r="AX1293" i="1" s="1"/>
  <c r="BA1293" i="1"/>
  <c r="BE1293" i="1" s="1"/>
  <c r="K1294" i="1"/>
  <c r="R1294" i="1"/>
  <c r="V1294" i="1" s="1"/>
  <c r="Y1294" i="1"/>
  <c r="AC1294" i="1" s="1"/>
  <c r="AF1294" i="1"/>
  <c r="AJ1294" i="1" s="1"/>
  <c r="AM1294" i="1"/>
  <c r="AQ1294" i="1" s="1"/>
  <c r="AT1294" i="1"/>
  <c r="AX1294" i="1" s="1"/>
  <c r="BA1294" i="1"/>
  <c r="BE1294" i="1" s="1"/>
  <c r="K1295" i="1"/>
  <c r="R1295" i="1"/>
  <c r="V1295" i="1" s="1"/>
  <c r="Y1295" i="1"/>
  <c r="AC1295" i="1" s="1"/>
  <c r="AF1295" i="1"/>
  <c r="AJ1295" i="1" s="1"/>
  <c r="AM1295" i="1"/>
  <c r="AQ1295" i="1" s="1"/>
  <c r="AT1295" i="1"/>
  <c r="AX1295" i="1" s="1"/>
  <c r="BA1295" i="1"/>
  <c r="BE1295" i="1" s="1"/>
  <c r="K1296" i="1"/>
  <c r="R1296" i="1"/>
  <c r="V1296" i="1" s="1"/>
  <c r="Y1296" i="1"/>
  <c r="AC1296" i="1" s="1"/>
  <c r="AF1296" i="1"/>
  <c r="AJ1296" i="1" s="1"/>
  <c r="AM1296" i="1"/>
  <c r="AQ1296" i="1" s="1"/>
  <c r="AT1296" i="1"/>
  <c r="AX1296" i="1" s="1"/>
  <c r="BA1296" i="1"/>
  <c r="BE1296" i="1" s="1"/>
  <c r="K1297" i="1"/>
  <c r="R1297" i="1"/>
  <c r="V1297" i="1" s="1"/>
  <c r="Y1297" i="1"/>
  <c r="AC1297" i="1" s="1"/>
  <c r="AF1297" i="1"/>
  <c r="AJ1297" i="1" s="1"/>
  <c r="AM1297" i="1"/>
  <c r="AQ1297" i="1" s="1"/>
  <c r="AT1297" i="1"/>
  <c r="AX1297" i="1" s="1"/>
  <c r="BA1297" i="1"/>
  <c r="BE1297" i="1" s="1"/>
  <c r="K1298" i="1"/>
  <c r="R1298" i="1"/>
  <c r="V1298" i="1" s="1"/>
  <c r="Y1298" i="1"/>
  <c r="AC1298" i="1" s="1"/>
  <c r="AF1298" i="1"/>
  <c r="AJ1298" i="1" s="1"/>
  <c r="AM1298" i="1"/>
  <c r="AQ1298" i="1" s="1"/>
  <c r="AT1298" i="1"/>
  <c r="AX1298" i="1" s="1"/>
  <c r="BA1298" i="1"/>
  <c r="BE1298" i="1" s="1"/>
  <c r="K1299" i="1"/>
  <c r="R1299" i="1"/>
  <c r="V1299" i="1" s="1"/>
  <c r="Y1299" i="1"/>
  <c r="AC1299" i="1" s="1"/>
  <c r="AF1299" i="1"/>
  <c r="AJ1299" i="1" s="1"/>
  <c r="AM1299" i="1"/>
  <c r="AQ1299" i="1" s="1"/>
  <c r="AT1299" i="1"/>
  <c r="AX1299" i="1" s="1"/>
  <c r="BA1299" i="1"/>
  <c r="BE1299" i="1" s="1"/>
  <c r="K1300" i="1"/>
  <c r="R1300" i="1"/>
  <c r="V1300" i="1" s="1"/>
  <c r="Y1300" i="1"/>
  <c r="AC1300" i="1" s="1"/>
  <c r="AF1300" i="1"/>
  <c r="AJ1300" i="1" s="1"/>
  <c r="AM1300" i="1"/>
  <c r="AQ1300" i="1" s="1"/>
  <c r="AT1300" i="1"/>
  <c r="AX1300" i="1" s="1"/>
  <c r="BA1300" i="1"/>
  <c r="BE1300" i="1" s="1"/>
  <c r="K1301" i="1"/>
  <c r="R1301" i="1"/>
  <c r="V1301" i="1" s="1"/>
  <c r="Y1301" i="1"/>
  <c r="AC1301" i="1" s="1"/>
  <c r="AF1301" i="1"/>
  <c r="AJ1301" i="1" s="1"/>
  <c r="AM1301" i="1"/>
  <c r="AQ1301" i="1" s="1"/>
  <c r="AT1301" i="1"/>
  <c r="AX1301" i="1" s="1"/>
  <c r="BA1301" i="1"/>
  <c r="BE1301" i="1" s="1"/>
  <c r="K1302" i="1"/>
  <c r="R1302" i="1"/>
  <c r="V1302" i="1" s="1"/>
  <c r="Y1302" i="1"/>
  <c r="AC1302" i="1" s="1"/>
  <c r="AF1302" i="1"/>
  <c r="AJ1302" i="1" s="1"/>
  <c r="AM1302" i="1"/>
  <c r="AQ1302" i="1" s="1"/>
  <c r="AT1302" i="1"/>
  <c r="AX1302" i="1" s="1"/>
  <c r="BA1302" i="1"/>
  <c r="BE1302" i="1" s="1"/>
  <c r="K1303" i="1"/>
  <c r="R1303" i="1"/>
  <c r="V1303" i="1" s="1"/>
  <c r="Y1303" i="1"/>
  <c r="AC1303" i="1" s="1"/>
  <c r="AF1303" i="1"/>
  <c r="AJ1303" i="1" s="1"/>
  <c r="AM1303" i="1"/>
  <c r="AQ1303" i="1" s="1"/>
  <c r="AT1303" i="1"/>
  <c r="AX1303" i="1" s="1"/>
  <c r="BA1303" i="1"/>
  <c r="BE1303" i="1" s="1"/>
  <c r="K1304" i="1"/>
  <c r="R1304" i="1"/>
  <c r="V1304" i="1" s="1"/>
  <c r="Y1304" i="1"/>
  <c r="AC1304" i="1" s="1"/>
  <c r="AF1304" i="1"/>
  <c r="AJ1304" i="1" s="1"/>
  <c r="AM1304" i="1"/>
  <c r="AQ1304" i="1" s="1"/>
  <c r="AT1304" i="1"/>
  <c r="AX1304" i="1" s="1"/>
  <c r="BA1304" i="1"/>
  <c r="BE1304" i="1" s="1"/>
  <c r="K1305" i="1"/>
  <c r="R1305" i="1"/>
  <c r="V1305" i="1" s="1"/>
  <c r="Y1305" i="1"/>
  <c r="AC1305" i="1" s="1"/>
  <c r="AF1305" i="1"/>
  <c r="AJ1305" i="1" s="1"/>
  <c r="AM1305" i="1"/>
  <c r="AQ1305" i="1" s="1"/>
  <c r="AT1305" i="1"/>
  <c r="AX1305" i="1" s="1"/>
  <c r="BA1305" i="1"/>
  <c r="BE1305" i="1" s="1"/>
  <c r="K1306" i="1"/>
  <c r="R1306" i="1"/>
  <c r="V1306" i="1" s="1"/>
  <c r="Y1306" i="1"/>
  <c r="AC1306" i="1" s="1"/>
  <c r="AJ1306" i="1"/>
  <c r="BE1306" i="1"/>
  <c r="K1307" i="1"/>
  <c r="R1307" i="1"/>
  <c r="V1307" i="1" s="1"/>
  <c r="Y1307" i="1"/>
  <c r="AC1307" i="1" s="1"/>
  <c r="AF1307" i="1"/>
  <c r="AJ1307" i="1" s="1"/>
  <c r="AM1307" i="1"/>
  <c r="AQ1307" i="1" s="1"/>
  <c r="AT1307" i="1"/>
  <c r="AX1307" i="1" s="1"/>
  <c r="BA1307" i="1"/>
  <c r="BE1307" i="1" s="1"/>
  <c r="K1308" i="1"/>
  <c r="R1308" i="1"/>
  <c r="V1308" i="1" s="1"/>
  <c r="Y1308" i="1"/>
  <c r="AC1308" i="1" s="1"/>
  <c r="AF1308" i="1"/>
  <c r="AJ1308" i="1" s="1"/>
  <c r="AM1308" i="1"/>
  <c r="AQ1308" i="1" s="1"/>
  <c r="AT1308" i="1"/>
  <c r="AX1308" i="1" s="1"/>
  <c r="BA1308" i="1"/>
  <c r="BE1308" i="1" s="1"/>
  <c r="K1309" i="1"/>
  <c r="R1309" i="1"/>
  <c r="V1309" i="1" s="1"/>
  <c r="Y1309" i="1"/>
  <c r="AC1309" i="1" s="1"/>
  <c r="AF1309" i="1"/>
  <c r="AJ1309" i="1" s="1"/>
  <c r="AM1309" i="1"/>
  <c r="AQ1309" i="1" s="1"/>
  <c r="AT1309" i="1"/>
  <c r="AX1309" i="1" s="1"/>
  <c r="BA1309" i="1"/>
  <c r="BE1309" i="1" s="1"/>
  <c r="K1310" i="1"/>
  <c r="R1310" i="1"/>
  <c r="V1310" i="1" s="1"/>
  <c r="Y1310" i="1"/>
  <c r="AC1310" i="1" s="1"/>
  <c r="AF1310" i="1"/>
  <c r="AJ1310" i="1" s="1"/>
  <c r="AM1310" i="1"/>
  <c r="AQ1310" i="1" s="1"/>
  <c r="AT1310" i="1"/>
  <c r="AX1310" i="1" s="1"/>
  <c r="BA1310" i="1"/>
  <c r="BE1310" i="1" s="1"/>
  <c r="K1311" i="1"/>
  <c r="R1311" i="1"/>
  <c r="V1311" i="1" s="1"/>
  <c r="Y1311" i="1"/>
  <c r="AC1311" i="1" s="1"/>
  <c r="AF1311" i="1"/>
  <c r="AJ1311" i="1" s="1"/>
  <c r="AM1311" i="1"/>
  <c r="AQ1311" i="1" s="1"/>
  <c r="AT1311" i="1"/>
  <c r="AX1311" i="1" s="1"/>
  <c r="BA1311" i="1"/>
  <c r="BE1311" i="1" s="1"/>
  <c r="K1312" i="1"/>
  <c r="R1312" i="1"/>
  <c r="V1312" i="1" s="1"/>
  <c r="Y1312" i="1"/>
  <c r="AC1312" i="1" s="1"/>
  <c r="AF1312" i="1"/>
  <c r="AJ1312" i="1" s="1"/>
  <c r="AM1312" i="1"/>
  <c r="AQ1312" i="1" s="1"/>
  <c r="AT1312" i="1"/>
  <c r="AX1312" i="1" s="1"/>
  <c r="BA1312" i="1"/>
  <c r="BE1312" i="1" s="1"/>
  <c r="K1313" i="1"/>
  <c r="R1313" i="1"/>
  <c r="V1313" i="1" s="1"/>
  <c r="Y1313" i="1"/>
  <c r="AC1313" i="1" s="1"/>
  <c r="AF1313" i="1"/>
  <c r="AJ1313" i="1" s="1"/>
  <c r="AM1313" i="1"/>
  <c r="AQ1313" i="1" s="1"/>
  <c r="AT1313" i="1"/>
  <c r="AX1313" i="1" s="1"/>
  <c r="BA1313" i="1"/>
  <c r="BE1313" i="1" s="1"/>
  <c r="K1314" i="1"/>
  <c r="R1314" i="1"/>
  <c r="V1314" i="1" s="1"/>
  <c r="Y1314" i="1"/>
  <c r="AC1314" i="1" s="1"/>
  <c r="AF1314" i="1"/>
  <c r="AJ1314" i="1" s="1"/>
  <c r="AM1314" i="1"/>
  <c r="AQ1314" i="1" s="1"/>
  <c r="AT1314" i="1"/>
  <c r="AX1314" i="1" s="1"/>
  <c r="BA1314" i="1"/>
  <c r="BE1314" i="1" s="1"/>
  <c r="K1315" i="1"/>
  <c r="R1315" i="1"/>
  <c r="V1315" i="1" s="1"/>
  <c r="Y1315" i="1"/>
  <c r="AC1315" i="1" s="1"/>
  <c r="AF1315" i="1"/>
  <c r="AJ1315" i="1" s="1"/>
  <c r="AM1315" i="1"/>
  <c r="AQ1315" i="1" s="1"/>
  <c r="AT1315" i="1"/>
  <c r="AX1315" i="1" s="1"/>
  <c r="BA1315" i="1"/>
  <c r="BE1315" i="1" s="1"/>
  <c r="K1316" i="1"/>
  <c r="R1316" i="1"/>
  <c r="V1316" i="1" s="1"/>
  <c r="Y1316" i="1"/>
  <c r="AC1316" i="1" s="1"/>
  <c r="AF1316" i="1"/>
  <c r="AJ1316" i="1" s="1"/>
  <c r="AM1316" i="1"/>
  <c r="AQ1316" i="1" s="1"/>
  <c r="AT1316" i="1"/>
  <c r="AX1316" i="1" s="1"/>
  <c r="BA1316" i="1"/>
  <c r="BE1316" i="1" s="1"/>
  <c r="K1317" i="1"/>
  <c r="R1317" i="1"/>
  <c r="V1317" i="1" s="1"/>
  <c r="Y1317" i="1"/>
  <c r="AC1317" i="1" s="1"/>
  <c r="AF1317" i="1"/>
  <c r="AJ1317" i="1" s="1"/>
  <c r="AM1317" i="1"/>
  <c r="AQ1317" i="1" s="1"/>
  <c r="AT1317" i="1"/>
  <c r="AX1317" i="1" s="1"/>
  <c r="BA1317" i="1"/>
  <c r="BE1317" i="1" s="1"/>
  <c r="K1318" i="1"/>
  <c r="R1318" i="1"/>
  <c r="V1318" i="1" s="1"/>
  <c r="Y1318" i="1"/>
  <c r="AC1318" i="1" s="1"/>
  <c r="AF1318" i="1"/>
  <c r="AJ1318" i="1" s="1"/>
  <c r="AM1318" i="1"/>
  <c r="AQ1318" i="1" s="1"/>
  <c r="AT1318" i="1"/>
  <c r="AX1318" i="1" s="1"/>
  <c r="BA1318" i="1"/>
  <c r="BE1318" i="1" s="1"/>
  <c r="K1319" i="1"/>
  <c r="R1319" i="1"/>
  <c r="V1319" i="1" s="1"/>
  <c r="Y1319" i="1"/>
  <c r="AC1319" i="1" s="1"/>
  <c r="AF1319" i="1"/>
  <c r="AJ1319" i="1" s="1"/>
  <c r="AM1319" i="1"/>
  <c r="AQ1319" i="1" s="1"/>
  <c r="AT1319" i="1"/>
  <c r="AX1319" i="1" s="1"/>
  <c r="BA1319" i="1"/>
  <c r="BE1319" i="1" s="1"/>
  <c r="K1320" i="1"/>
  <c r="R1320" i="1"/>
  <c r="V1320" i="1" s="1"/>
  <c r="Y1320" i="1"/>
  <c r="AC1320" i="1" s="1"/>
  <c r="AF1320" i="1"/>
  <c r="AJ1320" i="1" s="1"/>
  <c r="AM1320" i="1"/>
  <c r="AQ1320" i="1" s="1"/>
  <c r="AT1320" i="1"/>
  <c r="AX1320" i="1" s="1"/>
  <c r="BA1320" i="1"/>
  <c r="BE1320" i="1" s="1"/>
  <c r="K1321" i="1"/>
  <c r="R1321" i="1"/>
  <c r="V1321" i="1" s="1"/>
  <c r="Y1321" i="1"/>
  <c r="AC1321" i="1" s="1"/>
  <c r="AF1321" i="1"/>
  <c r="AJ1321" i="1" s="1"/>
  <c r="AM1321" i="1"/>
  <c r="AQ1321" i="1" s="1"/>
  <c r="AT1321" i="1"/>
  <c r="AX1321" i="1" s="1"/>
  <c r="BA1321" i="1"/>
  <c r="BE1321" i="1" s="1"/>
  <c r="K1322" i="1"/>
  <c r="R1322" i="1"/>
  <c r="V1322" i="1" s="1"/>
  <c r="Y1322" i="1"/>
  <c r="AC1322" i="1" s="1"/>
  <c r="AF1322" i="1"/>
  <c r="AJ1322" i="1" s="1"/>
  <c r="AM1322" i="1"/>
  <c r="AQ1322" i="1" s="1"/>
  <c r="AT1322" i="1"/>
  <c r="AX1322" i="1" s="1"/>
  <c r="BA1322" i="1"/>
  <c r="BE1322" i="1" s="1"/>
  <c r="K1323" i="1"/>
  <c r="R1323" i="1"/>
  <c r="V1323" i="1" s="1"/>
  <c r="Y1323" i="1"/>
  <c r="AC1323" i="1" s="1"/>
  <c r="AF1323" i="1"/>
  <c r="AJ1323" i="1" s="1"/>
  <c r="AM1323" i="1"/>
  <c r="AQ1323" i="1" s="1"/>
  <c r="AT1323" i="1"/>
  <c r="AX1323" i="1" s="1"/>
  <c r="BA1323" i="1"/>
  <c r="BE1323" i="1" s="1"/>
  <c r="K1324" i="1"/>
  <c r="R1324" i="1"/>
  <c r="V1324" i="1" s="1"/>
  <c r="Y1324" i="1"/>
  <c r="AC1324" i="1" s="1"/>
  <c r="AF1324" i="1"/>
  <c r="AJ1324" i="1" s="1"/>
  <c r="AM1324" i="1"/>
  <c r="AQ1324" i="1" s="1"/>
  <c r="AT1324" i="1"/>
  <c r="AX1324" i="1" s="1"/>
  <c r="BA1324" i="1"/>
  <c r="BE1324" i="1" s="1"/>
  <c r="K1325" i="1"/>
  <c r="BE1325" i="1"/>
  <c r="K1326" i="1"/>
  <c r="BE1326" i="1"/>
  <c r="K1327" i="1"/>
  <c r="BE1327" i="1"/>
  <c r="K1328" i="1"/>
  <c r="R1328" i="1"/>
  <c r="V1328" i="1" s="1"/>
  <c r="Y1328" i="1"/>
  <c r="AC1328" i="1" s="1"/>
  <c r="AF1328" i="1"/>
  <c r="AJ1328" i="1" s="1"/>
  <c r="AM1328" i="1"/>
  <c r="AQ1328" i="1" s="1"/>
  <c r="AT1328" i="1"/>
  <c r="BA1328" i="1"/>
  <c r="BE1328" i="1" s="1"/>
  <c r="K1329" i="1"/>
  <c r="V1329" i="1"/>
  <c r="Y1329" i="1"/>
  <c r="AC1329" i="1" s="1"/>
  <c r="AF1329" i="1"/>
  <c r="AJ1329" i="1" s="1"/>
  <c r="AM1329" i="1"/>
  <c r="AQ1329" i="1" s="1"/>
  <c r="AT1329" i="1"/>
  <c r="AX1329" i="1" s="1"/>
  <c r="BA1329" i="1"/>
  <c r="BE1329" i="1" s="1"/>
  <c r="K1330" i="1"/>
  <c r="R1330" i="1"/>
  <c r="V1330" i="1" s="1"/>
  <c r="Y1330" i="1"/>
  <c r="AC1330" i="1" s="1"/>
  <c r="AF1330" i="1"/>
  <c r="AJ1330" i="1" s="1"/>
  <c r="AM1330" i="1"/>
  <c r="AQ1330" i="1" s="1"/>
  <c r="AT1330" i="1"/>
  <c r="AX1330" i="1" s="1"/>
  <c r="BA1330" i="1"/>
  <c r="BE1330" i="1" s="1"/>
  <c r="K1331" i="1"/>
  <c r="R1331" i="1"/>
  <c r="V1331" i="1" s="1"/>
  <c r="Y1331" i="1"/>
  <c r="AC1331" i="1" s="1"/>
  <c r="AF1331" i="1"/>
  <c r="AJ1331" i="1" s="1"/>
  <c r="AM1331" i="1"/>
  <c r="AQ1331" i="1" s="1"/>
  <c r="AT1331" i="1"/>
  <c r="BA1331" i="1"/>
  <c r="BE1331" i="1" s="1"/>
  <c r="K1332" i="1"/>
  <c r="R1332" i="1"/>
  <c r="V1332" i="1" s="1"/>
  <c r="Y1332" i="1"/>
  <c r="AC1332" i="1" s="1"/>
  <c r="AF1332" i="1"/>
  <c r="AJ1332" i="1" s="1"/>
  <c r="AM1332" i="1"/>
  <c r="AQ1332" i="1" s="1"/>
  <c r="AT1332" i="1"/>
  <c r="BA1332" i="1"/>
  <c r="BE1332" i="1" s="1"/>
  <c r="K1333" i="1"/>
  <c r="R1333" i="1"/>
  <c r="V1333" i="1" s="1"/>
  <c r="Y1333" i="1"/>
  <c r="AC1333" i="1" s="1"/>
  <c r="AF1333" i="1"/>
  <c r="AJ1333" i="1" s="1"/>
  <c r="AM1333" i="1"/>
  <c r="AQ1333" i="1" s="1"/>
  <c r="AT1333" i="1"/>
  <c r="BA1333" i="1"/>
  <c r="BE1333" i="1" s="1"/>
  <c r="K1334" i="1"/>
  <c r="R1334" i="1"/>
  <c r="V1334" i="1" s="1"/>
  <c r="Y1334" i="1"/>
  <c r="AC1334" i="1" s="1"/>
  <c r="AF1334" i="1"/>
  <c r="AJ1334" i="1" s="1"/>
  <c r="AM1334" i="1"/>
  <c r="AQ1334" i="1" s="1"/>
  <c r="AT1334" i="1"/>
  <c r="BA1334" i="1"/>
  <c r="BE1334" i="1" s="1"/>
  <c r="K1335" i="1"/>
  <c r="R1335" i="1"/>
  <c r="V1335" i="1" s="1"/>
  <c r="Y1335" i="1"/>
  <c r="AC1335" i="1" s="1"/>
  <c r="AF1335" i="1"/>
  <c r="AJ1335" i="1" s="1"/>
  <c r="AM1335" i="1"/>
  <c r="AQ1335" i="1" s="1"/>
  <c r="AT1335" i="1"/>
  <c r="BA1335" i="1"/>
  <c r="BE1335" i="1" s="1"/>
  <c r="K1336" i="1"/>
  <c r="R1336" i="1"/>
  <c r="V1336" i="1" s="1"/>
  <c r="Y1336" i="1"/>
  <c r="AC1336" i="1" s="1"/>
  <c r="AF1336" i="1"/>
  <c r="AJ1336" i="1" s="1"/>
  <c r="AM1336" i="1"/>
  <c r="AQ1336" i="1" s="1"/>
  <c r="AT1336" i="1"/>
  <c r="BA1336" i="1"/>
  <c r="BE1336" i="1" s="1"/>
  <c r="K1337" i="1"/>
  <c r="R1337" i="1"/>
  <c r="V1337" i="1" s="1"/>
  <c r="Y1337" i="1"/>
  <c r="AC1337" i="1" s="1"/>
  <c r="AF1337" i="1"/>
  <c r="AJ1337" i="1" s="1"/>
  <c r="AM1337" i="1"/>
  <c r="AQ1337" i="1" s="1"/>
  <c r="AT1337" i="1"/>
  <c r="BA1337" i="1"/>
  <c r="BE1337" i="1" s="1"/>
  <c r="K1338" i="1"/>
  <c r="R1338" i="1"/>
  <c r="V1338" i="1" s="1"/>
  <c r="Y1338" i="1"/>
  <c r="AC1338" i="1" s="1"/>
  <c r="AF1338" i="1"/>
  <c r="AJ1338" i="1" s="1"/>
  <c r="AM1338" i="1"/>
  <c r="AQ1338" i="1" s="1"/>
  <c r="AT1338" i="1"/>
  <c r="BA1338" i="1"/>
  <c r="BE1338" i="1" s="1"/>
  <c r="K1339" i="1"/>
  <c r="R1339" i="1"/>
  <c r="V1339" i="1" s="1"/>
  <c r="Y1339" i="1"/>
  <c r="AC1339" i="1" s="1"/>
  <c r="AF1339" i="1"/>
  <c r="AJ1339" i="1" s="1"/>
  <c r="AM1339" i="1"/>
  <c r="AQ1339" i="1" s="1"/>
  <c r="AT1339" i="1"/>
  <c r="BA1339" i="1"/>
  <c r="BE1339" i="1" s="1"/>
  <c r="K1340" i="1"/>
  <c r="R1340" i="1"/>
  <c r="V1340" i="1" s="1"/>
  <c r="Y1340" i="1"/>
  <c r="AC1340" i="1" s="1"/>
  <c r="AF1340" i="1"/>
  <c r="AJ1340" i="1" s="1"/>
  <c r="AM1340" i="1"/>
  <c r="AQ1340" i="1" s="1"/>
  <c r="AT1340" i="1"/>
  <c r="BA1340" i="1"/>
  <c r="BE1340" i="1" s="1"/>
  <c r="K1341" i="1"/>
  <c r="R1341" i="1"/>
  <c r="V1341" i="1" s="1"/>
  <c r="Y1341" i="1"/>
  <c r="AC1341" i="1" s="1"/>
  <c r="AF1341" i="1"/>
  <c r="AJ1341" i="1" s="1"/>
  <c r="AM1341" i="1"/>
  <c r="AQ1341" i="1" s="1"/>
  <c r="AT1341" i="1"/>
  <c r="BA1341" i="1"/>
  <c r="BE1341" i="1" s="1"/>
  <c r="K1342" i="1"/>
  <c r="R1342" i="1"/>
  <c r="V1342" i="1" s="1"/>
  <c r="Y1342" i="1"/>
  <c r="AC1342" i="1" s="1"/>
  <c r="AF1342" i="1"/>
  <c r="AM1342" i="1"/>
  <c r="AQ1342" i="1" s="1"/>
  <c r="AT1342" i="1"/>
  <c r="BA1342" i="1"/>
  <c r="BE1342" i="1" s="1"/>
  <c r="K1343" i="1"/>
  <c r="R1343" i="1"/>
  <c r="V1343" i="1" s="1"/>
  <c r="Y1343" i="1"/>
  <c r="AC1343" i="1" s="1"/>
  <c r="AF1343" i="1"/>
  <c r="AJ1343" i="1" s="1"/>
  <c r="AM1343" i="1"/>
  <c r="AQ1343" i="1" s="1"/>
  <c r="AT1343" i="1"/>
  <c r="BA1343" i="1"/>
  <c r="BE1343" i="1" s="1"/>
  <c r="K1344" i="1"/>
  <c r="R1344" i="1"/>
  <c r="V1344" i="1" s="1"/>
  <c r="Y1344" i="1"/>
  <c r="AC1344" i="1" s="1"/>
  <c r="AF1344" i="1"/>
  <c r="AJ1344" i="1" s="1"/>
  <c r="AM1344" i="1"/>
  <c r="AQ1344" i="1" s="1"/>
  <c r="AT1344" i="1"/>
  <c r="AX1344" i="1" s="1"/>
  <c r="BA1344" i="1"/>
  <c r="BE1344" i="1" s="1"/>
  <c r="K1345" i="1"/>
  <c r="R1345" i="1"/>
  <c r="V1345" i="1" s="1"/>
  <c r="Y1345" i="1"/>
  <c r="AC1345" i="1" s="1"/>
  <c r="AF1345" i="1"/>
  <c r="AJ1345" i="1" s="1"/>
  <c r="AM1345" i="1"/>
  <c r="AQ1345" i="1" s="1"/>
  <c r="AT1345" i="1"/>
  <c r="BA1345" i="1"/>
  <c r="BE1345" i="1" s="1"/>
  <c r="K1346" i="1"/>
  <c r="R1346" i="1"/>
  <c r="V1346" i="1" s="1"/>
  <c r="Y1346" i="1"/>
  <c r="AC1346" i="1" s="1"/>
  <c r="AF1346" i="1"/>
  <c r="AJ1346" i="1" s="1"/>
  <c r="AM1346" i="1"/>
  <c r="AQ1346" i="1" s="1"/>
  <c r="AT1346" i="1"/>
  <c r="BA1346" i="1"/>
  <c r="BE1346" i="1" s="1"/>
  <c r="K1347" i="1"/>
  <c r="R1347" i="1"/>
  <c r="V1347" i="1" s="1"/>
  <c r="Y1347" i="1"/>
  <c r="AC1347" i="1" s="1"/>
  <c r="AF1347" i="1"/>
  <c r="AJ1347" i="1" s="1"/>
  <c r="AM1347" i="1"/>
  <c r="AQ1347" i="1" s="1"/>
  <c r="AT1347" i="1"/>
  <c r="AX1347" i="1" s="1"/>
  <c r="BA1347" i="1"/>
  <c r="BE1347" i="1" s="1"/>
  <c r="K1348" i="1"/>
  <c r="R1348" i="1"/>
  <c r="V1348" i="1" s="1"/>
  <c r="Y1348" i="1"/>
  <c r="AC1348" i="1" s="1"/>
  <c r="AF1348" i="1"/>
  <c r="AJ1348" i="1" s="1"/>
  <c r="AM1348" i="1"/>
  <c r="AQ1348" i="1" s="1"/>
  <c r="AT1348" i="1"/>
  <c r="BA1348" i="1"/>
  <c r="BE1348" i="1" s="1"/>
  <c r="K1349" i="1"/>
  <c r="R1349" i="1"/>
  <c r="V1349" i="1" s="1"/>
  <c r="Y1349" i="1"/>
  <c r="AC1349" i="1" s="1"/>
  <c r="AF1349" i="1"/>
  <c r="AJ1349" i="1" s="1"/>
  <c r="AM1349" i="1"/>
  <c r="AQ1349" i="1" s="1"/>
  <c r="AT1349" i="1"/>
  <c r="BA1349" i="1"/>
  <c r="BE1349" i="1" s="1"/>
  <c r="K1350" i="1"/>
  <c r="R1350" i="1"/>
  <c r="V1350" i="1" s="1"/>
  <c r="Y1350" i="1"/>
  <c r="AC1350" i="1" s="1"/>
  <c r="AF1350" i="1"/>
  <c r="AJ1350" i="1" s="1"/>
  <c r="AM1350" i="1"/>
  <c r="AQ1350" i="1" s="1"/>
  <c r="AT1350" i="1"/>
  <c r="BA1350" i="1"/>
  <c r="BE1350" i="1" s="1"/>
  <c r="K1351" i="1"/>
  <c r="R1351" i="1"/>
  <c r="V1351" i="1" s="1"/>
  <c r="Y1351" i="1"/>
  <c r="AC1351" i="1" s="1"/>
  <c r="AF1351" i="1"/>
  <c r="AJ1351" i="1" s="1"/>
  <c r="AM1351" i="1"/>
  <c r="AQ1351" i="1" s="1"/>
  <c r="AT1351" i="1"/>
  <c r="AX1351" i="1" s="1"/>
  <c r="BA1351" i="1"/>
  <c r="BE1351" i="1" s="1"/>
  <c r="K1352" i="1"/>
  <c r="R1352" i="1"/>
  <c r="V1352" i="1" s="1"/>
  <c r="Y1352" i="1"/>
  <c r="AC1352" i="1" s="1"/>
  <c r="AF1352" i="1"/>
  <c r="AJ1352" i="1" s="1"/>
  <c r="AM1352" i="1"/>
  <c r="AQ1352" i="1" s="1"/>
  <c r="AT1352" i="1"/>
  <c r="BA1352" i="1"/>
  <c r="BE1352" i="1" s="1"/>
  <c r="K1353" i="1"/>
  <c r="R1353" i="1"/>
  <c r="V1353" i="1" s="1"/>
  <c r="Y1353" i="1"/>
  <c r="AC1353" i="1" s="1"/>
  <c r="AF1353" i="1"/>
  <c r="AJ1353" i="1" s="1"/>
  <c r="AM1353" i="1"/>
  <c r="AQ1353" i="1" s="1"/>
  <c r="AT1353" i="1"/>
  <c r="AX1353" i="1" s="1"/>
  <c r="BA1353" i="1"/>
  <c r="BE1353" i="1" s="1"/>
  <c r="K1354" i="1"/>
  <c r="R1354" i="1"/>
  <c r="V1354" i="1" s="1"/>
  <c r="Y1354" i="1"/>
  <c r="AC1354" i="1" s="1"/>
  <c r="AF1354" i="1"/>
  <c r="AJ1354" i="1" s="1"/>
  <c r="AM1354" i="1"/>
  <c r="AQ1354" i="1" s="1"/>
  <c r="AT1354" i="1"/>
  <c r="BA1354" i="1"/>
  <c r="BE1354" i="1" s="1"/>
  <c r="K1355" i="1"/>
  <c r="R1355" i="1"/>
  <c r="V1355" i="1" s="1"/>
  <c r="Y1355" i="1"/>
  <c r="AC1355" i="1" s="1"/>
  <c r="AF1355" i="1"/>
  <c r="AJ1355" i="1" s="1"/>
  <c r="AM1355" i="1"/>
  <c r="AQ1355" i="1" s="1"/>
  <c r="AT1355" i="1"/>
  <c r="BA1355" i="1"/>
  <c r="BE1355" i="1" s="1"/>
  <c r="K1356" i="1"/>
  <c r="R1356" i="1"/>
  <c r="V1356" i="1" s="1"/>
  <c r="Y1356" i="1"/>
  <c r="AC1356" i="1" s="1"/>
  <c r="AF1356" i="1"/>
  <c r="AJ1356" i="1" s="1"/>
  <c r="AM1356" i="1"/>
  <c r="AQ1356" i="1" s="1"/>
  <c r="AT1356" i="1"/>
  <c r="AX1356" i="1" s="1"/>
  <c r="BA1356" i="1"/>
  <c r="BE1356" i="1" s="1"/>
  <c r="K1357" i="1"/>
  <c r="R1357" i="1"/>
  <c r="V1357" i="1" s="1"/>
  <c r="Y1357" i="1"/>
  <c r="AC1357" i="1" s="1"/>
  <c r="AF1357" i="1"/>
  <c r="AJ1357" i="1" s="1"/>
  <c r="AM1357" i="1"/>
  <c r="AQ1357" i="1" s="1"/>
  <c r="AT1357" i="1"/>
  <c r="AX1357" i="1" s="1"/>
  <c r="BA1357" i="1"/>
  <c r="BE1357" i="1" s="1"/>
  <c r="K1358" i="1"/>
  <c r="R1358" i="1"/>
  <c r="V1358" i="1" s="1"/>
  <c r="Y1358" i="1"/>
  <c r="AC1358" i="1" s="1"/>
  <c r="AF1358" i="1"/>
  <c r="AJ1358" i="1" s="1"/>
  <c r="AM1358" i="1"/>
  <c r="AQ1358" i="1" s="1"/>
  <c r="AT1358" i="1"/>
  <c r="BA1358" i="1"/>
  <c r="BE1358" i="1" s="1"/>
  <c r="K1359" i="1"/>
  <c r="R1359" i="1"/>
  <c r="V1359" i="1" s="1"/>
  <c r="Y1359" i="1"/>
  <c r="AC1359" i="1" s="1"/>
  <c r="AF1359" i="1"/>
  <c r="AJ1359" i="1" s="1"/>
  <c r="AM1359" i="1"/>
  <c r="AQ1359" i="1" s="1"/>
  <c r="AT1359" i="1"/>
  <c r="BA1359" i="1"/>
  <c r="BE1359" i="1" s="1"/>
  <c r="K1360" i="1"/>
  <c r="R1360" i="1"/>
  <c r="V1360" i="1" s="1"/>
  <c r="Y1360" i="1"/>
  <c r="AC1360" i="1" s="1"/>
  <c r="AF1360" i="1"/>
  <c r="AJ1360" i="1" s="1"/>
  <c r="AM1360" i="1"/>
  <c r="AQ1360" i="1" s="1"/>
  <c r="AT1360" i="1"/>
  <c r="BA1360" i="1"/>
  <c r="BE1360" i="1" s="1"/>
  <c r="K1361" i="1"/>
  <c r="R1361" i="1"/>
  <c r="V1361" i="1" s="1"/>
  <c r="Y1361" i="1"/>
  <c r="AC1361" i="1" s="1"/>
  <c r="AF1361" i="1"/>
  <c r="AJ1361" i="1" s="1"/>
  <c r="AM1361" i="1"/>
  <c r="AQ1361" i="1" s="1"/>
  <c r="AT1361" i="1"/>
  <c r="BA1361" i="1"/>
  <c r="BE1361" i="1" s="1"/>
  <c r="K1362" i="1"/>
  <c r="R1362" i="1"/>
  <c r="V1362" i="1" s="1"/>
  <c r="Y1362" i="1"/>
  <c r="AC1362" i="1" s="1"/>
  <c r="AF1362" i="1"/>
  <c r="AJ1362" i="1" s="1"/>
  <c r="AM1362" i="1"/>
  <c r="AQ1362" i="1" s="1"/>
  <c r="AT1362" i="1"/>
  <c r="BA1362" i="1"/>
  <c r="BE1362" i="1" s="1"/>
  <c r="K1363" i="1"/>
  <c r="R1363" i="1"/>
  <c r="V1363" i="1" s="1"/>
  <c r="Y1363" i="1"/>
  <c r="AC1363" i="1" s="1"/>
  <c r="AF1363" i="1"/>
  <c r="AJ1363" i="1" s="1"/>
  <c r="AM1363" i="1"/>
  <c r="AQ1363" i="1" s="1"/>
  <c r="AT1363" i="1"/>
  <c r="AX1363" i="1" s="1"/>
  <c r="BA1363" i="1"/>
  <c r="BE1363" i="1" s="1"/>
  <c r="K1364" i="1"/>
  <c r="R1364" i="1"/>
  <c r="V1364" i="1" s="1"/>
  <c r="Y1364" i="1"/>
  <c r="AC1364" i="1" s="1"/>
  <c r="AF1364" i="1"/>
  <c r="AJ1364" i="1" s="1"/>
  <c r="AM1364" i="1"/>
  <c r="AQ1364" i="1" s="1"/>
  <c r="AT1364" i="1"/>
  <c r="BA1364" i="1"/>
  <c r="BE1364" i="1" s="1"/>
  <c r="K1365" i="1"/>
  <c r="V1365" i="1"/>
  <c r="Y1365" i="1"/>
  <c r="AC1365" i="1" s="1"/>
  <c r="AF1365" i="1"/>
  <c r="AJ1365" i="1" s="1"/>
  <c r="AM1365" i="1"/>
  <c r="AQ1365" i="1" s="1"/>
  <c r="AT1365" i="1"/>
  <c r="AX1365" i="1" s="1"/>
  <c r="BA1365" i="1"/>
  <c r="BE1365" i="1" s="1"/>
  <c r="K1366" i="1"/>
  <c r="R1366" i="1"/>
  <c r="V1366" i="1" s="1"/>
  <c r="Y1366" i="1"/>
  <c r="AC1366" i="1" s="1"/>
  <c r="AF1366" i="1"/>
  <c r="AJ1366" i="1" s="1"/>
  <c r="AM1366" i="1"/>
  <c r="AQ1366" i="1" s="1"/>
  <c r="AT1366" i="1"/>
  <c r="BA1366" i="1"/>
  <c r="BE1366" i="1" s="1"/>
  <c r="K1367" i="1"/>
  <c r="R1367" i="1"/>
  <c r="V1367" i="1" s="1"/>
  <c r="Y1367" i="1"/>
  <c r="AC1367" i="1" s="1"/>
  <c r="AF1367" i="1"/>
  <c r="AJ1367" i="1" s="1"/>
  <c r="AM1367" i="1"/>
  <c r="AQ1367" i="1" s="1"/>
  <c r="AT1367" i="1"/>
  <c r="BA1367" i="1"/>
  <c r="BE1367" i="1" s="1"/>
  <c r="K1368" i="1"/>
  <c r="R1368" i="1"/>
  <c r="V1368" i="1" s="1"/>
  <c r="Y1368" i="1"/>
  <c r="AC1368" i="1" s="1"/>
  <c r="AF1368" i="1"/>
  <c r="AJ1368" i="1" s="1"/>
  <c r="AM1368" i="1"/>
  <c r="AQ1368" i="1" s="1"/>
  <c r="AT1368" i="1"/>
  <c r="AX1368" i="1" s="1"/>
  <c r="BA1368" i="1"/>
  <c r="BE1368" i="1" s="1"/>
  <c r="K1369" i="1"/>
  <c r="R1369" i="1"/>
  <c r="V1369" i="1" s="1"/>
  <c r="Y1369" i="1"/>
  <c r="AC1369" i="1" s="1"/>
  <c r="AF1369" i="1"/>
  <c r="AJ1369" i="1" s="1"/>
  <c r="AM1369" i="1"/>
  <c r="AQ1369" i="1" s="1"/>
  <c r="AT1369" i="1"/>
  <c r="AX1369" i="1" s="1"/>
  <c r="BA1369" i="1"/>
  <c r="BE1369" i="1" s="1"/>
  <c r="K1370" i="1"/>
  <c r="R1370" i="1"/>
  <c r="V1370" i="1" s="1"/>
  <c r="Y1370" i="1"/>
  <c r="AC1370" i="1" s="1"/>
  <c r="AF1370" i="1"/>
  <c r="AJ1370" i="1" s="1"/>
  <c r="AM1370" i="1"/>
  <c r="AQ1370" i="1" s="1"/>
  <c r="AT1370" i="1"/>
  <c r="AX1370" i="1" s="1"/>
  <c r="BA1370" i="1"/>
  <c r="BE1370" i="1" s="1"/>
  <c r="K1371" i="1"/>
  <c r="R1371" i="1"/>
  <c r="V1371" i="1" s="1"/>
  <c r="Y1371" i="1"/>
  <c r="AC1371" i="1" s="1"/>
  <c r="AF1371" i="1"/>
  <c r="AJ1371" i="1" s="1"/>
  <c r="AM1371" i="1"/>
  <c r="AQ1371" i="1" s="1"/>
  <c r="AT1371" i="1"/>
  <c r="BA1371" i="1"/>
  <c r="BE1371" i="1" s="1"/>
  <c r="K1372" i="1"/>
  <c r="R1372" i="1"/>
  <c r="V1372" i="1" s="1"/>
  <c r="Y1372" i="1"/>
  <c r="AC1372" i="1" s="1"/>
  <c r="AF1372" i="1"/>
  <c r="AJ1372" i="1" s="1"/>
  <c r="AM1372" i="1"/>
  <c r="AQ1372" i="1" s="1"/>
  <c r="AT1372" i="1"/>
  <c r="BA1372" i="1"/>
  <c r="BE1372" i="1" s="1"/>
  <c r="K1373" i="1"/>
  <c r="R1373" i="1"/>
  <c r="V1373" i="1" s="1"/>
  <c r="Y1373" i="1"/>
  <c r="AC1373" i="1" s="1"/>
  <c r="AF1373" i="1"/>
  <c r="AJ1373" i="1" s="1"/>
  <c r="AM1373" i="1"/>
  <c r="AQ1373" i="1" s="1"/>
  <c r="AT1373" i="1"/>
  <c r="BA1373" i="1"/>
  <c r="BE1373" i="1" s="1"/>
  <c r="K1374" i="1"/>
  <c r="R1374" i="1"/>
  <c r="V1374" i="1" s="1"/>
  <c r="Y1374" i="1"/>
  <c r="AC1374" i="1" s="1"/>
  <c r="AF1374" i="1"/>
  <c r="AJ1374" i="1" s="1"/>
  <c r="AM1374" i="1"/>
  <c r="AQ1374" i="1" s="1"/>
  <c r="AT1374" i="1"/>
  <c r="BA1374" i="1"/>
  <c r="BE1374" i="1" s="1"/>
  <c r="K1375" i="1"/>
  <c r="R1375" i="1"/>
  <c r="V1375" i="1" s="1"/>
  <c r="Y1375" i="1"/>
  <c r="AC1375" i="1" s="1"/>
  <c r="AF1375" i="1"/>
  <c r="AJ1375" i="1" s="1"/>
  <c r="AM1375" i="1"/>
  <c r="AQ1375" i="1" s="1"/>
  <c r="AT1375" i="1"/>
  <c r="BA1375" i="1"/>
  <c r="BE1375" i="1" s="1"/>
  <c r="K1376" i="1"/>
  <c r="R1376" i="1"/>
  <c r="V1376" i="1" s="1"/>
  <c r="Y1376" i="1"/>
  <c r="AC1376" i="1" s="1"/>
  <c r="AF1376" i="1"/>
  <c r="AJ1376" i="1" s="1"/>
  <c r="AM1376" i="1"/>
  <c r="AQ1376" i="1" s="1"/>
  <c r="AT1376" i="1"/>
  <c r="BA1376" i="1"/>
  <c r="BE1376" i="1" s="1"/>
  <c r="K1377" i="1"/>
  <c r="R1377" i="1"/>
  <c r="V1377" i="1" s="1"/>
  <c r="Y1377" i="1"/>
  <c r="AC1377" i="1" s="1"/>
  <c r="AF1377" i="1"/>
  <c r="AJ1377" i="1" s="1"/>
  <c r="AM1377" i="1"/>
  <c r="AQ1377" i="1" s="1"/>
  <c r="AT1377" i="1"/>
  <c r="BA1377" i="1"/>
  <c r="BE1377" i="1" s="1"/>
  <c r="K1378" i="1"/>
  <c r="R1378" i="1"/>
  <c r="V1378" i="1" s="1"/>
  <c r="Y1378" i="1"/>
  <c r="AC1378" i="1" s="1"/>
  <c r="AF1378" i="1"/>
  <c r="AJ1378" i="1" s="1"/>
  <c r="AM1378" i="1"/>
  <c r="AQ1378" i="1" s="1"/>
  <c r="AT1378" i="1"/>
  <c r="BA1378" i="1"/>
  <c r="BE1378" i="1" s="1"/>
  <c r="K1379" i="1"/>
  <c r="R1379" i="1"/>
  <c r="V1379" i="1" s="1"/>
  <c r="Y1379" i="1"/>
  <c r="AC1379" i="1" s="1"/>
  <c r="AF1379" i="1"/>
  <c r="AJ1379" i="1" s="1"/>
  <c r="AM1379" i="1"/>
  <c r="AQ1379" i="1" s="1"/>
  <c r="AT1379" i="1"/>
  <c r="AX1379" i="1" s="1"/>
  <c r="BA1379" i="1"/>
  <c r="BE1379" i="1" s="1"/>
  <c r="K1380" i="1"/>
  <c r="R1380" i="1"/>
  <c r="V1380" i="1" s="1"/>
  <c r="Y1380" i="1"/>
  <c r="AC1380" i="1" s="1"/>
  <c r="AF1380" i="1"/>
  <c r="AJ1380" i="1" s="1"/>
  <c r="AM1380" i="1"/>
  <c r="AQ1380" i="1" s="1"/>
  <c r="AT1380" i="1"/>
  <c r="BA1380" i="1"/>
  <c r="BE1380" i="1" s="1"/>
  <c r="K1381" i="1"/>
  <c r="R1381" i="1"/>
  <c r="V1381" i="1" s="1"/>
  <c r="Y1381" i="1"/>
  <c r="AC1381" i="1" s="1"/>
  <c r="AF1381" i="1"/>
  <c r="AJ1381" i="1" s="1"/>
  <c r="AM1381" i="1"/>
  <c r="AQ1381" i="1" s="1"/>
  <c r="AT1381" i="1"/>
  <c r="AX1381" i="1" s="1"/>
  <c r="BA1381" i="1"/>
  <c r="BE1381" i="1" s="1"/>
  <c r="K1382" i="1"/>
  <c r="R1382" i="1"/>
  <c r="V1382" i="1" s="1"/>
  <c r="Y1382" i="1"/>
  <c r="AC1382" i="1" s="1"/>
  <c r="AF1382" i="1"/>
  <c r="AJ1382" i="1" s="1"/>
  <c r="AM1382" i="1"/>
  <c r="AQ1382" i="1" s="1"/>
  <c r="AT1382" i="1"/>
  <c r="AX1382" i="1" s="1"/>
  <c r="BA1382" i="1"/>
  <c r="BE1382" i="1" s="1"/>
  <c r="K1383" i="1"/>
  <c r="R1383" i="1"/>
  <c r="V1383" i="1" s="1"/>
  <c r="Y1383" i="1"/>
  <c r="AC1383" i="1" s="1"/>
  <c r="AF1383" i="1"/>
  <c r="AJ1383" i="1" s="1"/>
  <c r="AM1383" i="1"/>
  <c r="AQ1383" i="1" s="1"/>
  <c r="AT1383" i="1"/>
  <c r="BA1383" i="1"/>
  <c r="BE1383" i="1" s="1"/>
  <c r="K1384" i="1"/>
  <c r="R1384" i="1"/>
  <c r="V1384" i="1" s="1"/>
  <c r="Y1384" i="1"/>
  <c r="AC1384" i="1" s="1"/>
  <c r="AF1384" i="1"/>
  <c r="AJ1384" i="1" s="1"/>
  <c r="AM1384" i="1"/>
  <c r="AQ1384" i="1" s="1"/>
  <c r="AT1384" i="1"/>
  <c r="BA1384" i="1"/>
  <c r="BE1384" i="1" s="1"/>
  <c r="K1385" i="1"/>
  <c r="R1385" i="1"/>
  <c r="V1385" i="1" s="1"/>
  <c r="Y1385" i="1"/>
  <c r="AC1385" i="1" s="1"/>
  <c r="AF1385" i="1"/>
  <c r="AJ1385" i="1" s="1"/>
  <c r="AM1385" i="1"/>
  <c r="AQ1385" i="1" s="1"/>
  <c r="AT1385" i="1"/>
  <c r="BA1385" i="1"/>
  <c r="BE1385" i="1" s="1"/>
  <c r="K1386" i="1"/>
  <c r="R1386" i="1"/>
  <c r="V1386" i="1" s="1"/>
  <c r="Y1386" i="1"/>
  <c r="AC1386" i="1" s="1"/>
  <c r="AF1386" i="1"/>
  <c r="AJ1386" i="1" s="1"/>
  <c r="AM1386" i="1"/>
  <c r="AQ1386" i="1" s="1"/>
  <c r="AT1386" i="1"/>
  <c r="BA1386" i="1"/>
  <c r="BE1386" i="1" s="1"/>
  <c r="K1387" i="1"/>
  <c r="R1387" i="1"/>
  <c r="V1387" i="1" s="1"/>
  <c r="Y1387" i="1"/>
  <c r="AC1387" i="1" s="1"/>
  <c r="AF1387" i="1"/>
  <c r="AJ1387" i="1" s="1"/>
  <c r="AM1387" i="1"/>
  <c r="AQ1387" i="1" s="1"/>
  <c r="AT1387" i="1"/>
  <c r="BA1387" i="1"/>
  <c r="BE1387" i="1" s="1"/>
  <c r="K1388" i="1"/>
  <c r="R1388" i="1"/>
  <c r="V1388" i="1" s="1"/>
  <c r="Y1388" i="1"/>
  <c r="AC1388" i="1" s="1"/>
  <c r="AF1388" i="1"/>
  <c r="AJ1388" i="1" s="1"/>
  <c r="AM1388" i="1"/>
  <c r="AQ1388" i="1" s="1"/>
  <c r="AT1388" i="1"/>
  <c r="BA1388" i="1"/>
  <c r="BE1388" i="1" s="1"/>
  <c r="K1389" i="1"/>
  <c r="R1389" i="1"/>
  <c r="V1389" i="1" s="1"/>
  <c r="Y1389" i="1"/>
  <c r="AC1389" i="1" s="1"/>
  <c r="AF1389" i="1"/>
  <c r="AJ1389" i="1" s="1"/>
  <c r="AM1389" i="1"/>
  <c r="AQ1389" i="1" s="1"/>
  <c r="AT1389" i="1"/>
  <c r="BA1389" i="1"/>
  <c r="BE1389" i="1" s="1"/>
  <c r="K1390" i="1"/>
  <c r="R1390" i="1"/>
  <c r="V1390" i="1" s="1"/>
  <c r="Y1390" i="1"/>
  <c r="AC1390" i="1" s="1"/>
  <c r="AF1390" i="1"/>
  <c r="AJ1390" i="1" s="1"/>
  <c r="AM1390" i="1"/>
  <c r="AQ1390" i="1" s="1"/>
  <c r="AT1390" i="1"/>
  <c r="BA1390" i="1"/>
  <c r="BE1390" i="1" s="1"/>
  <c r="K1391" i="1"/>
  <c r="R1391" i="1"/>
  <c r="V1391" i="1" s="1"/>
  <c r="Y1391" i="1"/>
  <c r="AC1391" i="1" s="1"/>
  <c r="AF1391" i="1"/>
  <c r="AJ1391" i="1" s="1"/>
  <c r="AM1391" i="1"/>
  <c r="AQ1391" i="1" s="1"/>
  <c r="AT1391" i="1"/>
  <c r="BA1391" i="1"/>
  <c r="BE1391" i="1" s="1"/>
  <c r="K1392" i="1"/>
  <c r="R1392" i="1"/>
  <c r="V1392" i="1" s="1"/>
  <c r="Y1392" i="1"/>
  <c r="AC1392" i="1" s="1"/>
  <c r="AF1392" i="1"/>
  <c r="AJ1392" i="1" s="1"/>
  <c r="AM1392" i="1"/>
  <c r="AQ1392" i="1" s="1"/>
  <c r="AT1392" i="1"/>
  <c r="BA1392" i="1"/>
  <c r="BE1392" i="1" s="1"/>
  <c r="K1393" i="1"/>
  <c r="R1393" i="1"/>
  <c r="V1393" i="1" s="1"/>
  <c r="Y1393" i="1"/>
  <c r="AC1393" i="1" s="1"/>
  <c r="AF1393" i="1"/>
  <c r="AJ1393" i="1" s="1"/>
  <c r="AM1393" i="1"/>
  <c r="AQ1393" i="1" s="1"/>
  <c r="AT1393" i="1"/>
  <c r="AX1393" i="1" s="1"/>
  <c r="BA1393" i="1"/>
  <c r="BE1393" i="1" s="1"/>
  <c r="K1394" i="1"/>
  <c r="R1394" i="1"/>
  <c r="V1394" i="1" s="1"/>
  <c r="Y1394" i="1"/>
  <c r="AC1394" i="1" s="1"/>
  <c r="AF1394" i="1"/>
  <c r="AJ1394" i="1" s="1"/>
  <c r="AM1394" i="1"/>
  <c r="AQ1394" i="1" s="1"/>
  <c r="AT1394" i="1"/>
  <c r="BA1394" i="1"/>
  <c r="BE1394" i="1" s="1"/>
  <c r="K1395" i="1"/>
  <c r="R1395" i="1"/>
  <c r="V1395" i="1" s="1"/>
  <c r="Y1395" i="1"/>
  <c r="AC1395" i="1" s="1"/>
  <c r="AF1395" i="1"/>
  <c r="AJ1395" i="1" s="1"/>
  <c r="AM1395" i="1"/>
  <c r="AQ1395" i="1" s="1"/>
  <c r="AT1395" i="1"/>
  <c r="BA1395" i="1"/>
  <c r="BE1395" i="1" s="1"/>
  <c r="K1397" i="1"/>
  <c r="R1397" i="1"/>
  <c r="V1397" i="1" s="1"/>
  <c r="Y1397" i="1"/>
  <c r="AC1397" i="1" s="1"/>
  <c r="AF1397" i="1"/>
  <c r="AJ1397" i="1" s="1"/>
  <c r="AM1397" i="1"/>
  <c r="AQ1397" i="1" s="1"/>
  <c r="AT1397" i="1"/>
  <c r="AX1397" i="1" s="1"/>
  <c r="BA1397" i="1"/>
  <c r="BE1397" i="1" s="1"/>
  <c r="K1398" i="1"/>
  <c r="R1398" i="1"/>
  <c r="V1398" i="1" s="1"/>
  <c r="Y1398" i="1"/>
  <c r="AC1398" i="1" s="1"/>
  <c r="AF1398" i="1"/>
  <c r="AJ1398" i="1" s="1"/>
  <c r="AM1398" i="1"/>
  <c r="AQ1398" i="1" s="1"/>
  <c r="AT1398" i="1"/>
  <c r="BA1398" i="1"/>
  <c r="BE1398" i="1" s="1"/>
  <c r="K1399" i="1"/>
  <c r="R1399" i="1"/>
  <c r="V1399" i="1" s="1"/>
  <c r="Y1399" i="1"/>
  <c r="AC1399" i="1" s="1"/>
  <c r="AF1399" i="1"/>
  <c r="AJ1399" i="1" s="1"/>
  <c r="AM1399" i="1"/>
  <c r="AQ1399" i="1" s="1"/>
  <c r="AT1399" i="1"/>
  <c r="BA1399" i="1"/>
  <c r="BE1399" i="1" s="1"/>
  <c r="K1401" i="1"/>
  <c r="R1401" i="1"/>
  <c r="V1401" i="1" s="1"/>
  <c r="Y1401" i="1"/>
  <c r="AC1401" i="1" s="1"/>
  <c r="AF1401" i="1"/>
  <c r="AJ1401" i="1" s="1"/>
  <c r="AM1401" i="1"/>
  <c r="AQ1401" i="1" s="1"/>
  <c r="AT1401" i="1"/>
  <c r="BA1401" i="1"/>
  <c r="BE1401" i="1" s="1"/>
  <c r="K1402" i="1"/>
  <c r="R1402" i="1"/>
  <c r="V1402" i="1" s="1"/>
  <c r="Y1402" i="1"/>
  <c r="AC1402" i="1" s="1"/>
  <c r="AF1402" i="1"/>
  <c r="AJ1402" i="1" s="1"/>
  <c r="AM1402" i="1"/>
  <c r="AQ1402" i="1" s="1"/>
  <c r="AT1402" i="1"/>
  <c r="BA1402" i="1"/>
  <c r="BE1402" i="1" s="1"/>
  <c r="K1403" i="1"/>
  <c r="R1403" i="1"/>
  <c r="V1403" i="1" s="1"/>
  <c r="Y1403" i="1"/>
  <c r="AC1403" i="1" s="1"/>
  <c r="AF1403" i="1"/>
  <c r="AJ1403" i="1" s="1"/>
  <c r="AM1403" i="1"/>
  <c r="AQ1403" i="1" s="1"/>
  <c r="AT1403" i="1"/>
  <c r="BA1403" i="1"/>
  <c r="BE1403" i="1" s="1"/>
  <c r="K1404" i="1"/>
  <c r="R1404" i="1"/>
  <c r="V1404" i="1" s="1"/>
  <c r="Y1404" i="1"/>
  <c r="AC1404" i="1" s="1"/>
  <c r="AF1404" i="1"/>
  <c r="AJ1404" i="1" s="1"/>
  <c r="AM1404" i="1"/>
  <c r="AQ1404" i="1" s="1"/>
  <c r="AT1404" i="1"/>
  <c r="BA1404" i="1"/>
  <c r="BE1404" i="1" s="1"/>
  <c r="K1405" i="1"/>
  <c r="BE1405" i="1"/>
  <c r="K1406" i="1"/>
  <c r="R1406" i="1"/>
  <c r="V1406" i="1" s="1"/>
  <c r="Y1406" i="1"/>
  <c r="AC1406" i="1" s="1"/>
  <c r="AF1406" i="1"/>
  <c r="AJ1406" i="1" s="1"/>
  <c r="AM1406" i="1"/>
  <c r="AQ1406" i="1" s="1"/>
  <c r="AT1406" i="1"/>
  <c r="BA1406" i="1"/>
  <c r="BE1406" i="1" s="1"/>
  <c r="K1407" i="1"/>
  <c r="R1407" i="1"/>
  <c r="V1407" i="1" s="1"/>
  <c r="Y1407" i="1"/>
  <c r="AC1407" i="1" s="1"/>
  <c r="AF1407" i="1"/>
  <c r="AJ1407" i="1" s="1"/>
  <c r="AM1407" i="1"/>
  <c r="AQ1407" i="1" s="1"/>
  <c r="AT1407" i="1"/>
  <c r="BA1407" i="1"/>
  <c r="BE1407" i="1" s="1"/>
  <c r="K1408" i="1"/>
  <c r="R1408" i="1"/>
  <c r="V1408" i="1" s="1"/>
  <c r="Y1408" i="1"/>
  <c r="AC1408" i="1" s="1"/>
  <c r="AF1408" i="1"/>
  <c r="AJ1408" i="1" s="1"/>
  <c r="AM1408" i="1"/>
  <c r="AQ1408" i="1" s="1"/>
  <c r="AT1408" i="1"/>
  <c r="BA1408" i="1"/>
  <c r="BE1408" i="1" s="1"/>
  <c r="K1409" i="1"/>
  <c r="R1409" i="1"/>
  <c r="Y1409" i="1"/>
  <c r="AF1409" i="1"/>
  <c r="AJ1409" i="1" s="1"/>
  <c r="AM1409" i="1"/>
  <c r="AQ1409" i="1" s="1"/>
  <c r="AT1409" i="1"/>
  <c r="AX1409" i="1" s="1"/>
  <c r="BA1409" i="1"/>
  <c r="BE1409" i="1" s="1"/>
  <c r="K1410" i="1"/>
  <c r="R1410" i="1"/>
  <c r="V1410" i="1" s="1"/>
  <c r="Y1410" i="1"/>
  <c r="AC1410" i="1" s="1"/>
  <c r="AF1410" i="1"/>
  <c r="AJ1410" i="1" s="1"/>
  <c r="AM1410" i="1"/>
  <c r="AQ1410" i="1" s="1"/>
  <c r="AT1410" i="1"/>
  <c r="BA1410" i="1"/>
  <c r="BE1410" i="1" s="1"/>
  <c r="K1411" i="1"/>
  <c r="R1411" i="1"/>
  <c r="V1411" i="1" s="1"/>
  <c r="Y1411" i="1"/>
  <c r="AC1411" i="1" s="1"/>
  <c r="AF1411" i="1"/>
  <c r="AJ1411" i="1" s="1"/>
  <c r="AM1411" i="1"/>
  <c r="AQ1411" i="1" s="1"/>
  <c r="AT1411" i="1"/>
  <c r="BA1411" i="1"/>
  <c r="BE1411" i="1" s="1"/>
  <c r="K1412" i="1"/>
  <c r="R1412" i="1"/>
  <c r="V1412" i="1" s="1"/>
  <c r="Y1412" i="1"/>
  <c r="AC1412" i="1" s="1"/>
  <c r="AF1412" i="1"/>
  <c r="AJ1412" i="1" s="1"/>
  <c r="AM1412" i="1"/>
  <c r="AQ1412" i="1" s="1"/>
  <c r="AT1412" i="1"/>
  <c r="BA1412" i="1"/>
  <c r="BE1412" i="1" s="1"/>
  <c r="K1414" i="1"/>
  <c r="R1414" i="1"/>
  <c r="V1414" i="1" s="1"/>
  <c r="Y1414" i="1"/>
  <c r="AC1414" i="1" s="1"/>
  <c r="AF1414" i="1"/>
  <c r="AJ1414" i="1" s="1"/>
  <c r="AM1414" i="1"/>
  <c r="AQ1414" i="1" s="1"/>
  <c r="AT1414" i="1"/>
  <c r="BA1414" i="1"/>
  <c r="BE1414" i="1" s="1"/>
  <c r="K1415" i="1"/>
  <c r="R1415" i="1"/>
  <c r="V1415" i="1" s="1"/>
  <c r="Y1415" i="1"/>
  <c r="AC1415" i="1" s="1"/>
  <c r="AF1415" i="1"/>
  <c r="AJ1415" i="1" s="1"/>
  <c r="AM1415" i="1"/>
  <c r="AQ1415" i="1" s="1"/>
  <c r="BE1415" i="1"/>
  <c r="L1420" i="1"/>
  <c r="S1420" i="1"/>
  <c r="V1420" i="1" s="1"/>
  <c r="Z1420" i="1"/>
  <c r="AC1420" i="1" s="1"/>
  <c r="AF1420" i="1"/>
  <c r="AG1420" i="1" s="1"/>
  <c r="AM1420" i="1"/>
  <c r="AN1420" i="1" s="1"/>
  <c r="AT1420" i="1"/>
  <c r="AU1420" i="1" s="1"/>
  <c r="BA1420" i="1"/>
  <c r="BB1420" i="1" s="1"/>
  <c r="BE1420" i="1" s="1"/>
  <c r="L1421" i="1"/>
  <c r="S1421" i="1"/>
  <c r="V1421" i="1" s="1"/>
  <c r="Z1421" i="1"/>
  <c r="AC1421" i="1" s="1"/>
  <c r="AF1421" i="1"/>
  <c r="AG1421" i="1" s="1"/>
  <c r="AJ1421" i="1" s="1"/>
  <c r="AM1421" i="1"/>
  <c r="AN1421" i="1" s="1"/>
  <c r="AT1421" i="1"/>
  <c r="AU1421" i="1" s="1"/>
  <c r="AX1421" i="1" s="1"/>
  <c r="BA1421" i="1"/>
  <c r="L1422" i="1"/>
  <c r="S1422" i="1"/>
  <c r="V1422" i="1" s="1"/>
  <c r="Z1422" i="1"/>
  <c r="AC1422" i="1" s="1"/>
  <c r="AF1422" i="1"/>
  <c r="AG1422" i="1" s="1"/>
  <c r="AM1422" i="1"/>
  <c r="AN1422" i="1" s="1"/>
  <c r="AT1422" i="1"/>
  <c r="AU1422" i="1" s="1"/>
  <c r="BA1422" i="1"/>
  <c r="BB1422" i="1" s="1"/>
  <c r="L1423" i="1"/>
  <c r="O1423" i="1" s="1"/>
  <c r="S1423" i="1"/>
  <c r="V1423" i="1" s="1"/>
  <c r="Z1423" i="1"/>
  <c r="AC1423" i="1" s="1"/>
  <c r="AF1423" i="1"/>
  <c r="AG1423" i="1" s="1"/>
  <c r="AM1423" i="1"/>
  <c r="AN1423" i="1" s="1"/>
  <c r="AT1423" i="1"/>
  <c r="AU1423" i="1" s="1"/>
  <c r="BA1423" i="1"/>
  <c r="BB1423" i="1" s="1"/>
  <c r="L1424" i="1"/>
  <c r="S1424" i="1"/>
  <c r="V1424" i="1" s="1"/>
  <c r="Z1424" i="1"/>
  <c r="AC1424" i="1" s="1"/>
  <c r="AF1424" i="1"/>
  <c r="AG1424" i="1" s="1"/>
  <c r="AM1424" i="1"/>
  <c r="AN1424" i="1" s="1"/>
  <c r="AT1424" i="1"/>
  <c r="BA1424" i="1"/>
  <c r="BB1424" i="1" s="1"/>
  <c r="BE1424" i="1" s="1"/>
  <c r="L1425" i="1"/>
  <c r="S1425" i="1"/>
  <c r="V1425" i="1" s="1"/>
  <c r="Z1425" i="1"/>
  <c r="AC1425" i="1" s="1"/>
  <c r="AF1425" i="1"/>
  <c r="AG1425" i="1" s="1"/>
  <c r="AM1425" i="1"/>
  <c r="AN1425" i="1" s="1"/>
  <c r="AT1425" i="1"/>
  <c r="AU1425" i="1" s="1"/>
  <c r="BA1425" i="1"/>
  <c r="BB1425" i="1" s="1"/>
  <c r="L1426" i="1"/>
  <c r="S1426" i="1"/>
  <c r="V1426" i="1" s="1"/>
  <c r="Z1426" i="1"/>
  <c r="AC1426" i="1" s="1"/>
  <c r="AF1426" i="1"/>
  <c r="AG1426" i="1" s="1"/>
  <c r="AM1426" i="1"/>
  <c r="AN1426" i="1" s="1"/>
  <c r="AT1426" i="1"/>
  <c r="AU1426" i="1" s="1"/>
  <c r="BA1426" i="1"/>
  <c r="BB1426" i="1" s="1"/>
  <c r="L1427" i="1"/>
  <c r="O1427" i="1" s="1"/>
  <c r="S1427" i="1"/>
  <c r="V1427" i="1" s="1"/>
  <c r="Z1427" i="1"/>
  <c r="AC1427" i="1" s="1"/>
  <c r="AF1427" i="1"/>
  <c r="AG1427" i="1" s="1"/>
  <c r="AM1427" i="1"/>
  <c r="AN1427" i="1" s="1"/>
  <c r="AT1427" i="1"/>
  <c r="AU1427" i="1" s="1"/>
  <c r="AX1427" i="1" s="1"/>
  <c r="BA1427" i="1"/>
  <c r="BB1427" i="1" s="1"/>
  <c r="L1428" i="1"/>
  <c r="O1428" i="1" s="1"/>
  <c r="S1428" i="1"/>
  <c r="V1428" i="1" s="1"/>
  <c r="Z1428" i="1"/>
  <c r="AC1428" i="1" s="1"/>
  <c r="AF1428" i="1"/>
  <c r="AM1428" i="1"/>
  <c r="AN1428" i="1" s="1"/>
  <c r="AQ1428" i="1" s="1"/>
  <c r="AT1428" i="1"/>
  <c r="AU1428" i="1" s="1"/>
  <c r="BA1428" i="1"/>
  <c r="BB1428" i="1" s="1"/>
  <c r="L1429" i="1"/>
  <c r="S1429" i="1"/>
  <c r="V1429" i="1" s="1"/>
  <c r="Z1429" i="1"/>
  <c r="AC1429" i="1" s="1"/>
  <c r="AF1429" i="1"/>
  <c r="AG1429" i="1" s="1"/>
  <c r="AM1429" i="1"/>
  <c r="AN1429" i="1" s="1"/>
  <c r="AT1429" i="1"/>
  <c r="AU1429" i="1" s="1"/>
  <c r="BA1429" i="1"/>
  <c r="BB1429" i="1" s="1"/>
  <c r="L1430" i="1"/>
  <c r="O1430" i="1" s="1"/>
  <c r="S1430" i="1"/>
  <c r="V1430" i="1" s="1"/>
  <c r="Z1430" i="1"/>
  <c r="AC1430" i="1" s="1"/>
  <c r="AF1430" i="1"/>
  <c r="AG1430" i="1" s="1"/>
  <c r="AM1430" i="1"/>
  <c r="AN1430" i="1" s="1"/>
  <c r="AT1430" i="1"/>
  <c r="AU1430" i="1" s="1"/>
  <c r="BA1430" i="1"/>
  <c r="BB1430" i="1" s="1"/>
  <c r="L1431" i="1"/>
  <c r="S1431" i="1"/>
  <c r="V1431" i="1" s="1"/>
  <c r="Z1431" i="1"/>
  <c r="AC1431" i="1" s="1"/>
  <c r="AF1431" i="1"/>
  <c r="AG1431" i="1" s="1"/>
  <c r="AM1431" i="1"/>
  <c r="AN1431" i="1" s="1"/>
  <c r="AT1431" i="1"/>
  <c r="AU1431" i="1" s="1"/>
  <c r="BA1431" i="1"/>
  <c r="BB1431" i="1" s="1"/>
  <c r="L1432" i="1"/>
  <c r="O1432" i="1" s="1"/>
  <c r="S1432" i="1"/>
  <c r="V1432" i="1" s="1"/>
  <c r="Z1432" i="1"/>
  <c r="AC1432" i="1" s="1"/>
  <c r="AF1432" i="1"/>
  <c r="AG1432" i="1" s="1"/>
  <c r="AM1432" i="1"/>
  <c r="AN1432" i="1" s="1"/>
  <c r="AT1432" i="1"/>
  <c r="BA1432" i="1"/>
  <c r="BB1432" i="1" s="1"/>
  <c r="BE1432" i="1" s="1"/>
  <c r="L1435" i="1"/>
  <c r="O1435" i="1" s="1"/>
  <c r="S1435" i="1"/>
  <c r="V1435" i="1" s="1"/>
  <c r="Z1435" i="1"/>
  <c r="AC1435" i="1" s="1"/>
  <c r="AF1435" i="1"/>
  <c r="AG1435" i="1" s="1"/>
  <c r="AJ1435" i="1" s="1"/>
  <c r="AM1435" i="1"/>
  <c r="AN1435" i="1" s="1"/>
  <c r="AT1435" i="1"/>
  <c r="AU1435" i="1" s="1"/>
  <c r="BA1435" i="1"/>
  <c r="BB1435" i="1" s="1"/>
  <c r="K1436" i="1"/>
  <c r="R1436" i="1"/>
  <c r="S1436" i="1" s="1"/>
  <c r="V1436" i="1" s="1"/>
  <c r="Y1436" i="1"/>
  <c r="AF1436" i="1"/>
  <c r="AG1436" i="1" s="1"/>
  <c r="AM1436" i="1"/>
  <c r="AQ1436" i="1" s="1"/>
  <c r="AT1436" i="1"/>
  <c r="AX1436" i="1" s="1"/>
  <c r="BA1436" i="1"/>
  <c r="BE1436" i="1" s="1"/>
  <c r="K1437" i="1"/>
  <c r="L1437" i="1" s="1"/>
  <c r="R1437" i="1"/>
  <c r="S1437" i="1" s="1"/>
  <c r="Y1437" i="1"/>
  <c r="Z1437" i="1" s="1"/>
  <c r="AF1437" i="1"/>
  <c r="AG1437" i="1" s="1"/>
  <c r="AM1437" i="1"/>
  <c r="AQ1437" i="1" s="1"/>
  <c r="AT1437" i="1"/>
  <c r="AX1437" i="1" s="1"/>
  <c r="BA1437" i="1"/>
  <c r="BE1437" i="1" s="1"/>
  <c r="K1438" i="1"/>
  <c r="L1438" i="1" s="1"/>
  <c r="O1438" i="1" s="1"/>
  <c r="R1438" i="1"/>
  <c r="S1438" i="1" s="1"/>
  <c r="V1438" i="1" s="1"/>
  <c r="Y1438" i="1"/>
  <c r="AF1438" i="1"/>
  <c r="AG1438" i="1" s="1"/>
  <c r="AM1438" i="1"/>
  <c r="AQ1438" i="1" s="1"/>
  <c r="AT1438" i="1"/>
  <c r="AX1438" i="1" s="1"/>
  <c r="BA1438" i="1"/>
  <c r="BE1438" i="1" s="1"/>
  <c r="K1439" i="1"/>
  <c r="L1439" i="1" s="1"/>
  <c r="R1439" i="1"/>
  <c r="S1439" i="1" s="1"/>
  <c r="Y1439" i="1"/>
  <c r="AF1439" i="1"/>
  <c r="AG1439" i="1" s="1"/>
  <c r="AJ1439" i="1" s="1"/>
  <c r="AM1439" i="1"/>
  <c r="AQ1439" i="1" s="1"/>
  <c r="AT1439" i="1"/>
  <c r="AX1439" i="1" s="1"/>
  <c r="BA1439" i="1"/>
  <c r="BE1439" i="1" s="1"/>
  <c r="K1440" i="1"/>
  <c r="L1440" i="1" s="1"/>
  <c r="R1440" i="1"/>
  <c r="S1440" i="1" s="1"/>
  <c r="V1440" i="1" s="1"/>
  <c r="Y1440" i="1"/>
  <c r="Z1440" i="1" s="1"/>
  <c r="AF1440" i="1"/>
  <c r="AG1440" i="1" s="1"/>
  <c r="AM1440" i="1"/>
  <c r="AQ1440" i="1" s="1"/>
  <c r="AT1440" i="1"/>
  <c r="AX1440" i="1" s="1"/>
  <c r="BA1440" i="1"/>
  <c r="BE1440" i="1" s="1"/>
  <c r="K1441" i="1"/>
  <c r="R1441" i="1"/>
  <c r="S1441" i="1" s="1"/>
  <c r="Y1441" i="1"/>
  <c r="Z1441" i="1" s="1"/>
  <c r="AF1441" i="1"/>
  <c r="AM1441" i="1"/>
  <c r="AQ1441" i="1" s="1"/>
  <c r="AT1441" i="1"/>
  <c r="AX1441" i="1" s="1"/>
  <c r="BA1441" i="1"/>
  <c r="BE1441" i="1" s="1"/>
  <c r="K1442" i="1"/>
  <c r="L1442" i="1" s="1"/>
  <c r="R1442" i="1"/>
  <c r="S1442" i="1" s="1"/>
  <c r="Y1442" i="1"/>
  <c r="Z1442" i="1" s="1"/>
  <c r="AF1442" i="1"/>
  <c r="AG1442" i="1" s="1"/>
  <c r="AM1442" i="1"/>
  <c r="AQ1442" i="1" s="1"/>
  <c r="AT1442" i="1"/>
  <c r="AX1442" i="1" s="1"/>
  <c r="BA1442" i="1"/>
  <c r="BE1442" i="1" s="1"/>
  <c r="K1443" i="1"/>
  <c r="L1443" i="1" s="1"/>
  <c r="R1443" i="1"/>
  <c r="S1443" i="1" s="1"/>
  <c r="Y1443" i="1"/>
  <c r="Z1443" i="1" s="1"/>
  <c r="AC1443" i="1" s="1"/>
  <c r="AF1443" i="1"/>
  <c r="AG1443" i="1" s="1"/>
  <c r="AM1443" i="1"/>
  <c r="AQ1443" i="1" s="1"/>
  <c r="AT1443" i="1"/>
  <c r="AX1443" i="1" s="1"/>
  <c r="BA1443" i="1"/>
  <c r="BE1443" i="1" s="1"/>
  <c r="K1444" i="1"/>
  <c r="R1444" i="1"/>
  <c r="S1444" i="1" s="1"/>
  <c r="V1444" i="1" s="1"/>
  <c r="Y1444" i="1"/>
  <c r="Z1444" i="1" s="1"/>
  <c r="AF1444" i="1"/>
  <c r="AG1444" i="1" s="1"/>
  <c r="AM1444" i="1"/>
  <c r="AQ1444" i="1" s="1"/>
  <c r="AT1444" i="1"/>
  <c r="AX1444" i="1" s="1"/>
  <c r="BA1444" i="1"/>
  <c r="BE1444" i="1" s="1"/>
  <c r="K1445" i="1"/>
  <c r="L1445" i="1" s="1"/>
  <c r="R1445" i="1"/>
  <c r="S1445" i="1" s="1"/>
  <c r="Y1445" i="1"/>
  <c r="Z1445" i="1" s="1"/>
  <c r="AF1445" i="1"/>
  <c r="AG1445" i="1" s="1"/>
  <c r="AM1445" i="1"/>
  <c r="AQ1445" i="1" s="1"/>
  <c r="AT1445" i="1"/>
  <c r="AX1445" i="1" s="1"/>
  <c r="BA1445" i="1"/>
  <c r="BE1445" i="1" s="1"/>
  <c r="K1446" i="1"/>
  <c r="L1446" i="1" s="1"/>
  <c r="R1446" i="1"/>
  <c r="S1446" i="1" s="1"/>
  <c r="Y1446" i="1"/>
  <c r="Z1446" i="1" s="1"/>
  <c r="AF1446" i="1"/>
  <c r="AG1446" i="1" s="1"/>
  <c r="AM1446" i="1"/>
  <c r="AQ1446" i="1" s="1"/>
  <c r="AT1446" i="1"/>
  <c r="AX1446" i="1" s="1"/>
  <c r="BA1446" i="1"/>
  <c r="BE1446" i="1" s="1"/>
  <c r="K1447" i="1"/>
  <c r="L1447" i="1" s="1"/>
  <c r="R1447" i="1"/>
  <c r="S1447" i="1" s="1"/>
  <c r="Y1447" i="1"/>
  <c r="AF1447" i="1"/>
  <c r="AG1447" i="1" s="1"/>
  <c r="AJ1447" i="1" s="1"/>
  <c r="AM1447" i="1"/>
  <c r="AQ1447" i="1" s="1"/>
  <c r="AT1447" i="1"/>
  <c r="AX1447" i="1" s="1"/>
  <c r="BA1447" i="1"/>
  <c r="BE1447" i="1" s="1"/>
  <c r="K1448" i="1"/>
  <c r="L1448" i="1" s="1"/>
  <c r="R1448" i="1"/>
  <c r="S1448" i="1" s="1"/>
  <c r="Y1448" i="1"/>
  <c r="Z1448" i="1" s="1"/>
  <c r="AF1448" i="1"/>
  <c r="AG1448" i="1" s="1"/>
  <c r="AM1448" i="1"/>
  <c r="AQ1448" i="1" s="1"/>
  <c r="AT1448" i="1"/>
  <c r="AX1448" i="1" s="1"/>
  <c r="BA1448" i="1"/>
  <c r="BE1448" i="1" s="1"/>
  <c r="K1449" i="1"/>
  <c r="L1449" i="1" s="1"/>
  <c r="R1449" i="1"/>
  <c r="S1449" i="1" s="1"/>
  <c r="Y1449" i="1"/>
  <c r="Z1449" i="1" s="1"/>
  <c r="AC1449" i="1" s="1"/>
  <c r="AF1449" i="1"/>
  <c r="AG1449" i="1" s="1"/>
  <c r="AM1449" i="1"/>
  <c r="AQ1449" i="1" s="1"/>
  <c r="AT1449" i="1"/>
  <c r="AX1449" i="1" s="1"/>
  <c r="BA1449" i="1"/>
  <c r="BE1449" i="1" s="1"/>
  <c r="AT1450" i="1"/>
  <c r="BA1450" i="1"/>
  <c r="K1453" i="1"/>
  <c r="R1453" i="1"/>
  <c r="S1453" i="1" s="1"/>
  <c r="AC1453" i="1"/>
  <c r="AF1453" i="1"/>
  <c r="AG1453" i="1" s="1"/>
  <c r="AM1453" i="1"/>
  <c r="AN1453" i="1" s="1"/>
  <c r="AT1453" i="1"/>
  <c r="AX1453" i="1" s="1"/>
  <c r="BA1453" i="1"/>
  <c r="BE1453" i="1" s="1"/>
  <c r="K1456" i="1"/>
  <c r="L1456" i="1" s="1"/>
  <c r="R1456" i="1"/>
  <c r="S1456" i="1" s="1"/>
  <c r="AC1456" i="1"/>
  <c r="AF1456" i="1"/>
  <c r="AG1456" i="1" s="1"/>
  <c r="AM1456" i="1"/>
  <c r="AN1456" i="1" s="1"/>
  <c r="AT1456" i="1"/>
  <c r="AX1456" i="1" s="1"/>
  <c r="BA1456" i="1"/>
  <c r="BE1456" i="1" s="1"/>
  <c r="P1462" i="1"/>
  <c r="R1462" i="1" s="1"/>
  <c r="S1462" i="1" s="1"/>
  <c r="V1462" i="1" s="1"/>
  <c r="W1462" i="1"/>
  <c r="Y1462" i="1" s="1"/>
  <c r="AD1462" i="1"/>
  <c r="AF1462" i="1" s="1"/>
  <c r="AG1462" i="1" s="1"/>
  <c r="AK1462" i="1"/>
  <c r="AM1462" i="1" s="1"/>
  <c r="AQ1462" i="1" s="1"/>
  <c r="AR1462" i="1"/>
  <c r="AT1462" i="1" s="1"/>
  <c r="AX1462" i="1" s="1"/>
  <c r="AY1462" i="1"/>
  <c r="BA1462" i="1" s="1"/>
  <c r="BE1462" i="1" s="1"/>
  <c r="R1465" i="1"/>
  <c r="Y1465" i="1"/>
  <c r="Z1465" i="1" s="1"/>
  <c r="AF1465" i="1"/>
  <c r="AG1465" i="1" s="1"/>
  <c r="AM1465" i="1"/>
  <c r="AQ1465" i="1" s="1"/>
  <c r="AT1465" i="1"/>
  <c r="AX1465" i="1" s="1"/>
  <c r="BA1465" i="1"/>
  <c r="BE1465" i="1" s="1"/>
  <c r="R1466" i="1"/>
  <c r="Y1466" i="1"/>
  <c r="Z1466" i="1" s="1"/>
  <c r="AF1466" i="1"/>
  <c r="AG1466" i="1" s="1"/>
  <c r="AM1466" i="1"/>
  <c r="AQ1466" i="1" s="1"/>
  <c r="AT1466" i="1"/>
  <c r="AX1466" i="1" s="1"/>
  <c r="BA1466" i="1"/>
  <c r="BE1466" i="1" s="1"/>
  <c r="R1467" i="1"/>
  <c r="S1467" i="1" s="1"/>
  <c r="Y1467" i="1"/>
  <c r="AF1467" i="1"/>
  <c r="AG1467" i="1" s="1"/>
  <c r="AJ1467" i="1" s="1"/>
  <c r="AM1467" i="1"/>
  <c r="AQ1467" i="1" s="1"/>
  <c r="AT1467" i="1"/>
  <c r="AX1467" i="1" s="1"/>
  <c r="BA1467" i="1"/>
  <c r="BE1467" i="1" s="1"/>
  <c r="R1469" i="1"/>
  <c r="S1469" i="1" s="1"/>
  <c r="Y1469" i="1"/>
  <c r="AF1469" i="1"/>
  <c r="AG1469" i="1" s="1"/>
  <c r="AM1469" i="1"/>
  <c r="AQ1469" i="1" s="1"/>
  <c r="AT1469" i="1"/>
  <c r="AX1469" i="1" s="1"/>
  <c r="BA1469" i="1"/>
  <c r="BE1469" i="1" s="1"/>
  <c r="R1470" i="1"/>
  <c r="S1470" i="1" s="1"/>
  <c r="V1470" i="1" s="1"/>
  <c r="Y1470" i="1"/>
  <c r="Z1470" i="1" s="1"/>
  <c r="AF1470" i="1"/>
  <c r="AG1470" i="1" s="1"/>
  <c r="AM1470" i="1"/>
  <c r="AQ1470" i="1" s="1"/>
  <c r="AT1470" i="1"/>
  <c r="AX1470" i="1" s="1"/>
  <c r="BA1470" i="1"/>
  <c r="BE1470" i="1" s="1"/>
  <c r="R1471" i="1"/>
  <c r="S1471" i="1" s="1"/>
  <c r="Y1471" i="1"/>
  <c r="Z1471" i="1" s="1"/>
  <c r="AF1471" i="1"/>
  <c r="AM1471" i="1"/>
  <c r="AQ1471" i="1" s="1"/>
  <c r="AT1471" i="1"/>
  <c r="AX1471" i="1" s="1"/>
  <c r="BA1471" i="1"/>
  <c r="BE1471" i="1" s="1"/>
  <c r="R1472" i="1"/>
  <c r="S1472" i="1" s="1"/>
  <c r="Y1472" i="1"/>
  <c r="Z1472" i="1" s="1"/>
  <c r="AF1472" i="1"/>
  <c r="AM1472" i="1"/>
  <c r="AQ1472" i="1" s="1"/>
  <c r="AT1472" i="1"/>
  <c r="AX1472" i="1" s="1"/>
  <c r="BA1472" i="1"/>
  <c r="BE1472" i="1" s="1"/>
  <c r="R1473" i="1"/>
  <c r="S1473" i="1" s="1"/>
  <c r="V1473" i="1" s="1"/>
  <c r="Y1473" i="1"/>
  <c r="Z1473" i="1" s="1"/>
  <c r="AC1473" i="1" s="1"/>
  <c r="AF1473" i="1"/>
  <c r="AG1473" i="1" s="1"/>
  <c r="AM1473" i="1"/>
  <c r="AQ1473" i="1" s="1"/>
  <c r="AT1473" i="1"/>
  <c r="AX1473" i="1" s="1"/>
  <c r="BA1473" i="1"/>
  <c r="BE1473" i="1" s="1"/>
  <c r="R1475" i="1"/>
  <c r="S1475" i="1" s="1"/>
  <c r="V1475" i="1" s="1"/>
  <c r="Y1475" i="1"/>
  <c r="Z1475" i="1" s="1"/>
  <c r="AF1475" i="1"/>
  <c r="AG1475" i="1" s="1"/>
  <c r="AM1475" i="1"/>
  <c r="AQ1475" i="1" s="1"/>
  <c r="AT1475" i="1"/>
  <c r="AX1475" i="1" s="1"/>
  <c r="BA1475" i="1"/>
  <c r="BE1475" i="1" s="1"/>
  <c r="R1476" i="1"/>
  <c r="S1476" i="1" s="1"/>
  <c r="Y1476" i="1"/>
  <c r="Z1476" i="1" s="1"/>
  <c r="AF1476" i="1"/>
  <c r="AG1476" i="1" s="1"/>
  <c r="AM1476" i="1"/>
  <c r="AQ1476" i="1" s="1"/>
  <c r="AT1476" i="1"/>
  <c r="AX1476" i="1" s="1"/>
  <c r="BA1476" i="1"/>
  <c r="BE1476" i="1" s="1"/>
  <c r="R1477" i="1"/>
  <c r="S1477" i="1" s="1"/>
  <c r="Y1477" i="1"/>
  <c r="Z1477" i="1" s="1"/>
  <c r="AC1477" i="1" s="1"/>
  <c r="AF1477" i="1"/>
  <c r="AG1477" i="1" s="1"/>
  <c r="AJ1477" i="1" s="1"/>
  <c r="AM1477" i="1"/>
  <c r="AQ1477" i="1" s="1"/>
  <c r="AT1477" i="1"/>
  <c r="AX1477" i="1" s="1"/>
  <c r="BA1477" i="1"/>
  <c r="BE1477" i="1" s="1"/>
  <c r="P1478" i="1"/>
  <c r="R1478" i="1" s="1"/>
  <c r="W1478" i="1"/>
  <c r="Y1478" i="1" s="1"/>
  <c r="Z1478" i="1" s="1"/>
  <c r="AD1478" i="1"/>
  <c r="AF1478" i="1" s="1"/>
  <c r="AG1478" i="1" s="1"/>
  <c r="AK1478" i="1"/>
  <c r="AM1478" i="1" s="1"/>
  <c r="AQ1478" i="1" s="1"/>
  <c r="AR1478" i="1"/>
  <c r="AT1478" i="1" s="1"/>
  <c r="AX1478" i="1" s="1"/>
  <c r="AY1478" i="1"/>
  <c r="BA1478" i="1" s="1"/>
  <c r="BE1478" i="1" s="1"/>
  <c r="R1479" i="1"/>
  <c r="S1479" i="1" s="1"/>
  <c r="Y1479" i="1"/>
  <c r="AF1479" i="1"/>
  <c r="AG1479" i="1" s="1"/>
  <c r="AJ1479" i="1" s="1"/>
  <c r="AM1479" i="1"/>
  <c r="AQ1479" i="1" s="1"/>
  <c r="AT1479" i="1"/>
  <c r="AX1479" i="1" s="1"/>
  <c r="AY1479" i="1"/>
  <c r="BA1479" i="1" s="1"/>
  <c r="BE1479" i="1" s="1"/>
  <c r="R1480" i="1"/>
  <c r="S1480" i="1" s="1"/>
  <c r="Y1480" i="1"/>
  <c r="Z1480" i="1" s="1"/>
  <c r="AF1480" i="1"/>
  <c r="AG1480" i="1" s="1"/>
  <c r="AM1480" i="1"/>
  <c r="AQ1480" i="1" s="1"/>
  <c r="AT1480" i="1"/>
  <c r="AX1480" i="1" s="1"/>
  <c r="BA1480" i="1"/>
  <c r="BE1480" i="1" s="1"/>
  <c r="R1481" i="1"/>
  <c r="Y1481" i="1"/>
  <c r="Z1481" i="1" s="1"/>
  <c r="AF1481" i="1"/>
  <c r="AG1481" i="1" s="1"/>
  <c r="AM1481" i="1"/>
  <c r="AQ1481" i="1" s="1"/>
  <c r="AT1481" i="1"/>
  <c r="AX1481" i="1" s="1"/>
  <c r="BA1481" i="1"/>
  <c r="BE1481" i="1" s="1"/>
  <c r="R1482" i="1"/>
  <c r="S1482" i="1" s="1"/>
  <c r="Y1482" i="1"/>
  <c r="Z1482" i="1" s="1"/>
  <c r="AF1482" i="1"/>
  <c r="AG1482" i="1" s="1"/>
  <c r="AJ1482" i="1" s="1"/>
  <c r="AM1482" i="1"/>
  <c r="AQ1482" i="1" s="1"/>
  <c r="AT1482" i="1"/>
  <c r="AX1482" i="1" s="1"/>
  <c r="BA1482" i="1"/>
  <c r="BE1482" i="1" s="1"/>
  <c r="R1483" i="1"/>
  <c r="S1483" i="1" s="1"/>
  <c r="Y1483" i="1"/>
  <c r="AF1483" i="1"/>
  <c r="AG1483" i="1" s="1"/>
  <c r="AJ1483" i="1" s="1"/>
  <c r="AM1483" i="1"/>
  <c r="AQ1483" i="1" s="1"/>
  <c r="AT1483" i="1"/>
  <c r="AX1483" i="1" s="1"/>
  <c r="BA1483" i="1"/>
  <c r="BE1483" i="1" s="1"/>
  <c r="R1484" i="1"/>
  <c r="Y1484" i="1"/>
  <c r="Z1484" i="1" s="1"/>
  <c r="AC1484" i="1" s="1"/>
  <c r="AF1484" i="1"/>
  <c r="AG1484" i="1" s="1"/>
  <c r="AM1484" i="1"/>
  <c r="AQ1484" i="1" s="1"/>
  <c r="AT1484" i="1"/>
  <c r="AX1484" i="1" s="1"/>
  <c r="BA1484" i="1"/>
  <c r="BE1484" i="1" s="1"/>
  <c r="R1485" i="1"/>
  <c r="S1485" i="1" s="1"/>
  <c r="Y1485" i="1"/>
  <c r="Z1485" i="1" s="1"/>
  <c r="AF1485" i="1"/>
  <c r="AG1485" i="1" s="1"/>
  <c r="AM1485" i="1"/>
  <c r="AQ1485" i="1" s="1"/>
  <c r="AT1485" i="1"/>
  <c r="AX1485" i="1" s="1"/>
  <c r="BA1485" i="1"/>
  <c r="BE1485" i="1" s="1"/>
  <c r="R1486" i="1"/>
  <c r="S1486" i="1" s="1"/>
  <c r="Y1486" i="1"/>
  <c r="Z1486" i="1" s="1"/>
  <c r="AF1486" i="1"/>
  <c r="AM1486" i="1"/>
  <c r="AQ1486" i="1" s="1"/>
  <c r="AT1486" i="1"/>
  <c r="AX1486" i="1" s="1"/>
  <c r="BA1486" i="1"/>
  <c r="BE1486" i="1" s="1"/>
  <c r="P1487" i="1"/>
  <c r="R1487" i="1" s="1"/>
  <c r="S1487" i="1" s="1"/>
  <c r="W1487" i="1"/>
  <c r="Y1487" i="1" s="1"/>
  <c r="AD1487" i="1"/>
  <c r="AF1487" i="1" s="1"/>
  <c r="AG1487" i="1" s="1"/>
  <c r="AK1487" i="1"/>
  <c r="AM1487" i="1" s="1"/>
  <c r="AQ1487" i="1" s="1"/>
  <c r="AR1487" i="1"/>
  <c r="AT1487" i="1" s="1"/>
  <c r="AX1487" i="1" s="1"/>
  <c r="AY1487" i="1"/>
  <c r="BA1487" i="1" s="1"/>
  <c r="BE1487" i="1" s="1"/>
  <c r="AJ1488" i="1"/>
  <c r="AQ1488" i="1"/>
  <c r="AX1488" i="1"/>
  <c r="BE1488" i="1"/>
  <c r="R1491" i="1"/>
  <c r="S1491" i="1" s="1"/>
  <c r="Y1491" i="1"/>
  <c r="Z1491" i="1" s="1"/>
  <c r="AF1491" i="1"/>
  <c r="AG1491" i="1" s="1"/>
  <c r="AM1491" i="1"/>
  <c r="AQ1491" i="1" s="1"/>
  <c r="AT1491" i="1"/>
  <c r="AX1491" i="1" s="1"/>
  <c r="BA1491" i="1"/>
  <c r="BE1491" i="1" s="1"/>
  <c r="R1492" i="1"/>
  <c r="S1492" i="1" s="1"/>
  <c r="Y1492" i="1"/>
  <c r="AF1492" i="1"/>
  <c r="AG1492" i="1" s="1"/>
  <c r="AJ1492" i="1" s="1"/>
  <c r="AM1492" i="1"/>
  <c r="AQ1492" i="1" s="1"/>
  <c r="AT1492" i="1"/>
  <c r="AX1492" i="1" s="1"/>
  <c r="BA1492" i="1"/>
  <c r="BE1492" i="1" s="1"/>
  <c r="R1493" i="1"/>
  <c r="Y1493" i="1"/>
  <c r="Z1493" i="1" s="1"/>
  <c r="AC1493" i="1" s="1"/>
  <c r="AF1493" i="1"/>
  <c r="AG1493" i="1" s="1"/>
  <c r="AM1493" i="1"/>
  <c r="AQ1493" i="1" s="1"/>
  <c r="AT1493" i="1"/>
  <c r="AX1493" i="1" s="1"/>
  <c r="BA1493" i="1"/>
  <c r="BE1493" i="1" s="1"/>
  <c r="R1494" i="1"/>
  <c r="S1494" i="1" s="1"/>
  <c r="V1494" i="1" s="1"/>
  <c r="Y1494" i="1"/>
  <c r="Z1494" i="1" s="1"/>
  <c r="AF1494" i="1"/>
  <c r="AG1494" i="1" s="1"/>
  <c r="AM1494" i="1"/>
  <c r="AQ1494" i="1" s="1"/>
  <c r="AT1494" i="1"/>
  <c r="AX1494" i="1" s="1"/>
  <c r="BA1494" i="1"/>
  <c r="BE1494" i="1" s="1"/>
  <c r="R1495" i="1"/>
  <c r="S1495" i="1" s="1"/>
  <c r="Y1495" i="1"/>
  <c r="Z1495" i="1" s="1"/>
  <c r="AF1495" i="1"/>
  <c r="AM1495" i="1"/>
  <c r="AQ1495" i="1" s="1"/>
  <c r="AT1495" i="1"/>
  <c r="AX1495" i="1" s="1"/>
  <c r="BA1495" i="1"/>
  <c r="BE1495" i="1" s="1"/>
  <c r="R1496" i="1"/>
  <c r="S1496" i="1" s="1"/>
  <c r="Y1496" i="1"/>
  <c r="AF1496" i="1"/>
  <c r="AG1496" i="1" s="1"/>
  <c r="AJ1496" i="1" s="1"/>
  <c r="AM1496" i="1"/>
  <c r="AQ1496" i="1" s="1"/>
  <c r="AT1496" i="1"/>
  <c r="AX1496" i="1" s="1"/>
  <c r="BA1496" i="1"/>
  <c r="BE1496" i="1" s="1"/>
  <c r="R1497" i="1"/>
  <c r="S1497" i="1" s="1"/>
  <c r="V1497" i="1" s="1"/>
  <c r="Y1497" i="1"/>
  <c r="Z1497" i="1" s="1"/>
  <c r="AF1497" i="1"/>
  <c r="AG1497" i="1" s="1"/>
  <c r="AM1497" i="1"/>
  <c r="AQ1497" i="1" s="1"/>
  <c r="AT1497" i="1"/>
  <c r="AX1497" i="1" s="1"/>
  <c r="BA1497" i="1"/>
  <c r="BE1497" i="1" s="1"/>
  <c r="R1498" i="1"/>
  <c r="S1498" i="1" s="1"/>
  <c r="V1498" i="1" s="1"/>
  <c r="Y1498" i="1"/>
  <c r="Z1498" i="1" s="1"/>
  <c r="AF1498" i="1"/>
  <c r="AG1498" i="1" s="1"/>
  <c r="AM1498" i="1"/>
  <c r="AQ1498" i="1" s="1"/>
  <c r="AT1498" i="1"/>
  <c r="AX1498" i="1" s="1"/>
  <c r="BA1498" i="1"/>
  <c r="BE1498" i="1" s="1"/>
  <c r="R1499" i="1"/>
  <c r="S1499" i="1" s="1"/>
  <c r="Y1499" i="1"/>
  <c r="Z1499" i="1" s="1"/>
  <c r="AF1499" i="1"/>
  <c r="AM1499" i="1"/>
  <c r="AQ1499" i="1" s="1"/>
  <c r="AT1499" i="1"/>
  <c r="AX1499" i="1" s="1"/>
  <c r="BA1499" i="1"/>
  <c r="BE1499" i="1" s="1"/>
  <c r="R1500" i="1"/>
  <c r="S1500" i="1" s="1"/>
  <c r="Y1500" i="1"/>
  <c r="Z1500" i="1" s="1"/>
  <c r="AF1500" i="1"/>
  <c r="AG1500" i="1" s="1"/>
  <c r="AM1500" i="1"/>
  <c r="AQ1500" i="1" s="1"/>
  <c r="AT1500" i="1"/>
  <c r="AX1500" i="1" s="1"/>
  <c r="BA1500" i="1"/>
  <c r="BE1500" i="1" s="1"/>
  <c r="R1501" i="1"/>
  <c r="Y1501" i="1"/>
  <c r="Z1501" i="1" s="1"/>
  <c r="AC1501" i="1" s="1"/>
  <c r="AF1501" i="1"/>
  <c r="AG1501" i="1" s="1"/>
  <c r="AM1501" i="1"/>
  <c r="AQ1501" i="1" s="1"/>
  <c r="AT1501" i="1"/>
  <c r="AX1501" i="1" s="1"/>
  <c r="BA1501" i="1"/>
  <c r="BE1501" i="1" s="1"/>
  <c r="R1502" i="1"/>
  <c r="S1502" i="1" s="1"/>
  <c r="V1502" i="1" s="1"/>
  <c r="Y1502" i="1"/>
  <c r="Z1502" i="1" s="1"/>
  <c r="AF1502" i="1"/>
  <c r="AG1502" i="1" s="1"/>
  <c r="AM1502" i="1"/>
  <c r="AQ1502" i="1" s="1"/>
  <c r="AT1502" i="1"/>
  <c r="AX1502" i="1" s="1"/>
  <c r="BA1502" i="1"/>
  <c r="BE1502" i="1" s="1"/>
  <c r="R1503" i="1"/>
  <c r="S1503" i="1" s="1"/>
  <c r="Y1503" i="1"/>
  <c r="Z1503" i="1" s="1"/>
  <c r="AF1503" i="1"/>
  <c r="AG1503" i="1" s="1"/>
  <c r="AM1503" i="1"/>
  <c r="AQ1503" i="1" s="1"/>
  <c r="AT1503" i="1"/>
  <c r="AX1503" i="1" s="1"/>
  <c r="BA1503" i="1"/>
  <c r="BE1503" i="1" s="1"/>
  <c r="R1504" i="1"/>
  <c r="S1504" i="1" s="1"/>
  <c r="Y1504" i="1"/>
  <c r="AF1504" i="1"/>
  <c r="AG1504" i="1" s="1"/>
  <c r="AJ1504" i="1" s="1"/>
  <c r="AM1504" i="1"/>
  <c r="AQ1504" i="1" s="1"/>
  <c r="AT1504" i="1"/>
  <c r="AX1504" i="1" s="1"/>
  <c r="BA1504" i="1"/>
  <c r="BE1504" i="1" s="1"/>
  <c r="R1505" i="1"/>
  <c r="Y1505" i="1"/>
  <c r="Z1505" i="1" s="1"/>
  <c r="AC1505" i="1" s="1"/>
  <c r="AF1505" i="1"/>
  <c r="AG1505" i="1" s="1"/>
  <c r="AM1505" i="1"/>
  <c r="AQ1505" i="1" s="1"/>
  <c r="AT1505" i="1"/>
  <c r="AX1505" i="1" s="1"/>
  <c r="BA1505" i="1"/>
  <c r="BE1505" i="1" s="1"/>
  <c r="R1506" i="1"/>
  <c r="S1506" i="1" s="1"/>
  <c r="V1506" i="1" s="1"/>
  <c r="Y1506" i="1"/>
  <c r="Z1506" i="1" s="1"/>
  <c r="AF1506" i="1"/>
  <c r="AG1506" i="1" s="1"/>
  <c r="AM1506" i="1"/>
  <c r="AQ1506" i="1" s="1"/>
  <c r="AT1506" i="1"/>
  <c r="AX1506" i="1" s="1"/>
  <c r="BA1506" i="1"/>
  <c r="BE1506" i="1" s="1"/>
  <c r="R1507" i="1"/>
  <c r="S1507" i="1" s="1"/>
  <c r="Y1507" i="1"/>
  <c r="Z1507" i="1" s="1"/>
  <c r="AF1507" i="1"/>
  <c r="AG1507" i="1" s="1"/>
  <c r="AM1507" i="1"/>
  <c r="AQ1507" i="1" s="1"/>
  <c r="AT1507" i="1"/>
  <c r="AX1507" i="1" s="1"/>
  <c r="BA1507" i="1"/>
  <c r="BE1507" i="1" s="1"/>
  <c r="R1508" i="1"/>
  <c r="S1508" i="1" s="1"/>
  <c r="Y1508" i="1"/>
  <c r="AF1508" i="1"/>
  <c r="AG1508" i="1" s="1"/>
  <c r="AJ1508" i="1" s="1"/>
  <c r="AM1508" i="1"/>
  <c r="AQ1508" i="1" s="1"/>
  <c r="AT1508" i="1"/>
  <c r="AX1508" i="1" s="1"/>
  <c r="BA1508" i="1"/>
  <c r="BE1508" i="1" s="1"/>
  <c r="R1509" i="1"/>
  <c r="Y1509" i="1"/>
  <c r="Z1509" i="1" s="1"/>
  <c r="AC1509" i="1" s="1"/>
  <c r="AF1509" i="1"/>
  <c r="AG1509" i="1" s="1"/>
  <c r="AM1509" i="1"/>
  <c r="AQ1509" i="1" s="1"/>
  <c r="AT1509" i="1"/>
  <c r="AX1509" i="1" s="1"/>
  <c r="BA1509" i="1"/>
  <c r="BE1509" i="1" s="1"/>
  <c r="R1510" i="1"/>
  <c r="S1510" i="1" s="1"/>
  <c r="V1510" i="1" s="1"/>
  <c r="Y1510" i="1"/>
  <c r="Z1510" i="1" s="1"/>
  <c r="AF1510" i="1"/>
  <c r="AG1510" i="1" s="1"/>
  <c r="AM1510" i="1"/>
  <c r="AQ1510" i="1" s="1"/>
  <c r="AT1510" i="1"/>
  <c r="AX1510" i="1" s="1"/>
  <c r="BA1510" i="1"/>
  <c r="BE1510" i="1" s="1"/>
  <c r="R1511" i="1"/>
  <c r="S1511" i="1" s="1"/>
  <c r="Y1511" i="1"/>
  <c r="Z1511" i="1" s="1"/>
  <c r="AF1511" i="1"/>
  <c r="AM1511" i="1"/>
  <c r="AQ1511" i="1" s="1"/>
  <c r="AT1511" i="1"/>
  <c r="AX1511" i="1" s="1"/>
  <c r="BA1511" i="1"/>
  <c r="BE1511" i="1" s="1"/>
  <c r="R1512" i="1"/>
  <c r="S1512" i="1" s="1"/>
  <c r="Y1512" i="1"/>
  <c r="AF1512" i="1"/>
  <c r="AG1512" i="1" s="1"/>
  <c r="AJ1512" i="1" s="1"/>
  <c r="AM1512" i="1"/>
  <c r="AQ1512" i="1" s="1"/>
  <c r="AT1512" i="1"/>
  <c r="AX1512" i="1" s="1"/>
  <c r="BA1512" i="1"/>
  <c r="BE1512" i="1" s="1"/>
  <c r="R1513" i="1"/>
  <c r="S1513" i="1" s="1"/>
  <c r="V1513" i="1" s="1"/>
  <c r="Y1513" i="1"/>
  <c r="Z1513" i="1" s="1"/>
  <c r="AF1513" i="1"/>
  <c r="AG1513" i="1" s="1"/>
  <c r="AM1513" i="1"/>
  <c r="AQ1513" i="1" s="1"/>
  <c r="AT1513" i="1"/>
  <c r="AX1513" i="1" s="1"/>
  <c r="BA1513" i="1"/>
  <c r="BE1513" i="1" s="1"/>
  <c r="R1514" i="1"/>
  <c r="S1514" i="1" s="1"/>
  <c r="V1514" i="1" s="1"/>
  <c r="Y1514" i="1"/>
  <c r="Z1514" i="1" s="1"/>
  <c r="AF1514" i="1"/>
  <c r="AG1514" i="1" s="1"/>
  <c r="AM1514" i="1"/>
  <c r="AQ1514" i="1" s="1"/>
  <c r="AT1514" i="1"/>
  <c r="AX1514" i="1" s="1"/>
  <c r="BA1514" i="1"/>
  <c r="BE1514" i="1" s="1"/>
  <c r="R1515" i="1"/>
  <c r="S1515" i="1" s="1"/>
  <c r="Y1515" i="1"/>
  <c r="Z1515" i="1" s="1"/>
  <c r="AF1515" i="1"/>
  <c r="AM1515" i="1"/>
  <c r="AQ1515" i="1" s="1"/>
  <c r="AT1515" i="1"/>
  <c r="AX1515" i="1" s="1"/>
  <c r="BA1515" i="1"/>
  <c r="BE1515" i="1" s="1"/>
  <c r="R1516" i="1"/>
  <c r="S1516" i="1" s="1"/>
  <c r="Y1516" i="1"/>
  <c r="Z1516" i="1" s="1"/>
  <c r="AF1516" i="1"/>
  <c r="AG1516" i="1" s="1"/>
  <c r="AM1516" i="1"/>
  <c r="AQ1516" i="1" s="1"/>
  <c r="AT1516" i="1"/>
  <c r="AX1516" i="1" s="1"/>
  <c r="BA1516" i="1"/>
  <c r="BE1516" i="1" s="1"/>
  <c r="R1517" i="1"/>
  <c r="S1517" i="1" s="1"/>
  <c r="V1517" i="1" s="1"/>
  <c r="Y1517" i="1"/>
  <c r="Z1517" i="1" s="1"/>
  <c r="AF1517" i="1"/>
  <c r="AG1517" i="1" s="1"/>
  <c r="AM1517" i="1"/>
  <c r="AQ1517" i="1" s="1"/>
  <c r="AT1517" i="1"/>
  <c r="AX1517" i="1" s="1"/>
  <c r="BA1517" i="1"/>
  <c r="BE1517" i="1" s="1"/>
  <c r="K1518" i="1"/>
  <c r="L1518" i="1" s="1"/>
  <c r="R1518" i="1"/>
  <c r="S1518" i="1" s="1"/>
  <c r="Y1518" i="1"/>
  <c r="Z1518" i="1" s="1"/>
  <c r="AF1518" i="1"/>
  <c r="AG1518" i="1" s="1"/>
  <c r="AJ1518" i="1" s="1"/>
  <c r="AM1518" i="1"/>
  <c r="AN1518" i="1"/>
  <c r="AT1518" i="1"/>
  <c r="AU1518" i="1"/>
  <c r="BA1518" i="1"/>
  <c r="BB1518" i="1"/>
  <c r="K1519" i="1"/>
  <c r="L1519" i="1" s="1"/>
  <c r="R1519" i="1"/>
  <c r="S1519" i="1" s="1"/>
  <c r="Y1519" i="1"/>
  <c r="AF1519" i="1"/>
  <c r="AG1519" i="1" s="1"/>
  <c r="AJ1519" i="1" s="1"/>
  <c r="AM1519" i="1"/>
  <c r="AN1519" i="1"/>
  <c r="AT1519" i="1"/>
  <c r="AU1519" i="1"/>
  <c r="BA1519" i="1"/>
  <c r="BB1519" i="1"/>
  <c r="K1520" i="1"/>
  <c r="O1520" i="1" s="1"/>
  <c r="R1520" i="1"/>
  <c r="S1520" i="1" s="1"/>
  <c r="Y1520" i="1"/>
  <c r="Z1520" i="1"/>
  <c r="AF1520" i="1"/>
  <c r="AG1520" i="1"/>
  <c r="AM1520" i="1"/>
  <c r="AN1520" i="1"/>
  <c r="AT1520" i="1"/>
  <c r="AU1520" i="1"/>
  <c r="BA1520" i="1"/>
  <c r="BB1520" i="1"/>
  <c r="K1521" i="1"/>
  <c r="L1521" i="1" s="1"/>
  <c r="R1521" i="1"/>
  <c r="S1521" i="1" s="1"/>
  <c r="Y1521" i="1"/>
  <c r="Z1521" i="1" s="1"/>
  <c r="AF1521" i="1"/>
  <c r="AG1521" i="1" s="1"/>
  <c r="AM1521" i="1"/>
  <c r="AN1521" i="1"/>
  <c r="AT1521" i="1"/>
  <c r="AU1521" i="1"/>
  <c r="BA1521" i="1"/>
  <c r="BB1521" i="1"/>
  <c r="K1522" i="1"/>
  <c r="L1522" i="1" s="1"/>
  <c r="R1522" i="1"/>
  <c r="S1522" i="1" s="1"/>
  <c r="Y1522" i="1"/>
  <c r="AF1522" i="1"/>
  <c r="AG1522" i="1" s="1"/>
  <c r="AJ1522" i="1" s="1"/>
  <c r="AM1522" i="1"/>
  <c r="AN1522" i="1"/>
  <c r="AT1522" i="1"/>
  <c r="AU1522" i="1"/>
  <c r="BA1522" i="1"/>
  <c r="BB1522" i="1"/>
  <c r="K1523" i="1"/>
  <c r="L1523" i="1" s="1"/>
  <c r="O1523" i="1" s="1"/>
  <c r="R1523" i="1"/>
  <c r="S1523" i="1" s="1"/>
  <c r="Y1523" i="1"/>
  <c r="Z1523" i="1" s="1"/>
  <c r="AF1523" i="1"/>
  <c r="AG1523" i="1" s="1"/>
  <c r="AM1523" i="1"/>
  <c r="AN1523" i="1"/>
  <c r="AT1523" i="1"/>
  <c r="AU1523" i="1"/>
  <c r="BA1523" i="1"/>
  <c r="BB1523" i="1"/>
  <c r="K1524" i="1"/>
  <c r="L1524" i="1" s="1"/>
  <c r="O1524" i="1" s="1"/>
  <c r="R1524" i="1"/>
  <c r="S1524" i="1" s="1"/>
  <c r="Y1524" i="1"/>
  <c r="Z1524" i="1" s="1"/>
  <c r="AF1524" i="1"/>
  <c r="AM1524" i="1"/>
  <c r="AN1524" i="1"/>
  <c r="AT1524" i="1"/>
  <c r="AU1524" i="1"/>
  <c r="BA1524" i="1"/>
  <c r="BB1524" i="1"/>
  <c r="K1525" i="1"/>
  <c r="R1525" i="1"/>
  <c r="S1525" i="1" s="1"/>
  <c r="V1525" i="1" s="1"/>
  <c r="Y1525" i="1"/>
  <c r="Z1525" i="1" s="1"/>
  <c r="AF1525" i="1"/>
  <c r="AG1525" i="1" s="1"/>
  <c r="AM1525" i="1"/>
  <c r="AN1525" i="1"/>
  <c r="AT1525" i="1"/>
  <c r="AU1525" i="1"/>
  <c r="BA1525" i="1"/>
  <c r="BB1525" i="1"/>
  <c r="K1526" i="1"/>
  <c r="R1526" i="1"/>
  <c r="S1526" i="1" s="1"/>
  <c r="V1526" i="1" s="1"/>
  <c r="Y1526" i="1"/>
  <c r="Z1526" i="1" s="1"/>
  <c r="AF1526" i="1"/>
  <c r="AG1526" i="1" s="1"/>
  <c r="AM1526" i="1"/>
  <c r="AN1526" i="1"/>
  <c r="AT1526" i="1"/>
  <c r="AU1526" i="1"/>
  <c r="BA1526" i="1"/>
  <c r="BB1526" i="1"/>
  <c r="K1527" i="1"/>
  <c r="L1527" i="1" s="1"/>
  <c r="R1527" i="1"/>
  <c r="S1527" i="1" s="1"/>
  <c r="Y1527" i="1"/>
  <c r="AF1527" i="1"/>
  <c r="AG1527" i="1" s="1"/>
  <c r="AM1527" i="1"/>
  <c r="AN1527" i="1"/>
  <c r="AT1527" i="1"/>
  <c r="AU1527" i="1"/>
  <c r="BA1527" i="1"/>
  <c r="BB1527" i="1"/>
  <c r="K1528" i="1"/>
  <c r="L1528" i="1" s="1"/>
  <c r="R1528" i="1"/>
  <c r="S1528" i="1" s="1"/>
  <c r="Y1528" i="1"/>
  <c r="AF1528" i="1"/>
  <c r="AG1528" i="1" s="1"/>
  <c r="AJ1528" i="1" s="1"/>
  <c r="AM1528" i="1"/>
  <c r="AN1528" i="1"/>
  <c r="AT1528" i="1"/>
  <c r="AU1528" i="1"/>
  <c r="BA1528" i="1"/>
  <c r="BB1528" i="1"/>
  <c r="K1529" i="1"/>
  <c r="L1529" i="1" s="1"/>
  <c r="O1529" i="1" s="1"/>
  <c r="R1529" i="1"/>
  <c r="S1529" i="1" s="1"/>
  <c r="Y1529" i="1"/>
  <c r="Z1529" i="1" s="1"/>
  <c r="AF1529" i="1"/>
  <c r="AG1529" i="1" s="1"/>
  <c r="AM1529" i="1"/>
  <c r="AN1529" i="1"/>
  <c r="AT1529" i="1"/>
  <c r="AU1529" i="1"/>
  <c r="BA1529" i="1"/>
  <c r="BB1529" i="1"/>
  <c r="O1530" i="1"/>
  <c r="V1530" i="1"/>
  <c r="AC1530" i="1"/>
  <c r="AF1530" i="1"/>
  <c r="AJ1530" i="1" s="1"/>
  <c r="AQ1530" i="1"/>
  <c r="AT1530" i="1"/>
  <c r="AX1530" i="1" s="1"/>
  <c r="BA1530" i="1"/>
  <c r="BB1530" i="1"/>
  <c r="O1531" i="1"/>
  <c r="R1531" i="1"/>
  <c r="Y1531" i="1"/>
  <c r="AC1531" i="1" s="1"/>
  <c r="AF1531" i="1"/>
  <c r="AG1531" i="1"/>
  <c r="AM1531" i="1"/>
  <c r="AN1531" i="1"/>
  <c r="AT1531" i="1"/>
  <c r="AU1531" i="1"/>
  <c r="BA1531" i="1"/>
  <c r="BB1531" i="1"/>
  <c r="O1532" i="1"/>
  <c r="R1532" i="1"/>
  <c r="S1532" i="1" s="1"/>
  <c r="Y1532" i="1"/>
  <c r="AC1532" i="1" s="1"/>
  <c r="AF1532" i="1"/>
  <c r="AG1532" i="1"/>
  <c r="AM1532" i="1"/>
  <c r="AN1532" i="1"/>
  <c r="AT1532" i="1"/>
  <c r="AU1532" i="1"/>
  <c r="BA1532" i="1"/>
  <c r="BB1532" i="1"/>
  <c r="K1533" i="1"/>
  <c r="L1533" i="1" s="1"/>
  <c r="R1533" i="1"/>
  <c r="S1533" i="1" s="1"/>
  <c r="Y1533" i="1"/>
  <c r="Z1533" i="1" s="1"/>
  <c r="AF1533" i="1"/>
  <c r="AG1533" i="1"/>
  <c r="AM1533" i="1"/>
  <c r="AN1533" i="1"/>
  <c r="AT1533" i="1"/>
  <c r="AU1533" i="1"/>
  <c r="BA1533" i="1"/>
  <c r="BB1533" i="1"/>
  <c r="K1534" i="1"/>
  <c r="L1534" i="1" s="1"/>
  <c r="R1534" i="1"/>
  <c r="S1534" i="1" s="1"/>
  <c r="Y1534" i="1"/>
  <c r="Z1534" i="1" s="1"/>
  <c r="AF1534" i="1"/>
  <c r="AG1534" i="1"/>
  <c r="AM1534" i="1"/>
  <c r="AN1534" i="1"/>
  <c r="AT1534" i="1"/>
  <c r="AU1534" i="1"/>
  <c r="BA1534" i="1"/>
  <c r="BB1534" i="1"/>
  <c r="K1535" i="1"/>
  <c r="L1535" i="1" s="1"/>
  <c r="O1535" i="1" s="1"/>
  <c r="R1535" i="1"/>
  <c r="S1535" i="1" s="1"/>
  <c r="Y1535" i="1"/>
  <c r="Z1535" i="1" s="1"/>
  <c r="AF1535" i="1"/>
  <c r="AG1535" i="1"/>
  <c r="AM1535" i="1"/>
  <c r="AN1535" i="1"/>
  <c r="AT1535" i="1"/>
  <c r="AU1535" i="1"/>
  <c r="BA1535" i="1"/>
  <c r="BB1535" i="1"/>
  <c r="O1536" i="1"/>
  <c r="R1536" i="1"/>
  <c r="S1536" i="1" s="1"/>
  <c r="Y1536" i="1"/>
  <c r="AC1536" i="1" s="1"/>
  <c r="AF1536" i="1"/>
  <c r="AG1536" i="1"/>
  <c r="AM1536" i="1"/>
  <c r="AN1536" i="1"/>
  <c r="AT1536" i="1"/>
  <c r="AU1536" i="1"/>
  <c r="BA1536" i="1"/>
  <c r="BE1536" i="1" s="1"/>
  <c r="O1537" i="1"/>
  <c r="R1537" i="1"/>
  <c r="S1537" i="1" s="1"/>
  <c r="Y1537" i="1"/>
  <c r="Z1537" i="1" s="1"/>
  <c r="AF1537" i="1"/>
  <c r="AG1537" i="1" s="1"/>
  <c r="AM1537" i="1"/>
  <c r="AN1537" i="1"/>
  <c r="AT1537" i="1"/>
  <c r="AU1537" i="1"/>
  <c r="BA1537" i="1"/>
  <c r="BB1537" i="1"/>
  <c r="K1538" i="1"/>
  <c r="L1538" i="1" s="1"/>
  <c r="O1538" i="1" s="1"/>
  <c r="R1538" i="1"/>
  <c r="S1538" i="1" s="1"/>
  <c r="V1538" i="1" s="1"/>
  <c r="Y1538" i="1"/>
  <c r="Z1538" i="1" s="1"/>
  <c r="AF1538" i="1"/>
  <c r="AG1538" i="1" s="1"/>
  <c r="AM1538" i="1"/>
  <c r="AN1538" i="1"/>
  <c r="AT1538" i="1"/>
  <c r="AU1538" i="1"/>
  <c r="BA1538" i="1"/>
  <c r="BB1538" i="1"/>
  <c r="O1539" i="1"/>
  <c r="R1539" i="1"/>
  <c r="S1539" i="1" s="1"/>
  <c r="Y1539" i="1"/>
  <c r="Z1539" i="1" s="1"/>
  <c r="AC1539" i="1" s="1"/>
  <c r="AF1539" i="1"/>
  <c r="AG1539" i="1" s="1"/>
  <c r="AM1539" i="1"/>
  <c r="AN1539" i="1"/>
  <c r="AT1539" i="1"/>
  <c r="AU1539" i="1"/>
  <c r="BA1539" i="1"/>
  <c r="BB1539" i="1"/>
  <c r="K1540" i="1"/>
  <c r="L1540" i="1" s="1"/>
  <c r="O1540" i="1" s="1"/>
  <c r="R1540" i="1"/>
  <c r="S1540" i="1" s="1"/>
  <c r="Y1540" i="1"/>
  <c r="Z1540" i="1" s="1"/>
  <c r="AF1540" i="1"/>
  <c r="AG1540" i="1" s="1"/>
  <c r="AJ1540" i="1" s="1"/>
  <c r="AM1540" i="1"/>
  <c r="AN1540" i="1"/>
  <c r="AT1540" i="1"/>
  <c r="AU1540" i="1"/>
  <c r="BA1540" i="1"/>
  <c r="BB1540" i="1"/>
  <c r="K1541" i="1"/>
  <c r="L1541" i="1" s="1"/>
  <c r="R1541" i="1"/>
  <c r="Y1541" i="1"/>
  <c r="AF1541" i="1"/>
  <c r="AG1541" i="1" s="1"/>
  <c r="AM1541" i="1"/>
  <c r="AN1541" i="1"/>
  <c r="AT1541" i="1"/>
  <c r="AU1541" i="1"/>
  <c r="BA1541" i="1"/>
  <c r="BB1541" i="1"/>
  <c r="K1542" i="1"/>
  <c r="L1542" i="1" s="1"/>
  <c r="R1542" i="1"/>
  <c r="Y1542" i="1"/>
  <c r="Z1542" i="1" s="1"/>
  <c r="AC1542" i="1" s="1"/>
  <c r="AF1542" i="1"/>
  <c r="AG1542" i="1" s="1"/>
  <c r="AM1542" i="1"/>
  <c r="AN1542" i="1"/>
  <c r="AT1542" i="1"/>
  <c r="AU1542" i="1"/>
  <c r="BA1542" i="1"/>
  <c r="BB1542" i="1"/>
  <c r="K1543" i="1"/>
  <c r="R1543" i="1"/>
  <c r="S1543" i="1" s="1"/>
  <c r="V1543" i="1" s="1"/>
  <c r="Y1543" i="1"/>
  <c r="Z1543" i="1" s="1"/>
  <c r="AF1543" i="1"/>
  <c r="AG1543" i="1"/>
  <c r="AM1543" i="1"/>
  <c r="AN1543" i="1"/>
  <c r="AT1543" i="1"/>
  <c r="AU1543" i="1"/>
  <c r="BA1543" i="1"/>
  <c r="BB1543" i="1"/>
  <c r="O1544" i="1"/>
  <c r="V1544" i="1"/>
  <c r="AC1544" i="1"/>
  <c r="AF1544" i="1"/>
  <c r="AJ1544" i="1" s="1"/>
  <c r="AQ1544" i="1"/>
  <c r="AT1544" i="1"/>
  <c r="AX1544" i="1" s="1"/>
  <c r="BA1544" i="1"/>
  <c r="O1545" i="1"/>
  <c r="V1545" i="1"/>
  <c r="AC1545" i="1"/>
  <c r="AF1545" i="1"/>
  <c r="AJ1545" i="1" s="1"/>
  <c r="AQ1545" i="1"/>
  <c r="AX1545" i="1"/>
  <c r="BA1545" i="1"/>
  <c r="O1546" i="1"/>
  <c r="V1546" i="1"/>
  <c r="AC1546" i="1"/>
  <c r="AF1546" i="1"/>
  <c r="AJ1546" i="1" s="1"/>
  <c r="AQ1546" i="1"/>
  <c r="AX1546" i="1"/>
  <c r="BA1546" i="1"/>
  <c r="O1547" i="1"/>
  <c r="V1547" i="1"/>
  <c r="AC1547" i="1"/>
  <c r="AF1547" i="1"/>
  <c r="AJ1547" i="1" s="1"/>
  <c r="AQ1547" i="1"/>
  <c r="AX1547" i="1"/>
  <c r="BA1547" i="1"/>
  <c r="O1548" i="1"/>
  <c r="V1548" i="1"/>
  <c r="AC1548" i="1"/>
  <c r="AF1548" i="1"/>
  <c r="AJ1548" i="1" s="1"/>
  <c r="AQ1548" i="1"/>
  <c r="AX1548" i="1"/>
  <c r="BA1548" i="1"/>
  <c r="O1549" i="1"/>
  <c r="V1549" i="1"/>
  <c r="AC1549" i="1"/>
  <c r="AF1549" i="1"/>
  <c r="AJ1549" i="1" s="1"/>
  <c r="AQ1549" i="1"/>
  <c r="AX1549" i="1"/>
  <c r="BA1549" i="1"/>
  <c r="O1550" i="1"/>
  <c r="V1550" i="1"/>
  <c r="AC1550" i="1"/>
  <c r="AF1550" i="1"/>
  <c r="AJ1550" i="1" s="1"/>
  <c r="AQ1550" i="1"/>
  <c r="AX1550" i="1"/>
  <c r="BA1550" i="1"/>
  <c r="O1551" i="1"/>
  <c r="V1551" i="1"/>
  <c r="AC1551" i="1"/>
  <c r="AF1551" i="1"/>
  <c r="AJ1551" i="1" s="1"/>
  <c r="AQ1551" i="1"/>
  <c r="AX1551" i="1"/>
  <c r="BA1551" i="1"/>
  <c r="O1552" i="1"/>
  <c r="V1552" i="1"/>
  <c r="AC1552" i="1"/>
  <c r="AF1552" i="1"/>
  <c r="AJ1552" i="1" s="1"/>
  <c r="AQ1552" i="1"/>
  <c r="AX1552" i="1"/>
  <c r="BA1552" i="1"/>
  <c r="O1553" i="1"/>
  <c r="V1553" i="1"/>
  <c r="AC1553" i="1"/>
  <c r="AF1553" i="1"/>
  <c r="AJ1553" i="1" s="1"/>
  <c r="AQ1553" i="1"/>
  <c r="AX1553" i="1"/>
  <c r="BA1553" i="1"/>
  <c r="O1554" i="1"/>
  <c r="V1554" i="1"/>
  <c r="AC1554" i="1"/>
  <c r="AF1554" i="1"/>
  <c r="AJ1554" i="1" s="1"/>
  <c r="AQ1554" i="1"/>
  <c r="AX1554" i="1"/>
  <c r="BA1554" i="1"/>
  <c r="K1555" i="1"/>
  <c r="L1555" i="1" s="1"/>
  <c r="R1555" i="1"/>
  <c r="S1555" i="1" s="1"/>
  <c r="Y1555" i="1"/>
  <c r="AF1555" i="1"/>
  <c r="AG1555" i="1" s="1"/>
  <c r="AM1555" i="1"/>
  <c r="AN1555" i="1"/>
  <c r="AT1555" i="1"/>
  <c r="AU1555" i="1"/>
  <c r="BA1555" i="1"/>
  <c r="BB1555" i="1"/>
  <c r="K1556" i="1"/>
  <c r="L1556" i="1" s="1"/>
  <c r="R1556" i="1"/>
  <c r="S1556" i="1" s="1"/>
  <c r="Y1556" i="1"/>
  <c r="AF1556" i="1"/>
  <c r="AG1556" i="1" s="1"/>
  <c r="AJ1556" i="1" s="1"/>
  <c r="AM1556" i="1"/>
  <c r="AN1556" i="1"/>
  <c r="AT1556" i="1"/>
  <c r="AU1556" i="1"/>
  <c r="BA1556" i="1"/>
  <c r="BB1556" i="1"/>
  <c r="M1557" i="1"/>
  <c r="N1557" i="1"/>
  <c r="T1557" i="1"/>
  <c r="U1557" i="1"/>
  <c r="AA1557" i="1"/>
  <c r="AB1557" i="1"/>
  <c r="AH1557" i="1"/>
  <c r="AI1557" i="1"/>
  <c r="AO1557" i="1"/>
  <c r="AP1557" i="1"/>
  <c r="AV1557" i="1"/>
  <c r="AW1557" i="1"/>
  <c r="BC1557" i="1"/>
  <c r="BD1557" i="1"/>
  <c r="M1559" i="1"/>
  <c r="T1559" i="1"/>
  <c r="AA1559" i="1"/>
  <c r="AH1559" i="1"/>
  <c r="AO1559" i="1"/>
  <c r="AV1559" i="1"/>
  <c r="BL678" i="1"/>
  <c r="BL679" i="1"/>
  <c r="BL682" i="1"/>
  <c r="BL1306" i="1"/>
  <c r="BL1325" i="1"/>
  <c r="BL1326" i="1"/>
  <c r="BL1327" i="1"/>
  <c r="BL1344" i="1"/>
  <c r="BL1405" i="1"/>
  <c r="BL1415" i="1"/>
  <c r="BL1488" i="1"/>
  <c r="BL1540" i="1"/>
  <c r="BK1557" i="1"/>
  <c r="BK1559" i="1"/>
  <c r="CL1561" i="1"/>
  <c r="BX1559" i="1"/>
  <c r="BQ1559" i="1"/>
  <c r="BJ1559" i="1"/>
  <c r="CE1558" i="1"/>
  <c r="CE1557" i="1"/>
  <c r="CG1559" i="1" s="1"/>
  <c r="BY1557" i="1"/>
  <c r="BX1557" i="1"/>
  <c r="BR1557" i="1"/>
  <c r="BQ1557" i="1"/>
  <c r="BJ1557" i="1"/>
  <c r="CJ1556" i="1"/>
  <c r="CC1556" i="1"/>
  <c r="BW1556" i="1"/>
  <c r="BV1556" i="1"/>
  <c r="BP1556" i="1"/>
  <c r="BO1556" i="1"/>
  <c r="BI1556" i="1"/>
  <c r="BH1556" i="1"/>
  <c r="CJ1555" i="1"/>
  <c r="CK1555" i="1" s="1"/>
  <c r="CN1555" i="1" s="1"/>
  <c r="CC1555" i="1"/>
  <c r="BW1555" i="1"/>
  <c r="BV1555" i="1"/>
  <c r="BP1555" i="1"/>
  <c r="BO1555" i="1"/>
  <c r="BI1555" i="1"/>
  <c r="BH1555" i="1"/>
  <c r="CN1554" i="1"/>
  <c r="CC1554" i="1"/>
  <c r="CD1554" i="1" s="1"/>
  <c r="BV1554" i="1"/>
  <c r="BZ1554" i="1" s="1"/>
  <c r="BS1554" i="1"/>
  <c r="CN1553" i="1"/>
  <c r="CC1553" i="1"/>
  <c r="CD1553" i="1" s="1"/>
  <c r="BV1553" i="1"/>
  <c r="BZ1553" i="1" s="1"/>
  <c r="BS1553" i="1"/>
  <c r="BH1553" i="1"/>
  <c r="BL1553" i="1" s="1"/>
  <c r="CN1552" i="1"/>
  <c r="CC1552" i="1"/>
  <c r="CD1552" i="1" s="1"/>
  <c r="BV1552" i="1"/>
  <c r="BZ1552" i="1" s="1"/>
  <c r="BS1552" i="1"/>
  <c r="BH1552" i="1"/>
  <c r="BL1552" i="1" s="1"/>
  <c r="CN1551" i="1"/>
  <c r="CC1551" i="1"/>
  <c r="BV1551" i="1"/>
  <c r="BZ1551" i="1" s="1"/>
  <c r="BS1551" i="1"/>
  <c r="CN1550" i="1"/>
  <c r="CC1550" i="1"/>
  <c r="CD1550" i="1" s="1"/>
  <c r="BV1550" i="1"/>
  <c r="BZ1550" i="1" s="1"/>
  <c r="BS1550" i="1"/>
  <c r="BH1550" i="1"/>
  <c r="BL1550" i="1" s="1"/>
  <c r="CN1549" i="1"/>
  <c r="CC1549" i="1"/>
  <c r="CD1549" i="1" s="1"/>
  <c r="BV1549" i="1"/>
  <c r="BZ1549" i="1" s="1"/>
  <c r="BS1549" i="1"/>
  <c r="BH1549" i="1"/>
  <c r="BL1549" i="1" s="1"/>
  <c r="CN1548" i="1"/>
  <c r="CC1548" i="1"/>
  <c r="BV1548" i="1"/>
  <c r="BZ1548" i="1" s="1"/>
  <c r="BS1548" i="1"/>
  <c r="BH1548" i="1"/>
  <c r="BL1548" i="1" s="1"/>
  <c r="CN1547" i="1"/>
  <c r="CC1547" i="1"/>
  <c r="CD1547" i="1" s="1"/>
  <c r="CG1547" i="1" s="1"/>
  <c r="BV1547" i="1"/>
  <c r="BZ1547" i="1" s="1"/>
  <c r="BS1547" i="1"/>
  <c r="CN1546" i="1"/>
  <c r="CC1546" i="1"/>
  <c r="BV1546" i="1"/>
  <c r="BZ1546" i="1" s="1"/>
  <c r="BS1546" i="1"/>
  <c r="CN1545" i="1"/>
  <c r="CC1545" i="1"/>
  <c r="CD1545" i="1" s="1"/>
  <c r="CG1545" i="1" s="1"/>
  <c r="BV1545" i="1"/>
  <c r="BZ1545" i="1" s="1"/>
  <c r="BS1545" i="1"/>
  <c r="CN1544" i="1"/>
  <c r="CC1544" i="1"/>
  <c r="BV1544" i="1"/>
  <c r="BZ1544" i="1" s="1"/>
  <c r="BS1544" i="1"/>
  <c r="BH1544" i="1"/>
  <c r="BL1544" i="1" s="1"/>
  <c r="CJ1543" i="1"/>
  <c r="CC1543" i="1"/>
  <c r="BW1543" i="1"/>
  <c r="BV1543" i="1"/>
  <c r="BP1543" i="1"/>
  <c r="BO1543" i="1"/>
  <c r="BI1543" i="1"/>
  <c r="BH1543" i="1"/>
  <c r="CJ1542" i="1"/>
  <c r="CC1542" i="1"/>
  <c r="BW1542" i="1"/>
  <c r="BV1542" i="1"/>
  <c r="BP1542" i="1"/>
  <c r="BO1542" i="1"/>
  <c r="BI1542" i="1"/>
  <c r="BH1542" i="1"/>
  <c r="CJ1541" i="1"/>
  <c r="CC1541" i="1"/>
  <c r="CD1541" i="1" s="1"/>
  <c r="CG1541" i="1" s="1"/>
  <c r="BW1541" i="1"/>
  <c r="BV1541" i="1"/>
  <c r="BP1541" i="1"/>
  <c r="BO1541" i="1"/>
  <c r="BI1541" i="1"/>
  <c r="BH1541" i="1"/>
  <c r="CJ1540" i="1"/>
  <c r="CK1540" i="1" s="1"/>
  <c r="CC1540" i="1"/>
  <c r="BV1540" i="1"/>
  <c r="BZ1540" i="1" s="1"/>
  <c r="BS1540" i="1"/>
  <c r="CJ1539" i="1"/>
  <c r="CK1539" i="1" s="1"/>
  <c r="CC1539" i="1"/>
  <c r="BW1539" i="1"/>
  <c r="BV1539" i="1"/>
  <c r="BP1539" i="1"/>
  <c r="BO1539" i="1"/>
  <c r="BI1539" i="1"/>
  <c r="BH1539" i="1"/>
  <c r="CJ1538" i="1"/>
  <c r="CC1538" i="1"/>
  <c r="CD1538" i="1" s="1"/>
  <c r="CG1538" i="1" s="1"/>
  <c r="BW1538" i="1"/>
  <c r="BV1538" i="1"/>
  <c r="BP1538" i="1"/>
  <c r="BO1538" i="1"/>
  <c r="BI1538" i="1"/>
  <c r="BH1538" i="1"/>
  <c r="CN1537" i="1"/>
  <c r="CC1537" i="1"/>
  <c r="BV1537" i="1"/>
  <c r="BZ1537" i="1" s="1"/>
  <c r="BP1537" i="1"/>
  <c r="BO1537" i="1"/>
  <c r="BI1537" i="1"/>
  <c r="BH1537" i="1"/>
  <c r="CJ1536" i="1"/>
  <c r="CC1536" i="1"/>
  <c r="CD1536" i="1" s="1"/>
  <c r="CG1536" i="1" s="1"/>
  <c r="BV1536" i="1"/>
  <c r="BZ1536" i="1" s="1"/>
  <c r="BS1536" i="1"/>
  <c r="CJ1535" i="1"/>
  <c r="CC1535" i="1"/>
  <c r="CD1535" i="1" s="1"/>
  <c r="CG1535" i="1" s="1"/>
  <c r="BW1535" i="1"/>
  <c r="BV1535" i="1"/>
  <c r="BP1535" i="1"/>
  <c r="BO1535" i="1"/>
  <c r="BI1535" i="1"/>
  <c r="BH1535" i="1"/>
  <c r="CJ1534" i="1"/>
  <c r="CK1534" i="1" s="1"/>
  <c r="CN1534" i="1" s="1"/>
  <c r="CC1534" i="1"/>
  <c r="CD1534" i="1" s="1"/>
  <c r="BW1534" i="1"/>
  <c r="BV1534" i="1"/>
  <c r="BP1534" i="1"/>
  <c r="BO1534" i="1"/>
  <c r="BI1534" i="1"/>
  <c r="BH1534" i="1"/>
  <c r="CJ1533" i="1"/>
  <c r="CK1533" i="1" s="1"/>
  <c r="CN1533" i="1" s="1"/>
  <c r="CC1533" i="1"/>
  <c r="BW1533" i="1"/>
  <c r="BV1533" i="1"/>
  <c r="BP1533" i="1"/>
  <c r="BO1533" i="1"/>
  <c r="BI1533" i="1"/>
  <c r="BH1533" i="1"/>
  <c r="CJ1532" i="1"/>
  <c r="CK1532" i="1" s="1"/>
  <c r="CC1532" i="1"/>
  <c r="CD1532" i="1" s="1"/>
  <c r="CG1532" i="1" s="1"/>
  <c r="BW1532" i="1"/>
  <c r="BV1532" i="1"/>
  <c r="BP1532" i="1"/>
  <c r="BO1532" i="1"/>
  <c r="BI1532" i="1"/>
  <c r="BH1532" i="1"/>
  <c r="CJ1531" i="1"/>
  <c r="CC1531" i="1"/>
  <c r="BW1531" i="1"/>
  <c r="BV1531" i="1"/>
  <c r="BP1531" i="1"/>
  <c r="BO1531" i="1"/>
  <c r="BI1531" i="1"/>
  <c r="BH1531" i="1"/>
  <c r="CN1530" i="1"/>
  <c r="CC1530" i="1"/>
  <c r="BW1530" i="1"/>
  <c r="BV1530" i="1"/>
  <c r="BP1530" i="1"/>
  <c r="BO1530" i="1"/>
  <c r="BI1530" i="1"/>
  <c r="BH1530" i="1"/>
  <c r="CJ1529" i="1"/>
  <c r="CC1529" i="1"/>
  <c r="CD1529" i="1" s="1"/>
  <c r="CG1529" i="1" s="1"/>
  <c r="BW1529" i="1"/>
  <c r="BV1529" i="1"/>
  <c r="BP1529" i="1"/>
  <c r="BO1529" i="1"/>
  <c r="BI1529" i="1"/>
  <c r="BH1529" i="1"/>
  <c r="CJ1528" i="1"/>
  <c r="CC1528" i="1"/>
  <c r="BW1528" i="1"/>
  <c r="BV1528" i="1"/>
  <c r="BP1528" i="1"/>
  <c r="BO1528" i="1"/>
  <c r="BI1528" i="1"/>
  <c r="BH1528" i="1"/>
  <c r="CJ1527" i="1"/>
  <c r="CC1527" i="1"/>
  <c r="BW1527" i="1"/>
  <c r="BV1527" i="1"/>
  <c r="BP1527" i="1"/>
  <c r="BO1527" i="1"/>
  <c r="BI1527" i="1"/>
  <c r="BH1527" i="1"/>
  <c r="CJ1526" i="1"/>
  <c r="CC1526" i="1"/>
  <c r="BW1526" i="1"/>
  <c r="BV1526" i="1"/>
  <c r="BP1526" i="1"/>
  <c r="BO1526" i="1"/>
  <c r="BI1526" i="1"/>
  <c r="BH1526" i="1"/>
  <c r="CJ1525" i="1"/>
  <c r="CK1525" i="1" s="1"/>
  <c r="CN1525" i="1" s="1"/>
  <c r="CC1525" i="1"/>
  <c r="BW1525" i="1"/>
  <c r="BV1525" i="1"/>
  <c r="BP1525" i="1"/>
  <c r="BO1525" i="1"/>
  <c r="BI1525" i="1"/>
  <c r="BH1525" i="1"/>
  <c r="CJ1524" i="1"/>
  <c r="CK1524" i="1" s="1"/>
  <c r="CN1524" i="1" s="1"/>
  <c r="CC1524" i="1"/>
  <c r="CD1524" i="1" s="1"/>
  <c r="BW1524" i="1"/>
  <c r="BV1524" i="1"/>
  <c r="BP1524" i="1"/>
  <c r="BO1524" i="1"/>
  <c r="BI1524" i="1"/>
  <c r="BH1524" i="1"/>
  <c r="CJ1523" i="1"/>
  <c r="CC1523" i="1"/>
  <c r="CD1523" i="1" s="1"/>
  <c r="CG1523" i="1" s="1"/>
  <c r="BW1523" i="1"/>
  <c r="BV1523" i="1"/>
  <c r="BP1523" i="1"/>
  <c r="BO1523" i="1"/>
  <c r="BI1523" i="1"/>
  <c r="BH1523" i="1"/>
  <c r="CJ1522" i="1"/>
  <c r="CC1522" i="1"/>
  <c r="BW1522" i="1"/>
  <c r="BV1522" i="1"/>
  <c r="BP1522" i="1"/>
  <c r="BO1522" i="1"/>
  <c r="BI1522" i="1"/>
  <c r="BH1522" i="1"/>
  <c r="CJ1521" i="1"/>
  <c r="CC1521" i="1"/>
  <c r="BW1521" i="1"/>
  <c r="BV1521" i="1"/>
  <c r="BP1521" i="1"/>
  <c r="BO1521" i="1"/>
  <c r="BI1521" i="1"/>
  <c r="BH1521" i="1"/>
  <c r="CK1520" i="1"/>
  <c r="CJ1520" i="1"/>
  <c r="CD1520" i="1"/>
  <c r="CC1520" i="1"/>
  <c r="BW1520" i="1"/>
  <c r="BV1520" i="1"/>
  <c r="BP1520" i="1"/>
  <c r="BO1520" i="1"/>
  <c r="BI1520" i="1"/>
  <c r="BH1520" i="1"/>
  <c r="CJ1519" i="1"/>
  <c r="CK1519" i="1" s="1"/>
  <c r="CC1519" i="1"/>
  <c r="CD1519" i="1" s="1"/>
  <c r="BW1519" i="1"/>
  <c r="BV1519" i="1"/>
  <c r="BP1519" i="1"/>
  <c r="BO1519" i="1"/>
  <c r="BI1519" i="1"/>
  <c r="BH1519" i="1"/>
  <c r="CJ1518" i="1"/>
  <c r="CK1518" i="1" s="1"/>
  <c r="CN1518" i="1" s="1"/>
  <c r="CC1518" i="1"/>
  <c r="CD1518" i="1" s="1"/>
  <c r="BW1518" i="1"/>
  <c r="BV1518" i="1"/>
  <c r="BP1518" i="1"/>
  <c r="BO1518" i="1"/>
  <c r="BI1518" i="1"/>
  <c r="BH1518" i="1"/>
  <c r="CC1517" i="1"/>
  <c r="CG1517" i="1" s="1"/>
  <c r="BV1517" i="1"/>
  <c r="BZ1517" i="1" s="1"/>
  <c r="BO1517" i="1"/>
  <c r="BS1517" i="1" s="1"/>
  <c r="BH1517" i="1"/>
  <c r="BL1517" i="1" s="1"/>
  <c r="CC1516" i="1"/>
  <c r="CG1516" i="1" s="1"/>
  <c r="BV1516" i="1"/>
  <c r="BZ1516" i="1" s="1"/>
  <c r="BO1516" i="1"/>
  <c r="BS1516" i="1" s="1"/>
  <c r="BH1516" i="1"/>
  <c r="BL1516" i="1" s="1"/>
  <c r="CC1515" i="1"/>
  <c r="CG1515" i="1" s="1"/>
  <c r="BV1515" i="1"/>
  <c r="BZ1515" i="1" s="1"/>
  <c r="BO1515" i="1"/>
  <c r="BS1515" i="1" s="1"/>
  <c r="BH1515" i="1"/>
  <c r="BL1515" i="1" s="1"/>
  <c r="CC1514" i="1"/>
  <c r="CG1514" i="1" s="1"/>
  <c r="BV1514" i="1"/>
  <c r="BZ1514" i="1" s="1"/>
  <c r="BO1514" i="1"/>
  <c r="BS1514" i="1" s="1"/>
  <c r="BH1514" i="1"/>
  <c r="BL1514" i="1" s="1"/>
  <c r="CC1513" i="1"/>
  <c r="CG1513" i="1" s="1"/>
  <c r="BV1513" i="1"/>
  <c r="BZ1513" i="1" s="1"/>
  <c r="BO1513" i="1"/>
  <c r="BS1513" i="1" s="1"/>
  <c r="BH1513" i="1"/>
  <c r="BL1513" i="1" s="1"/>
  <c r="CC1512" i="1"/>
  <c r="CG1512" i="1" s="1"/>
  <c r="BV1512" i="1"/>
  <c r="BZ1512" i="1" s="1"/>
  <c r="BO1512" i="1"/>
  <c r="BS1512" i="1" s="1"/>
  <c r="BH1512" i="1"/>
  <c r="BL1512" i="1" s="1"/>
  <c r="CC1511" i="1"/>
  <c r="CG1511" i="1" s="1"/>
  <c r="BV1511" i="1"/>
  <c r="BZ1511" i="1" s="1"/>
  <c r="BO1511" i="1"/>
  <c r="BS1511" i="1" s="1"/>
  <c r="BH1511" i="1"/>
  <c r="BL1511" i="1" s="1"/>
  <c r="CC1510" i="1"/>
  <c r="CG1510" i="1" s="1"/>
  <c r="BV1510" i="1"/>
  <c r="BZ1510" i="1" s="1"/>
  <c r="BO1510" i="1"/>
  <c r="BS1510" i="1" s="1"/>
  <c r="BH1510" i="1"/>
  <c r="BL1510" i="1" s="1"/>
  <c r="CC1509" i="1"/>
  <c r="CG1509" i="1" s="1"/>
  <c r="BV1509" i="1"/>
  <c r="BZ1509" i="1" s="1"/>
  <c r="BO1509" i="1"/>
  <c r="BS1509" i="1" s="1"/>
  <c r="BH1509" i="1"/>
  <c r="BL1509" i="1" s="1"/>
  <c r="CC1508" i="1"/>
  <c r="CG1508" i="1" s="1"/>
  <c r="BV1508" i="1"/>
  <c r="BZ1508" i="1" s="1"/>
  <c r="BO1508" i="1"/>
  <c r="BS1508" i="1" s="1"/>
  <c r="BH1508" i="1"/>
  <c r="BL1508" i="1" s="1"/>
  <c r="CC1507" i="1"/>
  <c r="CG1507" i="1" s="1"/>
  <c r="BV1507" i="1"/>
  <c r="BZ1507" i="1" s="1"/>
  <c r="BO1507" i="1"/>
  <c r="BS1507" i="1" s="1"/>
  <c r="BH1507" i="1"/>
  <c r="BL1507" i="1" s="1"/>
  <c r="CC1506" i="1"/>
  <c r="CG1506" i="1" s="1"/>
  <c r="BV1506" i="1"/>
  <c r="BZ1506" i="1" s="1"/>
  <c r="BO1506" i="1"/>
  <c r="BS1506" i="1" s="1"/>
  <c r="BH1506" i="1"/>
  <c r="BL1506" i="1" s="1"/>
  <c r="CC1505" i="1"/>
  <c r="CG1505" i="1" s="1"/>
  <c r="BV1505" i="1"/>
  <c r="BZ1505" i="1" s="1"/>
  <c r="BO1505" i="1"/>
  <c r="BS1505" i="1" s="1"/>
  <c r="BH1505" i="1"/>
  <c r="BL1505" i="1" s="1"/>
  <c r="CC1504" i="1"/>
  <c r="CG1504" i="1" s="1"/>
  <c r="BV1504" i="1"/>
  <c r="BZ1504" i="1" s="1"/>
  <c r="BO1504" i="1"/>
  <c r="BS1504" i="1" s="1"/>
  <c r="BH1504" i="1"/>
  <c r="BL1504" i="1" s="1"/>
  <c r="CC1503" i="1"/>
  <c r="CG1503" i="1" s="1"/>
  <c r="BV1503" i="1"/>
  <c r="BZ1503" i="1" s="1"/>
  <c r="BO1503" i="1"/>
  <c r="BS1503" i="1" s="1"/>
  <c r="BH1503" i="1"/>
  <c r="BL1503" i="1" s="1"/>
  <c r="CC1502" i="1"/>
  <c r="CG1502" i="1" s="1"/>
  <c r="BV1502" i="1"/>
  <c r="BZ1502" i="1" s="1"/>
  <c r="BO1502" i="1"/>
  <c r="BS1502" i="1" s="1"/>
  <c r="BH1502" i="1"/>
  <c r="BL1502" i="1" s="1"/>
  <c r="CC1501" i="1"/>
  <c r="CG1501" i="1" s="1"/>
  <c r="BV1501" i="1"/>
  <c r="BZ1501" i="1" s="1"/>
  <c r="BO1501" i="1"/>
  <c r="BS1501" i="1" s="1"/>
  <c r="BH1501" i="1"/>
  <c r="BL1501" i="1" s="1"/>
  <c r="CC1500" i="1"/>
  <c r="CG1500" i="1" s="1"/>
  <c r="BV1500" i="1"/>
  <c r="BZ1500" i="1" s="1"/>
  <c r="BO1500" i="1"/>
  <c r="BS1500" i="1" s="1"/>
  <c r="BH1500" i="1"/>
  <c r="BL1500" i="1" s="1"/>
  <c r="CC1499" i="1"/>
  <c r="CG1499" i="1" s="1"/>
  <c r="BV1499" i="1"/>
  <c r="BZ1499" i="1" s="1"/>
  <c r="BO1499" i="1"/>
  <c r="BS1499" i="1" s="1"/>
  <c r="BH1499" i="1"/>
  <c r="BL1499" i="1" s="1"/>
  <c r="CC1498" i="1"/>
  <c r="CG1498" i="1" s="1"/>
  <c r="BV1498" i="1"/>
  <c r="BZ1498" i="1" s="1"/>
  <c r="BO1498" i="1"/>
  <c r="BS1498" i="1" s="1"/>
  <c r="BH1498" i="1"/>
  <c r="BL1498" i="1" s="1"/>
  <c r="CC1497" i="1"/>
  <c r="CG1497" i="1" s="1"/>
  <c r="BV1497" i="1"/>
  <c r="BZ1497" i="1" s="1"/>
  <c r="BO1497" i="1"/>
  <c r="BS1497" i="1" s="1"/>
  <c r="BH1497" i="1"/>
  <c r="BL1497" i="1" s="1"/>
  <c r="CC1496" i="1"/>
  <c r="CG1496" i="1" s="1"/>
  <c r="BV1496" i="1"/>
  <c r="BZ1496" i="1" s="1"/>
  <c r="BO1496" i="1"/>
  <c r="BS1496" i="1" s="1"/>
  <c r="BH1496" i="1"/>
  <c r="BL1496" i="1" s="1"/>
  <c r="CC1495" i="1"/>
  <c r="CG1495" i="1" s="1"/>
  <c r="BV1495" i="1"/>
  <c r="BZ1495" i="1" s="1"/>
  <c r="BO1495" i="1"/>
  <c r="BS1495" i="1" s="1"/>
  <c r="BH1495" i="1"/>
  <c r="BL1495" i="1" s="1"/>
  <c r="CC1494" i="1"/>
  <c r="CG1494" i="1" s="1"/>
  <c r="BV1494" i="1"/>
  <c r="BZ1494" i="1" s="1"/>
  <c r="BO1494" i="1"/>
  <c r="BS1494" i="1" s="1"/>
  <c r="BH1494" i="1"/>
  <c r="BL1494" i="1" s="1"/>
  <c r="CC1493" i="1"/>
  <c r="CG1493" i="1" s="1"/>
  <c r="BV1493" i="1"/>
  <c r="BZ1493" i="1" s="1"/>
  <c r="BO1493" i="1"/>
  <c r="BS1493" i="1" s="1"/>
  <c r="BH1493" i="1"/>
  <c r="BL1493" i="1" s="1"/>
  <c r="CC1492" i="1"/>
  <c r="CG1492" i="1" s="1"/>
  <c r="BV1492" i="1"/>
  <c r="BZ1492" i="1" s="1"/>
  <c r="BO1492" i="1"/>
  <c r="BS1492" i="1" s="1"/>
  <c r="BH1492" i="1"/>
  <c r="BL1492" i="1" s="1"/>
  <c r="CC1491" i="1"/>
  <c r="CG1491" i="1" s="1"/>
  <c r="BV1491" i="1"/>
  <c r="BZ1491" i="1" s="1"/>
  <c r="BO1491" i="1"/>
  <c r="BS1491" i="1" s="1"/>
  <c r="BH1491" i="1"/>
  <c r="BL1491" i="1" s="1"/>
  <c r="CC1488" i="1"/>
  <c r="CG1488" i="1" s="1"/>
  <c r="BV1488" i="1"/>
  <c r="BZ1488" i="1" s="1"/>
  <c r="BS1488" i="1"/>
  <c r="CC1487" i="1"/>
  <c r="CG1487" i="1" s="1"/>
  <c r="BV1487" i="1"/>
  <c r="BZ1487" i="1" s="1"/>
  <c r="BM1487" i="1"/>
  <c r="BO1487" i="1" s="1"/>
  <c r="BS1487" i="1" s="1"/>
  <c r="BF1487" i="1"/>
  <c r="BH1487" i="1" s="1"/>
  <c r="BL1487" i="1" s="1"/>
  <c r="CC1486" i="1"/>
  <c r="CG1486" i="1" s="1"/>
  <c r="BV1486" i="1"/>
  <c r="BZ1486" i="1" s="1"/>
  <c r="BO1486" i="1"/>
  <c r="BS1486" i="1" s="1"/>
  <c r="BH1486" i="1"/>
  <c r="BL1486" i="1" s="1"/>
  <c r="CC1485" i="1"/>
  <c r="CG1485" i="1" s="1"/>
  <c r="BV1485" i="1"/>
  <c r="BZ1485" i="1" s="1"/>
  <c r="BO1485" i="1"/>
  <c r="BS1485" i="1" s="1"/>
  <c r="BH1485" i="1"/>
  <c r="BL1485" i="1" s="1"/>
  <c r="CC1484" i="1"/>
  <c r="CG1484" i="1" s="1"/>
  <c r="BV1484" i="1"/>
  <c r="BZ1484" i="1" s="1"/>
  <c r="BO1484" i="1"/>
  <c r="BS1484" i="1" s="1"/>
  <c r="BH1484" i="1"/>
  <c r="BL1484" i="1" s="1"/>
  <c r="CC1483" i="1"/>
  <c r="CG1483" i="1" s="1"/>
  <c r="BV1483" i="1"/>
  <c r="BZ1483" i="1" s="1"/>
  <c r="BO1483" i="1"/>
  <c r="BS1483" i="1" s="1"/>
  <c r="BH1483" i="1"/>
  <c r="BL1483" i="1" s="1"/>
  <c r="CC1482" i="1"/>
  <c r="CG1482" i="1" s="1"/>
  <c r="BV1482" i="1"/>
  <c r="BZ1482" i="1" s="1"/>
  <c r="BO1482" i="1"/>
  <c r="BS1482" i="1" s="1"/>
  <c r="BH1482" i="1"/>
  <c r="BL1482" i="1" s="1"/>
  <c r="CD1481" i="1"/>
  <c r="CC1481" i="1"/>
  <c r="BV1481" i="1"/>
  <c r="BZ1481" i="1" s="1"/>
  <c r="BO1481" i="1"/>
  <c r="BS1481" i="1" s="1"/>
  <c r="BH1481" i="1"/>
  <c r="BL1481" i="1" s="1"/>
  <c r="CC1480" i="1"/>
  <c r="CG1480" i="1" s="1"/>
  <c r="BV1480" i="1"/>
  <c r="BZ1480" i="1" s="1"/>
  <c r="BO1480" i="1"/>
  <c r="BS1480" i="1" s="1"/>
  <c r="BH1480" i="1"/>
  <c r="BL1480" i="1" s="1"/>
  <c r="CC1479" i="1"/>
  <c r="CG1479" i="1" s="1"/>
  <c r="BV1479" i="1"/>
  <c r="BZ1479" i="1" s="1"/>
  <c r="BO1479" i="1"/>
  <c r="BS1479" i="1" s="1"/>
  <c r="BH1479" i="1"/>
  <c r="BL1479" i="1" s="1"/>
  <c r="CC1478" i="1"/>
  <c r="CG1478" i="1" s="1"/>
  <c r="BV1478" i="1"/>
  <c r="BZ1478" i="1" s="1"/>
  <c r="BM1478" i="1"/>
  <c r="BO1478" i="1" s="1"/>
  <c r="BS1478" i="1" s="1"/>
  <c r="BF1478" i="1"/>
  <c r="BH1478" i="1" s="1"/>
  <c r="BL1478" i="1" s="1"/>
  <c r="CC1477" i="1"/>
  <c r="CG1477" i="1" s="1"/>
  <c r="BV1477" i="1"/>
  <c r="BZ1477" i="1" s="1"/>
  <c r="BO1477" i="1"/>
  <c r="BS1477" i="1" s="1"/>
  <c r="BH1477" i="1"/>
  <c r="BL1477" i="1" s="1"/>
  <c r="CC1476" i="1"/>
  <c r="CG1476" i="1" s="1"/>
  <c r="BV1476" i="1"/>
  <c r="BZ1476" i="1" s="1"/>
  <c r="BO1476" i="1"/>
  <c r="BS1476" i="1" s="1"/>
  <c r="BH1476" i="1"/>
  <c r="BL1476" i="1" s="1"/>
  <c r="CC1475" i="1"/>
  <c r="CG1475" i="1" s="1"/>
  <c r="BV1475" i="1"/>
  <c r="BZ1475" i="1" s="1"/>
  <c r="BO1475" i="1"/>
  <c r="BS1475" i="1" s="1"/>
  <c r="BH1475" i="1"/>
  <c r="BL1475" i="1" s="1"/>
  <c r="CC1473" i="1"/>
  <c r="CG1473" i="1" s="1"/>
  <c r="BV1473" i="1"/>
  <c r="BZ1473" i="1" s="1"/>
  <c r="BO1473" i="1"/>
  <c r="BS1473" i="1" s="1"/>
  <c r="BH1473" i="1"/>
  <c r="BL1473" i="1" s="1"/>
  <c r="CC1472" i="1"/>
  <c r="CG1472" i="1" s="1"/>
  <c r="BV1472" i="1"/>
  <c r="BZ1472" i="1" s="1"/>
  <c r="BO1472" i="1"/>
  <c r="BS1472" i="1" s="1"/>
  <c r="BH1472" i="1"/>
  <c r="BL1472" i="1" s="1"/>
  <c r="CC1471" i="1"/>
  <c r="CG1471" i="1" s="1"/>
  <c r="BV1471" i="1"/>
  <c r="BZ1471" i="1" s="1"/>
  <c r="BO1471" i="1"/>
  <c r="BS1471" i="1" s="1"/>
  <c r="BH1471" i="1"/>
  <c r="BL1471" i="1" s="1"/>
  <c r="CC1470" i="1"/>
  <c r="CG1470" i="1" s="1"/>
  <c r="BV1470" i="1"/>
  <c r="BZ1470" i="1" s="1"/>
  <c r="BO1470" i="1"/>
  <c r="BS1470" i="1" s="1"/>
  <c r="BH1470" i="1"/>
  <c r="BL1470" i="1" s="1"/>
  <c r="CC1469" i="1"/>
  <c r="CG1469" i="1" s="1"/>
  <c r="BV1469" i="1"/>
  <c r="BZ1469" i="1" s="1"/>
  <c r="BO1469" i="1"/>
  <c r="BS1469" i="1" s="1"/>
  <c r="BH1469" i="1"/>
  <c r="BL1469" i="1" s="1"/>
  <c r="CC1467" i="1"/>
  <c r="CG1467" i="1" s="1"/>
  <c r="BV1467" i="1"/>
  <c r="BZ1467" i="1" s="1"/>
  <c r="BO1467" i="1"/>
  <c r="BS1467" i="1" s="1"/>
  <c r="BH1467" i="1"/>
  <c r="BL1467" i="1" s="1"/>
  <c r="CC1466" i="1"/>
  <c r="CG1466" i="1" s="1"/>
  <c r="BV1466" i="1"/>
  <c r="BZ1466" i="1" s="1"/>
  <c r="BO1466" i="1"/>
  <c r="BS1466" i="1" s="1"/>
  <c r="BH1466" i="1"/>
  <c r="BL1466" i="1" s="1"/>
  <c r="CC1465" i="1"/>
  <c r="CG1465" i="1" s="1"/>
  <c r="BV1465" i="1"/>
  <c r="BZ1465" i="1" s="1"/>
  <c r="BO1465" i="1"/>
  <c r="BS1465" i="1" s="1"/>
  <c r="BH1465" i="1"/>
  <c r="BL1465" i="1" s="1"/>
  <c r="CC1464" i="1"/>
  <c r="CG1464" i="1" s="1"/>
  <c r="BV1464" i="1"/>
  <c r="BZ1464" i="1" s="1"/>
  <c r="CC1463" i="1"/>
  <c r="CG1463" i="1" s="1"/>
  <c r="BV1463" i="1"/>
  <c r="BZ1463" i="1" s="1"/>
  <c r="CC1462" i="1"/>
  <c r="CG1462" i="1" s="1"/>
  <c r="BV1462" i="1"/>
  <c r="BZ1462" i="1" s="1"/>
  <c r="BM1462" i="1"/>
  <c r="BO1462" i="1" s="1"/>
  <c r="BS1462" i="1" s="1"/>
  <c r="BF1462" i="1"/>
  <c r="BH1462" i="1" s="1"/>
  <c r="BL1462" i="1" s="1"/>
  <c r="CP1461" i="1"/>
  <c r="CP1460" i="1"/>
  <c r="CP1459" i="1"/>
  <c r="CP1458" i="1"/>
  <c r="CP1457" i="1"/>
  <c r="CC1456" i="1"/>
  <c r="CG1456" i="1" s="1"/>
  <c r="BV1456" i="1"/>
  <c r="BZ1456" i="1" s="1"/>
  <c r="BO1456" i="1"/>
  <c r="BS1456" i="1" s="1"/>
  <c r="BH1456" i="1"/>
  <c r="BL1456" i="1" s="1"/>
  <c r="CP1455" i="1"/>
  <c r="CP1454" i="1"/>
  <c r="CC1453" i="1"/>
  <c r="CG1453" i="1" s="1"/>
  <c r="BV1453" i="1"/>
  <c r="BZ1453" i="1" s="1"/>
  <c r="BO1453" i="1"/>
  <c r="BS1453" i="1" s="1"/>
  <c r="BH1453" i="1"/>
  <c r="BL1453" i="1" s="1"/>
  <c r="CP1452" i="1"/>
  <c r="CP1451" i="1"/>
  <c r="CC1450" i="1"/>
  <c r="CG1450" i="1" s="1"/>
  <c r="BV1450" i="1"/>
  <c r="BZ1450" i="1" s="1"/>
  <c r="BO1450" i="1"/>
  <c r="BS1450" i="1" s="1"/>
  <c r="BH1450" i="1"/>
  <c r="BL1450" i="1" s="1"/>
  <c r="CC1449" i="1"/>
  <c r="CG1449" i="1" s="1"/>
  <c r="BV1449" i="1"/>
  <c r="BZ1449" i="1" s="1"/>
  <c r="BO1449" i="1"/>
  <c r="BS1449" i="1" s="1"/>
  <c r="BH1449" i="1"/>
  <c r="BL1449" i="1" s="1"/>
  <c r="CC1448" i="1"/>
  <c r="CG1448" i="1" s="1"/>
  <c r="BV1448" i="1"/>
  <c r="BZ1448" i="1" s="1"/>
  <c r="BO1448" i="1"/>
  <c r="BS1448" i="1" s="1"/>
  <c r="BH1448" i="1"/>
  <c r="BL1448" i="1" s="1"/>
  <c r="CC1447" i="1"/>
  <c r="CG1447" i="1" s="1"/>
  <c r="BV1447" i="1"/>
  <c r="BZ1447" i="1" s="1"/>
  <c r="BO1447" i="1"/>
  <c r="BS1447" i="1" s="1"/>
  <c r="BH1447" i="1"/>
  <c r="BL1447" i="1" s="1"/>
  <c r="CC1446" i="1"/>
  <c r="CG1446" i="1" s="1"/>
  <c r="BV1446" i="1"/>
  <c r="BZ1446" i="1" s="1"/>
  <c r="BO1446" i="1"/>
  <c r="BS1446" i="1" s="1"/>
  <c r="BH1446" i="1"/>
  <c r="BL1446" i="1" s="1"/>
  <c r="CC1445" i="1"/>
  <c r="CG1445" i="1" s="1"/>
  <c r="BV1445" i="1"/>
  <c r="BZ1445" i="1" s="1"/>
  <c r="BO1445" i="1"/>
  <c r="BS1445" i="1" s="1"/>
  <c r="BH1445" i="1"/>
  <c r="BL1445" i="1" s="1"/>
  <c r="CC1444" i="1"/>
  <c r="CG1444" i="1" s="1"/>
  <c r="BV1444" i="1"/>
  <c r="BZ1444" i="1" s="1"/>
  <c r="BO1444" i="1"/>
  <c r="BS1444" i="1" s="1"/>
  <c r="BH1444" i="1"/>
  <c r="BL1444" i="1" s="1"/>
  <c r="CC1443" i="1"/>
  <c r="CG1443" i="1" s="1"/>
  <c r="BV1443" i="1"/>
  <c r="BZ1443" i="1" s="1"/>
  <c r="BO1443" i="1"/>
  <c r="BS1443" i="1" s="1"/>
  <c r="BH1443" i="1"/>
  <c r="BL1443" i="1" s="1"/>
  <c r="CC1442" i="1"/>
  <c r="CG1442" i="1" s="1"/>
  <c r="BV1442" i="1"/>
  <c r="BZ1442" i="1" s="1"/>
  <c r="BO1442" i="1"/>
  <c r="BS1442" i="1" s="1"/>
  <c r="BH1442" i="1"/>
  <c r="BL1442" i="1" s="1"/>
  <c r="CC1441" i="1"/>
  <c r="CG1441" i="1" s="1"/>
  <c r="BV1441" i="1"/>
  <c r="BZ1441" i="1" s="1"/>
  <c r="BO1441" i="1"/>
  <c r="BS1441" i="1" s="1"/>
  <c r="BH1441" i="1"/>
  <c r="BL1441" i="1" s="1"/>
  <c r="CC1440" i="1"/>
  <c r="CG1440" i="1" s="1"/>
  <c r="BV1440" i="1"/>
  <c r="BZ1440" i="1" s="1"/>
  <c r="BO1440" i="1"/>
  <c r="BS1440" i="1" s="1"/>
  <c r="BH1440" i="1"/>
  <c r="BL1440" i="1" s="1"/>
  <c r="CC1439" i="1"/>
  <c r="CG1439" i="1" s="1"/>
  <c r="BV1439" i="1"/>
  <c r="BZ1439" i="1" s="1"/>
  <c r="BO1439" i="1"/>
  <c r="BS1439" i="1" s="1"/>
  <c r="BH1439" i="1"/>
  <c r="BL1439" i="1" s="1"/>
  <c r="CC1438" i="1"/>
  <c r="CG1438" i="1" s="1"/>
  <c r="BV1438" i="1"/>
  <c r="BZ1438" i="1" s="1"/>
  <c r="BO1438" i="1"/>
  <c r="BS1438" i="1" s="1"/>
  <c r="BH1438" i="1"/>
  <c r="BL1438" i="1" s="1"/>
  <c r="CC1437" i="1"/>
  <c r="CG1437" i="1" s="1"/>
  <c r="BV1437" i="1"/>
  <c r="BZ1437" i="1" s="1"/>
  <c r="BO1437" i="1"/>
  <c r="BS1437" i="1" s="1"/>
  <c r="BH1437" i="1"/>
  <c r="BL1437" i="1" s="1"/>
  <c r="CC1436" i="1"/>
  <c r="CG1436" i="1" s="1"/>
  <c r="BV1436" i="1"/>
  <c r="BZ1436" i="1" s="1"/>
  <c r="BO1436" i="1"/>
  <c r="BS1436" i="1" s="1"/>
  <c r="BH1436" i="1"/>
  <c r="BL1436" i="1" s="1"/>
  <c r="CJ1435" i="1"/>
  <c r="CK1435" i="1" s="1"/>
  <c r="CC1435" i="1"/>
  <c r="BV1435" i="1"/>
  <c r="BW1435" i="1" s="1"/>
  <c r="BO1435" i="1"/>
  <c r="BP1435" i="1" s="1"/>
  <c r="BH1435" i="1"/>
  <c r="CN1434" i="1"/>
  <c r="CP1434" i="1" s="1"/>
  <c r="CN1433" i="1"/>
  <c r="CP1433" i="1" s="1"/>
  <c r="CJ1432" i="1"/>
  <c r="CC1432" i="1"/>
  <c r="CD1432" i="1" s="1"/>
  <c r="CG1432" i="1" s="1"/>
  <c r="BV1432" i="1"/>
  <c r="BO1432" i="1"/>
  <c r="BP1432" i="1" s="1"/>
  <c r="BH1432" i="1"/>
  <c r="BI1432" i="1" s="1"/>
  <c r="CJ1431" i="1"/>
  <c r="CC1431" i="1"/>
  <c r="BV1431" i="1"/>
  <c r="BW1431" i="1" s="1"/>
  <c r="BZ1431" i="1" s="1"/>
  <c r="BO1431" i="1"/>
  <c r="BH1431" i="1"/>
  <c r="CJ1430" i="1"/>
  <c r="CC1430" i="1"/>
  <c r="BV1430" i="1"/>
  <c r="BO1430" i="1"/>
  <c r="BP1430" i="1" s="1"/>
  <c r="BS1430" i="1" s="1"/>
  <c r="BH1430" i="1"/>
  <c r="BI1430" i="1" s="1"/>
  <c r="CJ1429" i="1"/>
  <c r="CK1429" i="1" s="1"/>
  <c r="CN1429" i="1" s="1"/>
  <c r="CC1429" i="1"/>
  <c r="BV1429" i="1"/>
  <c r="BO1429" i="1"/>
  <c r="BH1429" i="1"/>
  <c r="CJ1428" i="1"/>
  <c r="CC1428" i="1"/>
  <c r="BV1428" i="1"/>
  <c r="BW1428" i="1" s="1"/>
  <c r="BZ1428" i="1" s="1"/>
  <c r="BO1428" i="1"/>
  <c r="BH1428" i="1"/>
  <c r="CJ1427" i="1"/>
  <c r="CK1427" i="1" s="1"/>
  <c r="CC1427" i="1"/>
  <c r="CD1427" i="1" s="1"/>
  <c r="BV1427" i="1"/>
  <c r="BW1427" i="1" s="1"/>
  <c r="BO1427" i="1"/>
  <c r="BP1427" i="1" s="1"/>
  <c r="BH1427" i="1"/>
  <c r="CJ1426" i="1"/>
  <c r="CK1426" i="1" s="1"/>
  <c r="CC1426" i="1"/>
  <c r="BV1426" i="1"/>
  <c r="BW1426" i="1" s="1"/>
  <c r="BO1426" i="1"/>
  <c r="BP1426" i="1" s="1"/>
  <c r="BS1426" i="1" s="1"/>
  <c r="BH1426" i="1"/>
  <c r="CJ1425" i="1"/>
  <c r="CK1425" i="1" s="1"/>
  <c r="CN1425" i="1" s="1"/>
  <c r="CC1425" i="1"/>
  <c r="CD1425" i="1" s="1"/>
  <c r="BV1425" i="1"/>
  <c r="BW1425" i="1" s="1"/>
  <c r="BO1425" i="1"/>
  <c r="BH1425" i="1"/>
  <c r="BI1425" i="1" s="1"/>
  <c r="CJ1424" i="1"/>
  <c r="CK1424" i="1" s="1"/>
  <c r="CC1424" i="1"/>
  <c r="CD1424" i="1" s="1"/>
  <c r="CG1424" i="1" s="1"/>
  <c r="BV1424" i="1"/>
  <c r="BO1424" i="1"/>
  <c r="BH1424" i="1"/>
  <c r="BI1424" i="1" s="1"/>
  <c r="CJ1423" i="1"/>
  <c r="CC1423" i="1"/>
  <c r="CD1423" i="1" s="1"/>
  <c r="CG1423" i="1" s="1"/>
  <c r="BV1423" i="1"/>
  <c r="BO1423" i="1"/>
  <c r="BP1423" i="1" s="1"/>
  <c r="BH1423" i="1"/>
  <c r="CJ1422" i="1"/>
  <c r="CK1422" i="1" s="1"/>
  <c r="CN1422" i="1" s="1"/>
  <c r="CC1422" i="1"/>
  <c r="CD1422" i="1" s="1"/>
  <c r="BV1422" i="1"/>
  <c r="BO1422" i="1"/>
  <c r="BP1422" i="1" s="1"/>
  <c r="BS1422" i="1" s="1"/>
  <c r="BH1422" i="1"/>
  <c r="CJ1421" i="1"/>
  <c r="CK1421" i="1" s="1"/>
  <c r="CC1421" i="1"/>
  <c r="CD1421" i="1" s="1"/>
  <c r="BV1421" i="1"/>
  <c r="BO1421" i="1"/>
  <c r="BH1421" i="1"/>
  <c r="CJ1420" i="1"/>
  <c r="CK1420" i="1" s="1"/>
  <c r="CN1420" i="1" s="1"/>
  <c r="CC1420" i="1"/>
  <c r="BV1420" i="1"/>
  <c r="BO1420" i="1"/>
  <c r="BH1420" i="1"/>
  <c r="BI1420" i="1" s="1"/>
  <c r="CJ1419" i="1"/>
  <c r="CN1419" i="1" s="1"/>
  <c r="CP1419" i="1" s="1"/>
  <c r="CJ1418" i="1"/>
  <c r="CN1418" i="1" s="1"/>
  <c r="CP1418" i="1" s="1"/>
  <c r="CJ1417" i="1"/>
  <c r="CN1417" i="1" s="1"/>
  <c r="CP1417" i="1" s="1"/>
  <c r="CJ1416" i="1"/>
  <c r="CN1416" i="1" s="1"/>
  <c r="CP1416" i="1" s="1"/>
  <c r="CJ1415" i="1"/>
  <c r="CN1415" i="1" s="1"/>
  <c r="BZ1415" i="1"/>
  <c r="CJ1414" i="1"/>
  <c r="CN1414" i="1" s="1"/>
  <c r="CC1414" i="1"/>
  <c r="CG1414" i="1" s="1"/>
  <c r="BV1414" i="1"/>
  <c r="BZ1414" i="1" s="1"/>
  <c r="BO1414" i="1"/>
  <c r="BS1414" i="1" s="1"/>
  <c r="BH1414" i="1"/>
  <c r="BL1414" i="1" s="1"/>
  <c r="CJ1413" i="1"/>
  <c r="CN1413" i="1" s="1"/>
  <c r="CP1413" i="1" s="1"/>
  <c r="CJ1412" i="1"/>
  <c r="CN1412" i="1" s="1"/>
  <c r="CC1412" i="1"/>
  <c r="CG1412" i="1" s="1"/>
  <c r="BV1412" i="1"/>
  <c r="BZ1412" i="1" s="1"/>
  <c r="BO1412" i="1"/>
  <c r="BS1412" i="1" s="1"/>
  <c r="BH1412" i="1"/>
  <c r="BL1412" i="1" s="1"/>
  <c r="CJ1411" i="1"/>
  <c r="CN1411" i="1" s="1"/>
  <c r="CC1411" i="1"/>
  <c r="CG1411" i="1" s="1"/>
  <c r="BV1411" i="1"/>
  <c r="BZ1411" i="1" s="1"/>
  <c r="BO1411" i="1"/>
  <c r="BS1411" i="1" s="1"/>
  <c r="BH1411" i="1"/>
  <c r="BL1411" i="1" s="1"/>
  <c r="CJ1410" i="1"/>
  <c r="CN1410" i="1" s="1"/>
  <c r="CC1410" i="1"/>
  <c r="CG1410" i="1" s="1"/>
  <c r="BV1410" i="1"/>
  <c r="BZ1410" i="1" s="1"/>
  <c r="BO1410" i="1"/>
  <c r="BS1410" i="1" s="1"/>
  <c r="BH1410" i="1"/>
  <c r="BL1410" i="1" s="1"/>
  <c r="CJ1409" i="1"/>
  <c r="CN1409" i="1" s="1"/>
  <c r="CC1409" i="1"/>
  <c r="CG1409" i="1" s="1"/>
  <c r="BV1409" i="1"/>
  <c r="BZ1409" i="1" s="1"/>
  <c r="BO1409" i="1"/>
  <c r="BS1409" i="1" s="1"/>
  <c r="BH1409" i="1"/>
  <c r="BL1409" i="1" s="1"/>
  <c r="CJ1408" i="1"/>
  <c r="CN1408" i="1" s="1"/>
  <c r="CC1408" i="1"/>
  <c r="CG1408" i="1" s="1"/>
  <c r="BV1408" i="1"/>
  <c r="BZ1408" i="1" s="1"/>
  <c r="BO1408" i="1"/>
  <c r="BS1408" i="1" s="1"/>
  <c r="BH1408" i="1"/>
  <c r="BL1408" i="1" s="1"/>
  <c r="CK1407" i="1"/>
  <c r="CJ1407" i="1"/>
  <c r="CD1407" i="1"/>
  <c r="CC1407" i="1"/>
  <c r="BV1407" i="1"/>
  <c r="BZ1407" i="1" s="1"/>
  <c r="BO1407" i="1"/>
  <c r="BS1407" i="1" s="1"/>
  <c r="BH1407" i="1"/>
  <c r="BL1407" i="1" s="1"/>
  <c r="CJ1406" i="1"/>
  <c r="CN1406" i="1" s="1"/>
  <c r="CC1406" i="1"/>
  <c r="CG1406" i="1" s="1"/>
  <c r="BV1406" i="1"/>
  <c r="BZ1406" i="1" s="1"/>
  <c r="BO1406" i="1"/>
  <c r="BS1406" i="1" s="1"/>
  <c r="BH1406" i="1"/>
  <c r="BL1406" i="1" s="1"/>
  <c r="CK1405" i="1"/>
  <c r="CJ1405" i="1"/>
  <c r="CD1405" i="1"/>
  <c r="CC1405" i="1"/>
  <c r="BZ1405" i="1"/>
  <c r="CK1404" i="1"/>
  <c r="CJ1404" i="1"/>
  <c r="CD1404" i="1"/>
  <c r="CC1404" i="1"/>
  <c r="BV1404" i="1"/>
  <c r="BZ1404" i="1" s="1"/>
  <c r="BO1404" i="1"/>
  <c r="BS1404" i="1" s="1"/>
  <c r="BH1404" i="1"/>
  <c r="BL1404" i="1" s="1"/>
  <c r="CJ1403" i="1"/>
  <c r="CN1403" i="1" s="1"/>
  <c r="CC1403" i="1"/>
  <c r="CG1403" i="1" s="1"/>
  <c r="BV1403" i="1"/>
  <c r="BZ1403" i="1" s="1"/>
  <c r="BO1403" i="1"/>
  <c r="BS1403" i="1" s="1"/>
  <c r="BH1403" i="1"/>
  <c r="BL1403" i="1" s="1"/>
  <c r="CJ1402" i="1"/>
  <c r="CN1402" i="1" s="1"/>
  <c r="CC1402" i="1"/>
  <c r="CG1402" i="1" s="1"/>
  <c r="BV1402" i="1"/>
  <c r="BZ1402" i="1" s="1"/>
  <c r="BO1402" i="1"/>
  <c r="BS1402" i="1" s="1"/>
  <c r="BH1402" i="1"/>
  <c r="BL1402" i="1" s="1"/>
  <c r="CJ1401" i="1"/>
  <c r="CN1401" i="1" s="1"/>
  <c r="CC1401" i="1"/>
  <c r="CG1401" i="1" s="1"/>
  <c r="BV1401" i="1"/>
  <c r="BZ1401" i="1" s="1"/>
  <c r="BO1401" i="1"/>
  <c r="BS1401" i="1" s="1"/>
  <c r="BH1401" i="1"/>
  <c r="BL1401" i="1" s="1"/>
  <c r="CJ1400" i="1"/>
  <c r="CN1400" i="1" s="1"/>
  <c r="CP1400" i="1" s="1"/>
  <c r="CJ1399" i="1"/>
  <c r="CN1399" i="1" s="1"/>
  <c r="CC1399" i="1"/>
  <c r="CG1399" i="1" s="1"/>
  <c r="BV1399" i="1"/>
  <c r="BZ1399" i="1" s="1"/>
  <c r="BO1399" i="1"/>
  <c r="BS1399" i="1" s="1"/>
  <c r="BH1399" i="1"/>
  <c r="BL1399" i="1" s="1"/>
  <c r="CJ1398" i="1"/>
  <c r="CN1398" i="1" s="1"/>
  <c r="CC1398" i="1"/>
  <c r="CG1398" i="1" s="1"/>
  <c r="BV1398" i="1"/>
  <c r="BZ1398" i="1" s="1"/>
  <c r="BO1398" i="1"/>
  <c r="BS1398" i="1" s="1"/>
  <c r="BH1398" i="1"/>
  <c r="BL1398" i="1" s="1"/>
  <c r="CJ1397" i="1"/>
  <c r="CN1397" i="1" s="1"/>
  <c r="CC1397" i="1"/>
  <c r="CG1397" i="1" s="1"/>
  <c r="BV1397" i="1"/>
  <c r="BZ1397" i="1" s="1"/>
  <c r="BO1397" i="1"/>
  <c r="BS1397" i="1" s="1"/>
  <c r="BH1397" i="1"/>
  <c r="BL1397" i="1" s="1"/>
  <c r="CJ1396" i="1"/>
  <c r="CN1396" i="1" s="1"/>
  <c r="CP1396" i="1" s="1"/>
  <c r="CJ1395" i="1"/>
  <c r="CN1395" i="1" s="1"/>
  <c r="CC1395" i="1"/>
  <c r="CG1395" i="1" s="1"/>
  <c r="BV1395" i="1"/>
  <c r="BZ1395" i="1" s="1"/>
  <c r="BO1395" i="1"/>
  <c r="BS1395" i="1" s="1"/>
  <c r="BH1395" i="1"/>
  <c r="BL1395" i="1" s="1"/>
  <c r="CJ1394" i="1"/>
  <c r="CN1394" i="1" s="1"/>
  <c r="CC1394" i="1"/>
  <c r="CG1394" i="1" s="1"/>
  <c r="BV1394" i="1"/>
  <c r="BZ1394" i="1" s="1"/>
  <c r="BO1394" i="1"/>
  <c r="BS1394" i="1" s="1"/>
  <c r="BH1394" i="1"/>
  <c r="BL1394" i="1" s="1"/>
  <c r="CJ1393" i="1"/>
  <c r="CN1393" i="1" s="1"/>
  <c r="CC1393" i="1"/>
  <c r="CG1393" i="1" s="1"/>
  <c r="BV1393" i="1"/>
  <c r="BZ1393" i="1" s="1"/>
  <c r="BO1393" i="1"/>
  <c r="BS1393" i="1" s="1"/>
  <c r="BH1393" i="1"/>
  <c r="BL1393" i="1" s="1"/>
  <c r="CJ1392" i="1"/>
  <c r="CN1392" i="1" s="1"/>
  <c r="CC1392" i="1"/>
  <c r="CG1392" i="1" s="1"/>
  <c r="BV1392" i="1"/>
  <c r="BZ1392" i="1" s="1"/>
  <c r="BO1392" i="1"/>
  <c r="BS1392" i="1" s="1"/>
  <c r="BH1392" i="1"/>
  <c r="BL1392" i="1" s="1"/>
  <c r="CJ1391" i="1"/>
  <c r="CN1391" i="1" s="1"/>
  <c r="CC1391" i="1"/>
  <c r="CG1391" i="1" s="1"/>
  <c r="BV1391" i="1"/>
  <c r="BZ1391" i="1" s="1"/>
  <c r="BO1391" i="1"/>
  <c r="BS1391" i="1" s="1"/>
  <c r="BH1391" i="1"/>
  <c r="BL1391" i="1" s="1"/>
  <c r="CJ1390" i="1"/>
  <c r="CN1390" i="1" s="1"/>
  <c r="CC1390" i="1"/>
  <c r="CG1390" i="1" s="1"/>
  <c r="BV1390" i="1"/>
  <c r="BZ1390" i="1" s="1"/>
  <c r="BO1390" i="1"/>
  <c r="BS1390" i="1" s="1"/>
  <c r="BH1390" i="1"/>
  <c r="BL1390" i="1" s="1"/>
  <c r="CJ1389" i="1"/>
  <c r="CN1389" i="1" s="1"/>
  <c r="CC1389" i="1"/>
  <c r="CG1389" i="1" s="1"/>
  <c r="BV1389" i="1"/>
  <c r="BZ1389" i="1" s="1"/>
  <c r="BO1389" i="1"/>
  <c r="BS1389" i="1" s="1"/>
  <c r="BH1389" i="1"/>
  <c r="BL1389" i="1" s="1"/>
  <c r="CJ1388" i="1"/>
  <c r="CN1388" i="1" s="1"/>
  <c r="CC1388" i="1"/>
  <c r="CG1388" i="1" s="1"/>
  <c r="BV1388" i="1"/>
  <c r="BZ1388" i="1" s="1"/>
  <c r="BO1388" i="1"/>
  <c r="BS1388" i="1" s="1"/>
  <c r="BH1388" i="1"/>
  <c r="BL1388" i="1" s="1"/>
  <c r="CJ1387" i="1"/>
  <c r="CN1387" i="1" s="1"/>
  <c r="CC1387" i="1"/>
  <c r="CG1387" i="1" s="1"/>
  <c r="BV1387" i="1"/>
  <c r="BZ1387" i="1" s="1"/>
  <c r="BO1387" i="1"/>
  <c r="BS1387" i="1" s="1"/>
  <c r="BH1387" i="1"/>
  <c r="BL1387" i="1" s="1"/>
  <c r="CJ1386" i="1"/>
  <c r="CN1386" i="1" s="1"/>
  <c r="CC1386" i="1"/>
  <c r="CG1386" i="1" s="1"/>
  <c r="BV1386" i="1"/>
  <c r="BZ1386" i="1" s="1"/>
  <c r="BO1386" i="1"/>
  <c r="BS1386" i="1" s="1"/>
  <c r="BH1386" i="1"/>
  <c r="BL1386" i="1" s="1"/>
  <c r="CJ1385" i="1"/>
  <c r="CN1385" i="1" s="1"/>
  <c r="CC1385" i="1"/>
  <c r="CG1385" i="1" s="1"/>
  <c r="BV1385" i="1"/>
  <c r="BZ1385" i="1" s="1"/>
  <c r="BO1385" i="1"/>
  <c r="BS1385" i="1" s="1"/>
  <c r="BH1385" i="1"/>
  <c r="BL1385" i="1" s="1"/>
  <c r="CJ1384" i="1"/>
  <c r="CN1384" i="1" s="1"/>
  <c r="CC1384" i="1"/>
  <c r="CG1384" i="1" s="1"/>
  <c r="BV1384" i="1"/>
  <c r="BZ1384" i="1" s="1"/>
  <c r="BO1384" i="1"/>
  <c r="BS1384" i="1" s="1"/>
  <c r="BH1384" i="1"/>
  <c r="BL1384" i="1" s="1"/>
  <c r="CJ1383" i="1"/>
  <c r="CN1383" i="1" s="1"/>
  <c r="CC1383" i="1"/>
  <c r="CG1383" i="1" s="1"/>
  <c r="BV1383" i="1"/>
  <c r="BZ1383" i="1" s="1"/>
  <c r="BO1383" i="1"/>
  <c r="BS1383" i="1" s="1"/>
  <c r="BH1383" i="1"/>
  <c r="BL1383" i="1" s="1"/>
  <c r="CJ1382" i="1"/>
  <c r="CN1382" i="1" s="1"/>
  <c r="CC1382" i="1"/>
  <c r="CG1382" i="1" s="1"/>
  <c r="BV1382" i="1"/>
  <c r="BZ1382" i="1" s="1"/>
  <c r="BO1382" i="1"/>
  <c r="BS1382" i="1" s="1"/>
  <c r="BH1382" i="1"/>
  <c r="BL1382" i="1" s="1"/>
  <c r="CJ1381" i="1"/>
  <c r="CN1381" i="1" s="1"/>
  <c r="CC1381" i="1"/>
  <c r="CG1381" i="1" s="1"/>
  <c r="BV1381" i="1"/>
  <c r="BZ1381" i="1" s="1"/>
  <c r="BO1381" i="1"/>
  <c r="BS1381" i="1" s="1"/>
  <c r="BH1381" i="1"/>
  <c r="BL1381" i="1" s="1"/>
  <c r="CJ1380" i="1"/>
  <c r="CN1380" i="1" s="1"/>
  <c r="CC1380" i="1"/>
  <c r="CG1380" i="1" s="1"/>
  <c r="BV1380" i="1"/>
  <c r="BZ1380" i="1" s="1"/>
  <c r="BO1380" i="1"/>
  <c r="BS1380" i="1" s="1"/>
  <c r="BH1380" i="1"/>
  <c r="BL1380" i="1" s="1"/>
  <c r="CK1379" i="1"/>
  <c r="CJ1379" i="1"/>
  <c r="CD1379" i="1"/>
  <c r="CC1379" i="1"/>
  <c r="BV1379" i="1"/>
  <c r="BZ1379" i="1" s="1"/>
  <c r="BO1379" i="1"/>
  <c r="BS1379" i="1" s="1"/>
  <c r="BH1379" i="1"/>
  <c r="BL1379" i="1" s="1"/>
  <c r="CK1378" i="1"/>
  <c r="CJ1378" i="1"/>
  <c r="CD1378" i="1"/>
  <c r="CC1378" i="1"/>
  <c r="BV1378" i="1"/>
  <c r="BZ1378" i="1" s="1"/>
  <c r="BO1378" i="1"/>
  <c r="BS1378" i="1" s="1"/>
  <c r="BH1378" i="1"/>
  <c r="BL1378" i="1" s="1"/>
  <c r="CK1377" i="1"/>
  <c r="CJ1377" i="1"/>
  <c r="CD1377" i="1"/>
  <c r="CC1377" i="1"/>
  <c r="BV1377" i="1"/>
  <c r="BZ1377" i="1" s="1"/>
  <c r="BO1377" i="1"/>
  <c r="BS1377" i="1" s="1"/>
  <c r="BH1377" i="1"/>
  <c r="BL1377" i="1" s="1"/>
  <c r="CJ1376" i="1"/>
  <c r="CN1376" i="1" s="1"/>
  <c r="CC1376" i="1"/>
  <c r="CG1376" i="1" s="1"/>
  <c r="BV1376" i="1"/>
  <c r="BZ1376" i="1" s="1"/>
  <c r="BO1376" i="1"/>
  <c r="BS1376" i="1" s="1"/>
  <c r="BH1376" i="1"/>
  <c r="BL1376" i="1" s="1"/>
  <c r="CJ1375" i="1"/>
  <c r="CN1375" i="1" s="1"/>
  <c r="CC1375" i="1"/>
  <c r="CG1375" i="1" s="1"/>
  <c r="BV1375" i="1"/>
  <c r="BZ1375" i="1" s="1"/>
  <c r="BO1375" i="1"/>
  <c r="BS1375" i="1" s="1"/>
  <c r="BH1375" i="1"/>
  <c r="BL1375" i="1" s="1"/>
  <c r="CJ1374" i="1"/>
  <c r="CN1374" i="1" s="1"/>
  <c r="CC1374" i="1"/>
  <c r="CG1374" i="1" s="1"/>
  <c r="BV1374" i="1"/>
  <c r="BZ1374" i="1" s="1"/>
  <c r="BO1374" i="1"/>
  <c r="BS1374" i="1" s="1"/>
  <c r="BH1374" i="1"/>
  <c r="BL1374" i="1" s="1"/>
  <c r="CK1373" i="1"/>
  <c r="CJ1373" i="1"/>
  <c r="CD1373" i="1"/>
  <c r="CC1373" i="1"/>
  <c r="BV1373" i="1"/>
  <c r="BZ1373" i="1" s="1"/>
  <c r="BO1373" i="1"/>
  <c r="BS1373" i="1" s="1"/>
  <c r="BH1373" i="1"/>
  <c r="BL1373" i="1" s="1"/>
  <c r="CK1372" i="1"/>
  <c r="CJ1372" i="1"/>
  <c r="CD1372" i="1"/>
  <c r="CC1372" i="1"/>
  <c r="BV1372" i="1"/>
  <c r="BZ1372" i="1" s="1"/>
  <c r="BO1372" i="1"/>
  <c r="BS1372" i="1" s="1"/>
  <c r="BH1372" i="1"/>
  <c r="BL1372" i="1" s="1"/>
  <c r="CJ1371" i="1"/>
  <c r="CN1371" i="1" s="1"/>
  <c r="CC1371" i="1"/>
  <c r="CG1371" i="1" s="1"/>
  <c r="BV1371" i="1"/>
  <c r="BZ1371" i="1" s="1"/>
  <c r="BO1371" i="1"/>
  <c r="BS1371" i="1" s="1"/>
  <c r="BH1371" i="1"/>
  <c r="BL1371" i="1" s="1"/>
  <c r="CJ1370" i="1"/>
  <c r="CN1370" i="1" s="1"/>
  <c r="CC1370" i="1"/>
  <c r="CG1370" i="1" s="1"/>
  <c r="BV1370" i="1"/>
  <c r="BZ1370" i="1" s="1"/>
  <c r="BO1370" i="1"/>
  <c r="BS1370" i="1" s="1"/>
  <c r="BH1370" i="1"/>
  <c r="BL1370" i="1" s="1"/>
  <c r="CJ1369" i="1"/>
  <c r="CN1369" i="1" s="1"/>
  <c r="CC1369" i="1"/>
  <c r="CG1369" i="1" s="1"/>
  <c r="BV1369" i="1"/>
  <c r="BZ1369" i="1" s="1"/>
  <c r="BS1369" i="1"/>
  <c r="BH1369" i="1"/>
  <c r="BL1369" i="1" s="1"/>
  <c r="CJ1368" i="1"/>
  <c r="CN1368" i="1" s="1"/>
  <c r="CC1368" i="1"/>
  <c r="CG1368" i="1" s="1"/>
  <c r="BV1368" i="1"/>
  <c r="BZ1368" i="1" s="1"/>
  <c r="BO1368" i="1"/>
  <c r="BS1368" i="1" s="1"/>
  <c r="BH1368" i="1"/>
  <c r="BL1368" i="1" s="1"/>
  <c r="CK1367" i="1"/>
  <c r="CJ1367" i="1"/>
  <c r="CD1367" i="1"/>
  <c r="CC1367" i="1"/>
  <c r="BV1367" i="1"/>
  <c r="BZ1367" i="1" s="1"/>
  <c r="BO1367" i="1"/>
  <c r="BS1367" i="1" s="1"/>
  <c r="BH1367" i="1"/>
  <c r="BL1367" i="1" s="1"/>
  <c r="CK1366" i="1"/>
  <c r="CJ1366" i="1"/>
  <c r="CD1366" i="1"/>
  <c r="CC1366" i="1"/>
  <c r="BV1366" i="1"/>
  <c r="BZ1366" i="1" s="1"/>
  <c r="BO1366" i="1"/>
  <c r="BS1366" i="1" s="1"/>
  <c r="BH1366" i="1"/>
  <c r="BL1366" i="1" s="1"/>
  <c r="CJ1365" i="1"/>
  <c r="CN1365" i="1" s="1"/>
  <c r="CC1365" i="1"/>
  <c r="CG1365" i="1" s="1"/>
  <c r="BV1365" i="1"/>
  <c r="BZ1365" i="1" s="1"/>
  <c r="BS1365" i="1"/>
  <c r="BH1365" i="1"/>
  <c r="BL1365" i="1" s="1"/>
  <c r="CJ1364" i="1"/>
  <c r="CN1364" i="1" s="1"/>
  <c r="CC1364" i="1"/>
  <c r="CG1364" i="1" s="1"/>
  <c r="BV1364" i="1"/>
  <c r="BZ1364" i="1" s="1"/>
  <c r="BO1364" i="1"/>
  <c r="BS1364" i="1" s="1"/>
  <c r="BH1364" i="1"/>
  <c r="BL1364" i="1" s="1"/>
  <c r="CJ1363" i="1"/>
  <c r="CN1363" i="1" s="1"/>
  <c r="CC1363" i="1"/>
  <c r="CG1363" i="1" s="1"/>
  <c r="BV1363" i="1"/>
  <c r="BZ1363" i="1" s="1"/>
  <c r="BO1363" i="1"/>
  <c r="BS1363" i="1" s="1"/>
  <c r="BH1363" i="1"/>
  <c r="BL1363" i="1" s="1"/>
  <c r="CK1362" i="1"/>
  <c r="CJ1362" i="1"/>
  <c r="CD1362" i="1"/>
  <c r="CC1362" i="1"/>
  <c r="BV1362" i="1"/>
  <c r="BZ1362" i="1" s="1"/>
  <c r="BO1362" i="1"/>
  <c r="BS1362" i="1" s="1"/>
  <c r="BH1362" i="1"/>
  <c r="BL1362" i="1" s="1"/>
  <c r="CK1361" i="1"/>
  <c r="CJ1361" i="1"/>
  <c r="CD1361" i="1"/>
  <c r="CC1361" i="1"/>
  <c r="BV1361" i="1"/>
  <c r="BZ1361" i="1" s="1"/>
  <c r="BO1361" i="1"/>
  <c r="BS1361" i="1" s="1"/>
  <c r="BH1361" i="1"/>
  <c r="BL1361" i="1" s="1"/>
  <c r="CJ1360" i="1"/>
  <c r="CN1360" i="1" s="1"/>
  <c r="CC1360" i="1"/>
  <c r="CG1360" i="1" s="1"/>
  <c r="BV1360" i="1"/>
  <c r="BZ1360" i="1" s="1"/>
  <c r="BO1360" i="1"/>
  <c r="BS1360" i="1" s="1"/>
  <c r="BH1360" i="1"/>
  <c r="BL1360" i="1" s="1"/>
  <c r="CJ1359" i="1"/>
  <c r="CN1359" i="1" s="1"/>
  <c r="CC1359" i="1"/>
  <c r="CG1359" i="1" s="1"/>
  <c r="BV1359" i="1"/>
  <c r="BZ1359" i="1" s="1"/>
  <c r="BO1359" i="1"/>
  <c r="BS1359" i="1" s="1"/>
  <c r="BH1359" i="1"/>
  <c r="BL1359" i="1" s="1"/>
  <c r="CJ1358" i="1"/>
  <c r="CN1358" i="1" s="1"/>
  <c r="CC1358" i="1"/>
  <c r="CG1358" i="1" s="1"/>
  <c r="BV1358" i="1"/>
  <c r="BZ1358" i="1" s="1"/>
  <c r="BO1358" i="1"/>
  <c r="BS1358" i="1" s="1"/>
  <c r="BH1358" i="1"/>
  <c r="BL1358" i="1" s="1"/>
  <c r="CJ1357" i="1"/>
  <c r="CN1357" i="1" s="1"/>
  <c r="CC1357" i="1"/>
  <c r="CG1357" i="1" s="1"/>
  <c r="BV1357" i="1"/>
  <c r="BZ1357" i="1" s="1"/>
  <c r="BO1357" i="1"/>
  <c r="BS1357" i="1" s="1"/>
  <c r="BH1357" i="1"/>
  <c r="BL1357" i="1" s="1"/>
  <c r="CJ1356" i="1"/>
  <c r="CN1356" i="1" s="1"/>
  <c r="CC1356" i="1"/>
  <c r="CG1356" i="1" s="1"/>
  <c r="BV1356" i="1"/>
  <c r="BZ1356" i="1" s="1"/>
  <c r="BO1356" i="1"/>
  <c r="BS1356" i="1" s="1"/>
  <c r="BH1356" i="1"/>
  <c r="BL1356" i="1" s="1"/>
  <c r="CJ1355" i="1"/>
  <c r="CN1355" i="1" s="1"/>
  <c r="CC1355" i="1"/>
  <c r="CG1355" i="1" s="1"/>
  <c r="BV1355" i="1"/>
  <c r="BZ1355" i="1" s="1"/>
  <c r="BO1355" i="1"/>
  <c r="BS1355" i="1" s="1"/>
  <c r="BH1355" i="1"/>
  <c r="BL1355" i="1" s="1"/>
  <c r="CJ1354" i="1"/>
  <c r="CN1354" i="1" s="1"/>
  <c r="CC1354" i="1"/>
  <c r="CG1354" i="1" s="1"/>
  <c r="BV1354" i="1"/>
  <c r="BZ1354" i="1" s="1"/>
  <c r="BO1354" i="1"/>
  <c r="BS1354" i="1" s="1"/>
  <c r="BH1354" i="1"/>
  <c r="BL1354" i="1" s="1"/>
  <c r="CJ1353" i="1"/>
  <c r="CN1353" i="1" s="1"/>
  <c r="CC1353" i="1"/>
  <c r="CG1353" i="1" s="1"/>
  <c r="BV1353" i="1"/>
  <c r="BZ1353" i="1" s="1"/>
  <c r="BS1353" i="1"/>
  <c r="BH1353" i="1"/>
  <c r="BL1353" i="1" s="1"/>
  <c r="CJ1352" i="1"/>
  <c r="CN1352" i="1" s="1"/>
  <c r="CC1352" i="1"/>
  <c r="CG1352" i="1" s="1"/>
  <c r="BV1352" i="1"/>
  <c r="BZ1352" i="1" s="1"/>
  <c r="BO1352" i="1"/>
  <c r="BS1352" i="1" s="1"/>
  <c r="BH1352" i="1"/>
  <c r="BL1352" i="1" s="1"/>
  <c r="CJ1351" i="1"/>
  <c r="CN1351" i="1" s="1"/>
  <c r="CC1351" i="1"/>
  <c r="CG1351" i="1" s="1"/>
  <c r="BV1351" i="1"/>
  <c r="BZ1351" i="1" s="1"/>
  <c r="BO1351" i="1"/>
  <c r="BS1351" i="1" s="1"/>
  <c r="BH1351" i="1"/>
  <c r="BL1351" i="1" s="1"/>
  <c r="CJ1350" i="1"/>
  <c r="CN1350" i="1" s="1"/>
  <c r="CC1350" i="1"/>
  <c r="CG1350" i="1" s="1"/>
  <c r="BV1350" i="1"/>
  <c r="BZ1350" i="1" s="1"/>
  <c r="BO1350" i="1"/>
  <c r="BS1350" i="1" s="1"/>
  <c r="BH1350" i="1"/>
  <c r="BL1350" i="1" s="1"/>
  <c r="CJ1349" i="1"/>
  <c r="CN1349" i="1" s="1"/>
  <c r="CC1349" i="1"/>
  <c r="CG1349" i="1" s="1"/>
  <c r="BV1349" i="1"/>
  <c r="BZ1349" i="1" s="1"/>
  <c r="BO1349" i="1"/>
  <c r="BS1349" i="1" s="1"/>
  <c r="BH1349" i="1"/>
  <c r="BL1349" i="1" s="1"/>
  <c r="CJ1348" i="1"/>
  <c r="CN1348" i="1" s="1"/>
  <c r="CC1348" i="1"/>
  <c r="CG1348" i="1" s="1"/>
  <c r="BV1348" i="1"/>
  <c r="BZ1348" i="1" s="1"/>
  <c r="BO1348" i="1"/>
  <c r="BS1348" i="1" s="1"/>
  <c r="BH1348" i="1"/>
  <c r="BL1348" i="1" s="1"/>
  <c r="CJ1347" i="1"/>
  <c r="CN1347" i="1" s="1"/>
  <c r="CC1347" i="1"/>
  <c r="CG1347" i="1" s="1"/>
  <c r="BV1347" i="1"/>
  <c r="BZ1347" i="1" s="1"/>
  <c r="BO1347" i="1"/>
  <c r="BS1347" i="1" s="1"/>
  <c r="BH1347" i="1"/>
  <c r="BL1347" i="1" s="1"/>
  <c r="CJ1346" i="1"/>
  <c r="CN1346" i="1" s="1"/>
  <c r="CC1346" i="1"/>
  <c r="CG1346" i="1" s="1"/>
  <c r="BV1346" i="1"/>
  <c r="BZ1346" i="1" s="1"/>
  <c r="BO1346" i="1"/>
  <c r="BS1346" i="1" s="1"/>
  <c r="BH1346" i="1"/>
  <c r="BL1346" i="1" s="1"/>
  <c r="CJ1345" i="1"/>
  <c r="CN1345" i="1" s="1"/>
  <c r="CC1345" i="1"/>
  <c r="CG1345" i="1" s="1"/>
  <c r="BV1345" i="1"/>
  <c r="BZ1345" i="1" s="1"/>
  <c r="BO1345" i="1"/>
  <c r="BS1345" i="1" s="1"/>
  <c r="BH1345" i="1"/>
  <c r="BL1345" i="1" s="1"/>
  <c r="CJ1344" i="1"/>
  <c r="CN1344" i="1" s="1"/>
  <c r="CC1344" i="1"/>
  <c r="CG1344" i="1" s="1"/>
  <c r="BV1344" i="1"/>
  <c r="BZ1344" i="1" s="1"/>
  <c r="BS1344" i="1"/>
  <c r="CJ1343" i="1"/>
  <c r="CN1343" i="1" s="1"/>
  <c r="CC1343" i="1"/>
  <c r="CG1343" i="1" s="1"/>
  <c r="BV1343" i="1"/>
  <c r="BZ1343" i="1" s="1"/>
  <c r="BO1343" i="1"/>
  <c r="BS1343" i="1" s="1"/>
  <c r="BH1343" i="1"/>
  <c r="BL1343" i="1" s="1"/>
  <c r="CJ1342" i="1"/>
  <c r="CN1342" i="1" s="1"/>
  <c r="CC1342" i="1"/>
  <c r="CG1342" i="1" s="1"/>
  <c r="BV1342" i="1"/>
  <c r="BZ1342" i="1" s="1"/>
  <c r="BO1342" i="1"/>
  <c r="BS1342" i="1" s="1"/>
  <c r="BH1342" i="1"/>
  <c r="BL1342" i="1" s="1"/>
  <c r="CJ1341" i="1"/>
  <c r="CN1341" i="1" s="1"/>
  <c r="CC1341" i="1"/>
  <c r="CG1341" i="1" s="1"/>
  <c r="BV1341" i="1"/>
  <c r="BZ1341" i="1" s="1"/>
  <c r="BO1341" i="1"/>
  <c r="BS1341" i="1" s="1"/>
  <c r="BH1341" i="1"/>
  <c r="BL1341" i="1" s="1"/>
  <c r="CJ1340" i="1"/>
  <c r="CN1340" i="1" s="1"/>
  <c r="CC1340" i="1"/>
  <c r="CG1340" i="1" s="1"/>
  <c r="BV1340" i="1"/>
  <c r="BZ1340" i="1" s="1"/>
  <c r="BO1340" i="1"/>
  <c r="BS1340" i="1" s="1"/>
  <c r="BH1340" i="1"/>
  <c r="BL1340" i="1" s="1"/>
  <c r="CJ1339" i="1"/>
  <c r="CN1339" i="1" s="1"/>
  <c r="CC1339" i="1"/>
  <c r="CG1339" i="1" s="1"/>
  <c r="BV1339" i="1"/>
  <c r="BZ1339" i="1" s="1"/>
  <c r="BO1339" i="1"/>
  <c r="BS1339" i="1" s="1"/>
  <c r="BH1339" i="1"/>
  <c r="BL1339" i="1" s="1"/>
  <c r="CJ1338" i="1"/>
  <c r="CN1338" i="1" s="1"/>
  <c r="CC1338" i="1"/>
  <c r="CG1338" i="1" s="1"/>
  <c r="BV1338" i="1"/>
  <c r="BZ1338" i="1" s="1"/>
  <c r="BO1338" i="1"/>
  <c r="BS1338" i="1" s="1"/>
  <c r="BH1338" i="1"/>
  <c r="BL1338" i="1" s="1"/>
  <c r="CJ1337" i="1"/>
  <c r="CN1337" i="1" s="1"/>
  <c r="CC1337" i="1"/>
  <c r="CG1337" i="1" s="1"/>
  <c r="BV1337" i="1"/>
  <c r="BZ1337" i="1" s="1"/>
  <c r="BO1337" i="1"/>
  <c r="BS1337" i="1" s="1"/>
  <c r="BH1337" i="1"/>
  <c r="BL1337" i="1" s="1"/>
  <c r="CJ1336" i="1"/>
  <c r="CN1336" i="1" s="1"/>
  <c r="CC1336" i="1"/>
  <c r="CG1336" i="1" s="1"/>
  <c r="BV1336" i="1"/>
  <c r="BZ1336" i="1" s="1"/>
  <c r="BO1336" i="1"/>
  <c r="BS1336" i="1" s="1"/>
  <c r="BH1336" i="1"/>
  <c r="BL1336" i="1" s="1"/>
  <c r="CJ1335" i="1"/>
  <c r="CN1335" i="1" s="1"/>
  <c r="CC1335" i="1"/>
  <c r="CG1335" i="1" s="1"/>
  <c r="BV1335" i="1"/>
  <c r="BZ1335" i="1" s="1"/>
  <c r="BO1335" i="1"/>
  <c r="BS1335" i="1" s="1"/>
  <c r="BH1335" i="1"/>
  <c r="BL1335" i="1" s="1"/>
  <c r="CJ1334" i="1"/>
  <c r="CN1334" i="1" s="1"/>
  <c r="CC1334" i="1"/>
  <c r="CG1334" i="1" s="1"/>
  <c r="BV1334" i="1"/>
  <c r="BZ1334" i="1" s="1"/>
  <c r="BO1334" i="1"/>
  <c r="BS1334" i="1" s="1"/>
  <c r="BH1334" i="1"/>
  <c r="BL1334" i="1" s="1"/>
  <c r="CJ1333" i="1"/>
  <c r="CN1333" i="1" s="1"/>
  <c r="CC1333" i="1"/>
  <c r="CG1333" i="1" s="1"/>
  <c r="BV1333" i="1"/>
  <c r="BZ1333" i="1" s="1"/>
  <c r="BO1333" i="1"/>
  <c r="BS1333" i="1" s="1"/>
  <c r="BH1333" i="1"/>
  <c r="BL1333" i="1" s="1"/>
  <c r="CJ1332" i="1"/>
  <c r="CN1332" i="1" s="1"/>
  <c r="CC1332" i="1"/>
  <c r="CG1332" i="1" s="1"/>
  <c r="BV1332" i="1"/>
  <c r="BZ1332" i="1" s="1"/>
  <c r="BO1332" i="1"/>
  <c r="BS1332" i="1" s="1"/>
  <c r="BH1332" i="1"/>
  <c r="BL1332" i="1" s="1"/>
  <c r="CJ1331" i="1"/>
  <c r="CN1331" i="1" s="1"/>
  <c r="CC1331" i="1"/>
  <c r="CG1331" i="1" s="1"/>
  <c r="BV1331" i="1"/>
  <c r="BZ1331" i="1" s="1"/>
  <c r="BO1331" i="1"/>
  <c r="BS1331" i="1" s="1"/>
  <c r="BH1331" i="1"/>
  <c r="BL1331" i="1" s="1"/>
  <c r="CJ1330" i="1"/>
  <c r="CN1330" i="1" s="1"/>
  <c r="CC1330" i="1"/>
  <c r="CG1330" i="1" s="1"/>
  <c r="BV1330" i="1"/>
  <c r="BZ1330" i="1" s="1"/>
  <c r="BO1330" i="1"/>
  <c r="BS1330" i="1" s="1"/>
  <c r="BH1330" i="1"/>
  <c r="BL1330" i="1" s="1"/>
  <c r="CJ1329" i="1"/>
  <c r="CN1329" i="1" s="1"/>
  <c r="CC1329" i="1"/>
  <c r="CG1329" i="1" s="1"/>
  <c r="BV1329" i="1"/>
  <c r="BZ1329" i="1" s="1"/>
  <c r="BS1329" i="1"/>
  <c r="BH1329" i="1"/>
  <c r="BL1329" i="1" s="1"/>
  <c r="CJ1328" i="1"/>
  <c r="CN1328" i="1" s="1"/>
  <c r="CC1328" i="1"/>
  <c r="CG1328" i="1" s="1"/>
  <c r="BV1328" i="1"/>
  <c r="BZ1328" i="1" s="1"/>
  <c r="BO1328" i="1"/>
  <c r="BS1328" i="1" s="1"/>
  <c r="BH1328" i="1"/>
  <c r="BL1328" i="1" s="1"/>
  <c r="CJ1327" i="1"/>
  <c r="CN1327" i="1" s="1"/>
  <c r="CC1327" i="1"/>
  <c r="CG1327" i="1" s="1"/>
  <c r="BZ1327" i="1"/>
  <c r="CJ1326" i="1"/>
  <c r="CN1326" i="1" s="1"/>
  <c r="CC1326" i="1"/>
  <c r="CG1326" i="1" s="1"/>
  <c r="BZ1326" i="1"/>
  <c r="CJ1325" i="1"/>
  <c r="CN1325" i="1" s="1"/>
  <c r="CC1325" i="1"/>
  <c r="CG1325" i="1" s="1"/>
  <c r="BZ1325" i="1"/>
  <c r="CJ1324" i="1"/>
  <c r="CN1324" i="1" s="1"/>
  <c r="CC1324" i="1"/>
  <c r="CG1324" i="1" s="1"/>
  <c r="BV1324" i="1"/>
  <c r="BZ1324" i="1" s="1"/>
  <c r="BO1324" i="1"/>
  <c r="BS1324" i="1" s="1"/>
  <c r="BH1324" i="1"/>
  <c r="BL1324" i="1" s="1"/>
  <c r="CJ1323" i="1"/>
  <c r="CN1323" i="1" s="1"/>
  <c r="CC1323" i="1"/>
  <c r="CG1323" i="1" s="1"/>
  <c r="BV1323" i="1"/>
  <c r="BZ1323" i="1" s="1"/>
  <c r="BO1323" i="1"/>
  <c r="BS1323" i="1" s="1"/>
  <c r="BH1323" i="1"/>
  <c r="BL1323" i="1" s="1"/>
  <c r="CJ1322" i="1"/>
  <c r="CN1322" i="1" s="1"/>
  <c r="CC1322" i="1"/>
  <c r="CG1322" i="1" s="1"/>
  <c r="BV1322" i="1"/>
  <c r="BZ1322" i="1" s="1"/>
  <c r="BO1322" i="1"/>
  <c r="BS1322" i="1" s="1"/>
  <c r="BH1322" i="1"/>
  <c r="BL1322" i="1" s="1"/>
  <c r="CJ1321" i="1"/>
  <c r="CN1321" i="1" s="1"/>
  <c r="CC1321" i="1"/>
  <c r="CG1321" i="1" s="1"/>
  <c r="BV1321" i="1"/>
  <c r="BZ1321" i="1" s="1"/>
  <c r="BO1321" i="1"/>
  <c r="BS1321" i="1" s="1"/>
  <c r="BH1321" i="1"/>
  <c r="BL1321" i="1" s="1"/>
  <c r="CJ1320" i="1"/>
  <c r="CN1320" i="1" s="1"/>
  <c r="CC1320" i="1"/>
  <c r="CG1320" i="1" s="1"/>
  <c r="BV1320" i="1"/>
  <c r="BZ1320" i="1" s="1"/>
  <c r="BO1320" i="1"/>
  <c r="BS1320" i="1" s="1"/>
  <c r="BH1320" i="1"/>
  <c r="BL1320" i="1" s="1"/>
  <c r="CJ1319" i="1"/>
  <c r="CN1319" i="1" s="1"/>
  <c r="CC1319" i="1"/>
  <c r="CG1319" i="1" s="1"/>
  <c r="BV1319" i="1"/>
  <c r="BZ1319" i="1" s="1"/>
  <c r="BO1319" i="1"/>
  <c r="BS1319" i="1" s="1"/>
  <c r="BH1319" i="1"/>
  <c r="BL1319" i="1" s="1"/>
  <c r="CJ1318" i="1"/>
  <c r="CN1318" i="1" s="1"/>
  <c r="CC1318" i="1"/>
  <c r="CG1318" i="1" s="1"/>
  <c r="BV1318" i="1"/>
  <c r="BZ1318" i="1" s="1"/>
  <c r="BO1318" i="1"/>
  <c r="BS1318" i="1" s="1"/>
  <c r="BH1318" i="1"/>
  <c r="BL1318" i="1" s="1"/>
  <c r="CJ1317" i="1"/>
  <c r="CN1317" i="1" s="1"/>
  <c r="CC1317" i="1"/>
  <c r="CG1317" i="1" s="1"/>
  <c r="BV1317" i="1"/>
  <c r="BZ1317" i="1" s="1"/>
  <c r="BO1317" i="1"/>
  <c r="BS1317" i="1" s="1"/>
  <c r="BH1317" i="1"/>
  <c r="BL1317" i="1" s="1"/>
  <c r="CJ1316" i="1"/>
  <c r="CN1316" i="1" s="1"/>
  <c r="CC1316" i="1"/>
  <c r="CG1316" i="1" s="1"/>
  <c r="BV1316" i="1"/>
  <c r="BZ1316" i="1" s="1"/>
  <c r="BO1316" i="1"/>
  <c r="BS1316" i="1" s="1"/>
  <c r="BH1316" i="1"/>
  <c r="BL1316" i="1" s="1"/>
  <c r="CJ1315" i="1"/>
  <c r="CN1315" i="1" s="1"/>
  <c r="CC1315" i="1"/>
  <c r="CG1315" i="1" s="1"/>
  <c r="BV1315" i="1"/>
  <c r="BZ1315" i="1" s="1"/>
  <c r="BO1315" i="1"/>
  <c r="BS1315" i="1" s="1"/>
  <c r="BH1315" i="1"/>
  <c r="BL1315" i="1" s="1"/>
  <c r="CJ1314" i="1"/>
  <c r="CN1314" i="1" s="1"/>
  <c r="CC1314" i="1"/>
  <c r="CG1314" i="1" s="1"/>
  <c r="BV1314" i="1"/>
  <c r="BZ1314" i="1" s="1"/>
  <c r="BO1314" i="1"/>
  <c r="BS1314" i="1" s="1"/>
  <c r="BH1314" i="1"/>
  <c r="BL1314" i="1" s="1"/>
  <c r="CJ1313" i="1"/>
  <c r="CN1313" i="1" s="1"/>
  <c r="CC1313" i="1"/>
  <c r="CG1313" i="1" s="1"/>
  <c r="BV1313" i="1"/>
  <c r="BZ1313" i="1" s="1"/>
  <c r="BO1313" i="1"/>
  <c r="BS1313" i="1" s="1"/>
  <c r="BH1313" i="1"/>
  <c r="BL1313" i="1" s="1"/>
  <c r="CJ1312" i="1"/>
  <c r="CN1312" i="1" s="1"/>
  <c r="CC1312" i="1"/>
  <c r="CG1312" i="1" s="1"/>
  <c r="BV1312" i="1"/>
  <c r="BZ1312" i="1" s="1"/>
  <c r="BO1312" i="1"/>
  <c r="BS1312" i="1" s="1"/>
  <c r="BH1312" i="1"/>
  <c r="BL1312" i="1" s="1"/>
  <c r="CJ1311" i="1"/>
  <c r="CN1311" i="1" s="1"/>
  <c r="CC1311" i="1"/>
  <c r="CG1311" i="1" s="1"/>
  <c r="BV1311" i="1"/>
  <c r="BZ1311" i="1" s="1"/>
  <c r="BO1311" i="1"/>
  <c r="BS1311" i="1" s="1"/>
  <c r="BH1311" i="1"/>
  <c r="BL1311" i="1" s="1"/>
  <c r="CJ1310" i="1"/>
  <c r="CN1310" i="1" s="1"/>
  <c r="CC1310" i="1"/>
  <c r="CG1310" i="1" s="1"/>
  <c r="BV1310" i="1"/>
  <c r="BZ1310" i="1" s="1"/>
  <c r="BO1310" i="1"/>
  <c r="BS1310" i="1" s="1"/>
  <c r="BH1310" i="1"/>
  <c r="BL1310" i="1" s="1"/>
  <c r="CJ1309" i="1"/>
  <c r="CN1309" i="1" s="1"/>
  <c r="CC1309" i="1"/>
  <c r="CG1309" i="1" s="1"/>
  <c r="BV1309" i="1"/>
  <c r="BZ1309" i="1" s="1"/>
  <c r="BO1309" i="1"/>
  <c r="BS1309" i="1" s="1"/>
  <c r="BH1309" i="1"/>
  <c r="BL1309" i="1" s="1"/>
  <c r="CJ1308" i="1"/>
  <c r="CN1308" i="1" s="1"/>
  <c r="CC1308" i="1"/>
  <c r="CG1308" i="1" s="1"/>
  <c r="BV1308" i="1"/>
  <c r="BZ1308" i="1" s="1"/>
  <c r="BO1308" i="1"/>
  <c r="BS1308" i="1" s="1"/>
  <c r="BH1308" i="1"/>
  <c r="BL1308" i="1" s="1"/>
  <c r="CJ1307" i="1"/>
  <c r="CN1307" i="1" s="1"/>
  <c r="CC1307" i="1"/>
  <c r="CG1307" i="1" s="1"/>
  <c r="BV1307" i="1"/>
  <c r="BZ1307" i="1" s="1"/>
  <c r="BO1307" i="1"/>
  <c r="BS1307" i="1" s="1"/>
  <c r="BH1307" i="1"/>
  <c r="BL1307" i="1" s="1"/>
  <c r="CJ1306" i="1"/>
  <c r="CN1306" i="1" s="1"/>
  <c r="CC1306" i="1"/>
  <c r="CG1306" i="1" s="1"/>
  <c r="BZ1306" i="1"/>
  <c r="CJ1305" i="1"/>
  <c r="CN1305" i="1" s="1"/>
  <c r="CC1305" i="1"/>
  <c r="CG1305" i="1" s="1"/>
  <c r="BV1305" i="1"/>
  <c r="BZ1305" i="1" s="1"/>
  <c r="BO1305" i="1"/>
  <c r="BS1305" i="1" s="1"/>
  <c r="BH1305" i="1"/>
  <c r="BL1305" i="1" s="1"/>
  <c r="CJ1304" i="1"/>
  <c r="CN1304" i="1" s="1"/>
  <c r="CC1304" i="1"/>
  <c r="CG1304" i="1" s="1"/>
  <c r="BV1304" i="1"/>
  <c r="BZ1304" i="1" s="1"/>
  <c r="BO1304" i="1"/>
  <c r="BS1304" i="1" s="1"/>
  <c r="BH1304" i="1"/>
  <c r="BL1304" i="1" s="1"/>
  <c r="CJ1303" i="1"/>
  <c r="CN1303" i="1" s="1"/>
  <c r="CC1303" i="1"/>
  <c r="CG1303" i="1" s="1"/>
  <c r="BV1303" i="1"/>
  <c r="BZ1303" i="1" s="1"/>
  <c r="BO1303" i="1"/>
  <c r="BS1303" i="1" s="1"/>
  <c r="BH1303" i="1"/>
  <c r="BL1303" i="1" s="1"/>
  <c r="CJ1302" i="1"/>
  <c r="CN1302" i="1" s="1"/>
  <c r="CC1302" i="1"/>
  <c r="CG1302" i="1" s="1"/>
  <c r="BV1302" i="1"/>
  <c r="BZ1302" i="1" s="1"/>
  <c r="BO1302" i="1"/>
  <c r="BS1302" i="1" s="1"/>
  <c r="BH1302" i="1"/>
  <c r="BL1302" i="1" s="1"/>
  <c r="CJ1301" i="1"/>
  <c r="CN1301" i="1" s="1"/>
  <c r="CC1301" i="1"/>
  <c r="CG1301" i="1" s="1"/>
  <c r="BV1301" i="1"/>
  <c r="BZ1301" i="1" s="1"/>
  <c r="BO1301" i="1"/>
  <c r="BS1301" i="1" s="1"/>
  <c r="BH1301" i="1"/>
  <c r="BL1301" i="1" s="1"/>
  <c r="CJ1300" i="1"/>
  <c r="CN1300" i="1" s="1"/>
  <c r="CC1300" i="1"/>
  <c r="CG1300" i="1" s="1"/>
  <c r="BV1300" i="1"/>
  <c r="BZ1300" i="1" s="1"/>
  <c r="BO1300" i="1"/>
  <c r="BS1300" i="1" s="1"/>
  <c r="BH1300" i="1"/>
  <c r="BL1300" i="1" s="1"/>
  <c r="CJ1299" i="1"/>
  <c r="CN1299" i="1" s="1"/>
  <c r="CC1299" i="1"/>
  <c r="CG1299" i="1" s="1"/>
  <c r="BV1299" i="1"/>
  <c r="BZ1299" i="1" s="1"/>
  <c r="BO1299" i="1"/>
  <c r="BS1299" i="1" s="1"/>
  <c r="BH1299" i="1"/>
  <c r="BL1299" i="1" s="1"/>
  <c r="CJ1298" i="1"/>
  <c r="CN1298" i="1" s="1"/>
  <c r="CC1298" i="1"/>
  <c r="CG1298" i="1" s="1"/>
  <c r="BV1298" i="1"/>
  <c r="BZ1298" i="1" s="1"/>
  <c r="BO1298" i="1"/>
  <c r="BS1298" i="1" s="1"/>
  <c r="BH1298" i="1"/>
  <c r="BL1298" i="1" s="1"/>
  <c r="CJ1297" i="1"/>
  <c r="CN1297" i="1" s="1"/>
  <c r="CC1297" i="1"/>
  <c r="CG1297" i="1" s="1"/>
  <c r="BV1297" i="1"/>
  <c r="BZ1297" i="1" s="1"/>
  <c r="BO1297" i="1"/>
  <c r="BS1297" i="1" s="1"/>
  <c r="BH1297" i="1"/>
  <c r="BL1297" i="1" s="1"/>
  <c r="CJ1296" i="1"/>
  <c r="CN1296" i="1" s="1"/>
  <c r="CC1296" i="1"/>
  <c r="CG1296" i="1" s="1"/>
  <c r="BV1296" i="1"/>
  <c r="BZ1296" i="1" s="1"/>
  <c r="BS1296" i="1"/>
  <c r="BH1296" i="1"/>
  <c r="BL1296" i="1" s="1"/>
  <c r="CJ1295" i="1"/>
  <c r="CN1295" i="1" s="1"/>
  <c r="CC1295" i="1"/>
  <c r="CG1295" i="1" s="1"/>
  <c r="BV1295" i="1"/>
  <c r="BZ1295" i="1" s="1"/>
  <c r="BO1295" i="1"/>
  <c r="BS1295" i="1" s="1"/>
  <c r="BH1295" i="1"/>
  <c r="BL1295" i="1" s="1"/>
  <c r="CJ1294" i="1"/>
  <c r="CN1294" i="1" s="1"/>
  <c r="CC1294" i="1"/>
  <c r="CG1294" i="1" s="1"/>
  <c r="BV1294" i="1"/>
  <c r="BZ1294" i="1" s="1"/>
  <c r="BO1294" i="1"/>
  <c r="BS1294" i="1" s="1"/>
  <c r="BH1294" i="1"/>
  <c r="BL1294" i="1" s="1"/>
  <c r="CK1293" i="1"/>
  <c r="CJ1293" i="1"/>
  <c r="CD1293" i="1"/>
  <c r="CC1293" i="1"/>
  <c r="BV1293" i="1"/>
  <c r="BZ1293" i="1" s="1"/>
  <c r="BO1293" i="1"/>
  <c r="BS1293" i="1" s="1"/>
  <c r="BH1293" i="1"/>
  <c r="BL1293" i="1" s="1"/>
  <c r="CK1292" i="1"/>
  <c r="CJ1292" i="1"/>
  <c r="CD1292" i="1"/>
  <c r="CC1292" i="1"/>
  <c r="BV1292" i="1"/>
  <c r="BZ1292" i="1" s="1"/>
  <c r="BO1292" i="1"/>
  <c r="BS1292" i="1" s="1"/>
  <c r="BH1292" i="1"/>
  <c r="BL1292" i="1" s="1"/>
  <c r="CJ1291" i="1"/>
  <c r="CN1291" i="1" s="1"/>
  <c r="CP1291" i="1" s="1"/>
  <c r="CK1290" i="1"/>
  <c r="CJ1290" i="1"/>
  <c r="CD1290" i="1"/>
  <c r="CC1290" i="1"/>
  <c r="BV1290" i="1"/>
  <c r="BZ1290" i="1" s="1"/>
  <c r="BO1290" i="1"/>
  <c r="BS1290" i="1" s="1"/>
  <c r="BH1290" i="1"/>
  <c r="BL1290" i="1" s="1"/>
  <c r="CK1289" i="1"/>
  <c r="CJ1289" i="1"/>
  <c r="CD1289" i="1"/>
  <c r="CC1289" i="1"/>
  <c r="BV1289" i="1"/>
  <c r="BZ1289" i="1" s="1"/>
  <c r="BO1289" i="1"/>
  <c r="BS1289" i="1" s="1"/>
  <c r="BH1289" i="1"/>
  <c r="BL1289" i="1" s="1"/>
  <c r="CK1288" i="1"/>
  <c r="CJ1288" i="1"/>
  <c r="CD1288" i="1"/>
  <c r="CC1288" i="1"/>
  <c r="BV1288" i="1"/>
  <c r="BZ1288" i="1" s="1"/>
  <c r="BO1288" i="1"/>
  <c r="BS1288" i="1" s="1"/>
  <c r="BH1288" i="1"/>
  <c r="BL1288" i="1" s="1"/>
  <c r="CK1287" i="1"/>
  <c r="CJ1287" i="1"/>
  <c r="CD1287" i="1"/>
  <c r="CC1287" i="1"/>
  <c r="BV1287" i="1"/>
  <c r="BZ1287" i="1" s="1"/>
  <c r="BO1287" i="1"/>
  <c r="BS1287" i="1" s="1"/>
  <c r="BH1287" i="1"/>
  <c r="BL1287" i="1" s="1"/>
  <c r="CK1286" i="1"/>
  <c r="CJ1286" i="1"/>
  <c r="CD1286" i="1"/>
  <c r="CC1286" i="1"/>
  <c r="BV1286" i="1"/>
  <c r="BZ1286" i="1" s="1"/>
  <c r="BO1286" i="1"/>
  <c r="BS1286" i="1" s="1"/>
  <c r="BH1286" i="1"/>
  <c r="BL1286" i="1" s="1"/>
  <c r="CK1285" i="1"/>
  <c r="CJ1285" i="1"/>
  <c r="CD1285" i="1"/>
  <c r="CC1285" i="1"/>
  <c r="BV1285" i="1"/>
  <c r="BZ1285" i="1" s="1"/>
  <c r="BO1285" i="1"/>
  <c r="BS1285" i="1" s="1"/>
  <c r="BH1285" i="1"/>
  <c r="BL1285" i="1" s="1"/>
  <c r="CK1284" i="1"/>
  <c r="CJ1284" i="1"/>
  <c r="CD1284" i="1"/>
  <c r="CC1284" i="1"/>
  <c r="BV1284" i="1"/>
  <c r="BZ1284" i="1" s="1"/>
  <c r="BO1284" i="1"/>
  <c r="BS1284" i="1" s="1"/>
  <c r="BH1284" i="1"/>
  <c r="BL1284" i="1" s="1"/>
  <c r="CK1283" i="1"/>
  <c r="CJ1283" i="1"/>
  <c r="CD1283" i="1"/>
  <c r="CC1283" i="1"/>
  <c r="BV1283" i="1"/>
  <c r="BZ1283" i="1" s="1"/>
  <c r="BO1283" i="1"/>
  <c r="BS1283" i="1" s="1"/>
  <c r="BH1283" i="1"/>
  <c r="BL1283" i="1" s="1"/>
  <c r="CK1282" i="1"/>
  <c r="CJ1282" i="1"/>
  <c r="CD1282" i="1"/>
  <c r="CC1282" i="1"/>
  <c r="BV1282" i="1"/>
  <c r="BZ1282" i="1" s="1"/>
  <c r="BO1282" i="1"/>
  <c r="BS1282" i="1" s="1"/>
  <c r="BH1282" i="1"/>
  <c r="BL1282" i="1" s="1"/>
  <c r="CK1281" i="1"/>
  <c r="CJ1281" i="1"/>
  <c r="CD1281" i="1"/>
  <c r="CC1281" i="1"/>
  <c r="BV1281" i="1"/>
  <c r="BZ1281" i="1" s="1"/>
  <c r="BO1281" i="1"/>
  <c r="BS1281" i="1" s="1"/>
  <c r="BH1281" i="1"/>
  <c r="BL1281" i="1" s="1"/>
  <c r="CK1280" i="1"/>
  <c r="CJ1280" i="1"/>
  <c r="CD1280" i="1"/>
  <c r="CC1280" i="1"/>
  <c r="BV1280" i="1"/>
  <c r="BZ1280" i="1" s="1"/>
  <c r="BO1280" i="1"/>
  <c r="BS1280" i="1" s="1"/>
  <c r="BH1280" i="1"/>
  <c r="BL1280" i="1" s="1"/>
  <c r="CK1279" i="1"/>
  <c r="CJ1279" i="1"/>
  <c r="CD1279" i="1"/>
  <c r="CC1279" i="1"/>
  <c r="BV1279" i="1"/>
  <c r="BZ1279" i="1" s="1"/>
  <c r="BO1279" i="1"/>
  <c r="BS1279" i="1" s="1"/>
  <c r="BH1279" i="1"/>
  <c r="BL1279" i="1" s="1"/>
  <c r="CK1278" i="1"/>
  <c r="CJ1278" i="1"/>
  <c r="CD1278" i="1"/>
  <c r="CC1278" i="1"/>
  <c r="BV1278" i="1"/>
  <c r="BZ1278" i="1" s="1"/>
  <c r="BO1278" i="1"/>
  <c r="BS1278" i="1" s="1"/>
  <c r="BH1278" i="1"/>
  <c r="BL1278" i="1" s="1"/>
  <c r="CJ1277" i="1"/>
  <c r="CN1277" i="1" s="1"/>
  <c r="CC1277" i="1"/>
  <c r="CG1277" i="1" s="1"/>
  <c r="BV1277" i="1"/>
  <c r="BZ1277" i="1" s="1"/>
  <c r="BO1277" i="1"/>
  <c r="BS1277" i="1" s="1"/>
  <c r="BH1277" i="1"/>
  <c r="BL1277" i="1" s="1"/>
  <c r="CJ1276" i="1"/>
  <c r="CN1276" i="1" s="1"/>
  <c r="CC1276" i="1"/>
  <c r="CG1276" i="1" s="1"/>
  <c r="BV1276" i="1"/>
  <c r="BZ1276" i="1" s="1"/>
  <c r="BO1276" i="1"/>
  <c r="BS1276" i="1" s="1"/>
  <c r="BH1276" i="1"/>
  <c r="BL1276" i="1" s="1"/>
  <c r="CJ1275" i="1"/>
  <c r="CN1275" i="1" s="1"/>
  <c r="CC1275" i="1"/>
  <c r="CG1275" i="1" s="1"/>
  <c r="BV1275" i="1"/>
  <c r="BZ1275" i="1" s="1"/>
  <c r="BO1275" i="1"/>
  <c r="BS1275" i="1" s="1"/>
  <c r="BH1275" i="1"/>
  <c r="BL1275" i="1" s="1"/>
  <c r="CJ1274" i="1"/>
  <c r="CN1274" i="1" s="1"/>
  <c r="CC1274" i="1"/>
  <c r="CG1274" i="1" s="1"/>
  <c r="BV1274" i="1"/>
  <c r="BZ1274" i="1" s="1"/>
  <c r="BO1274" i="1"/>
  <c r="BS1274" i="1" s="1"/>
  <c r="BH1274" i="1"/>
  <c r="BL1274" i="1" s="1"/>
  <c r="CJ1273" i="1"/>
  <c r="CN1273" i="1" s="1"/>
  <c r="CC1273" i="1"/>
  <c r="CG1273" i="1" s="1"/>
  <c r="BV1273" i="1"/>
  <c r="BZ1273" i="1" s="1"/>
  <c r="BO1273" i="1"/>
  <c r="BS1273" i="1" s="1"/>
  <c r="BH1273" i="1"/>
  <c r="BL1273" i="1" s="1"/>
  <c r="CJ1272" i="1"/>
  <c r="CN1272" i="1" s="1"/>
  <c r="CC1272" i="1"/>
  <c r="CG1272" i="1" s="1"/>
  <c r="BV1272" i="1"/>
  <c r="BZ1272" i="1" s="1"/>
  <c r="BO1272" i="1"/>
  <c r="BS1272" i="1" s="1"/>
  <c r="BH1272" i="1"/>
  <c r="BL1272" i="1" s="1"/>
  <c r="CJ1271" i="1"/>
  <c r="CN1271" i="1" s="1"/>
  <c r="CC1271" i="1"/>
  <c r="CG1271" i="1" s="1"/>
  <c r="BV1271" i="1"/>
  <c r="BZ1271" i="1" s="1"/>
  <c r="BO1271" i="1"/>
  <c r="BS1271" i="1" s="1"/>
  <c r="BH1271" i="1"/>
  <c r="BL1271" i="1" s="1"/>
  <c r="CJ1270" i="1"/>
  <c r="CN1270" i="1" s="1"/>
  <c r="CC1270" i="1"/>
  <c r="CG1270" i="1" s="1"/>
  <c r="BV1270" i="1"/>
  <c r="BZ1270" i="1" s="1"/>
  <c r="BO1270" i="1"/>
  <c r="BS1270" i="1" s="1"/>
  <c r="BH1270" i="1"/>
  <c r="BL1270" i="1" s="1"/>
  <c r="CJ1269" i="1"/>
  <c r="CN1269" i="1" s="1"/>
  <c r="CC1269" i="1"/>
  <c r="CG1269" i="1" s="1"/>
  <c r="BV1269" i="1"/>
  <c r="BZ1269" i="1" s="1"/>
  <c r="BO1269" i="1"/>
  <c r="BS1269" i="1" s="1"/>
  <c r="BH1269" i="1"/>
  <c r="BL1269" i="1" s="1"/>
  <c r="CJ1268" i="1"/>
  <c r="CN1268" i="1" s="1"/>
  <c r="CC1268" i="1"/>
  <c r="CG1268" i="1" s="1"/>
  <c r="BV1268" i="1"/>
  <c r="BZ1268" i="1" s="1"/>
  <c r="BO1268" i="1"/>
  <c r="BS1268" i="1" s="1"/>
  <c r="BH1268" i="1"/>
  <c r="BL1268" i="1" s="1"/>
  <c r="CJ1267" i="1"/>
  <c r="CN1267" i="1" s="1"/>
  <c r="CC1267" i="1"/>
  <c r="CG1267" i="1" s="1"/>
  <c r="BV1267" i="1"/>
  <c r="BZ1267" i="1" s="1"/>
  <c r="BO1267" i="1"/>
  <c r="BS1267" i="1" s="1"/>
  <c r="BH1267" i="1"/>
  <c r="BL1267" i="1" s="1"/>
  <c r="CJ1266" i="1"/>
  <c r="CN1266" i="1" s="1"/>
  <c r="CP1266" i="1" s="1"/>
  <c r="CJ1265" i="1"/>
  <c r="CN1265" i="1" s="1"/>
  <c r="CC1265" i="1"/>
  <c r="CG1265" i="1" s="1"/>
  <c r="BV1265" i="1"/>
  <c r="BZ1265" i="1" s="1"/>
  <c r="BO1265" i="1"/>
  <c r="BS1265" i="1" s="1"/>
  <c r="BH1265" i="1"/>
  <c r="BL1265" i="1" s="1"/>
  <c r="CJ1264" i="1"/>
  <c r="CN1264" i="1" s="1"/>
  <c r="CC1264" i="1"/>
  <c r="CG1264" i="1" s="1"/>
  <c r="BV1264" i="1"/>
  <c r="BZ1264" i="1" s="1"/>
  <c r="BO1264" i="1"/>
  <c r="BS1264" i="1" s="1"/>
  <c r="BH1264" i="1"/>
  <c r="BL1264" i="1" s="1"/>
  <c r="CJ1263" i="1"/>
  <c r="CN1263" i="1" s="1"/>
  <c r="CP1263" i="1" s="1"/>
  <c r="CJ1262" i="1"/>
  <c r="CN1262" i="1" s="1"/>
  <c r="CP1262" i="1" s="1"/>
  <c r="CJ1261" i="1"/>
  <c r="CN1261" i="1" s="1"/>
  <c r="CC1261" i="1"/>
  <c r="CG1261" i="1" s="1"/>
  <c r="BV1261" i="1"/>
  <c r="BZ1261" i="1" s="1"/>
  <c r="BO1261" i="1"/>
  <c r="BS1261" i="1" s="1"/>
  <c r="BH1261" i="1"/>
  <c r="BL1261" i="1" s="1"/>
  <c r="CK1260" i="1"/>
  <c r="CJ1260" i="1"/>
  <c r="CD1260" i="1"/>
  <c r="CC1260" i="1"/>
  <c r="BV1260" i="1"/>
  <c r="BZ1260" i="1" s="1"/>
  <c r="BO1260" i="1"/>
  <c r="BS1260" i="1" s="1"/>
  <c r="BH1260" i="1"/>
  <c r="BL1260" i="1" s="1"/>
  <c r="CJ1259" i="1"/>
  <c r="CN1259" i="1" s="1"/>
  <c r="CC1259" i="1"/>
  <c r="CG1259" i="1" s="1"/>
  <c r="BV1259" i="1"/>
  <c r="BZ1259" i="1" s="1"/>
  <c r="BO1259" i="1"/>
  <c r="BS1259" i="1" s="1"/>
  <c r="BH1259" i="1"/>
  <c r="BL1259" i="1" s="1"/>
  <c r="CK1258" i="1"/>
  <c r="CJ1258" i="1"/>
  <c r="CD1258" i="1"/>
  <c r="CC1258" i="1"/>
  <c r="BV1258" i="1"/>
  <c r="BZ1258" i="1" s="1"/>
  <c r="BO1258" i="1"/>
  <c r="BS1258" i="1" s="1"/>
  <c r="BH1258" i="1"/>
  <c r="BL1258" i="1" s="1"/>
  <c r="CJ1257" i="1"/>
  <c r="CN1257" i="1" s="1"/>
  <c r="CC1257" i="1"/>
  <c r="CG1257" i="1" s="1"/>
  <c r="BV1257" i="1"/>
  <c r="BZ1257" i="1" s="1"/>
  <c r="BO1257" i="1"/>
  <c r="BS1257" i="1" s="1"/>
  <c r="BH1257" i="1"/>
  <c r="BL1257" i="1" s="1"/>
  <c r="CK1256" i="1"/>
  <c r="CJ1256" i="1"/>
  <c r="CD1256" i="1"/>
  <c r="CC1256" i="1"/>
  <c r="BV1256" i="1"/>
  <c r="BZ1256" i="1" s="1"/>
  <c r="BO1256" i="1"/>
  <c r="BS1256" i="1" s="1"/>
  <c r="BH1256" i="1"/>
  <c r="BL1256" i="1" s="1"/>
  <c r="CK1255" i="1"/>
  <c r="CJ1255" i="1"/>
  <c r="CD1255" i="1"/>
  <c r="CC1255" i="1"/>
  <c r="BV1255" i="1"/>
  <c r="BZ1255" i="1" s="1"/>
  <c r="BO1255" i="1"/>
  <c r="BS1255" i="1" s="1"/>
  <c r="BH1255" i="1"/>
  <c r="BL1255" i="1" s="1"/>
  <c r="CJ1254" i="1"/>
  <c r="CN1254" i="1" s="1"/>
  <c r="CC1254" i="1"/>
  <c r="CG1254" i="1" s="1"/>
  <c r="BV1254" i="1"/>
  <c r="BZ1254" i="1" s="1"/>
  <c r="BO1254" i="1"/>
  <c r="BS1254" i="1" s="1"/>
  <c r="BH1254" i="1"/>
  <c r="BL1254" i="1" s="1"/>
  <c r="CK1253" i="1"/>
  <c r="CJ1253" i="1"/>
  <c r="CD1253" i="1"/>
  <c r="CC1253" i="1"/>
  <c r="BV1253" i="1"/>
  <c r="BZ1253" i="1" s="1"/>
  <c r="BO1253" i="1"/>
  <c r="BS1253" i="1" s="1"/>
  <c r="BH1253" i="1"/>
  <c r="BL1253" i="1" s="1"/>
  <c r="CJ1252" i="1"/>
  <c r="CN1252" i="1" s="1"/>
  <c r="CC1252" i="1"/>
  <c r="CG1252" i="1" s="1"/>
  <c r="BV1252" i="1"/>
  <c r="BZ1252" i="1" s="1"/>
  <c r="BO1252" i="1"/>
  <c r="BS1252" i="1" s="1"/>
  <c r="BH1252" i="1"/>
  <c r="BL1252" i="1" s="1"/>
  <c r="CJ1251" i="1"/>
  <c r="CN1251" i="1" s="1"/>
  <c r="CC1251" i="1"/>
  <c r="CG1251" i="1" s="1"/>
  <c r="BV1251" i="1"/>
  <c r="BZ1251" i="1" s="1"/>
  <c r="BO1251" i="1"/>
  <c r="BS1251" i="1" s="1"/>
  <c r="BH1251" i="1"/>
  <c r="BL1251" i="1" s="1"/>
  <c r="CJ1250" i="1"/>
  <c r="CN1250" i="1" s="1"/>
  <c r="CC1250" i="1"/>
  <c r="CG1250" i="1" s="1"/>
  <c r="BV1250" i="1"/>
  <c r="BZ1250" i="1" s="1"/>
  <c r="BO1250" i="1"/>
  <c r="BS1250" i="1" s="1"/>
  <c r="BH1250" i="1"/>
  <c r="BL1250" i="1" s="1"/>
  <c r="CJ1249" i="1"/>
  <c r="CN1249" i="1" s="1"/>
  <c r="CC1249" i="1"/>
  <c r="CG1249" i="1" s="1"/>
  <c r="BV1249" i="1"/>
  <c r="BZ1249" i="1" s="1"/>
  <c r="BO1249" i="1"/>
  <c r="BS1249" i="1" s="1"/>
  <c r="BH1249" i="1"/>
  <c r="BL1249" i="1" s="1"/>
  <c r="CJ1248" i="1"/>
  <c r="CN1248" i="1" s="1"/>
  <c r="CC1248" i="1"/>
  <c r="CG1248" i="1" s="1"/>
  <c r="BV1248" i="1"/>
  <c r="BZ1248" i="1" s="1"/>
  <c r="BO1248" i="1"/>
  <c r="BS1248" i="1" s="1"/>
  <c r="BH1248" i="1"/>
  <c r="BL1248" i="1" s="1"/>
  <c r="CJ1247" i="1"/>
  <c r="CN1247" i="1" s="1"/>
  <c r="CC1247" i="1"/>
  <c r="CG1247" i="1" s="1"/>
  <c r="BV1247" i="1"/>
  <c r="BZ1247" i="1" s="1"/>
  <c r="BO1247" i="1"/>
  <c r="BS1247" i="1" s="1"/>
  <c r="BH1247" i="1"/>
  <c r="BL1247" i="1" s="1"/>
  <c r="CJ1246" i="1"/>
  <c r="CN1246" i="1" s="1"/>
  <c r="CC1246" i="1"/>
  <c r="CG1246" i="1" s="1"/>
  <c r="BV1246" i="1"/>
  <c r="BZ1246" i="1" s="1"/>
  <c r="BO1246" i="1"/>
  <c r="BS1246" i="1" s="1"/>
  <c r="BH1246" i="1"/>
  <c r="BL1246" i="1" s="1"/>
  <c r="CJ1245" i="1"/>
  <c r="CN1245" i="1" s="1"/>
  <c r="CC1245" i="1"/>
  <c r="CG1245" i="1" s="1"/>
  <c r="BV1245" i="1"/>
  <c r="BZ1245" i="1" s="1"/>
  <c r="BO1245" i="1"/>
  <c r="BS1245" i="1" s="1"/>
  <c r="BH1245" i="1"/>
  <c r="BL1245" i="1" s="1"/>
  <c r="CJ1244" i="1"/>
  <c r="CN1244" i="1" s="1"/>
  <c r="CC1244" i="1"/>
  <c r="CG1244" i="1" s="1"/>
  <c r="BV1244" i="1"/>
  <c r="BZ1244" i="1" s="1"/>
  <c r="BO1244" i="1"/>
  <c r="BS1244" i="1" s="1"/>
  <c r="BH1244" i="1"/>
  <c r="BL1244" i="1" s="1"/>
  <c r="CJ1243" i="1"/>
  <c r="CN1243" i="1" s="1"/>
  <c r="CC1243" i="1"/>
  <c r="CG1243" i="1" s="1"/>
  <c r="BV1243" i="1"/>
  <c r="BZ1243" i="1" s="1"/>
  <c r="BO1243" i="1"/>
  <c r="BS1243" i="1" s="1"/>
  <c r="BH1243" i="1"/>
  <c r="BL1243" i="1" s="1"/>
  <c r="CJ1242" i="1"/>
  <c r="CN1242" i="1" s="1"/>
  <c r="CC1242" i="1"/>
  <c r="CG1242" i="1" s="1"/>
  <c r="BV1242" i="1"/>
  <c r="BZ1242" i="1" s="1"/>
  <c r="BO1242" i="1"/>
  <c r="BS1242" i="1" s="1"/>
  <c r="BH1242" i="1"/>
  <c r="BL1242" i="1" s="1"/>
  <c r="CJ1241" i="1"/>
  <c r="CN1241" i="1" s="1"/>
  <c r="CC1241" i="1"/>
  <c r="CG1241" i="1" s="1"/>
  <c r="BV1241" i="1"/>
  <c r="BZ1241" i="1" s="1"/>
  <c r="BO1241" i="1"/>
  <c r="BS1241" i="1" s="1"/>
  <c r="BH1241" i="1"/>
  <c r="BL1241" i="1" s="1"/>
  <c r="CJ1240" i="1"/>
  <c r="CN1240" i="1" s="1"/>
  <c r="CC1240" i="1"/>
  <c r="CG1240" i="1" s="1"/>
  <c r="BV1240" i="1"/>
  <c r="BZ1240" i="1" s="1"/>
  <c r="BO1240" i="1"/>
  <c r="BS1240" i="1" s="1"/>
  <c r="BH1240" i="1"/>
  <c r="BL1240" i="1" s="1"/>
  <c r="CJ1239" i="1"/>
  <c r="CN1239" i="1" s="1"/>
  <c r="CC1239" i="1"/>
  <c r="CG1239" i="1" s="1"/>
  <c r="BV1239" i="1"/>
  <c r="BZ1239" i="1" s="1"/>
  <c r="BO1239" i="1"/>
  <c r="BS1239" i="1" s="1"/>
  <c r="BH1239" i="1"/>
  <c r="BL1239" i="1" s="1"/>
  <c r="CJ1238" i="1"/>
  <c r="CN1238" i="1" s="1"/>
  <c r="CC1238" i="1"/>
  <c r="CG1238" i="1" s="1"/>
  <c r="BV1238" i="1"/>
  <c r="BZ1238" i="1" s="1"/>
  <c r="BO1238" i="1"/>
  <c r="BS1238" i="1" s="1"/>
  <c r="BH1238" i="1"/>
  <c r="BL1238" i="1" s="1"/>
  <c r="CJ1237" i="1"/>
  <c r="CN1237" i="1" s="1"/>
  <c r="CC1237" i="1"/>
  <c r="CG1237" i="1" s="1"/>
  <c r="BV1237" i="1"/>
  <c r="BZ1237" i="1" s="1"/>
  <c r="BO1237" i="1"/>
  <c r="BS1237" i="1" s="1"/>
  <c r="BH1237" i="1"/>
  <c r="BL1237" i="1" s="1"/>
  <c r="CJ1236" i="1"/>
  <c r="CN1236" i="1" s="1"/>
  <c r="CC1236" i="1"/>
  <c r="CG1236" i="1" s="1"/>
  <c r="BV1236" i="1"/>
  <c r="BZ1236" i="1" s="1"/>
  <c r="BO1236" i="1"/>
  <c r="BS1236" i="1" s="1"/>
  <c r="BH1236" i="1"/>
  <c r="BL1236" i="1" s="1"/>
  <c r="CJ1235" i="1"/>
  <c r="CN1235" i="1" s="1"/>
  <c r="CC1235" i="1"/>
  <c r="CG1235" i="1" s="1"/>
  <c r="BV1235" i="1"/>
  <c r="BZ1235" i="1" s="1"/>
  <c r="BO1235" i="1"/>
  <c r="BS1235" i="1" s="1"/>
  <c r="BH1235" i="1"/>
  <c r="BL1235" i="1" s="1"/>
  <c r="CJ1234" i="1"/>
  <c r="CN1234" i="1" s="1"/>
  <c r="CC1234" i="1"/>
  <c r="CG1234" i="1" s="1"/>
  <c r="BV1234" i="1"/>
  <c r="BZ1234" i="1" s="1"/>
  <c r="BO1234" i="1"/>
  <c r="BS1234" i="1" s="1"/>
  <c r="BH1234" i="1"/>
  <c r="BL1234" i="1" s="1"/>
  <c r="CJ1233" i="1"/>
  <c r="CN1233" i="1" s="1"/>
  <c r="CC1233" i="1"/>
  <c r="CG1233" i="1" s="1"/>
  <c r="BV1233" i="1"/>
  <c r="BZ1233" i="1" s="1"/>
  <c r="BO1233" i="1"/>
  <c r="BS1233" i="1" s="1"/>
  <c r="BH1233" i="1"/>
  <c r="BL1233" i="1" s="1"/>
  <c r="CJ1232" i="1"/>
  <c r="CN1232" i="1" s="1"/>
  <c r="CC1232" i="1"/>
  <c r="CG1232" i="1" s="1"/>
  <c r="BV1232" i="1"/>
  <c r="BZ1232" i="1" s="1"/>
  <c r="BO1232" i="1"/>
  <c r="BS1232" i="1" s="1"/>
  <c r="BH1232" i="1"/>
  <c r="BL1232" i="1" s="1"/>
  <c r="CJ1231" i="1"/>
  <c r="CN1231" i="1" s="1"/>
  <c r="CC1231" i="1"/>
  <c r="CG1231" i="1" s="1"/>
  <c r="BV1231" i="1"/>
  <c r="BZ1231" i="1" s="1"/>
  <c r="BO1231" i="1"/>
  <c r="BS1231" i="1" s="1"/>
  <c r="BH1231" i="1"/>
  <c r="BL1231" i="1" s="1"/>
  <c r="CJ1230" i="1"/>
  <c r="CN1230" i="1" s="1"/>
  <c r="CC1230" i="1"/>
  <c r="CG1230" i="1" s="1"/>
  <c r="BV1230" i="1"/>
  <c r="BZ1230" i="1" s="1"/>
  <c r="BO1230" i="1"/>
  <c r="BS1230" i="1" s="1"/>
  <c r="BH1230" i="1"/>
  <c r="BL1230" i="1" s="1"/>
  <c r="CJ1229" i="1"/>
  <c r="CN1229" i="1" s="1"/>
  <c r="CC1229" i="1"/>
  <c r="CG1229" i="1" s="1"/>
  <c r="BV1229" i="1"/>
  <c r="BZ1229" i="1" s="1"/>
  <c r="BO1229" i="1"/>
  <c r="BS1229" i="1" s="1"/>
  <c r="BH1229" i="1"/>
  <c r="BL1229" i="1" s="1"/>
  <c r="CJ1228" i="1"/>
  <c r="CN1228" i="1" s="1"/>
  <c r="CC1228" i="1"/>
  <c r="CG1228" i="1" s="1"/>
  <c r="BV1228" i="1"/>
  <c r="BZ1228" i="1" s="1"/>
  <c r="BO1228" i="1"/>
  <c r="BS1228" i="1" s="1"/>
  <c r="BH1228" i="1"/>
  <c r="BL1228" i="1" s="1"/>
  <c r="CK1227" i="1"/>
  <c r="CJ1227" i="1"/>
  <c r="CD1227" i="1"/>
  <c r="CC1227" i="1"/>
  <c r="BV1227" i="1"/>
  <c r="BZ1227" i="1" s="1"/>
  <c r="BO1227" i="1"/>
  <c r="BS1227" i="1" s="1"/>
  <c r="BH1227" i="1"/>
  <c r="BL1227" i="1" s="1"/>
  <c r="CJ1226" i="1"/>
  <c r="CN1226" i="1" s="1"/>
  <c r="CC1226" i="1"/>
  <c r="CG1226" i="1" s="1"/>
  <c r="BV1226" i="1"/>
  <c r="BZ1226" i="1" s="1"/>
  <c r="BO1226" i="1"/>
  <c r="BS1226" i="1" s="1"/>
  <c r="BH1226" i="1"/>
  <c r="BL1226" i="1" s="1"/>
  <c r="CJ1225" i="1"/>
  <c r="CN1225" i="1" s="1"/>
  <c r="CC1225" i="1"/>
  <c r="CG1225" i="1" s="1"/>
  <c r="BV1225" i="1"/>
  <c r="BZ1225" i="1" s="1"/>
  <c r="BO1225" i="1"/>
  <c r="BS1225" i="1" s="1"/>
  <c r="BH1225" i="1"/>
  <c r="BL1225" i="1" s="1"/>
  <c r="CJ1224" i="1"/>
  <c r="CN1224" i="1" s="1"/>
  <c r="CC1224" i="1"/>
  <c r="CG1224" i="1" s="1"/>
  <c r="BV1224" i="1"/>
  <c r="BZ1224" i="1" s="1"/>
  <c r="BO1224" i="1"/>
  <c r="BS1224" i="1" s="1"/>
  <c r="BH1224" i="1"/>
  <c r="BL1224" i="1" s="1"/>
  <c r="CJ1223" i="1"/>
  <c r="CN1223" i="1" s="1"/>
  <c r="CC1223" i="1"/>
  <c r="CG1223" i="1" s="1"/>
  <c r="BV1223" i="1"/>
  <c r="BZ1223" i="1" s="1"/>
  <c r="BO1223" i="1"/>
  <c r="BS1223" i="1" s="1"/>
  <c r="BH1223" i="1"/>
  <c r="BL1223" i="1" s="1"/>
  <c r="CJ1222" i="1"/>
  <c r="CN1222" i="1" s="1"/>
  <c r="CC1222" i="1"/>
  <c r="CG1222" i="1" s="1"/>
  <c r="BV1222" i="1"/>
  <c r="BZ1222" i="1" s="1"/>
  <c r="BO1222" i="1"/>
  <c r="BS1222" i="1" s="1"/>
  <c r="BH1222" i="1"/>
  <c r="BL1222" i="1" s="1"/>
  <c r="CJ1221" i="1"/>
  <c r="CN1221" i="1" s="1"/>
  <c r="CC1221" i="1"/>
  <c r="CG1221" i="1" s="1"/>
  <c r="BV1221" i="1"/>
  <c r="BZ1221" i="1" s="1"/>
  <c r="BO1221" i="1"/>
  <c r="BS1221" i="1" s="1"/>
  <c r="BH1221" i="1"/>
  <c r="BL1221" i="1" s="1"/>
  <c r="CJ1220" i="1"/>
  <c r="CN1220" i="1" s="1"/>
  <c r="CC1220" i="1"/>
  <c r="CG1220" i="1" s="1"/>
  <c r="BV1220" i="1"/>
  <c r="BZ1220" i="1" s="1"/>
  <c r="BO1220" i="1"/>
  <c r="BS1220" i="1" s="1"/>
  <c r="BH1220" i="1"/>
  <c r="BL1220" i="1" s="1"/>
  <c r="CJ1219" i="1"/>
  <c r="CN1219" i="1" s="1"/>
  <c r="CC1219" i="1"/>
  <c r="CG1219" i="1" s="1"/>
  <c r="BV1219" i="1"/>
  <c r="BZ1219" i="1" s="1"/>
  <c r="BO1219" i="1"/>
  <c r="BS1219" i="1" s="1"/>
  <c r="BH1219" i="1"/>
  <c r="BL1219" i="1" s="1"/>
  <c r="CJ1218" i="1"/>
  <c r="CN1218" i="1" s="1"/>
  <c r="CC1218" i="1"/>
  <c r="CG1218" i="1" s="1"/>
  <c r="BV1218" i="1"/>
  <c r="BZ1218" i="1" s="1"/>
  <c r="BO1218" i="1"/>
  <c r="BS1218" i="1" s="1"/>
  <c r="BH1218" i="1"/>
  <c r="BL1218" i="1" s="1"/>
  <c r="CJ1217" i="1"/>
  <c r="CN1217" i="1" s="1"/>
  <c r="CC1217" i="1"/>
  <c r="CG1217" i="1" s="1"/>
  <c r="BV1217" i="1"/>
  <c r="BZ1217" i="1" s="1"/>
  <c r="BO1217" i="1"/>
  <c r="BS1217" i="1" s="1"/>
  <c r="BH1217" i="1"/>
  <c r="BL1217" i="1" s="1"/>
  <c r="CJ1216" i="1"/>
  <c r="CN1216" i="1" s="1"/>
  <c r="CC1216" i="1"/>
  <c r="CG1216" i="1" s="1"/>
  <c r="BV1216" i="1"/>
  <c r="BZ1216" i="1" s="1"/>
  <c r="BO1216" i="1"/>
  <c r="BS1216" i="1" s="1"/>
  <c r="BH1216" i="1"/>
  <c r="BL1216" i="1" s="1"/>
  <c r="CJ1215" i="1"/>
  <c r="CN1215" i="1" s="1"/>
  <c r="CC1215" i="1"/>
  <c r="CG1215" i="1" s="1"/>
  <c r="BV1215" i="1"/>
  <c r="BZ1215" i="1" s="1"/>
  <c r="BO1215" i="1"/>
  <c r="BS1215" i="1" s="1"/>
  <c r="BH1215" i="1"/>
  <c r="BL1215" i="1" s="1"/>
  <c r="CJ1214" i="1"/>
  <c r="CN1214" i="1" s="1"/>
  <c r="CC1214" i="1"/>
  <c r="CG1214" i="1" s="1"/>
  <c r="BV1214" i="1"/>
  <c r="BZ1214" i="1" s="1"/>
  <c r="BO1214" i="1"/>
  <c r="BS1214" i="1" s="1"/>
  <c r="BH1214" i="1"/>
  <c r="BL1214" i="1" s="1"/>
  <c r="CJ1213" i="1"/>
  <c r="CN1213" i="1" s="1"/>
  <c r="CC1213" i="1"/>
  <c r="CG1213" i="1" s="1"/>
  <c r="BV1213" i="1"/>
  <c r="BZ1213" i="1" s="1"/>
  <c r="BO1213" i="1"/>
  <c r="BS1213" i="1" s="1"/>
  <c r="BH1213" i="1"/>
  <c r="BL1213" i="1" s="1"/>
  <c r="CJ1212" i="1"/>
  <c r="CN1212" i="1" s="1"/>
  <c r="CC1212" i="1"/>
  <c r="CG1212" i="1" s="1"/>
  <c r="BV1212" i="1"/>
  <c r="BZ1212" i="1" s="1"/>
  <c r="BO1212" i="1"/>
  <c r="BS1212" i="1" s="1"/>
  <c r="BH1212" i="1"/>
  <c r="BL1212" i="1" s="1"/>
  <c r="CJ1211" i="1"/>
  <c r="CN1211" i="1" s="1"/>
  <c r="CC1211" i="1"/>
  <c r="CG1211" i="1" s="1"/>
  <c r="BV1211" i="1"/>
  <c r="BZ1211" i="1" s="1"/>
  <c r="BO1211" i="1"/>
  <c r="BS1211" i="1" s="1"/>
  <c r="BH1211" i="1"/>
  <c r="BL1211" i="1" s="1"/>
  <c r="CJ1210" i="1"/>
  <c r="CN1210" i="1" s="1"/>
  <c r="CC1210" i="1"/>
  <c r="CG1210" i="1" s="1"/>
  <c r="BV1210" i="1"/>
  <c r="BZ1210" i="1" s="1"/>
  <c r="BO1210" i="1"/>
  <c r="BS1210" i="1" s="1"/>
  <c r="BH1210" i="1"/>
  <c r="BL1210" i="1" s="1"/>
  <c r="CJ1209" i="1"/>
  <c r="CN1209" i="1" s="1"/>
  <c r="CC1209" i="1"/>
  <c r="CG1209" i="1" s="1"/>
  <c r="BV1209" i="1"/>
  <c r="BZ1209" i="1" s="1"/>
  <c r="BO1209" i="1"/>
  <c r="BS1209" i="1" s="1"/>
  <c r="BH1209" i="1"/>
  <c r="BL1209" i="1" s="1"/>
  <c r="CJ1208" i="1"/>
  <c r="CN1208" i="1" s="1"/>
  <c r="CC1208" i="1"/>
  <c r="CG1208" i="1" s="1"/>
  <c r="BV1208" i="1"/>
  <c r="BZ1208" i="1" s="1"/>
  <c r="BO1208" i="1"/>
  <c r="BS1208" i="1" s="1"/>
  <c r="BH1208" i="1"/>
  <c r="BL1208" i="1" s="1"/>
  <c r="CJ1207" i="1"/>
  <c r="CN1207" i="1" s="1"/>
  <c r="CC1207" i="1"/>
  <c r="CG1207" i="1" s="1"/>
  <c r="BV1207" i="1"/>
  <c r="BZ1207" i="1" s="1"/>
  <c r="BO1207" i="1"/>
  <c r="BS1207" i="1" s="1"/>
  <c r="BH1207" i="1"/>
  <c r="BL1207" i="1" s="1"/>
  <c r="CJ1206" i="1"/>
  <c r="CN1206" i="1" s="1"/>
  <c r="CC1206" i="1"/>
  <c r="CG1206" i="1" s="1"/>
  <c r="BV1206" i="1"/>
  <c r="BZ1206" i="1" s="1"/>
  <c r="BO1206" i="1"/>
  <c r="BS1206" i="1" s="1"/>
  <c r="BH1206" i="1"/>
  <c r="BL1206" i="1" s="1"/>
  <c r="CJ1205" i="1"/>
  <c r="CN1205" i="1" s="1"/>
  <c r="CC1205" i="1"/>
  <c r="CG1205" i="1" s="1"/>
  <c r="BV1205" i="1"/>
  <c r="BZ1205" i="1" s="1"/>
  <c r="BO1205" i="1"/>
  <c r="BS1205" i="1" s="1"/>
  <c r="BH1205" i="1"/>
  <c r="BL1205" i="1" s="1"/>
  <c r="CJ1204" i="1"/>
  <c r="CN1204" i="1" s="1"/>
  <c r="CC1204" i="1"/>
  <c r="CG1204" i="1" s="1"/>
  <c r="BV1204" i="1"/>
  <c r="BZ1204" i="1" s="1"/>
  <c r="BO1204" i="1"/>
  <c r="BS1204" i="1" s="1"/>
  <c r="BH1204" i="1"/>
  <c r="BL1204" i="1" s="1"/>
  <c r="CJ1203" i="1"/>
  <c r="CN1203" i="1" s="1"/>
  <c r="CC1203" i="1"/>
  <c r="CG1203" i="1" s="1"/>
  <c r="BV1203" i="1"/>
  <c r="BZ1203" i="1" s="1"/>
  <c r="BO1203" i="1"/>
  <c r="BS1203" i="1" s="1"/>
  <c r="BH1203" i="1"/>
  <c r="BL1203" i="1" s="1"/>
  <c r="CJ1202" i="1"/>
  <c r="CN1202" i="1" s="1"/>
  <c r="CC1202" i="1"/>
  <c r="CG1202" i="1" s="1"/>
  <c r="BV1202" i="1"/>
  <c r="BZ1202" i="1" s="1"/>
  <c r="BO1202" i="1"/>
  <c r="BS1202" i="1" s="1"/>
  <c r="BH1202" i="1"/>
  <c r="BL1202" i="1" s="1"/>
  <c r="CJ1201" i="1"/>
  <c r="CN1201" i="1" s="1"/>
  <c r="CC1201" i="1"/>
  <c r="CG1201" i="1" s="1"/>
  <c r="BV1201" i="1"/>
  <c r="BZ1201" i="1" s="1"/>
  <c r="BO1201" i="1"/>
  <c r="BS1201" i="1" s="1"/>
  <c r="BH1201" i="1"/>
  <c r="BL1201" i="1" s="1"/>
  <c r="CJ1200" i="1"/>
  <c r="CN1200" i="1" s="1"/>
  <c r="CC1200" i="1"/>
  <c r="CG1200" i="1" s="1"/>
  <c r="BV1200" i="1"/>
  <c r="BZ1200" i="1" s="1"/>
  <c r="BO1200" i="1"/>
  <c r="BS1200" i="1" s="1"/>
  <c r="BH1200" i="1"/>
  <c r="BL1200" i="1" s="1"/>
  <c r="CJ1199" i="1"/>
  <c r="CN1199" i="1" s="1"/>
  <c r="CC1199" i="1"/>
  <c r="CG1199" i="1" s="1"/>
  <c r="BV1199" i="1"/>
  <c r="BZ1199" i="1" s="1"/>
  <c r="BO1199" i="1"/>
  <c r="BS1199" i="1" s="1"/>
  <c r="BH1199" i="1"/>
  <c r="BL1199" i="1" s="1"/>
  <c r="CJ1198" i="1"/>
  <c r="CN1198" i="1" s="1"/>
  <c r="CC1198" i="1"/>
  <c r="CG1198" i="1" s="1"/>
  <c r="BV1198" i="1"/>
  <c r="BZ1198" i="1" s="1"/>
  <c r="BO1198" i="1"/>
  <c r="BS1198" i="1" s="1"/>
  <c r="BH1198" i="1"/>
  <c r="BL1198" i="1" s="1"/>
  <c r="CJ1197" i="1"/>
  <c r="CN1197" i="1" s="1"/>
  <c r="CC1197" i="1"/>
  <c r="CG1197" i="1" s="1"/>
  <c r="BV1197" i="1"/>
  <c r="BZ1197" i="1" s="1"/>
  <c r="BO1197" i="1"/>
  <c r="BS1197" i="1" s="1"/>
  <c r="BH1197" i="1"/>
  <c r="BL1197" i="1" s="1"/>
  <c r="CJ1196" i="1"/>
  <c r="CN1196" i="1" s="1"/>
  <c r="CC1196" i="1"/>
  <c r="CG1196" i="1" s="1"/>
  <c r="BV1196" i="1"/>
  <c r="BZ1196" i="1" s="1"/>
  <c r="BO1196" i="1"/>
  <c r="BS1196" i="1" s="1"/>
  <c r="BH1196" i="1"/>
  <c r="BL1196" i="1" s="1"/>
  <c r="CK1195" i="1"/>
  <c r="CJ1195" i="1"/>
  <c r="CD1195" i="1"/>
  <c r="CC1195" i="1"/>
  <c r="BV1195" i="1"/>
  <c r="BZ1195" i="1" s="1"/>
  <c r="BO1195" i="1"/>
  <c r="BS1195" i="1" s="1"/>
  <c r="BH1195" i="1"/>
  <c r="BL1195" i="1" s="1"/>
  <c r="CJ1194" i="1"/>
  <c r="CN1194" i="1" s="1"/>
  <c r="CC1194" i="1"/>
  <c r="CG1194" i="1" s="1"/>
  <c r="BV1194" i="1"/>
  <c r="BZ1194" i="1" s="1"/>
  <c r="BO1194" i="1"/>
  <c r="BS1194" i="1" s="1"/>
  <c r="BH1194" i="1"/>
  <c r="BL1194" i="1" s="1"/>
  <c r="CJ1193" i="1"/>
  <c r="CN1193" i="1" s="1"/>
  <c r="CC1193" i="1"/>
  <c r="CG1193" i="1" s="1"/>
  <c r="BV1193" i="1"/>
  <c r="BZ1193" i="1" s="1"/>
  <c r="BO1193" i="1"/>
  <c r="BS1193" i="1" s="1"/>
  <c r="BH1193" i="1"/>
  <c r="BL1193" i="1" s="1"/>
  <c r="CJ1192" i="1"/>
  <c r="CN1192" i="1" s="1"/>
  <c r="CC1192" i="1"/>
  <c r="CG1192" i="1" s="1"/>
  <c r="BV1192" i="1"/>
  <c r="BZ1192" i="1" s="1"/>
  <c r="BO1192" i="1"/>
  <c r="BS1192" i="1" s="1"/>
  <c r="BH1192" i="1"/>
  <c r="BL1192" i="1" s="1"/>
  <c r="CJ1191" i="1"/>
  <c r="CN1191" i="1" s="1"/>
  <c r="CC1191" i="1"/>
  <c r="CG1191" i="1" s="1"/>
  <c r="BV1191" i="1"/>
  <c r="BZ1191" i="1" s="1"/>
  <c r="BO1191" i="1"/>
  <c r="BS1191" i="1" s="1"/>
  <c r="BH1191" i="1"/>
  <c r="BL1191" i="1" s="1"/>
  <c r="CJ1190" i="1"/>
  <c r="CN1190" i="1" s="1"/>
  <c r="CC1190" i="1"/>
  <c r="CG1190" i="1" s="1"/>
  <c r="BV1190" i="1"/>
  <c r="BZ1190" i="1" s="1"/>
  <c r="BO1190" i="1"/>
  <c r="BS1190" i="1" s="1"/>
  <c r="BH1190" i="1"/>
  <c r="BL1190" i="1" s="1"/>
  <c r="CJ1189" i="1"/>
  <c r="CN1189" i="1" s="1"/>
  <c r="CC1189" i="1"/>
  <c r="CG1189" i="1" s="1"/>
  <c r="BV1189" i="1"/>
  <c r="BZ1189" i="1" s="1"/>
  <c r="BO1189" i="1"/>
  <c r="BS1189" i="1" s="1"/>
  <c r="BH1189" i="1"/>
  <c r="BL1189" i="1" s="1"/>
  <c r="CJ1188" i="1"/>
  <c r="CN1188" i="1" s="1"/>
  <c r="CC1188" i="1"/>
  <c r="CG1188" i="1" s="1"/>
  <c r="BV1188" i="1"/>
  <c r="BZ1188" i="1" s="1"/>
  <c r="BO1188" i="1"/>
  <c r="BS1188" i="1" s="1"/>
  <c r="BH1188" i="1"/>
  <c r="BL1188" i="1" s="1"/>
  <c r="CJ1187" i="1"/>
  <c r="CN1187" i="1" s="1"/>
  <c r="CC1187" i="1"/>
  <c r="CG1187" i="1" s="1"/>
  <c r="BV1187" i="1"/>
  <c r="BZ1187" i="1" s="1"/>
  <c r="BO1187" i="1"/>
  <c r="BS1187" i="1" s="1"/>
  <c r="BH1187" i="1"/>
  <c r="BL1187" i="1" s="1"/>
  <c r="CJ1186" i="1"/>
  <c r="CN1186" i="1" s="1"/>
  <c r="CC1186" i="1"/>
  <c r="CG1186" i="1" s="1"/>
  <c r="BV1186" i="1"/>
  <c r="BZ1186" i="1" s="1"/>
  <c r="BO1186" i="1"/>
  <c r="BS1186" i="1" s="1"/>
  <c r="BH1186" i="1"/>
  <c r="BL1186" i="1" s="1"/>
  <c r="CJ1185" i="1"/>
  <c r="CN1185" i="1" s="1"/>
  <c r="CC1185" i="1"/>
  <c r="CG1185" i="1" s="1"/>
  <c r="BV1185" i="1"/>
  <c r="BZ1185" i="1" s="1"/>
  <c r="BO1185" i="1"/>
  <c r="BS1185" i="1" s="1"/>
  <c r="BH1185" i="1"/>
  <c r="BL1185" i="1" s="1"/>
  <c r="CJ1184" i="1"/>
  <c r="CN1184" i="1" s="1"/>
  <c r="CC1184" i="1"/>
  <c r="CG1184" i="1" s="1"/>
  <c r="BV1184" i="1"/>
  <c r="BZ1184" i="1" s="1"/>
  <c r="BO1184" i="1"/>
  <c r="BS1184" i="1" s="1"/>
  <c r="BH1184" i="1"/>
  <c r="BL1184" i="1" s="1"/>
  <c r="CJ1183" i="1"/>
  <c r="CN1183" i="1" s="1"/>
  <c r="CC1183" i="1"/>
  <c r="CG1183" i="1" s="1"/>
  <c r="BV1183" i="1"/>
  <c r="BZ1183" i="1" s="1"/>
  <c r="BO1183" i="1"/>
  <c r="BS1183" i="1" s="1"/>
  <c r="BH1183" i="1"/>
  <c r="BL1183" i="1" s="1"/>
  <c r="CJ1182" i="1"/>
  <c r="CN1182" i="1" s="1"/>
  <c r="CC1182" i="1"/>
  <c r="CG1182" i="1" s="1"/>
  <c r="BV1182" i="1"/>
  <c r="BZ1182" i="1" s="1"/>
  <c r="BO1182" i="1"/>
  <c r="BS1182" i="1" s="1"/>
  <c r="BH1182" i="1"/>
  <c r="BL1182" i="1" s="1"/>
  <c r="CJ1181" i="1"/>
  <c r="CN1181" i="1" s="1"/>
  <c r="CC1181" i="1"/>
  <c r="CG1181" i="1" s="1"/>
  <c r="BV1181" i="1"/>
  <c r="BZ1181" i="1" s="1"/>
  <c r="BO1181" i="1"/>
  <c r="BS1181" i="1" s="1"/>
  <c r="BH1181" i="1"/>
  <c r="BL1181" i="1" s="1"/>
  <c r="CJ1180" i="1"/>
  <c r="CN1180" i="1" s="1"/>
  <c r="CC1180" i="1"/>
  <c r="CG1180" i="1" s="1"/>
  <c r="BV1180" i="1"/>
  <c r="BZ1180" i="1" s="1"/>
  <c r="BO1180" i="1"/>
  <c r="BS1180" i="1" s="1"/>
  <c r="BH1180" i="1"/>
  <c r="BL1180" i="1" s="1"/>
  <c r="CJ1179" i="1"/>
  <c r="CN1179" i="1" s="1"/>
  <c r="CC1179" i="1"/>
  <c r="CG1179" i="1" s="1"/>
  <c r="BV1179" i="1"/>
  <c r="BZ1179" i="1" s="1"/>
  <c r="BO1179" i="1"/>
  <c r="BS1179" i="1" s="1"/>
  <c r="BH1179" i="1"/>
  <c r="BL1179" i="1" s="1"/>
  <c r="CJ1178" i="1"/>
  <c r="CN1178" i="1" s="1"/>
  <c r="CC1178" i="1"/>
  <c r="CG1178" i="1" s="1"/>
  <c r="BV1178" i="1"/>
  <c r="BZ1178" i="1" s="1"/>
  <c r="BO1178" i="1"/>
  <c r="BS1178" i="1" s="1"/>
  <c r="BH1178" i="1"/>
  <c r="BL1178" i="1" s="1"/>
  <c r="CJ1177" i="1"/>
  <c r="CN1177" i="1" s="1"/>
  <c r="CC1177" i="1"/>
  <c r="CG1177" i="1" s="1"/>
  <c r="BV1177" i="1"/>
  <c r="BZ1177" i="1" s="1"/>
  <c r="BO1177" i="1"/>
  <c r="BS1177" i="1" s="1"/>
  <c r="BH1177" i="1"/>
  <c r="BL1177" i="1" s="1"/>
  <c r="CJ1176" i="1"/>
  <c r="CN1176" i="1" s="1"/>
  <c r="CC1176" i="1"/>
  <c r="CG1176" i="1" s="1"/>
  <c r="BV1176" i="1"/>
  <c r="BZ1176" i="1" s="1"/>
  <c r="BO1176" i="1"/>
  <c r="BS1176" i="1" s="1"/>
  <c r="BH1176" i="1"/>
  <c r="BL1176" i="1" s="1"/>
  <c r="CK1175" i="1"/>
  <c r="CJ1175" i="1"/>
  <c r="CD1175" i="1"/>
  <c r="CC1175" i="1"/>
  <c r="BV1175" i="1"/>
  <c r="BZ1175" i="1" s="1"/>
  <c r="BO1175" i="1"/>
  <c r="BS1175" i="1" s="1"/>
  <c r="BH1175" i="1"/>
  <c r="BL1175" i="1" s="1"/>
  <c r="CJ1174" i="1"/>
  <c r="CN1174" i="1" s="1"/>
  <c r="CC1174" i="1"/>
  <c r="CG1174" i="1" s="1"/>
  <c r="BV1174" i="1"/>
  <c r="BZ1174" i="1" s="1"/>
  <c r="BO1174" i="1"/>
  <c r="BS1174" i="1" s="1"/>
  <c r="BH1174" i="1"/>
  <c r="CJ1173" i="1"/>
  <c r="CN1173" i="1" s="1"/>
  <c r="CC1173" i="1"/>
  <c r="CG1173" i="1" s="1"/>
  <c r="BV1173" i="1"/>
  <c r="BZ1173" i="1" s="1"/>
  <c r="BO1173" i="1"/>
  <c r="BS1173" i="1" s="1"/>
  <c r="BH1173" i="1"/>
  <c r="BL1173" i="1" s="1"/>
  <c r="CJ1172" i="1"/>
  <c r="CN1172" i="1" s="1"/>
  <c r="CC1172" i="1"/>
  <c r="CG1172" i="1" s="1"/>
  <c r="BV1172" i="1"/>
  <c r="BZ1172" i="1" s="1"/>
  <c r="BO1172" i="1"/>
  <c r="BS1172" i="1" s="1"/>
  <c r="BH1172" i="1"/>
  <c r="BL1172" i="1" s="1"/>
  <c r="CJ1171" i="1"/>
  <c r="CN1171" i="1" s="1"/>
  <c r="CC1171" i="1"/>
  <c r="CG1171" i="1" s="1"/>
  <c r="BV1171" i="1"/>
  <c r="BZ1171" i="1" s="1"/>
  <c r="BO1171" i="1"/>
  <c r="BS1171" i="1" s="1"/>
  <c r="BH1171" i="1"/>
  <c r="BL1171" i="1" s="1"/>
  <c r="CJ1170" i="1"/>
  <c r="CN1170" i="1" s="1"/>
  <c r="CC1170" i="1"/>
  <c r="CG1170" i="1" s="1"/>
  <c r="BV1170" i="1"/>
  <c r="BZ1170" i="1" s="1"/>
  <c r="BO1170" i="1"/>
  <c r="BS1170" i="1" s="1"/>
  <c r="BH1170" i="1"/>
  <c r="BL1170" i="1" s="1"/>
  <c r="CJ1169" i="1"/>
  <c r="CN1169" i="1" s="1"/>
  <c r="CC1169" i="1"/>
  <c r="CG1169" i="1" s="1"/>
  <c r="BV1169" i="1"/>
  <c r="BZ1169" i="1" s="1"/>
  <c r="BO1169" i="1"/>
  <c r="BS1169" i="1" s="1"/>
  <c r="BH1169" i="1"/>
  <c r="BL1169" i="1" s="1"/>
  <c r="CJ1168" i="1"/>
  <c r="CN1168" i="1" s="1"/>
  <c r="CC1168" i="1"/>
  <c r="CG1168" i="1" s="1"/>
  <c r="BV1168" i="1"/>
  <c r="BZ1168" i="1" s="1"/>
  <c r="BO1168" i="1"/>
  <c r="BS1168" i="1" s="1"/>
  <c r="BH1168" i="1"/>
  <c r="BL1168" i="1" s="1"/>
  <c r="CJ1167" i="1"/>
  <c r="CN1167" i="1" s="1"/>
  <c r="CC1167" i="1"/>
  <c r="CG1167" i="1" s="1"/>
  <c r="BV1167" i="1"/>
  <c r="BZ1167" i="1" s="1"/>
  <c r="BO1167" i="1"/>
  <c r="BS1167" i="1" s="1"/>
  <c r="BH1167" i="1"/>
  <c r="BL1167" i="1" s="1"/>
  <c r="CJ1166" i="1"/>
  <c r="CN1166" i="1" s="1"/>
  <c r="CC1166" i="1"/>
  <c r="CG1166" i="1" s="1"/>
  <c r="BV1166" i="1"/>
  <c r="BZ1166" i="1" s="1"/>
  <c r="BO1166" i="1"/>
  <c r="BS1166" i="1" s="1"/>
  <c r="BH1166" i="1"/>
  <c r="BL1166" i="1" s="1"/>
  <c r="CJ1165" i="1"/>
  <c r="CN1165" i="1" s="1"/>
  <c r="CC1165" i="1"/>
  <c r="CG1165" i="1" s="1"/>
  <c r="BV1165" i="1"/>
  <c r="BZ1165" i="1" s="1"/>
  <c r="BO1165" i="1"/>
  <c r="BS1165" i="1" s="1"/>
  <c r="BH1165" i="1"/>
  <c r="BL1165" i="1" s="1"/>
  <c r="CJ1164" i="1"/>
  <c r="CN1164" i="1" s="1"/>
  <c r="CC1164" i="1"/>
  <c r="CG1164" i="1" s="1"/>
  <c r="BV1164" i="1"/>
  <c r="BZ1164" i="1" s="1"/>
  <c r="BO1164" i="1"/>
  <c r="BS1164" i="1" s="1"/>
  <c r="BH1164" i="1"/>
  <c r="BL1164" i="1" s="1"/>
  <c r="CJ1163" i="1"/>
  <c r="CN1163" i="1" s="1"/>
  <c r="CC1163" i="1"/>
  <c r="CG1163" i="1" s="1"/>
  <c r="BV1163" i="1"/>
  <c r="BZ1163" i="1" s="1"/>
  <c r="BO1163" i="1"/>
  <c r="BS1163" i="1" s="1"/>
  <c r="BH1163" i="1"/>
  <c r="BL1163" i="1" s="1"/>
  <c r="CJ1162" i="1"/>
  <c r="CN1162" i="1" s="1"/>
  <c r="CC1162" i="1"/>
  <c r="CG1162" i="1" s="1"/>
  <c r="BV1162" i="1"/>
  <c r="BZ1162" i="1" s="1"/>
  <c r="BO1162" i="1"/>
  <c r="BS1162" i="1" s="1"/>
  <c r="BH1162" i="1"/>
  <c r="BL1162" i="1" s="1"/>
  <c r="CJ1161" i="1"/>
  <c r="CN1161" i="1" s="1"/>
  <c r="CC1161" i="1"/>
  <c r="CG1161" i="1" s="1"/>
  <c r="BV1161" i="1"/>
  <c r="BZ1161" i="1" s="1"/>
  <c r="BO1161" i="1"/>
  <c r="BS1161" i="1" s="1"/>
  <c r="BH1161" i="1"/>
  <c r="BL1161" i="1" s="1"/>
  <c r="CJ1160" i="1"/>
  <c r="CN1160" i="1" s="1"/>
  <c r="CC1160" i="1"/>
  <c r="CG1160" i="1" s="1"/>
  <c r="BV1160" i="1"/>
  <c r="BZ1160" i="1" s="1"/>
  <c r="BO1160" i="1"/>
  <c r="BS1160" i="1" s="1"/>
  <c r="BH1160" i="1"/>
  <c r="BL1160" i="1" s="1"/>
  <c r="CJ1159" i="1"/>
  <c r="CN1159" i="1" s="1"/>
  <c r="CC1159" i="1"/>
  <c r="CG1159" i="1" s="1"/>
  <c r="BV1159" i="1"/>
  <c r="BZ1159" i="1" s="1"/>
  <c r="BO1159" i="1"/>
  <c r="BS1159" i="1" s="1"/>
  <c r="BH1159" i="1"/>
  <c r="BL1159" i="1" s="1"/>
  <c r="CC1158" i="1"/>
  <c r="BV1158" i="1"/>
  <c r="BO1158" i="1"/>
  <c r="BP1158" i="1" s="1"/>
  <c r="BS1158" i="1" s="1"/>
  <c r="BH1158" i="1"/>
  <c r="CC1157" i="1"/>
  <c r="BV1157" i="1"/>
  <c r="BW1157" i="1" s="1"/>
  <c r="BZ1157" i="1" s="1"/>
  <c r="BO1157" i="1"/>
  <c r="BP1157" i="1" s="1"/>
  <c r="BS1157" i="1" s="1"/>
  <c r="BH1157" i="1"/>
  <c r="CC1156" i="1"/>
  <c r="BV1156" i="1"/>
  <c r="BZ1156" i="1" s="1"/>
  <c r="CC1155" i="1"/>
  <c r="BV1155" i="1"/>
  <c r="BZ1155" i="1" s="1"/>
  <c r="BO1155" i="1"/>
  <c r="BS1155" i="1" s="1"/>
  <c r="BH1155" i="1"/>
  <c r="BL1155" i="1" s="1"/>
  <c r="CC1154" i="1"/>
  <c r="BV1154" i="1"/>
  <c r="BZ1154" i="1" s="1"/>
  <c r="BO1154" i="1"/>
  <c r="BS1154" i="1" s="1"/>
  <c r="BH1154" i="1"/>
  <c r="BL1154" i="1" s="1"/>
  <c r="CC1153" i="1"/>
  <c r="BV1153" i="1"/>
  <c r="BZ1153" i="1" s="1"/>
  <c r="BO1153" i="1"/>
  <c r="BS1153" i="1" s="1"/>
  <c r="BH1153" i="1"/>
  <c r="BL1153" i="1" s="1"/>
  <c r="CC1152" i="1"/>
  <c r="BV1152" i="1"/>
  <c r="BZ1152" i="1" s="1"/>
  <c r="BO1152" i="1"/>
  <c r="BS1152" i="1" s="1"/>
  <c r="BH1152" i="1"/>
  <c r="BL1152" i="1" s="1"/>
  <c r="CC1151" i="1"/>
  <c r="BV1151" i="1"/>
  <c r="BZ1151" i="1" s="1"/>
  <c r="BO1151" i="1"/>
  <c r="BS1151" i="1" s="1"/>
  <c r="BH1151" i="1"/>
  <c r="BL1151" i="1" s="1"/>
  <c r="CC1150" i="1"/>
  <c r="BV1150" i="1"/>
  <c r="BZ1150" i="1" s="1"/>
  <c r="BO1150" i="1"/>
  <c r="BS1150" i="1" s="1"/>
  <c r="BH1150" i="1"/>
  <c r="BL1150" i="1" s="1"/>
  <c r="CC1149" i="1"/>
  <c r="BV1149" i="1"/>
  <c r="BZ1149" i="1" s="1"/>
  <c r="BO1149" i="1"/>
  <c r="BS1149" i="1" s="1"/>
  <c r="BH1149" i="1"/>
  <c r="BL1149" i="1" s="1"/>
  <c r="CC1148" i="1"/>
  <c r="BV1148" i="1"/>
  <c r="BZ1148" i="1" s="1"/>
  <c r="BO1148" i="1"/>
  <c r="BS1148" i="1" s="1"/>
  <c r="BH1148" i="1"/>
  <c r="BL1148" i="1" s="1"/>
  <c r="CC1147" i="1"/>
  <c r="BV1147" i="1"/>
  <c r="BZ1147" i="1" s="1"/>
  <c r="BO1147" i="1"/>
  <c r="BS1147" i="1" s="1"/>
  <c r="BH1147" i="1"/>
  <c r="BL1147" i="1" s="1"/>
  <c r="CC1146" i="1"/>
  <c r="BV1146" i="1"/>
  <c r="BZ1146" i="1" s="1"/>
  <c r="BO1146" i="1"/>
  <c r="BS1146" i="1" s="1"/>
  <c r="BH1146" i="1"/>
  <c r="BL1146" i="1" s="1"/>
  <c r="CC1145" i="1"/>
  <c r="BV1145" i="1"/>
  <c r="BZ1145" i="1" s="1"/>
  <c r="BO1145" i="1"/>
  <c r="BS1145" i="1" s="1"/>
  <c r="BH1145" i="1"/>
  <c r="BL1145" i="1" s="1"/>
  <c r="CC1144" i="1"/>
  <c r="BV1144" i="1"/>
  <c r="BZ1144" i="1" s="1"/>
  <c r="BO1144" i="1"/>
  <c r="BS1144" i="1" s="1"/>
  <c r="BH1144" i="1"/>
  <c r="BL1144" i="1" s="1"/>
  <c r="CC1143" i="1"/>
  <c r="BV1143" i="1"/>
  <c r="BZ1143" i="1" s="1"/>
  <c r="BO1143" i="1"/>
  <c r="BS1143" i="1" s="1"/>
  <c r="BH1143" i="1"/>
  <c r="BL1143" i="1" s="1"/>
  <c r="CC1142" i="1"/>
  <c r="BV1142" i="1"/>
  <c r="BZ1142" i="1" s="1"/>
  <c r="BO1142" i="1"/>
  <c r="BS1142" i="1" s="1"/>
  <c r="BH1142" i="1"/>
  <c r="BL1142" i="1" s="1"/>
  <c r="CC1141" i="1"/>
  <c r="BV1141" i="1"/>
  <c r="BZ1141" i="1" s="1"/>
  <c r="BO1141" i="1"/>
  <c r="BS1141" i="1" s="1"/>
  <c r="BH1141" i="1"/>
  <c r="BL1141" i="1" s="1"/>
  <c r="CC1140" i="1"/>
  <c r="BV1140" i="1"/>
  <c r="BZ1140" i="1" s="1"/>
  <c r="BO1140" i="1"/>
  <c r="BS1140" i="1" s="1"/>
  <c r="BH1140" i="1"/>
  <c r="BL1140" i="1" s="1"/>
  <c r="CC1139" i="1"/>
  <c r="BV1139" i="1"/>
  <c r="BZ1139" i="1" s="1"/>
  <c r="BO1139" i="1"/>
  <c r="BS1139" i="1" s="1"/>
  <c r="BH1139" i="1"/>
  <c r="BL1139" i="1" s="1"/>
  <c r="CC1138" i="1"/>
  <c r="BV1138" i="1"/>
  <c r="BZ1138" i="1" s="1"/>
  <c r="BO1138" i="1"/>
  <c r="BS1138" i="1" s="1"/>
  <c r="BH1138" i="1"/>
  <c r="BL1138" i="1" s="1"/>
  <c r="CC1137" i="1"/>
  <c r="BV1137" i="1"/>
  <c r="BZ1137" i="1" s="1"/>
  <c r="BO1137" i="1"/>
  <c r="BS1137" i="1" s="1"/>
  <c r="BH1137" i="1"/>
  <c r="BL1137" i="1" s="1"/>
  <c r="CC1136" i="1"/>
  <c r="BV1136" i="1"/>
  <c r="BZ1136" i="1" s="1"/>
  <c r="BO1136" i="1"/>
  <c r="BS1136" i="1" s="1"/>
  <c r="BH1136" i="1"/>
  <c r="BL1136" i="1" s="1"/>
  <c r="CC1135" i="1"/>
  <c r="BV1135" i="1"/>
  <c r="BZ1135" i="1" s="1"/>
  <c r="BO1135" i="1"/>
  <c r="BS1135" i="1" s="1"/>
  <c r="BH1135" i="1"/>
  <c r="BL1135" i="1" s="1"/>
  <c r="CC1134" i="1"/>
  <c r="BV1134" i="1"/>
  <c r="BZ1134" i="1" s="1"/>
  <c r="BO1134" i="1"/>
  <c r="BS1134" i="1" s="1"/>
  <c r="BH1134" i="1"/>
  <c r="BL1134" i="1" s="1"/>
  <c r="CC1133" i="1"/>
  <c r="BV1133" i="1"/>
  <c r="BZ1133" i="1" s="1"/>
  <c r="BO1133" i="1"/>
  <c r="BS1133" i="1" s="1"/>
  <c r="BH1133" i="1"/>
  <c r="BL1133" i="1" s="1"/>
  <c r="CC1132" i="1"/>
  <c r="BV1132" i="1"/>
  <c r="BZ1132" i="1" s="1"/>
  <c r="BO1132" i="1"/>
  <c r="BS1132" i="1" s="1"/>
  <c r="BH1132" i="1"/>
  <c r="BL1132" i="1" s="1"/>
  <c r="CC1131" i="1"/>
  <c r="BV1131" i="1"/>
  <c r="BZ1131" i="1" s="1"/>
  <c r="BO1131" i="1"/>
  <c r="BS1131" i="1" s="1"/>
  <c r="BH1131" i="1"/>
  <c r="BL1131" i="1" s="1"/>
  <c r="CC1130" i="1"/>
  <c r="BV1130" i="1"/>
  <c r="BZ1130" i="1" s="1"/>
  <c r="BO1130" i="1"/>
  <c r="BS1130" i="1" s="1"/>
  <c r="BH1130" i="1"/>
  <c r="BL1130" i="1" s="1"/>
  <c r="CC1129" i="1"/>
  <c r="BV1129" i="1"/>
  <c r="BZ1129" i="1" s="1"/>
  <c r="BO1129" i="1"/>
  <c r="BS1129" i="1" s="1"/>
  <c r="BH1129" i="1"/>
  <c r="BL1129" i="1" s="1"/>
  <c r="CC1128" i="1"/>
  <c r="CD1128" i="1" s="1"/>
  <c r="BV1128" i="1"/>
  <c r="BZ1128" i="1" s="1"/>
  <c r="BO1128" i="1"/>
  <c r="BS1128" i="1" s="1"/>
  <c r="BH1128" i="1"/>
  <c r="BL1128" i="1" s="1"/>
  <c r="CC1127" i="1"/>
  <c r="CD1127" i="1" s="1"/>
  <c r="BV1127" i="1"/>
  <c r="BZ1127" i="1" s="1"/>
  <c r="BO1127" i="1"/>
  <c r="BS1127" i="1" s="1"/>
  <c r="BH1127" i="1"/>
  <c r="BL1127" i="1" s="1"/>
  <c r="CC1126" i="1"/>
  <c r="BV1126" i="1"/>
  <c r="BZ1126" i="1" s="1"/>
  <c r="BO1126" i="1"/>
  <c r="BS1126" i="1" s="1"/>
  <c r="BH1126" i="1"/>
  <c r="BL1126" i="1" s="1"/>
  <c r="BH1125" i="1"/>
  <c r="BL1125" i="1" s="1"/>
  <c r="CC1124" i="1"/>
  <c r="BV1124" i="1"/>
  <c r="BZ1124" i="1" s="1"/>
  <c r="BO1124" i="1"/>
  <c r="BS1124" i="1" s="1"/>
  <c r="BH1124" i="1"/>
  <c r="BL1124" i="1" s="1"/>
  <c r="CC1123" i="1"/>
  <c r="BV1123" i="1"/>
  <c r="BZ1123" i="1" s="1"/>
  <c r="BO1123" i="1"/>
  <c r="BS1123" i="1" s="1"/>
  <c r="BH1123" i="1"/>
  <c r="BL1123" i="1" s="1"/>
  <c r="CC1122" i="1"/>
  <c r="CD1122" i="1" s="1"/>
  <c r="CG1122" i="1" s="1"/>
  <c r="BV1122" i="1"/>
  <c r="BZ1122" i="1" s="1"/>
  <c r="BO1122" i="1"/>
  <c r="BS1122" i="1" s="1"/>
  <c r="BH1122" i="1"/>
  <c r="BL1122" i="1" s="1"/>
  <c r="CC1121" i="1"/>
  <c r="BV1121" i="1"/>
  <c r="BZ1121" i="1" s="1"/>
  <c r="BO1121" i="1"/>
  <c r="BS1121" i="1" s="1"/>
  <c r="BH1121" i="1"/>
  <c r="BL1121" i="1" s="1"/>
  <c r="CC1120" i="1"/>
  <c r="BV1120" i="1"/>
  <c r="BZ1120" i="1" s="1"/>
  <c r="BO1120" i="1"/>
  <c r="BS1120" i="1" s="1"/>
  <c r="BH1120" i="1"/>
  <c r="BL1120" i="1" s="1"/>
  <c r="CC1119" i="1"/>
  <c r="CD1119" i="1" s="1"/>
  <c r="BV1119" i="1"/>
  <c r="BZ1119" i="1" s="1"/>
  <c r="BO1119" i="1"/>
  <c r="BS1119" i="1" s="1"/>
  <c r="BH1119" i="1"/>
  <c r="BL1119" i="1" s="1"/>
  <c r="CC1118" i="1"/>
  <c r="CD1118" i="1" s="1"/>
  <c r="CG1118" i="1" s="1"/>
  <c r="BV1118" i="1"/>
  <c r="BZ1118" i="1" s="1"/>
  <c r="BO1118" i="1"/>
  <c r="BS1118" i="1" s="1"/>
  <c r="BH1118" i="1"/>
  <c r="BL1118" i="1" s="1"/>
  <c r="CC1117" i="1"/>
  <c r="CD1117" i="1" s="1"/>
  <c r="CG1117" i="1" s="1"/>
  <c r="BV1117" i="1"/>
  <c r="BZ1117" i="1" s="1"/>
  <c r="BO1117" i="1"/>
  <c r="BS1117" i="1" s="1"/>
  <c r="BH1117" i="1"/>
  <c r="BL1117" i="1" s="1"/>
  <c r="CC1116" i="1"/>
  <c r="CD1116" i="1" s="1"/>
  <c r="BV1116" i="1"/>
  <c r="BZ1116" i="1" s="1"/>
  <c r="BO1116" i="1"/>
  <c r="BS1116" i="1" s="1"/>
  <c r="BH1116" i="1"/>
  <c r="BL1116" i="1" s="1"/>
  <c r="CC1115" i="1"/>
  <c r="BV1115" i="1"/>
  <c r="BZ1115" i="1" s="1"/>
  <c r="BO1115" i="1"/>
  <c r="BS1115" i="1" s="1"/>
  <c r="BH1115" i="1"/>
  <c r="BL1115" i="1" s="1"/>
  <c r="CC1114" i="1"/>
  <c r="CD1114" i="1" s="1"/>
  <c r="CG1114" i="1" s="1"/>
  <c r="BV1114" i="1"/>
  <c r="BZ1114" i="1" s="1"/>
  <c r="BO1114" i="1"/>
  <c r="BS1114" i="1" s="1"/>
  <c r="BH1114" i="1"/>
  <c r="BL1114" i="1" s="1"/>
  <c r="CC1113" i="1"/>
  <c r="CD1113" i="1" s="1"/>
  <c r="CG1113" i="1" s="1"/>
  <c r="BV1113" i="1"/>
  <c r="BZ1113" i="1" s="1"/>
  <c r="BO1113" i="1"/>
  <c r="BS1113" i="1" s="1"/>
  <c r="BH1113" i="1"/>
  <c r="BL1113" i="1" s="1"/>
  <c r="CC1112" i="1"/>
  <c r="CD1112" i="1" s="1"/>
  <c r="BV1112" i="1"/>
  <c r="BZ1112" i="1" s="1"/>
  <c r="BO1112" i="1"/>
  <c r="BS1112" i="1" s="1"/>
  <c r="BH1112" i="1"/>
  <c r="BL1112" i="1" s="1"/>
  <c r="CJ1111" i="1"/>
  <c r="CN1111" i="1" s="1"/>
  <c r="CP1111" i="1" s="1"/>
  <c r="CJ1110" i="1"/>
  <c r="CN1110" i="1" s="1"/>
  <c r="CP1110" i="1" s="1"/>
  <c r="CJ1109" i="1"/>
  <c r="CN1109" i="1" s="1"/>
  <c r="CP1109" i="1" s="1"/>
  <c r="CJ1108" i="1"/>
  <c r="CN1108" i="1" s="1"/>
  <c r="CP1108" i="1" s="1"/>
  <c r="CJ1107" i="1"/>
  <c r="CN1107" i="1" s="1"/>
  <c r="CP1107" i="1" s="1"/>
  <c r="CJ1106" i="1"/>
  <c r="CN1106" i="1" s="1"/>
  <c r="CC1106" i="1"/>
  <c r="CG1106" i="1" s="1"/>
  <c r="BV1106" i="1"/>
  <c r="BZ1106" i="1" s="1"/>
  <c r="BO1106" i="1"/>
  <c r="BH1106" i="1"/>
  <c r="BL1106" i="1" s="1"/>
  <c r="CJ1105" i="1"/>
  <c r="CN1105" i="1" s="1"/>
  <c r="CC1105" i="1"/>
  <c r="CG1105" i="1" s="1"/>
  <c r="BV1105" i="1"/>
  <c r="BZ1105" i="1" s="1"/>
  <c r="BO1105" i="1"/>
  <c r="BP1105" i="1" s="1"/>
  <c r="BH1105" i="1"/>
  <c r="BL1105" i="1" s="1"/>
  <c r="CJ1104" i="1"/>
  <c r="CN1104" i="1" s="1"/>
  <c r="CC1104" i="1"/>
  <c r="CG1104" i="1" s="1"/>
  <c r="BV1104" i="1"/>
  <c r="BZ1104" i="1" s="1"/>
  <c r="BO1104" i="1"/>
  <c r="BP1104" i="1" s="1"/>
  <c r="BH1104" i="1"/>
  <c r="BL1104" i="1" s="1"/>
  <c r="CJ1103" i="1"/>
  <c r="CN1103" i="1" s="1"/>
  <c r="CC1103" i="1"/>
  <c r="CG1103" i="1" s="1"/>
  <c r="BV1103" i="1"/>
  <c r="BZ1103" i="1" s="1"/>
  <c r="BO1103" i="1"/>
  <c r="BH1103" i="1"/>
  <c r="BL1103" i="1" s="1"/>
  <c r="CJ1102" i="1"/>
  <c r="CN1102" i="1" s="1"/>
  <c r="CC1102" i="1"/>
  <c r="CG1102" i="1" s="1"/>
  <c r="BV1102" i="1"/>
  <c r="BZ1102" i="1" s="1"/>
  <c r="BO1102" i="1"/>
  <c r="BP1102" i="1" s="1"/>
  <c r="BH1102" i="1"/>
  <c r="BL1102" i="1" s="1"/>
  <c r="CJ1101" i="1"/>
  <c r="CN1101" i="1" s="1"/>
  <c r="CC1101" i="1"/>
  <c r="CG1101" i="1" s="1"/>
  <c r="BV1101" i="1"/>
  <c r="BZ1101" i="1" s="1"/>
  <c r="BO1101" i="1"/>
  <c r="BS1101" i="1" s="1"/>
  <c r="BH1101" i="1"/>
  <c r="BL1101" i="1" s="1"/>
  <c r="CJ1100" i="1"/>
  <c r="CN1100" i="1" s="1"/>
  <c r="BV1100" i="1"/>
  <c r="CJ1099" i="1"/>
  <c r="CN1099" i="1" s="1"/>
  <c r="CC1099" i="1"/>
  <c r="CG1099" i="1" s="1"/>
  <c r="BV1099" i="1"/>
  <c r="BZ1099" i="1" s="1"/>
  <c r="BO1099" i="1"/>
  <c r="BP1099" i="1" s="1"/>
  <c r="BH1099" i="1"/>
  <c r="BL1099" i="1" s="1"/>
  <c r="CJ1098" i="1"/>
  <c r="CN1098" i="1" s="1"/>
  <c r="CC1098" i="1"/>
  <c r="CG1098" i="1" s="1"/>
  <c r="BV1098" i="1"/>
  <c r="BZ1098" i="1" s="1"/>
  <c r="BO1098" i="1"/>
  <c r="BP1098" i="1" s="1"/>
  <c r="BH1098" i="1"/>
  <c r="BL1098" i="1" s="1"/>
  <c r="CJ1097" i="1"/>
  <c r="CN1097" i="1" s="1"/>
  <c r="CC1097" i="1"/>
  <c r="CG1097" i="1" s="1"/>
  <c r="BV1097" i="1"/>
  <c r="BZ1097" i="1" s="1"/>
  <c r="BO1097" i="1"/>
  <c r="BP1097" i="1" s="1"/>
  <c r="BS1097" i="1" s="1"/>
  <c r="BH1097" i="1"/>
  <c r="BL1097" i="1" s="1"/>
  <c r="CJ1096" i="1"/>
  <c r="CN1096" i="1" s="1"/>
  <c r="CP1096" i="1" s="1"/>
  <c r="CJ1095" i="1"/>
  <c r="CN1095" i="1" s="1"/>
  <c r="CC1095" i="1"/>
  <c r="CG1095" i="1" s="1"/>
  <c r="BV1095" i="1"/>
  <c r="BZ1095" i="1" s="1"/>
  <c r="BO1095" i="1"/>
  <c r="BS1095" i="1" s="1"/>
  <c r="BH1095" i="1"/>
  <c r="BL1095" i="1" s="1"/>
  <c r="CJ1094" i="1"/>
  <c r="CN1094" i="1" s="1"/>
  <c r="CC1094" i="1"/>
  <c r="CG1094" i="1" s="1"/>
  <c r="BV1094" i="1"/>
  <c r="BZ1094" i="1" s="1"/>
  <c r="BO1094" i="1"/>
  <c r="BH1094" i="1"/>
  <c r="BL1094" i="1" s="1"/>
  <c r="CJ1093" i="1"/>
  <c r="CN1093" i="1" s="1"/>
  <c r="CC1093" i="1"/>
  <c r="CG1093" i="1" s="1"/>
  <c r="BV1093" i="1"/>
  <c r="BZ1093" i="1" s="1"/>
  <c r="BO1093" i="1"/>
  <c r="BS1093" i="1" s="1"/>
  <c r="BH1093" i="1"/>
  <c r="BL1093" i="1" s="1"/>
  <c r="CJ1092" i="1"/>
  <c r="CN1092" i="1" s="1"/>
  <c r="CC1092" i="1"/>
  <c r="CG1092" i="1" s="1"/>
  <c r="BV1092" i="1"/>
  <c r="BZ1092" i="1" s="1"/>
  <c r="BO1092" i="1"/>
  <c r="BS1092" i="1" s="1"/>
  <c r="BH1092" i="1"/>
  <c r="BL1092" i="1" s="1"/>
  <c r="CJ1091" i="1"/>
  <c r="CN1091" i="1" s="1"/>
  <c r="CC1091" i="1"/>
  <c r="CG1091" i="1" s="1"/>
  <c r="BV1091" i="1"/>
  <c r="BZ1091" i="1" s="1"/>
  <c r="BO1091" i="1"/>
  <c r="BS1091" i="1" s="1"/>
  <c r="BI1091" i="1"/>
  <c r="BH1091" i="1"/>
  <c r="CJ1090" i="1"/>
  <c r="CN1090" i="1" s="1"/>
  <c r="CC1090" i="1"/>
  <c r="CG1090" i="1" s="1"/>
  <c r="BV1090" i="1"/>
  <c r="BZ1090" i="1" s="1"/>
  <c r="BO1090" i="1"/>
  <c r="BS1090" i="1" s="1"/>
  <c r="BH1090" i="1"/>
  <c r="BL1090" i="1" s="1"/>
  <c r="CJ1089" i="1"/>
  <c r="CN1089" i="1" s="1"/>
  <c r="CC1089" i="1"/>
  <c r="CG1089" i="1" s="1"/>
  <c r="BV1089" i="1"/>
  <c r="BZ1089" i="1" s="1"/>
  <c r="BO1089" i="1"/>
  <c r="BS1089" i="1" s="1"/>
  <c r="BH1089" i="1"/>
  <c r="BL1089" i="1" s="1"/>
  <c r="CJ1088" i="1"/>
  <c r="CN1088" i="1" s="1"/>
  <c r="CC1088" i="1"/>
  <c r="CG1088" i="1" s="1"/>
  <c r="BV1088" i="1"/>
  <c r="BZ1088" i="1" s="1"/>
  <c r="BO1088" i="1"/>
  <c r="BS1088" i="1" s="1"/>
  <c r="BH1088" i="1"/>
  <c r="BL1088" i="1" s="1"/>
  <c r="CJ1087" i="1"/>
  <c r="CN1087" i="1" s="1"/>
  <c r="CC1087" i="1"/>
  <c r="CG1087" i="1" s="1"/>
  <c r="BV1087" i="1"/>
  <c r="BZ1087" i="1" s="1"/>
  <c r="BO1087" i="1"/>
  <c r="BS1087" i="1" s="1"/>
  <c r="BH1087" i="1"/>
  <c r="BL1087" i="1" s="1"/>
  <c r="CJ1086" i="1"/>
  <c r="CN1086" i="1" s="1"/>
  <c r="CC1086" i="1"/>
  <c r="CG1086" i="1" s="1"/>
  <c r="BV1086" i="1"/>
  <c r="BZ1086" i="1" s="1"/>
  <c r="BO1086" i="1"/>
  <c r="BS1086" i="1" s="1"/>
  <c r="BH1086" i="1"/>
  <c r="BL1086" i="1" s="1"/>
  <c r="CJ1085" i="1"/>
  <c r="CN1085" i="1" s="1"/>
  <c r="CC1085" i="1"/>
  <c r="CG1085" i="1" s="1"/>
  <c r="BV1085" i="1"/>
  <c r="BZ1085" i="1" s="1"/>
  <c r="BO1085" i="1"/>
  <c r="BS1085" i="1" s="1"/>
  <c r="BH1085" i="1"/>
  <c r="BL1085" i="1" s="1"/>
  <c r="CJ1084" i="1"/>
  <c r="CN1084" i="1" s="1"/>
  <c r="CC1084" i="1"/>
  <c r="CG1084" i="1" s="1"/>
  <c r="BV1084" i="1"/>
  <c r="BZ1084" i="1" s="1"/>
  <c r="BO1084" i="1"/>
  <c r="BS1084" i="1" s="1"/>
  <c r="BH1084" i="1"/>
  <c r="BL1084" i="1" s="1"/>
  <c r="CJ1083" i="1"/>
  <c r="CN1083" i="1" s="1"/>
  <c r="CC1083" i="1"/>
  <c r="CG1083" i="1" s="1"/>
  <c r="BV1083" i="1"/>
  <c r="BZ1083" i="1" s="1"/>
  <c r="BO1083" i="1"/>
  <c r="BS1083" i="1" s="1"/>
  <c r="BH1083" i="1"/>
  <c r="BL1083" i="1" s="1"/>
  <c r="CJ1082" i="1"/>
  <c r="CN1082" i="1" s="1"/>
  <c r="CC1082" i="1"/>
  <c r="CG1082" i="1" s="1"/>
  <c r="BV1082" i="1"/>
  <c r="BZ1082" i="1" s="1"/>
  <c r="BO1082" i="1"/>
  <c r="BS1082" i="1" s="1"/>
  <c r="BH1082" i="1"/>
  <c r="BL1082" i="1" s="1"/>
  <c r="CJ1081" i="1"/>
  <c r="CN1081" i="1" s="1"/>
  <c r="CC1081" i="1"/>
  <c r="CG1081" i="1" s="1"/>
  <c r="BV1081" i="1"/>
  <c r="BZ1081" i="1" s="1"/>
  <c r="BO1081" i="1"/>
  <c r="BS1081" i="1" s="1"/>
  <c r="BH1081" i="1"/>
  <c r="CJ1080" i="1"/>
  <c r="CN1080" i="1" s="1"/>
  <c r="CC1080" i="1"/>
  <c r="CG1080" i="1" s="1"/>
  <c r="BV1080" i="1"/>
  <c r="BZ1080" i="1" s="1"/>
  <c r="BO1080" i="1"/>
  <c r="BS1080" i="1" s="1"/>
  <c r="BH1080" i="1"/>
  <c r="BL1080" i="1" s="1"/>
  <c r="CJ1079" i="1"/>
  <c r="CN1079" i="1" s="1"/>
  <c r="CC1079" i="1"/>
  <c r="CG1079" i="1" s="1"/>
  <c r="BV1079" i="1"/>
  <c r="BZ1079" i="1" s="1"/>
  <c r="BO1079" i="1"/>
  <c r="BS1079" i="1" s="1"/>
  <c r="BH1079" i="1"/>
  <c r="BL1079" i="1" s="1"/>
  <c r="CJ1078" i="1"/>
  <c r="CN1078" i="1" s="1"/>
  <c r="CC1078" i="1"/>
  <c r="CG1078" i="1" s="1"/>
  <c r="BV1078" i="1"/>
  <c r="BZ1078" i="1" s="1"/>
  <c r="BO1078" i="1"/>
  <c r="BS1078" i="1" s="1"/>
  <c r="BH1078" i="1"/>
  <c r="BL1078" i="1" s="1"/>
  <c r="CJ1077" i="1"/>
  <c r="CN1077" i="1" s="1"/>
  <c r="CC1077" i="1"/>
  <c r="CG1077" i="1" s="1"/>
  <c r="BV1077" i="1"/>
  <c r="BZ1077" i="1" s="1"/>
  <c r="BO1077" i="1"/>
  <c r="BS1077" i="1" s="1"/>
  <c r="BH1077" i="1"/>
  <c r="BL1077" i="1" s="1"/>
  <c r="CJ1076" i="1"/>
  <c r="CN1076" i="1" s="1"/>
  <c r="CC1076" i="1"/>
  <c r="CG1076" i="1" s="1"/>
  <c r="BV1076" i="1"/>
  <c r="BZ1076" i="1" s="1"/>
  <c r="BO1076" i="1"/>
  <c r="BS1076" i="1" s="1"/>
  <c r="BH1076" i="1"/>
  <c r="BL1076" i="1" s="1"/>
  <c r="CJ1075" i="1"/>
  <c r="CN1075" i="1" s="1"/>
  <c r="CC1075" i="1"/>
  <c r="CG1075" i="1" s="1"/>
  <c r="BV1075" i="1"/>
  <c r="BZ1075" i="1" s="1"/>
  <c r="BO1075" i="1"/>
  <c r="BS1075" i="1" s="1"/>
  <c r="BH1075" i="1"/>
  <c r="BL1075" i="1" s="1"/>
  <c r="CJ1074" i="1"/>
  <c r="CN1074" i="1" s="1"/>
  <c r="CC1074" i="1"/>
  <c r="CG1074" i="1" s="1"/>
  <c r="BV1074" i="1"/>
  <c r="BZ1074" i="1" s="1"/>
  <c r="BO1074" i="1"/>
  <c r="BS1074" i="1" s="1"/>
  <c r="BH1074" i="1"/>
  <c r="BL1074" i="1" s="1"/>
  <c r="CJ1073" i="1"/>
  <c r="CN1073" i="1" s="1"/>
  <c r="CC1073" i="1"/>
  <c r="CG1073" i="1" s="1"/>
  <c r="BV1073" i="1"/>
  <c r="BZ1073" i="1" s="1"/>
  <c r="BO1073" i="1"/>
  <c r="BS1073" i="1" s="1"/>
  <c r="BH1073" i="1"/>
  <c r="BL1073" i="1" s="1"/>
  <c r="CJ1072" i="1"/>
  <c r="CN1072" i="1" s="1"/>
  <c r="CC1072" i="1"/>
  <c r="CG1072" i="1" s="1"/>
  <c r="BV1072" i="1"/>
  <c r="BZ1072" i="1" s="1"/>
  <c r="BO1072" i="1"/>
  <c r="BS1072" i="1" s="1"/>
  <c r="BH1072" i="1"/>
  <c r="BL1072" i="1" s="1"/>
  <c r="CJ1071" i="1"/>
  <c r="CN1071" i="1" s="1"/>
  <c r="CC1071" i="1"/>
  <c r="CG1071" i="1" s="1"/>
  <c r="BV1071" i="1"/>
  <c r="BZ1071" i="1" s="1"/>
  <c r="BO1071" i="1"/>
  <c r="BS1071" i="1" s="1"/>
  <c r="BH1071" i="1"/>
  <c r="BL1071" i="1" s="1"/>
  <c r="CJ1070" i="1"/>
  <c r="CN1070" i="1" s="1"/>
  <c r="CC1070" i="1"/>
  <c r="CG1070" i="1" s="1"/>
  <c r="BV1070" i="1"/>
  <c r="BZ1070" i="1" s="1"/>
  <c r="BO1070" i="1"/>
  <c r="BS1070" i="1" s="1"/>
  <c r="BH1070" i="1"/>
  <c r="BL1070" i="1" s="1"/>
  <c r="CJ1069" i="1"/>
  <c r="CN1069" i="1" s="1"/>
  <c r="CC1069" i="1"/>
  <c r="CG1069" i="1" s="1"/>
  <c r="BV1069" i="1"/>
  <c r="BZ1069" i="1" s="1"/>
  <c r="BO1069" i="1"/>
  <c r="BS1069" i="1" s="1"/>
  <c r="BH1069" i="1"/>
  <c r="BL1069" i="1" s="1"/>
  <c r="CJ1068" i="1"/>
  <c r="CN1068" i="1" s="1"/>
  <c r="CC1068" i="1"/>
  <c r="CG1068" i="1" s="1"/>
  <c r="BV1068" i="1"/>
  <c r="BZ1068" i="1" s="1"/>
  <c r="BO1068" i="1"/>
  <c r="BS1068" i="1" s="1"/>
  <c r="BH1068" i="1"/>
  <c r="BL1068" i="1" s="1"/>
  <c r="CJ1067" i="1"/>
  <c r="CN1067" i="1" s="1"/>
  <c r="CC1067" i="1"/>
  <c r="CG1067" i="1" s="1"/>
  <c r="BV1067" i="1"/>
  <c r="BZ1067" i="1" s="1"/>
  <c r="BO1067" i="1"/>
  <c r="BS1067" i="1" s="1"/>
  <c r="BH1067" i="1"/>
  <c r="BL1067" i="1" s="1"/>
  <c r="CJ1066" i="1"/>
  <c r="CN1066" i="1" s="1"/>
  <c r="CC1066" i="1"/>
  <c r="CG1066" i="1" s="1"/>
  <c r="BV1066" i="1"/>
  <c r="BZ1066" i="1" s="1"/>
  <c r="BO1066" i="1"/>
  <c r="BS1066" i="1" s="1"/>
  <c r="BH1066" i="1"/>
  <c r="BL1066" i="1" s="1"/>
  <c r="CJ1065" i="1"/>
  <c r="CN1065" i="1" s="1"/>
  <c r="CC1065" i="1"/>
  <c r="BV1065" i="1"/>
  <c r="BO1065" i="1"/>
  <c r="BP1065" i="1" s="1"/>
  <c r="BH1065" i="1"/>
  <c r="BL1065" i="1" s="1"/>
  <c r="CJ1064" i="1"/>
  <c r="CN1064" i="1" s="1"/>
  <c r="CC1064" i="1"/>
  <c r="BV1064" i="1"/>
  <c r="BW1064" i="1" s="1"/>
  <c r="BO1064" i="1"/>
  <c r="BP1064" i="1" s="1"/>
  <c r="BS1064" i="1" s="1"/>
  <c r="BH1064" i="1"/>
  <c r="BL1064" i="1" s="1"/>
  <c r="CJ1063" i="1"/>
  <c r="CN1063" i="1" s="1"/>
  <c r="CC1063" i="1"/>
  <c r="BV1063" i="1"/>
  <c r="BZ1063" i="1" s="1"/>
  <c r="BO1063" i="1"/>
  <c r="BS1063" i="1" s="1"/>
  <c r="BH1063" i="1"/>
  <c r="BL1063" i="1" s="1"/>
  <c r="CJ1062" i="1"/>
  <c r="CN1062" i="1" s="1"/>
  <c r="CC1062" i="1"/>
  <c r="CG1062" i="1" s="1"/>
  <c r="BV1062" i="1"/>
  <c r="BZ1062" i="1" s="1"/>
  <c r="BO1062" i="1"/>
  <c r="BS1062" i="1" s="1"/>
  <c r="BH1062" i="1"/>
  <c r="BL1062" i="1" s="1"/>
  <c r="CJ1061" i="1"/>
  <c r="CN1061" i="1" s="1"/>
  <c r="CC1061" i="1"/>
  <c r="CG1061" i="1" s="1"/>
  <c r="BV1061" i="1"/>
  <c r="BZ1061" i="1" s="1"/>
  <c r="BO1061" i="1"/>
  <c r="BS1061" i="1" s="1"/>
  <c r="BH1061" i="1"/>
  <c r="BL1061" i="1" s="1"/>
  <c r="CJ1060" i="1"/>
  <c r="CN1060" i="1" s="1"/>
  <c r="CC1060" i="1"/>
  <c r="CG1060" i="1" s="1"/>
  <c r="BV1060" i="1"/>
  <c r="BZ1060" i="1" s="1"/>
  <c r="BO1060" i="1"/>
  <c r="BS1060" i="1" s="1"/>
  <c r="BH1060" i="1"/>
  <c r="BL1060" i="1" s="1"/>
  <c r="CJ1059" i="1"/>
  <c r="CN1059" i="1" s="1"/>
  <c r="CP1059" i="1" s="1"/>
  <c r="CJ1058" i="1"/>
  <c r="CN1058" i="1" s="1"/>
  <c r="CC1058" i="1"/>
  <c r="CG1058" i="1" s="1"/>
  <c r="BV1058" i="1"/>
  <c r="BZ1058" i="1" s="1"/>
  <c r="BO1058" i="1"/>
  <c r="BS1058" i="1" s="1"/>
  <c r="BH1058" i="1"/>
  <c r="BL1058" i="1" s="1"/>
  <c r="CJ1057" i="1"/>
  <c r="CN1057" i="1" s="1"/>
  <c r="CC1057" i="1"/>
  <c r="CG1057" i="1" s="1"/>
  <c r="BV1057" i="1"/>
  <c r="BZ1057" i="1" s="1"/>
  <c r="BO1057" i="1"/>
  <c r="BS1057" i="1" s="1"/>
  <c r="BH1057" i="1"/>
  <c r="BL1057" i="1" s="1"/>
  <c r="CJ1056" i="1"/>
  <c r="CN1056" i="1" s="1"/>
  <c r="CC1056" i="1"/>
  <c r="CG1056" i="1" s="1"/>
  <c r="BV1056" i="1"/>
  <c r="BZ1056" i="1" s="1"/>
  <c r="BO1056" i="1"/>
  <c r="BS1056" i="1" s="1"/>
  <c r="BH1056" i="1"/>
  <c r="BL1056" i="1" s="1"/>
  <c r="CJ1055" i="1"/>
  <c r="CN1055" i="1" s="1"/>
  <c r="CC1055" i="1"/>
  <c r="CG1055" i="1" s="1"/>
  <c r="BV1055" i="1"/>
  <c r="BZ1055" i="1" s="1"/>
  <c r="BO1055" i="1"/>
  <c r="BS1055" i="1" s="1"/>
  <c r="BH1055" i="1"/>
  <c r="BL1055" i="1" s="1"/>
  <c r="CJ1054" i="1"/>
  <c r="CN1054" i="1" s="1"/>
  <c r="CC1054" i="1"/>
  <c r="CG1054" i="1" s="1"/>
  <c r="BV1054" i="1"/>
  <c r="BZ1054" i="1" s="1"/>
  <c r="BO1054" i="1"/>
  <c r="BS1054" i="1" s="1"/>
  <c r="BH1054" i="1"/>
  <c r="BL1054" i="1" s="1"/>
  <c r="CC1049" i="1"/>
  <c r="CD1049" i="1" s="1"/>
  <c r="CG1049" i="1" s="1"/>
  <c r="BV1049" i="1"/>
  <c r="BW1049" i="1" s="1"/>
  <c r="BO1049" i="1"/>
  <c r="BH1049" i="1"/>
  <c r="CC1048" i="1"/>
  <c r="CD1048" i="1" s="1"/>
  <c r="BV1048" i="1"/>
  <c r="BO1048" i="1"/>
  <c r="BH1048" i="1"/>
  <c r="BI1048" i="1" s="1"/>
  <c r="CC1047" i="1"/>
  <c r="BV1047" i="1"/>
  <c r="BW1047" i="1" s="1"/>
  <c r="BZ1047" i="1" s="1"/>
  <c r="BO1047" i="1"/>
  <c r="BH1047" i="1"/>
  <c r="CC1046" i="1"/>
  <c r="CD1046" i="1" s="1"/>
  <c r="CG1046" i="1" s="1"/>
  <c r="BV1046" i="1"/>
  <c r="BW1046" i="1" s="1"/>
  <c r="BZ1046" i="1" s="1"/>
  <c r="BO1046" i="1"/>
  <c r="BH1046" i="1"/>
  <c r="CC1045" i="1"/>
  <c r="CD1045" i="1" s="1"/>
  <c r="CG1045" i="1" s="1"/>
  <c r="BV1045" i="1"/>
  <c r="BO1045" i="1"/>
  <c r="BH1045" i="1"/>
  <c r="BI1045" i="1" s="1"/>
  <c r="CC1044" i="1"/>
  <c r="CD1044" i="1" s="1"/>
  <c r="BV1044" i="1"/>
  <c r="BO1044" i="1"/>
  <c r="BP1044" i="1" s="1"/>
  <c r="BS1044" i="1" s="1"/>
  <c r="BH1044" i="1"/>
  <c r="CC1043" i="1"/>
  <c r="BV1043" i="1"/>
  <c r="BW1043" i="1" s="1"/>
  <c r="BZ1043" i="1" s="1"/>
  <c r="BO1043" i="1"/>
  <c r="BP1043" i="1" s="1"/>
  <c r="BS1043" i="1" s="1"/>
  <c r="BH1043" i="1"/>
  <c r="CC1042" i="1"/>
  <c r="BV1042" i="1"/>
  <c r="BW1042" i="1" s="1"/>
  <c r="BZ1042" i="1" s="1"/>
  <c r="BO1042" i="1"/>
  <c r="BP1042" i="1" s="1"/>
  <c r="BH1042" i="1"/>
  <c r="CC1041" i="1"/>
  <c r="CD1041" i="1" s="1"/>
  <c r="CG1041" i="1" s="1"/>
  <c r="BV1041" i="1"/>
  <c r="BW1041" i="1" s="1"/>
  <c r="BO1041" i="1"/>
  <c r="BH1041" i="1"/>
  <c r="CC1040" i="1"/>
  <c r="BV1040" i="1"/>
  <c r="BO1040" i="1"/>
  <c r="BP1040" i="1" s="1"/>
  <c r="BS1040" i="1" s="1"/>
  <c r="BH1040" i="1"/>
  <c r="CC1039" i="1"/>
  <c r="BV1039" i="1"/>
  <c r="BW1039" i="1" s="1"/>
  <c r="BZ1039" i="1" s="1"/>
  <c r="BO1039" i="1"/>
  <c r="BP1039" i="1" s="1"/>
  <c r="BS1039" i="1" s="1"/>
  <c r="BH1039" i="1"/>
  <c r="CC1038" i="1"/>
  <c r="CD1038" i="1" s="1"/>
  <c r="CG1038" i="1" s="1"/>
  <c r="BV1038" i="1"/>
  <c r="BO1038" i="1"/>
  <c r="BH1038" i="1"/>
  <c r="CC1037" i="1"/>
  <c r="CD1037" i="1" s="1"/>
  <c r="CG1037" i="1" s="1"/>
  <c r="BV1037" i="1"/>
  <c r="BO1037" i="1"/>
  <c r="BH1037" i="1"/>
  <c r="CC1036" i="1"/>
  <c r="CD1036" i="1" s="1"/>
  <c r="BV1036" i="1"/>
  <c r="BO1036" i="1"/>
  <c r="BP1036" i="1" s="1"/>
  <c r="BS1036" i="1" s="1"/>
  <c r="BH1036" i="1"/>
  <c r="CC1035" i="1"/>
  <c r="BV1035" i="1"/>
  <c r="BW1035" i="1" s="1"/>
  <c r="BZ1035" i="1" s="1"/>
  <c r="BO1035" i="1"/>
  <c r="BP1035" i="1" s="1"/>
  <c r="BS1035" i="1" s="1"/>
  <c r="BH1035" i="1"/>
  <c r="CC1034" i="1"/>
  <c r="BV1034" i="1"/>
  <c r="BW1034" i="1" s="1"/>
  <c r="BZ1034" i="1" s="1"/>
  <c r="BO1034" i="1"/>
  <c r="BP1034" i="1" s="1"/>
  <c r="BH1034" i="1"/>
  <c r="CC1033" i="1"/>
  <c r="CD1033" i="1" s="1"/>
  <c r="CG1033" i="1" s="1"/>
  <c r="BV1033" i="1"/>
  <c r="BW1033" i="1" s="1"/>
  <c r="BO1033" i="1"/>
  <c r="BH1033" i="1"/>
  <c r="CC1032" i="1"/>
  <c r="BV1032" i="1"/>
  <c r="BO1032" i="1"/>
  <c r="BP1032" i="1" s="1"/>
  <c r="BS1032" i="1" s="1"/>
  <c r="BH1032" i="1"/>
  <c r="CC1031" i="1"/>
  <c r="BV1031" i="1"/>
  <c r="BW1031" i="1" s="1"/>
  <c r="BZ1031" i="1" s="1"/>
  <c r="BO1031" i="1"/>
  <c r="BP1031" i="1" s="1"/>
  <c r="BS1031" i="1" s="1"/>
  <c r="BH1031" i="1"/>
  <c r="CC1030" i="1"/>
  <c r="CD1030" i="1" s="1"/>
  <c r="CG1030" i="1" s="1"/>
  <c r="BV1030" i="1"/>
  <c r="BW1030" i="1" s="1"/>
  <c r="BZ1030" i="1" s="1"/>
  <c r="BO1030" i="1"/>
  <c r="BH1030" i="1"/>
  <c r="CC1029" i="1"/>
  <c r="CD1029" i="1" s="1"/>
  <c r="CG1029" i="1" s="1"/>
  <c r="BV1029" i="1"/>
  <c r="BO1029" i="1"/>
  <c r="BH1029" i="1"/>
  <c r="BI1029" i="1" s="1"/>
  <c r="CC1028" i="1"/>
  <c r="CD1028" i="1" s="1"/>
  <c r="BV1028" i="1"/>
  <c r="BO1028" i="1"/>
  <c r="BP1028" i="1" s="1"/>
  <c r="BS1028" i="1" s="1"/>
  <c r="BH1028" i="1"/>
  <c r="CC1027" i="1"/>
  <c r="BV1027" i="1"/>
  <c r="BW1027" i="1" s="1"/>
  <c r="BZ1027" i="1" s="1"/>
  <c r="BO1027" i="1"/>
  <c r="BP1027" i="1" s="1"/>
  <c r="BS1027" i="1" s="1"/>
  <c r="BH1027" i="1"/>
  <c r="CC1026" i="1"/>
  <c r="CD1026" i="1" s="1"/>
  <c r="BV1026" i="1"/>
  <c r="BW1026" i="1" s="1"/>
  <c r="BZ1026" i="1" s="1"/>
  <c r="BO1026" i="1"/>
  <c r="BP1026" i="1" s="1"/>
  <c r="BH1026" i="1"/>
  <c r="CC1025" i="1"/>
  <c r="CD1025" i="1" s="1"/>
  <c r="CG1025" i="1" s="1"/>
  <c r="BV1025" i="1"/>
  <c r="BW1025" i="1" s="1"/>
  <c r="BO1025" i="1"/>
  <c r="BH1025" i="1"/>
  <c r="CC1024" i="1"/>
  <c r="BV1024" i="1"/>
  <c r="BO1024" i="1"/>
  <c r="BP1024" i="1" s="1"/>
  <c r="BS1024" i="1" s="1"/>
  <c r="BH1024" i="1"/>
  <c r="CC1023" i="1"/>
  <c r="BV1023" i="1"/>
  <c r="BW1023" i="1" s="1"/>
  <c r="BZ1023" i="1" s="1"/>
  <c r="BO1023" i="1"/>
  <c r="BP1023" i="1" s="1"/>
  <c r="BS1023" i="1" s="1"/>
  <c r="BH1023" i="1"/>
  <c r="BI1023" i="1" s="1"/>
  <c r="CC1022" i="1"/>
  <c r="CD1022" i="1" s="1"/>
  <c r="CG1022" i="1" s="1"/>
  <c r="BV1022" i="1"/>
  <c r="BW1022" i="1" s="1"/>
  <c r="BO1022" i="1"/>
  <c r="BH1022" i="1"/>
  <c r="CC1021" i="1"/>
  <c r="CD1021" i="1" s="1"/>
  <c r="CG1021" i="1" s="1"/>
  <c r="BV1021" i="1"/>
  <c r="BO1021" i="1"/>
  <c r="BH1021" i="1"/>
  <c r="CC1020" i="1"/>
  <c r="CD1020" i="1" s="1"/>
  <c r="BV1020" i="1"/>
  <c r="BO1020" i="1"/>
  <c r="BP1020" i="1" s="1"/>
  <c r="BS1020" i="1" s="1"/>
  <c r="BH1020" i="1"/>
  <c r="CC1019" i="1"/>
  <c r="BV1019" i="1"/>
  <c r="BW1019" i="1" s="1"/>
  <c r="BZ1019" i="1" s="1"/>
  <c r="BO1019" i="1"/>
  <c r="BP1019" i="1" s="1"/>
  <c r="BS1019" i="1" s="1"/>
  <c r="BH1019" i="1"/>
  <c r="CC1018" i="1"/>
  <c r="CD1018" i="1" s="1"/>
  <c r="BV1018" i="1"/>
  <c r="BW1018" i="1" s="1"/>
  <c r="BZ1018" i="1" s="1"/>
  <c r="BO1018" i="1"/>
  <c r="BP1018" i="1" s="1"/>
  <c r="BH1018" i="1"/>
  <c r="CC1017" i="1"/>
  <c r="CD1017" i="1" s="1"/>
  <c r="CG1017" i="1" s="1"/>
  <c r="BV1017" i="1"/>
  <c r="BW1017" i="1" s="1"/>
  <c r="BO1017" i="1"/>
  <c r="BH1017" i="1"/>
  <c r="BI1017" i="1" s="1"/>
  <c r="CC1016" i="1"/>
  <c r="BV1016" i="1"/>
  <c r="BO1016" i="1"/>
  <c r="BP1016" i="1" s="1"/>
  <c r="BS1016" i="1" s="1"/>
  <c r="BH1016" i="1"/>
  <c r="CC1015" i="1"/>
  <c r="BV1015" i="1"/>
  <c r="BW1015" i="1" s="1"/>
  <c r="BZ1015" i="1" s="1"/>
  <c r="BO1015" i="1"/>
  <c r="BP1015" i="1" s="1"/>
  <c r="BS1015" i="1" s="1"/>
  <c r="BH1015" i="1"/>
  <c r="BI1015" i="1" s="1"/>
  <c r="BL1015" i="1" s="1"/>
  <c r="CC1014" i="1"/>
  <c r="CD1014" i="1" s="1"/>
  <c r="CG1014" i="1" s="1"/>
  <c r="BV1014" i="1"/>
  <c r="BW1014" i="1" s="1"/>
  <c r="BZ1014" i="1" s="1"/>
  <c r="BO1014" i="1"/>
  <c r="BH1014" i="1"/>
  <c r="CC1013" i="1"/>
  <c r="CG1013" i="1" s="1"/>
  <c r="BV1013" i="1"/>
  <c r="BO1013" i="1"/>
  <c r="BP1013" i="1" s="1"/>
  <c r="BS1013" i="1" s="1"/>
  <c r="BH1013" i="1"/>
  <c r="CC1012" i="1"/>
  <c r="CG1012" i="1" s="1"/>
  <c r="BV1012" i="1"/>
  <c r="BO1012" i="1"/>
  <c r="BH1012" i="1"/>
  <c r="CC1011" i="1"/>
  <c r="CD1011" i="1" s="1"/>
  <c r="CG1011" i="1" s="1"/>
  <c r="BV1011" i="1"/>
  <c r="BO1011" i="1"/>
  <c r="BH1011" i="1"/>
  <c r="BI1011" i="1" s="1"/>
  <c r="CC1010" i="1"/>
  <c r="CD1010" i="1" s="1"/>
  <c r="BV1010" i="1"/>
  <c r="BO1010" i="1"/>
  <c r="BP1010" i="1" s="1"/>
  <c r="BS1010" i="1" s="1"/>
  <c r="BH1010" i="1"/>
  <c r="CC1009" i="1"/>
  <c r="BV1009" i="1"/>
  <c r="BO1009" i="1"/>
  <c r="BP1009" i="1" s="1"/>
  <c r="BS1009" i="1" s="1"/>
  <c r="BH1009" i="1"/>
  <c r="CC1008" i="1"/>
  <c r="BV1008" i="1"/>
  <c r="BW1008" i="1" s="1"/>
  <c r="BZ1008" i="1" s="1"/>
  <c r="BO1008" i="1"/>
  <c r="BP1008" i="1" s="1"/>
  <c r="BH1008" i="1"/>
  <c r="CC1007" i="1"/>
  <c r="BV1007" i="1"/>
  <c r="BW1007" i="1" s="1"/>
  <c r="BO1007" i="1"/>
  <c r="BH1007" i="1"/>
  <c r="BI1007" i="1" s="1"/>
  <c r="CC1006" i="1"/>
  <c r="BV1006" i="1"/>
  <c r="BO1006" i="1"/>
  <c r="BH1006" i="1"/>
  <c r="CP1005" i="1"/>
  <c r="CP1004" i="1"/>
  <c r="CC1003" i="1"/>
  <c r="CD1003" i="1" s="1"/>
  <c r="CG1003" i="1" s="1"/>
  <c r="BV1003" i="1"/>
  <c r="BZ1003" i="1" s="1"/>
  <c r="BO1003" i="1"/>
  <c r="BS1003" i="1" s="1"/>
  <c r="BH1003" i="1"/>
  <c r="BL1003" i="1" s="1"/>
  <c r="CC1002" i="1"/>
  <c r="BV1002" i="1"/>
  <c r="BW1002" i="1" s="1"/>
  <c r="BZ1002" i="1" s="1"/>
  <c r="BO1002" i="1"/>
  <c r="BS1002" i="1" s="1"/>
  <c r="BH1002" i="1"/>
  <c r="BL1002" i="1" s="1"/>
  <c r="CC1001" i="1"/>
  <c r="CG1001" i="1" s="1"/>
  <c r="BV1001" i="1"/>
  <c r="BZ1001" i="1" s="1"/>
  <c r="BO1001" i="1"/>
  <c r="BS1001" i="1" s="1"/>
  <c r="BH1001" i="1"/>
  <c r="BI1001" i="1" s="1"/>
  <c r="CC1000" i="1"/>
  <c r="CG1000" i="1" s="1"/>
  <c r="BV1000" i="1"/>
  <c r="BZ1000" i="1" s="1"/>
  <c r="BO1000" i="1"/>
  <c r="BS1000" i="1" s="1"/>
  <c r="BH1000" i="1"/>
  <c r="CC999" i="1"/>
  <c r="CG999" i="1" s="1"/>
  <c r="BV999" i="1"/>
  <c r="BZ999" i="1" s="1"/>
  <c r="BO999" i="1"/>
  <c r="BS999" i="1" s="1"/>
  <c r="BH999" i="1"/>
  <c r="CP998" i="1"/>
  <c r="CC997" i="1"/>
  <c r="CG997" i="1" s="1"/>
  <c r="BV997" i="1"/>
  <c r="BZ997" i="1" s="1"/>
  <c r="BO997" i="1"/>
  <c r="BS997" i="1" s="1"/>
  <c r="BH997" i="1"/>
  <c r="BI997" i="1" s="1"/>
  <c r="CC996" i="1"/>
  <c r="CG996" i="1" s="1"/>
  <c r="BV996" i="1"/>
  <c r="BZ996" i="1" s="1"/>
  <c r="BO996" i="1"/>
  <c r="BS996" i="1" s="1"/>
  <c r="BH996" i="1"/>
  <c r="CC995" i="1"/>
  <c r="BV995" i="1"/>
  <c r="BW995" i="1" s="1"/>
  <c r="BO995" i="1"/>
  <c r="BP995" i="1" s="1"/>
  <c r="BS995" i="1" s="1"/>
  <c r="BH995" i="1"/>
  <c r="CP994" i="1"/>
  <c r="CC993" i="1"/>
  <c r="CD993" i="1" s="1"/>
  <c r="CG993" i="1" s="1"/>
  <c r="BV993" i="1"/>
  <c r="BW993" i="1" s="1"/>
  <c r="BO993" i="1"/>
  <c r="BH993" i="1"/>
  <c r="BI993" i="1" s="1"/>
  <c r="CC992" i="1"/>
  <c r="BV992" i="1"/>
  <c r="BW992" i="1" s="1"/>
  <c r="BO992" i="1"/>
  <c r="BH992" i="1"/>
  <c r="BI992" i="1" s="1"/>
  <c r="CC991" i="1"/>
  <c r="CD991" i="1" s="1"/>
  <c r="CG991" i="1" s="1"/>
  <c r="BV991" i="1"/>
  <c r="BO991" i="1"/>
  <c r="BP991" i="1" s="1"/>
  <c r="BH991" i="1"/>
  <c r="CP990" i="1"/>
  <c r="CC989" i="1"/>
  <c r="CG989" i="1" s="1"/>
  <c r="BV989" i="1"/>
  <c r="BZ989" i="1" s="1"/>
  <c r="BO989" i="1"/>
  <c r="BS989" i="1" s="1"/>
  <c r="BH989" i="1"/>
  <c r="BL989" i="1" s="1"/>
  <c r="CC988" i="1"/>
  <c r="CD988" i="1" s="1"/>
  <c r="BV988" i="1"/>
  <c r="BO988" i="1"/>
  <c r="BH988" i="1"/>
  <c r="CC987" i="1"/>
  <c r="BV987" i="1"/>
  <c r="BW987" i="1" s="1"/>
  <c r="BZ987" i="1" s="1"/>
  <c r="BO987" i="1"/>
  <c r="BH987" i="1"/>
  <c r="BI987" i="1" s="1"/>
  <c r="CC986" i="1"/>
  <c r="CG986" i="1" s="1"/>
  <c r="BV986" i="1"/>
  <c r="BZ986" i="1" s="1"/>
  <c r="BO986" i="1"/>
  <c r="BS986" i="1" s="1"/>
  <c r="BH986" i="1"/>
  <c r="BL986" i="1" s="1"/>
  <c r="CC985" i="1"/>
  <c r="CD985" i="1" s="1"/>
  <c r="BV985" i="1"/>
  <c r="BW985" i="1" s="1"/>
  <c r="BO985" i="1"/>
  <c r="BP985" i="1" s="1"/>
  <c r="BH985" i="1"/>
  <c r="CC984" i="1"/>
  <c r="BV984" i="1"/>
  <c r="BO984" i="1"/>
  <c r="BP984" i="1" s="1"/>
  <c r="BS984" i="1" s="1"/>
  <c r="BH984" i="1"/>
  <c r="BI984" i="1" s="1"/>
  <c r="CC983" i="1"/>
  <c r="CD983" i="1" s="1"/>
  <c r="BV983" i="1"/>
  <c r="BO983" i="1"/>
  <c r="BH983" i="1"/>
  <c r="BI983" i="1" s="1"/>
  <c r="CC982" i="1"/>
  <c r="CD982" i="1" s="1"/>
  <c r="CG982" i="1" s="1"/>
  <c r="BV982" i="1"/>
  <c r="BO982" i="1"/>
  <c r="BP982" i="1" s="1"/>
  <c r="BH982" i="1"/>
  <c r="BI982" i="1" s="1"/>
  <c r="CC981" i="1"/>
  <c r="CD981" i="1" s="1"/>
  <c r="BV981" i="1"/>
  <c r="BO981" i="1"/>
  <c r="BH981" i="1"/>
  <c r="CC980" i="1"/>
  <c r="CD980" i="1" s="1"/>
  <c r="CG980" i="1" s="1"/>
  <c r="BV980" i="1"/>
  <c r="BO980" i="1"/>
  <c r="BP980" i="1" s="1"/>
  <c r="BH980" i="1"/>
  <c r="CC979" i="1"/>
  <c r="CG979" i="1" s="1"/>
  <c r="BV979" i="1"/>
  <c r="BZ979" i="1" s="1"/>
  <c r="BO979" i="1"/>
  <c r="BS979" i="1" s="1"/>
  <c r="BH979" i="1"/>
  <c r="BL979" i="1" s="1"/>
  <c r="CC978" i="1"/>
  <c r="CG978" i="1" s="1"/>
  <c r="BV978" i="1"/>
  <c r="BZ978" i="1" s="1"/>
  <c r="BO978" i="1"/>
  <c r="BS978" i="1" s="1"/>
  <c r="BH978" i="1"/>
  <c r="BL978" i="1" s="1"/>
  <c r="CP977" i="1"/>
  <c r="CP976" i="1"/>
  <c r="CC975" i="1"/>
  <c r="CG975" i="1" s="1"/>
  <c r="BV975" i="1"/>
  <c r="BZ975" i="1" s="1"/>
  <c r="BO975" i="1"/>
  <c r="BS975" i="1" s="1"/>
  <c r="BH975" i="1"/>
  <c r="BL975" i="1" s="1"/>
  <c r="CC974" i="1"/>
  <c r="CD974" i="1" s="1"/>
  <c r="BV974" i="1"/>
  <c r="BW974" i="1" s="1"/>
  <c r="BO974" i="1"/>
  <c r="BP974" i="1" s="1"/>
  <c r="BH974" i="1"/>
  <c r="CC973" i="1"/>
  <c r="CG973" i="1" s="1"/>
  <c r="BV973" i="1"/>
  <c r="BZ973" i="1" s="1"/>
  <c r="BO973" i="1"/>
  <c r="BS973" i="1" s="1"/>
  <c r="BH973" i="1"/>
  <c r="BL973" i="1" s="1"/>
  <c r="CC972" i="1"/>
  <c r="CD972" i="1" s="1"/>
  <c r="BV972" i="1"/>
  <c r="BW972" i="1" s="1"/>
  <c r="BZ972" i="1" s="1"/>
  <c r="BO972" i="1"/>
  <c r="BP972" i="1" s="1"/>
  <c r="BH972" i="1"/>
  <c r="BI972" i="1" s="1"/>
  <c r="CC971" i="1"/>
  <c r="BV971" i="1"/>
  <c r="BW971" i="1" s="1"/>
  <c r="BO971" i="1"/>
  <c r="BH971" i="1"/>
  <c r="BL971" i="1" s="1"/>
  <c r="CC970" i="1"/>
  <c r="BV970" i="1"/>
  <c r="BW970" i="1" s="1"/>
  <c r="BO970" i="1"/>
  <c r="BP970" i="1" s="1"/>
  <c r="BS970" i="1" s="1"/>
  <c r="BH970" i="1"/>
  <c r="CP969" i="1"/>
  <c r="CC968" i="1"/>
  <c r="CD968" i="1" s="1"/>
  <c r="BV968" i="1"/>
  <c r="BW968" i="1" s="1"/>
  <c r="BZ968" i="1" s="1"/>
  <c r="BO968" i="1"/>
  <c r="BP968" i="1" s="1"/>
  <c r="BH968" i="1"/>
  <c r="BI968" i="1" s="1"/>
  <c r="CC967" i="1"/>
  <c r="BV967" i="1"/>
  <c r="BW967" i="1" s="1"/>
  <c r="BO967" i="1"/>
  <c r="BH967" i="1"/>
  <c r="BI967" i="1" s="1"/>
  <c r="CJ966" i="1"/>
  <c r="CN966" i="1" s="1"/>
  <c r="CC966" i="1"/>
  <c r="CG966" i="1" s="1"/>
  <c r="BV966" i="1"/>
  <c r="BZ966" i="1" s="1"/>
  <c r="BO966" i="1"/>
  <c r="BS966" i="1" s="1"/>
  <c r="BH966" i="1"/>
  <c r="BL966" i="1" s="1"/>
  <c r="CJ965" i="1"/>
  <c r="CN965" i="1" s="1"/>
  <c r="CP965" i="1" s="1"/>
  <c r="CJ964" i="1"/>
  <c r="CN964" i="1" s="1"/>
  <c r="CC964" i="1"/>
  <c r="CG964" i="1" s="1"/>
  <c r="BV964" i="1"/>
  <c r="BZ964" i="1" s="1"/>
  <c r="BO964" i="1"/>
  <c r="BS964" i="1" s="1"/>
  <c r="BH964" i="1"/>
  <c r="BL964" i="1" s="1"/>
  <c r="CK963" i="1"/>
  <c r="CJ963" i="1"/>
  <c r="CC963" i="1"/>
  <c r="CG963" i="1" s="1"/>
  <c r="BW963" i="1"/>
  <c r="BV963" i="1"/>
  <c r="BP963" i="1"/>
  <c r="BO963" i="1"/>
  <c r="BI963" i="1"/>
  <c r="BH963" i="1"/>
  <c r="CK962" i="1"/>
  <c r="CJ962" i="1"/>
  <c r="CC962" i="1"/>
  <c r="CG962" i="1" s="1"/>
  <c r="BW962" i="1"/>
  <c r="BV962" i="1"/>
  <c r="BP962" i="1"/>
  <c r="BO962" i="1"/>
  <c r="BI962" i="1"/>
  <c r="BH962" i="1"/>
  <c r="CK961" i="1"/>
  <c r="CJ961" i="1"/>
  <c r="CC961" i="1"/>
  <c r="CG961" i="1" s="1"/>
  <c r="BW961" i="1"/>
  <c r="BV961" i="1"/>
  <c r="BP961" i="1"/>
  <c r="BO961" i="1"/>
  <c r="BI961" i="1"/>
  <c r="BH961" i="1"/>
  <c r="CK960" i="1"/>
  <c r="CJ960" i="1"/>
  <c r="CC960" i="1"/>
  <c r="CG960" i="1" s="1"/>
  <c r="BW960" i="1"/>
  <c r="BV960" i="1"/>
  <c r="BP960" i="1"/>
  <c r="BO960" i="1"/>
  <c r="BI960" i="1"/>
  <c r="BH960" i="1"/>
  <c r="CJ959" i="1"/>
  <c r="CN959" i="1" s="1"/>
  <c r="CC959" i="1"/>
  <c r="CG959" i="1" s="1"/>
  <c r="BV959" i="1"/>
  <c r="BZ959" i="1" s="1"/>
  <c r="BO959" i="1"/>
  <c r="BS959" i="1" s="1"/>
  <c r="BH959" i="1"/>
  <c r="BL959" i="1" s="1"/>
  <c r="CK958" i="1"/>
  <c r="CJ958" i="1"/>
  <c r="CC958" i="1"/>
  <c r="CG958" i="1" s="1"/>
  <c r="BW958" i="1"/>
  <c r="BV958" i="1"/>
  <c r="BP958" i="1"/>
  <c r="BO958" i="1"/>
  <c r="BI958" i="1"/>
  <c r="BH958" i="1"/>
  <c r="CK957" i="1"/>
  <c r="CJ957" i="1"/>
  <c r="CC957" i="1"/>
  <c r="CG957" i="1" s="1"/>
  <c r="BW957" i="1"/>
  <c r="BV957" i="1"/>
  <c r="BP957" i="1"/>
  <c r="BO957" i="1"/>
  <c r="BI957" i="1"/>
  <c r="BH957" i="1"/>
  <c r="CK956" i="1"/>
  <c r="CJ956" i="1"/>
  <c r="CC956" i="1"/>
  <c r="CG956" i="1" s="1"/>
  <c r="BW956" i="1"/>
  <c r="BV956" i="1"/>
  <c r="BP956" i="1"/>
  <c r="BO956" i="1"/>
  <c r="BI956" i="1"/>
  <c r="BH956" i="1"/>
  <c r="CK955" i="1"/>
  <c r="CJ955" i="1"/>
  <c r="CC955" i="1"/>
  <c r="CG955" i="1" s="1"/>
  <c r="BW955" i="1"/>
  <c r="BV955" i="1"/>
  <c r="BP955" i="1"/>
  <c r="BO955" i="1"/>
  <c r="BI955" i="1"/>
  <c r="BH955" i="1"/>
  <c r="CK954" i="1"/>
  <c r="CJ954" i="1"/>
  <c r="CC954" i="1"/>
  <c r="CG954" i="1" s="1"/>
  <c r="BW954" i="1"/>
  <c r="BV954" i="1"/>
  <c r="BP954" i="1"/>
  <c r="BO954" i="1"/>
  <c r="BI954" i="1"/>
  <c r="BH954" i="1"/>
  <c r="CK953" i="1"/>
  <c r="CJ953" i="1"/>
  <c r="CC953" i="1"/>
  <c r="CG953" i="1" s="1"/>
  <c r="BW953" i="1"/>
  <c r="BV953" i="1"/>
  <c r="BO953" i="1"/>
  <c r="BS953" i="1" s="1"/>
  <c r="BH953" i="1"/>
  <c r="BL953" i="1" s="1"/>
  <c r="CJ952" i="1"/>
  <c r="CN952" i="1" s="1"/>
  <c r="CC952" i="1"/>
  <c r="CG952" i="1" s="1"/>
  <c r="BV952" i="1"/>
  <c r="BZ952" i="1" s="1"/>
  <c r="BO952" i="1"/>
  <c r="BS952" i="1" s="1"/>
  <c r="BH952" i="1"/>
  <c r="BL952" i="1" s="1"/>
  <c r="CK951" i="1"/>
  <c r="CJ951" i="1"/>
  <c r="CC951" i="1"/>
  <c r="CG951" i="1" s="1"/>
  <c r="BW951" i="1"/>
  <c r="BV951" i="1"/>
  <c r="BP951" i="1"/>
  <c r="BO951" i="1"/>
  <c r="BI951" i="1"/>
  <c r="BH951" i="1"/>
  <c r="CK950" i="1"/>
  <c r="CJ950" i="1"/>
  <c r="CC950" i="1"/>
  <c r="CG950" i="1" s="1"/>
  <c r="BW950" i="1"/>
  <c r="BV950" i="1"/>
  <c r="BP950" i="1"/>
  <c r="BO950" i="1"/>
  <c r="BI950" i="1"/>
  <c r="BH950" i="1"/>
  <c r="CK949" i="1"/>
  <c r="CJ949" i="1"/>
  <c r="CC949" i="1"/>
  <c r="CG949" i="1" s="1"/>
  <c r="BW949" i="1"/>
  <c r="BV949" i="1"/>
  <c r="BP949" i="1"/>
  <c r="BO949" i="1"/>
  <c r="BI949" i="1"/>
  <c r="BH949" i="1"/>
  <c r="CK948" i="1"/>
  <c r="CJ948" i="1"/>
  <c r="CC948" i="1"/>
  <c r="CG948" i="1" s="1"/>
  <c r="BW948" i="1"/>
  <c r="BV948" i="1"/>
  <c r="BP948" i="1"/>
  <c r="BO948" i="1"/>
  <c r="BI948" i="1"/>
  <c r="BH948" i="1"/>
  <c r="CK947" i="1"/>
  <c r="CJ947" i="1"/>
  <c r="CC947" i="1"/>
  <c r="CG947" i="1" s="1"/>
  <c r="BW947" i="1"/>
  <c r="BV947" i="1"/>
  <c r="BP947" i="1"/>
  <c r="BO947" i="1"/>
  <c r="BI947" i="1"/>
  <c r="BH947" i="1"/>
  <c r="CJ946" i="1"/>
  <c r="CN946" i="1" s="1"/>
  <c r="CC946" i="1"/>
  <c r="CG946" i="1" s="1"/>
  <c r="BV946" i="1"/>
  <c r="BZ946" i="1" s="1"/>
  <c r="BP946" i="1"/>
  <c r="BO946" i="1"/>
  <c r="BI946" i="1"/>
  <c r="BH946" i="1"/>
  <c r="CJ945" i="1"/>
  <c r="CN945" i="1" s="1"/>
  <c r="CC945" i="1"/>
  <c r="CG945" i="1" s="1"/>
  <c r="BV945" i="1"/>
  <c r="BZ945" i="1" s="1"/>
  <c r="BO945" i="1"/>
  <c r="BS945" i="1" s="1"/>
  <c r="BH945" i="1"/>
  <c r="BL945" i="1" s="1"/>
  <c r="CK944" i="1"/>
  <c r="CJ944" i="1"/>
  <c r="CC944" i="1"/>
  <c r="CG944" i="1" s="1"/>
  <c r="BW944" i="1"/>
  <c r="BV944" i="1"/>
  <c r="BP944" i="1"/>
  <c r="BO944" i="1"/>
  <c r="BI944" i="1"/>
  <c r="BH944" i="1"/>
  <c r="CK943" i="1"/>
  <c r="CJ943" i="1"/>
  <c r="CC943" i="1"/>
  <c r="CG943" i="1" s="1"/>
  <c r="BW943" i="1"/>
  <c r="BV943" i="1"/>
  <c r="BP943" i="1"/>
  <c r="BO943" i="1"/>
  <c r="BI943" i="1"/>
  <c r="BH943" i="1"/>
  <c r="CK942" i="1"/>
  <c r="CJ942" i="1"/>
  <c r="CC942" i="1"/>
  <c r="CG942" i="1" s="1"/>
  <c r="BW942" i="1"/>
  <c r="BV942" i="1"/>
  <c r="BP942" i="1"/>
  <c r="BO942" i="1"/>
  <c r="BI942" i="1"/>
  <c r="BH942" i="1"/>
  <c r="CK941" i="1"/>
  <c r="CJ941" i="1"/>
  <c r="CC941" i="1"/>
  <c r="CG941" i="1" s="1"/>
  <c r="BW941" i="1"/>
  <c r="BV941" i="1"/>
  <c r="BP941" i="1"/>
  <c r="BO941" i="1"/>
  <c r="BI941" i="1"/>
  <c r="BH941" i="1"/>
  <c r="CK940" i="1"/>
  <c r="CJ940" i="1"/>
  <c r="CC940" i="1"/>
  <c r="CG940" i="1" s="1"/>
  <c r="BW940" i="1"/>
  <c r="BV940" i="1"/>
  <c r="BP940" i="1"/>
  <c r="BO940" i="1"/>
  <c r="BI940" i="1"/>
  <c r="BH940" i="1"/>
  <c r="CK939" i="1"/>
  <c r="CJ939" i="1"/>
  <c r="CC939" i="1"/>
  <c r="CG939" i="1" s="1"/>
  <c r="BW939" i="1"/>
  <c r="BV939" i="1"/>
  <c r="BP939" i="1"/>
  <c r="BO939" i="1"/>
  <c r="BI939" i="1"/>
  <c r="BH939" i="1"/>
  <c r="CJ938" i="1"/>
  <c r="CN938" i="1" s="1"/>
  <c r="CP938" i="1" s="1"/>
  <c r="CJ937" i="1"/>
  <c r="CN937" i="1" s="1"/>
  <c r="CC937" i="1"/>
  <c r="CG937" i="1" s="1"/>
  <c r="BV937" i="1"/>
  <c r="BZ937" i="1" s="1"/>
  <c r="BO937" i="1"/>
  <c r="BS937" i="1" s="1"/>
  <c r="BH937" i="1"/>
  <c r="BL937" i="1" s="1"/>
  <c r="CJ936" i="1"/>
  <c r="CN936" i="1" s="1"/>
  <c r="BV936" i="1"/>
  <c r="BZ936" i="1" s="1"/>
  <c r="BO936" i="1"/>
  <c r="BS936" i="1" s="1"/>
  <c r="BH936" i="1"/>
  <c r="BL936" i="1" s="1"/>
  <c r="CJ935" i="1"/>
  <c r="CN935" i="1" s="1"/>
  <c r="CC935" i="1"/>
  <c r="CG935" i="1" s="1"/>
  <c r="BV935" i="1"/>
  <c r="BZ935" i="1" s="1"/>
  <c r="BO935" i="1"/>
  <c r="BS935" i="1" s="1"/>
  <c r="BH935" i="1"/>
  <c r="BL935" i="1" s="1"/>
  <c r="CJ934" i="1"/>
  <c r="CN934" i="1" s="1"/>
  <c r="CC934" i="1"/>
  <c r="CG934" i="1" s="1"/>
  <c r="BV934" i="1"/>
  <c r="BZ934" i="1" s="1"/>
  <c r="BO934" i="1"/>
  <c r="BS934" i="1" s="1"/>
  <c r="BH934" i="1"/>
  <c r="BL934" i="1" s="1"/>
  <c r="CJ933" i="1"/>
  <c r="CN933" i="1" s="1"/>
  <c r="CP933" i="1" s="1"/>
  <c r="CJ932" i="1"/>
  <c r="CN932" i="1" s="1"/>
  <c r="CP932" i="1" s="1"/>
  <c r="CJ931" i="1"/>
  <c r="CN931" i="1" s="1"/>
  <c r="CP931" i="1" s="1"/>
  <c r="CJ930" i="1"/>
  <c r="CN930" i="1" s="1"/>
  <c r="CP930" i="1" s="1"/>
  <c r="CJ929" i="1"/>
  <c r="CN929" i="1" s="1"/>
  <c r="CC929" i="1"/>
  <c r="CG929" i="1" s="1"/>
  <c r="BV929" i="1"/>
  <c r="BZ929" i="1" s="1"/>
  <c r="BO929" i="1"/>
  <c r="BS929" i="1" s="1"/>
  <c r="BH929" i="1"/>
  <c r="BL929" i="1" s="1"/>
  <c r="CK928" i="1"/>
  <c r="CJ928" i="1"/>
  <c r="CC928" i="1"/>
  <c r="CG928" i="1" s="1"/>
  <c r="BW928" i="1"/>
  <c r="BV928" i="1"/>
  <c r="BO928" i="1"/>
  <c r="BS928" i="1" s="1"/>
  <c r="BH928" i="1"/>
  <c r="BL928" i="1" s="1"/>
  <c r="CJ927" i="1"/>
  <c r="CN927" i="1" s="1"/>
  <c r="CC927" i="1"/>
  <c r="CG927" i="1" s="1"/>
  <c r="BV927" i="1"/>
  <c r="BZ927" i="1" s="1"/>
  <c r="BO927" i="1"/>
  <c r="BS927" i="1" s="1"/>
  <c r="BH927" i="1"/>
  <c r="BL927" i="1" s="1"/>
  <c r="CJ926" i="1"/>
  <c r="CN926" i="1" s="1"/>
  <c r="CC926" i="1"/>
  <c r="CG926" i="1" s="1"/>
  <c r="BV926" i="1"/>
  <c r="BZ926" i="1" s="1"/>
  <c r="BP926" i="1"/>
  <c r="BO926" i="1"/>
  <c r="BI926" i="1"/>
  <c r="BH926" i="1"/>
  <c r="CJ925" i="1"/>
  <c r="CN925" i="1" s="1"/>
  <c r="CP925" i="1" s="1"/>
  <c r="CJ924" i="1"/>
  <c r="CN924" i="1" s="1"/>
  <c r="CP924" i="1" s="1"/>
  <c r="CJ923" i="1"/>
  <c r="CN923" i="1" s="1"/>
  <c r="CP923" i="1" s="1"/>
  <c r="CJ922" i="1"/>
  <c r="CN922" i="1" s="1"/>
  <c r="CP922" i="1" s="1"/>
  <c r="CJ921" i="1"/>
  <c r="CN921" i="1" s="1"/>
  <c r="CC921" i="1"/>
  <c r="CG921" i="1" s="1"/>
  <c r="BV921" i="1"/>
  <c r="BZ921" i="1" s="1"/>
  <c r="BO921" i="1"/>
  <c r="BS921" i="1" s="1"/>
  <c r="BH921" i="1"/>
  <c r="BL921" i="1" s="1"/>
  <c r="CJ920" i="1"/>
  <c r="CN920" i="1" s="1"/>
  <c r="CC920" i="1"/>
  <c r="CG920" i="1" s="1"/>
  <c r="BV920" i="1"/>
  <c r="BZ920" i="1" s="1"/>
  <c r="BO920" i="1"/>
  <c r="BS920" i="1" s="1"/>
  <c r="BH920" i="1"/>
  <c r="BL920" i="1" s="1"/>
  <c r="CJ919" i="1"/>
  <c r="CN919" i="1" s="1"/>
  <c r="CP919" i="1" s="1"/>
  <c r="CJ918" i="1"/>
  <c r="CN918" i="1" s="1"/>
  <c r="CP918" i="1" s="1"/>
  <c r="CJ917" i="1"/>
  <c r="CN917" i="1" s="1"/>
  <c r="CP917" i="1" s="1"/>
  <c r="CJ916" i="1"/>
  <c r="CN916" i="1" s="1"/>
  <c r="CP916" i="1" s="1"/>
  <c r="CJ915" i="1"/>
  <c r="CN915" i="1" s="1"/>
  <c r="CP915" i="1" s="1"/>
  <c r="CJ914" i="1"/>
  <c r="CN914" i="1" s="1"/>
  <c r="CP914" i="1" s="1"/>
  <c r="CJ913" i="1"/>
  <c r="CN913" i="1" s="1"/>
  <c r="CP913" i="1" s="1"/>
  <c r="CJ912" i="1"/>
  <c r="CN912" i="1" s="1"/>
  <c r="CP912" i="1" s="1"/>
  <c r="CJ911" i="1"/>
  <c r="CN911" i="1" s="1"/>
  <c r="CP911" i="1" s="1"/>
  <c r="CJ910" i="1"/>
  <c r="CN910" i="1" s="1"/>
  <c r="CP910" i="1" s="1"/>
  <c r="CJ909" i="1"/>
  <c r="CN909" i="1" s="1"/>
  <c r="CP909" i="1" s="1"/>
  <c r="CJ908" i="1"/>
  <c r="CN908" i="1" s="1"/>
  <c r="CP908" i="1" s="1"/>
  <c r="CJ907" i="1"/>
  <c r="CN907" i="1" s="1"/>
  <c r="CP907" i="1" s="1"/>
  <c r="CJ906" i="1"/>
  <c r="CN906" i="1" s="1"/>
  <c r="CP906" i="1" s="1"/>
  <c r="CJ905" i="1"/>
  <c r="CN905" i="1" s="1"/>
  <c r="CP905" i="1" s="1"/>
  <c r="CJ904" i="1"/>
  <c r="CN904" i="1" s="1"/>
  <c r="CP904" i="1" s="1"/>
  <c r="CJ903" i="1"/>
  <c r="CN903" i="1" s="1"/>
  <c r="CP903" i="1" s="1"/>
  <c r="CJ902" i="1"/>
  <c r="CN902" i="1" s="1"/>
  <c r="CP902" i="1" s="1"/>
  <c r="CK901" i="1"/>
  <c r="CJ901" i="1"/>
  <c r="CK900" i="1"/>
  <c r="CJ900" i="1"/>
  <c r="CK899" i="1"/>
  <c r="CJ899" i="1"/>
  <c r="CJ898" i="1"/>
  <c r="CN898" i="1" s="1"/>
  <c r="CP898" i="1" s="1"/>
  <c r="CK897" i="1"/>
  <c r="CJ897" i="1"/>
  <c r="CK896" i="1"/>
  <c r="CJ896" i="1"/>
  <c r="CK895" i="1"/>
  <c r="CJ895" i="1"/>
  <c r="CK894" i="1"/>
  <c r="CJ894" i="1"/>
  <c r="CK893" i="1"/>
  <c r="CJ893" i="1"/>
  <c r="CK892" i="1"/>
  <c r="CJ892" i="1"/>
  <c r="CK891" i="1"/>
  <c r="CJ891" i="1"/>
  <c r="CK890" i="1"/>
  <c r="CJ890" i="1"/>
  <c r="CJ889" i="1"/>
  <c r="CN889" i="1" s="1"/>
  <c r="CP889" i="1" s="1"/>
  <c r="CJ888" i="1"/>
  <c r="CN888" i="1" s="1"/>
  <c r="CC888" i="1"/>
  <c r="CG888" i="1" s="1"/>
  <c r="BV888" i="1"/>
  <c r="BZ888" i="1" s="1"/>
  <c r="BP888" i="1"/>
  <c r="BO888" i="1"/>
  <c r="BI888" i="1"/>
  <c r="BH888" i="1"/>
  <c r="CJ887" i="1"/>
  <c r="CN887" i="1" s="1"/>
  <c r="CC887" i="1"/>
  <c r="CG887" i="1" s="1"/>
  <c r="BV887" i="1"/>
  <c r="BZ887" i="1" s="1"/>
  <c r="BO887" i="1"/>
  <c r="BS887" i="1" s="1"/>
  <c r="BH887" i="1"/>
  <c r="BL887" i="1" s="1"/>
  <c r="CJ886" i="1"/>
  <c r="CN886" i="1" s="1"/>
  <c r="CC886" i="1"/>
  <c r="CG886" i="1" s="1"/>
  <c r="BV886" i="1"/>
  <c r="BZ886" i="1" s="1"/>
  <c r="BO886" i="1"/>
  <c r="BS886" i="1" s="1"/>
  <c r="BH886" i="1"/>
  <c r="BL886" i="1" s="1"/>
  <c r="CJ885" i="1"/>
  <c r="CN885" i="1" s="1"/>
  <c r="CC885" i="1"/>
  <c r="CG885" i="1" s="1"/>
  <c r="BV885" i="1"/>
  <c r="BZ885" i="1" s="1"/>
  <c r="BO885" i="1"/>
  <c r="BS885" i="1" s="1"/>
  <c r="BH885" i="1"/>
  <c r="BL885" i="1" s="1"/>
  <c r="CJ884" i="1"/>
  <c r="CN884" i="1" s="1"/>
  <c r="CP884" i="1" s="1"/>
  <c r="CJ883" i="1"/>
  <c r="CN883" i="1" s="1"/>
  <c r="CP883" i="1" s="1"/>
  <c r="CJ882" i="1"/>
  <c r="CN882" i="1" s="1"/>
  <c r="CC882" i="1"/>
  <c r="CG882" i="1" s="1"/>
  <c r="BV882" i="1"/>
  <c r="BZ882" i="1" s="1"/>
  <c r="BO882" i="1"/>
  <c r="BS882" i="1" s="1"/>
  <c r="BH882" i="1"/>
  <c r="BL882" i="1" s="1"/>
  <c r="CJ881" i="1"/>
  <c r="CN881" i="1" s="1"/>
  <c r="CP881" i="1" s="1"/>
  <c r="CJ880" i="1"/>
  <c r="CN880" i="1" s="1"/>
  <c r="CP880" i="1" s="1"/>
  <c r="CJ879" i="1"/>
  <c r="CN879" i="1" s="1"/>
  <c r="CP879" i="1" s="1"/>
  <c r="CJ878" i="1"/>
  <c r="CN878" i="1" s="1"/>
  <c r="CC878" i="1"/>
  <c r="CG878" i="1" s="1"/>
  <c r="BV878" i="1"/>
  <c r="BZ878" i="1" s="1"/>
  <c r="BO878" i="1"/>
  <c r="BS878" i="1" s="1"/>
  <c r="BH878" i="1"/>
  <c r="BL878" i="1" s="1"/>
  <c r="CJ877" i="1"/>
  <c r="CN877" i="1" s="1"/>
  <c r="CC877" i="1"/>
  <c r="CG877" i="1" s="1"/>
  <c r="BV877" i="1"/>
  <c r="BZ877" i="1" s="1"/>
  <c r="BO877" i="1"/>
  <c r="BS877" i="1" s="1"/>
  <c r="BH877" i="1"/>
  <c r="BL877" i="1" s="1"/>
  <c r="CJ876" i="1"/>
  <c r="CN876" i="1" s="1"/>
  <c r="CP876" i="1" s="1"/>
  <c r="CJ875" i="1"/>
  <c r="CN875" i="1" s="1"/>
  <c r="CC875" i="1"/>
  <c r="CG875" i="1" s="1"/>
  <c r="BV875" i="1"/>
  <c r="BZ875" i="1" s="1"/>
  <c r="BO875" i="1"/>
  <c r="BS875" i="1" s="1"/>
  <c r="BH875" i="1"/>
  <c r="BL875" i="1" s="1"/>
  <c r="CJ874" i="1"/>
  <c r="CN874" i="1" s="1"/>
  <c r="CC874" i="1"/>
  <c r="CG874" i="1" s="1"/>
  <c r="BV874" i="1"/>
  <c r="BZ874" i="1" s="1"/>
  <c r="BO874" i="1"/>
  <c r="BS874" i="1" s="1"/>
  <c r="BH874" i="1"/>
  <c r="BL874" i="1" s="1"/>
  <c r="CJ873" i="1"/>
  <c r="CN873" i="1" s="1"/>
  <c r="CP873" i="1" s="1"/>
  <c r="CJ872" i="1"/>
  <c r="CN872" i="1" s="1"/>
  <c r="CC872" i="1"/>
  <c r="CG872" i="1" s="1"/>
  <c r="BV872" i="1"/>
  <c r="BZ872" i="1" s="1"/>
  <c r="BO872" i="1"/>
  <c r="BS872" i="1" s="1"/>
  <c r="BH872" i="1"/>
  <c r="BL872" i="1" s="1"/>
  <c r="CJ871" i="1"/>
  <c r="CN871" i="1" s="1"/>
  <c r="CC871" i="1"/>
  <c r="CG871" i="1" s="1"/>
  <c r="BV871" i="1"/>
  <c r="BZ871" i="1" s="1"/>
  <c r="BO871" i="1"/>
  <c r="BS871" i="1" s="1"/>
  <c r="BH871" i="1"/>
  <c r="BL871" i="1" s="1"/>
  <c r="CJ870" i="1"/>
  <c r="CN870" i="1" s="1"/>
  <c r="CP870" i="1" s="1"/>
  <c r="CJ869" i="1"/>
  <c r="CN869" i="1" s="1"/>
  <c r="CP869" i="1" s="1"/>
  <c r="CJ868" i="1"/>
  <c r="CN868" i="1" s="1"/>
  <c r="CP868" i="1" s="1"/>
  <c r="CJ867" i="1"/>
  <c r="CN867" i="1" s="1"/>
  <c r="CC867" i="1"/>
  <c r="CG867" i="1" s="1"/>
  <c r="BV867" i="1"/>
  <c r="BZ867" i="1" s="1"/>
  <c r="BO867" i="1"/>
  <c r="BS867" i="1" s="1"/>
  <c r="BH867" i="1"/>
  <c r="BL867" i="1" s="1"/>
  <c r="CJ866" i="1"/>
  <c r="CN866" i="1" s="1"/>
  <c r="CC866" i="1"/>
  <c r="CG866" i="1" s="1"/>
  <c r="BV866" i="1"/>
  <c r="BZ866" i="1" s="1"/>
  <c r="BO866" i="1"/>
  <c r="BS866" i="1" s="1"/>
  <c r="BH866" i="1"/>
  <c r="BL866" i="1" s="1"/>
  <c r="CJ865" i="1"/>
  <c r="CN865" i="1" s="1"/>
  <c r="CP865" i="1" s="1"/>
  <c r="CJ864" i="1"/>
  <c r="CN864" i="1" s="1"/>
  <c r="CP864" i="1" s="1"/>
  <c r="CJ863" i="1"/>
  <c r="CN863" i="1" s="1"/>
  <c r="CC863" i="1"/>
  <c r="BV863" i="1"/>
  <c r="BZ863" i="1" s="1"/>
  <c r="BO863" i="1"/>
  <c r="BS863" i="1" s="1"/>
  <c r="BH863" i="1"/>
  <c r="BL863" i="1" s="1"/>
  <c r="CJ862" i="1"/>
  <c r="CN862" i="1" s="1"/>
  <c r="CP862" i="1" s="1"/>
  <c r="CJ861" i="1"/>
  <c r="CN861" i="1" s="1"/>
  <c r="CP861" i="1" s="1"/>
  <c r="CJ860" i="1"/>
  <c r="CN860" i="1" s="1"/>
  <c r="CP860" i="1" s="1"/>
  <c r="CJ859" i="1"/>
  <c r="CN859" i="1" s="1"/>
  <c r="CP859" i="1" s="1"/>
  <c r="CJ858" i="1"/>
  <c r="CN858" i="1" s="1"/>
  <c r="CP858" i="1" s="1"/>
  <c r="CJ857" i="1"/>
  <c r="CN857" i="1" s="1"/>
  <c r="CC857" i="1"/>
  <c r="CG857" i="1" s="1"/>
  <c r="BV857" i="1"/>
  <c r="BZ857" i="1" s="1"/>
  <c r="BO857" i="1"/>
  <c r="BS857" i="1" s="1"/>
  <c r="BH857" i="1"/>
  <c r="BL857" i="1" s="1"/>
  <c r="CJ856" i="1"/>
  <c r="CN856" i="1" s="1"/>
  <c r="CC856" i="1"/>
  <c r="CG856" i="1" s="1"/>
  <c r="BV856" i="1"/>
  <c r="BZ856" i="1" s="1"/>
  <c r="BO856" i="1"/>
  <c r="BS856" i="1" s="1"/>
  <c r="BH856" i="1"/>
  <c r="BL856" i="1" s="1"/>
  <c r="CJ855" i="1"/>
  <c r="CN855" i="1" s="1"/>
  <c r="CC855" i="1"/>
  <c r="CG855" i="1" s="1"/>
  <c r="BV855" i="1"/>
  <c r="BZ855" i="1" s="1"/>
  <c r="BO855" i="1"/>
  <c r="BS855" i="1" s="1"/>
  <c r="BH855" i="1"/>
  <c r="BL855" i="1" s="1"/>
  <c r="CJ854" i="1"/>
  <c r="CN854" i="1" s="1"/>
  <c r="CC854" i="1"/>
  <c r="CG854" i="1" s="1"/>
  <c r="BV854" i="1"/>
  <c r="BZ854" i="1" s="1"/>
  <c r="BO854" i="1"/>
  <c r="BS854" i="1" s="1"/>
  <c r="BH854" i="1"/>
  <c r="BL854" i="1" s="1"/>
  <c r="CJ853" i="1"/>
  <c r="CN853" i="1" s="1"/>
  <c r="CC853" i="1"/>
  <c r="CG853" i="1" s="1"/>
  <c r="BV853" i="1"/>
  <c r="BZ853" i="1" s="1"/>
  <c r="BO853" i="1"/>
  <c r="BS853" i="1" s="1"/>
  <c r="BH853" i="1"/>
  <c r="BL853" i="1" s="1"/>
  <c r="CJ852" i="1"/>
  <c r="CN852" i="1" s="1"/>
  <c r="CC852" i="1"/>
  <c r="CG852" i="1" s="1"/>
  <c r="BV852" i="1"/>
  <c r="BZ852" i="1" s="1"/>
  <c r="BO852" i="1"/>
  <c r="BS852" i="1" s="1"/>
  <c r="BH852" i="1"/>
  <c r="BL852" i="1" s="1"/>
  <c r="CJ851" i="1"/>
  <c r="CN851" i="1" s="1"/>
  <c r="CC851" i="1"/>
  <c r="CG851" i="1" s="1"/>
  <c r="BV851" i="1"/>
  <c r="BZ851" i="1" s="1"/>
  <c r="BO851" i="1"/>
  <c r="BS851" i="1" s="1"/>
  <c r="BH851" i="1"/>
  <c r="BL851" i="1" s="1"/>
  <c r="CJ850" i="1"/>
  <c r="CN850" i="1" s="1"/>
  <c r="CP850" i="1" s="1"/>
  <c r="CJ849" i="1"/>
  <c r="CN849" i="1" s="1"/>
  <c r="CC849" i="1"/>
  <c r="CG849" i="1" s="1"/>
  <c r="BV849" i="1"/>
  <c r="BZ849" i="1" s="1"/>
  <c r="BO849" i="1"/>
  <c r="BS849" i="1" s="1"/>
  <c r="BH849" i="1"/>
  <c r="BL849" i="1" s="1"/>
  <c r="CK848" i="1"/>
  <c r="CJ848" i="1"/>
  <c r="CD848" i="1"/>
  <c r="CC848" i="1"/>
  <c r="BW848" i="1"/>
  <c r="BV848" i="1"/>
  <c r="BP848" i="1"/>
  <c r="BO848" i="1"/>
  <c r="BI848" i="1"/>
  <c r="BH848" i="1"/>
  <c r="CK847" i="1"/>
  <c r="CJ847" i="1"/>
  <c r="CD847" i="1"/>
  <c r="CC847" i="1"/>
  <c r="BW847" i="1"/>
  <c r="BV847" i="1"/>
  <c r="BP847" i="1"/>
  <c r="BO847" i="1"/>
  <c r="BI847" i="1"/>
  <c r="BH847" i="1"/>
  <c r="CJ846" i="1"/>
  <c r="CN846" i="1" s="1"/>
  <c r="CP846" i="1" s="1"/>
  <c r="CJ845" i="1"/>
  <c r="CN845" i="1" s="1"/>
  <c r="CC845" i="1"/>
  <c r="CG845" i="1" s="1"/>
  <c r="BV845" i="1"/>
  <c r="BZ845" i="1" s="1"/>
  <c r="BO845" i="1"/>
  <c r="BS845" i="1" s="1"/>
  <c r="BH845" i="1"/>
  <c r="BL845" i="1" s="1"/>
  <c r="CJ844" i="1"/>
  <c r="CN844" i="1" s="1"/>
  <c r="CC844" i="1"/>
  <c r="CG844" i="1" s="1"/>
  <c r="BV844" i="1"/>
  <c r="BZ844" i="1" s="1"/>
  <c r="BO844" i="1"/>
  <c r="BS844" i="1" s="1"/>
  <c r="BH844" i="1"/>
  <c r="BL844" i="1" s="1"/>
  <c r="CJ843" i="1"/>
  <c r="CN843" i="1" s="1"/>
  <c r="CC843" i="1"/>
  <c r="CG843" i="1" s="1"/>
  <c r="BV843" i="1"/>
  <c r="BZ843" i="1" s="1"/>
  <c r="BO843" i="1"/>
  <c r="BS843" i="1" s="1"/>
  <c r="BH843" i="1"/>
  <c r="BL843" i="1" s="1"/>
  <c r="CJ842" i="1"/>
  <c r="CN842" i="1" s="1"/>
  <c r="CC842" i="1"/>
  <c r="CG842" i="1" s="1"/>
  <c r="BV842" i="1"/>
  <c r="BZ842" i="1" s="1"/>
  <c r="BO842" i="1"/>
  <c r="BS842" i="1" s="1"/>
  <c r="BH842" i="1"/>
  <c r="BL842" i="1" s="1"/>
  <c r="CJ841" i="1"/>
  <c r="CN841" i="1" s="1"/>
  <c r="CC841" i="1"/>
  <c r="CG841" i="1" s="1"/>
  <c r="BV841" i="1"/>
  <c r="BZ841" i="1" s="1"/>
  <c r="BO841" i="1"/>
  <c r="BS841" i="1" s="1"/>
  <c r="BH841" i="1"/>
  <c r="BL841" i="1" s="1"/>
  <c r="CJ840" i="1"/>
  <c r="CN840" i="1" s="1"/>
  <c r="CC840" i="1"/>
  <c r="CG840" i="1" s="1"/>
  <c r="BV840" i="1"/>
  <c r="BZ840" i="1" s="1"/>
  <c r="BO840" i="1"/>
  <c r="BS840" i="1" s="1"/>
  <c r="BH840" i="1"/>
  <c r="BL840" i="1" s="1"/>
  <c r="CC839" i="1"/>
  <c r="CG839" i="1" s="1"/>
  <c r="BV839" i="1"/>
  <c r="BZ839" i="1" s="1"/>
  <c r="BO839" i="1"/>
  <c r="BS839" i="1" s="1"/>
  <c r="BH839" i="1"/>
  <c r="BL839" i="1" s="1"/>
  <c r="CC838" i="1"/>
  <c r="CG838" i="1" s="1"/>
  <c r="BV838" i="1"/>
  <c r="BZ838" i="1" s="1"/>
  <c r="BO838" i="1"/>
  <c r="BS838" i="1" s="1"/>
  <c r="BH838" i="1"/>
  <c r="BL838" i="1" s="1"/>
  <c r="CC837" i="1"/>
  <c r="CG837" i="1" s="1"/>
  <c r="BV837" i="1"/>
  <c r="BZ837" i="1" s="1"/>
  <c r="BO837" i="1"/>
  <c r="BS837" i="1" s="1"/>
  <c r="BH837" i="1"/>
  <c r="BL837" i="1" s="1"/>
  <c r="CC836" i="1"/>
  <c r="CG836" i="1" s="1"/>
  <c r="BV836" i="1"/>
  <c r="BZ836" i="1" s="1"/>
  <c r="BO836" i="1"/>
  <c r="BS836" i="1" s="1"/>
  <c r="BH836" i="1"/>
  <c r="BL836" i="1" s="1"/>
  <c r="CC835" i="1"/>
  <c r="CG835" i="1" s="1"/>
  <c r="BV835" i="1"/>
  <c r="BZ835" i="1" s="1"/>
  <c r="BO835" i="1"/>
  <c r="BS835" i="1" s="1"/>
  <c r="BH835" i="1"/>
  <c r="BL835" i="1" s="1"/>
  <c r="CC834" i="1"/>
  <c r="CG834" i="1" s="1"/>
  <c r="BV834" i="1"/>
  <c r="BZ834" i="1" s="1"/>
  <c r="BO834" i="1"/>
  <c r="BS834" i="1" s="1"/>
  <c r="BH834" i="1"/>
  <c r="BL834" i="1" s="1"/>
  <c r="CC833" i="1"/>
  <c r="CG833" i="1" s="1"/>
  <c r="BV833" i="1"/>
  <c r="BZ833" i="1" s="1"/>
  <c r="BO833" i="1"/>
  <c r="BS833" i="1" s="1"/>
  <c r="BH833" i="1"/>
  <c r="BL833" i="1" s="1"/>
  <c r="CC832" i="1"/>
  <c r="CG832" i="1" s="1"/>
  <c r="BV832" i="1"/>
  <c r="BZ832" i="1" s="1"/>
  <c r="BO832" i="1"/>
  <c r="BS832" i="1" s="1"/>
  <c r="BH832" i="1"/>
  <c r="BL832" i="1" s="1"/>
  <c r="CC831" i="1"/>
  <c r="CG831" i="1" s="1"/>
  <c r="BV831" i="1"/>
  <c r="BZ831" i="1" s="1"/>
  <c r="BO831" i="1"/>
  <c r="BS831" i="1" s="1"/>
  <c r="BH831" i="1"/>
  <c r="BL831" i="1" s="1"/>
  <c r="CC830" i="1"/>
  <c r="CG830" i="1" s="1"/>
  <c r="BV830" i="1"/>
  <c r="BZ830" i="1" s="1"/>
  <c r="BO830" i="1"/>
  <c r="BS830" i="1" s="1"/>
  <c r="BH830" i="1"/>
  <c r="BL830" i="1" s="1"/>
  <c r="CC829" i="1"/>
  <c r="CG829" i="1" s="1"/>
  <c r="BV829" i="1"/>
  <c r="BZ829" i="1" s="1"/>
  <c r="BO829" i="1"/>
  <c r="BS829" i="1" s="1"/>
  <c r="BH829" i="1"/>
  <c r="BL829" i="1" s="1"/>
  <c r="CC828" i="1"/>
  <c r="CG828" i="1" s="1"/>
  <c r="BV828" i="1"/>
  <c r="BZ828" i="1" s="1"/>
  <c r="BO828" i="1"/>
  <c r="BS828" i="1" s="1"/>
  <c r="BH828" i="1"/>
  <c r="BL828" i="1" s="1"/>
  <c r="CC827" i="1"/>
  <c r="CG827" i="1" s="1"/>
  <c r="BV827" i="1"/>
  <c r="BZ827" i="1" s="1"/>
  <c r="BO827" i="1"/>
  <c r="BS827" i="1" s="1"/>
  <c r="BH827" i="1"/>
  <c r="BL827" i="1" s="1"/>
  <c r="CC826" i="1"/>
  <c r="CG826" i="1" s="1"/>
  <c r="BV826" i="1"/>
  <c r="BZ826" i="1" s="1"/>
  <c r="BO826" i="1"/>
  <c r="BS826" i="1" s="1"/>
  <c r="BH826" i="1"/>
  <c r="BL826" i="1" s="1"/>
  <c r="CC825" i="1"/>
  <c r="CG825" i="1" s="1"/>
  <c r="BV825" i="1"/>
  <c r="BZ825" i="1" s="1"/>
  <c r="BO825" i="1"/>
  <c r="BS825" i="1" s="1"/>
  <c r="BH825" i="1"/>
  <c r="BL825" i="1" s="1"/>
  <c r="CC824" i="1"/>
  <c r="CG824" i="1" s="1"/>
  <c r="BV824" i="1"/>
  <c r="BZ824" i="1" s="1"/>
  <c r="BO824" i="1"/>
  <c r="BS824" i="1" s="1"/>
  <c r="BH824" i="1"/>
  <c r="BL824" i="1" s="1"/>
  <c r="CC823" i="1"/>
  <c r="CG823" i="1" s="1"/>
  <c r="BV823" i="1"/>
  <c r="BZ823" i="1" s="1"/>
  <c r="BO823" i="1"/>
  <c r="BS823" i="1" s="1"/>
  <c r="BH823" i="1"/>
  <c r="BL823" i="1" s="1"/>
  <c r="CC822" i="1"/>
  <c r="CG822" i="1" s="1"/>
  <c r="BV822" i="1"/>
  <c r="BZ822" i="1" s="1"/>
  <c r="BO822" i="1"/>
  <c r="BS822" i="1" s="1"/>
  <c r="BH822" i="1"/>
  <c r="BL822" i="1" s="1"/>
  <c r="CC821" i="1"/>
  <c r="CG821" i="1" s="1"/>
  <c r="BV821" i="1"/>
  <c r="BZ821" i="1" s="1"/>
  <c r="BO821" i="1"/>
  <c r="BS821" i="1" s="1"/>
  <c r="BH821" i="1"/>
  <c r="BL821" i="1" s="1"/>
  <c r="CC820" i="1"/>
  <c r="CG820" i="1" s="1"/>
  <c r="BV820" i="1"/>
  <c r="BZ820" i="1" s="1"/>
  <c r="BO820" i="1"/>
  <c r="BS820" i="1" s="1"/>
  <c r="BH820" i="1"/>
  <c r="BL820" i="1" s="1"/>
  <c r="CC819" i="1"/>
  <c r="CG819" i="1" s="1"/>
  <c r="BV819" i="1"/>
  <c r="BZ819" i="1" s="1"/>
  <c r="BO819" i="1"/>
  <c r="BS819" i="1" s="1"/>
  <c r="BH819" i="1"/>
  <c r="BL819" i="1" s="1"/>
  <c r="CC818" i="1"/>
  <c r="CG818" i="1" s="1"/>
  <c r="BV818" i="1"/>
  <c r="BZ818" i="1" s="1"/>
  <c r="BO818" i="1"/>
  <c r="BS818" i="1" s="1"/>
  <c r="BH818" i="1"/>
  <c r="BL818" i="1" s="1"/>
  <c r="CC817" i="1"/>
  <c r="CG817" i="1" s="1"/>
  <c r="BV817" i="1"/>
  <c r="BZ817" i="1" s="1"/>
  <c r="BO817" i="1"/>
  <c r="BS817" i="1" s="1"/>
  <c r="BH817" i="1"/>
  <c r="BL817" i="1" s="1"/>
  <c r="CD816" i="1"/>
  <c r="CC816" i="1"/>
  <c r="BW816" i="1"/>
  <c r="BV816" i="1"/>
  <c r="BO816" i="1"/>
  <c r="BS816" i="1" s="1"/>
  <c r="BH816" i="1"/>
  <c r="BL816" i="1" s="1"/>
  <c r="CC815" i="1"/>
  <c r="CG815" i="1" s="1"/>
  <c r="BV815" i="1"/>
  <c r="BZ815" i="1" s="1"/>
  <c r="BO815" i="1"/>
  <c r="BS815" i="1" s="1"/>
  <c r="BH815" i="1"/>
  <c r="BL815" i="1" s="1"/>
  <c r="CC814" i="1"/>
  <c r="CG814" i="1" s="1"/>
  <c r="BV814" i="1"/>
  <c r="BZ814" i="1" s="1"/>
  <c r="BO814" i="1"/>
  <c r="BS814" i="1" s="1"/>
  <c r="BH814" i="1"/>
  <c r="BL814" i="1" s="1"/>
  <c r="CC813" i="1"/>
  <c r="CG813" i="1" s="1"/>
  <c r="BV813" i="1"/>
  <c r="BZ813" i="1" s="1"/>
  <c r="BO813" i="1"/>
  <c r="BS813" i="1" s="1"/>
  <c r="BH813" i="1"/>
  <c r="BL813" i="1" s="1"/>
  <c r="CC812" i="1"/>
  <c r="CG812" i="1" s="1"/>
  <c r="BV812" i="1"/>
  <c r="BZ812" i="1" s="1"/>
  <c r="BO812" i="1"/>
  <c r="BS812" i="1" s="1"/>
  <c r="BH812" i="1"/>
  <c r="BL812" i="1" s="1"/>
  <c r="CC811" i="1"/>
  <c r="CG811" i="1" s="1"/>
  <c r="BV811" i="1"/>
  <c r="BZ811" i="1" s="1"/>
  <c r="BO811" i="1"/>
  <c r="BS811" i="1" s="1"/>
  <c r="BH811" i="1"/>
  <c r="BL811" i="1" s="1"/>
  <c r="CD810" i="1"/>
  <c r="CC810" i="1"/>
  <c r="BV810" i="1"/>
  <c r="BZ810" i="1" s="1"/>
  <c r="BO810" i="1"/>
  <c r="BS810" i="1" s="1"/>
  <c r="BH810" i="1"/>
  <c r="BL810" i="1" s="1"/>
  <c r="CC809" i="1"/>
  <c r="CG809" i="1" s="1"/>
  <c r="BV809" i="1"/>
  <c r="BZ809" i="1" s="1"/>
  <c r="BO809" i="1"/>
  <c r="BS809" i="1" s="1"/>
  <c r="BH809" i="1"/>
  <c r="BL809" i="1" s="1"/>
  <c r="CC808" i="1"/>
  <c r="CG808" i="1" s="1"/>
  <c r="BV808" i="1"/>
  <c r="BZ808" i="1" s="1"/>
  <c r="BO808" i="1"/>
  <c r="BS808" i="1" s="1"/>
  <c r="BH808" i="1"/>
  <c r="BL808" i="1" s="1"/>
  <c r="CC807" i="1"/>
  <c r="CG807" i="1" s="1"/>
  <c r="BV807" i="1"/>
  <c r="BZ807" i="1" s="1"/>
  <c r="BO807" i="1"/>
  <c r="BS807" i="1" s="1"/>
  <c r="BI807" i="1"/>
  <c r="BH807" i="1"/>
  <c r="CD806" i="1"/>
  <c r="CC806" i="1"/>
  <c r="BV806" i="1"/>
  <c r="BZ806" i="1" s="1"/>
  <c r="BO806" i="1"/>
  <c r="BS806" i="1" s="1"/>
  <c r="BH806" i="1"/>
  <c r="BL806" i="1" s="1"/>
  <c r="CC805" i="1"/>
  <c r="CG805" i="1" s="1"/>
  <c r="BV805" i="1"/>
  <c r="BZ805" i="1" s="1"/>
  <c r="BO805" i="1"/>
  <c r="BS805" i="1" s="1"/>
  <c r="BH805" i="1"/>
  <c r="BL805" i="1" s="1"/>
  <c r="CC804" i="1"/>
  <c r="CG804" i="1" s="1"/>
  <c r="BW804" i="1"/>
  <c r="BV804" i="1"/>
  <c r="BP804" i="1"/>
  <c r="BO804" i="1"/>
  <c r="BI804" i="1"/>
  <c r="BH804" i="1"/>
  <c r="CJ803" i="1"/>
  <c r="CJ802" i="1"/>
  <c r="CJ801" i="1"/>
  <c r="CK801" i="1" s="1"/>
  <c r="CJ800" i="1"/>
  <c r="CK800" i="1" s="1"/>
  <c r="CN800" i="1" s="1"/>
  <c r="CP800" i="1" s="1"/>
  <c r="CJ799" i="1"/>
  <c r="CK799" i="1" s="1"/>
  <c r="CC799" i="1"/>
  <c r="CD799" i="1" s="1"/>
  <c r="BV799" i="1"/>
  <c r="BO799" i="1"/>
  <c r="BP799" i="1" s="1"/>
  <c r="BS799" i="1" s="1"/>
  <c r="BH799" i="1"/>
  <c r="BI799" i="1" s="1"/>
  <c r="CJ798" i="1"/>
  <c r="CK798" i="1" s="1"/>
  <c r="CN798" i="1" s="1"/>
  <c r="CC798" i="1"/>
  <c r="CD798" i="1" s="1"/>
  <c r="BV798" i="1"/>
  <c r="BW798" i="1" s="1"/>
  <c r="BO798" i="1"/>
  <c r="BP798" i="1" s="1"/>
  <c r="BH798" i="1"/>
  <c r="CJ797" i="1"/>
  <c r="CJ796" i="1"/>
  <c r="CC796" i="1"/>
  <c r="CD796" i="1" s="1"/>
  <c r="CG796" i="1" s="1"/>
  <c r="BV796" i="1"/>
  <c r="BW796" i="1" s="1"/>
  <c r="BO796" i="1"/>
  <c r="BP796" i="1" s="1"/>
  <c r="BH796" i="1"/>
  <c r="CJ795" i="1"/>
  <c r="CC795" i="1"/>
  <c r="BV795" i="1"/>
  <c r="BW795" i="1" s="1"/>
  <c r="BZ795" i="1" s="1"/>
  <c r="BO795" i="1"/>
  <c r="BH795" i="1"/>
  <c r="BI795" i="1" s="1"/>
  <c r="CJ794" i="1"/>
  <c r="CK794" i="1" s="1"/>
  <c r="CC794" i="1"/>
  <c r="CD794" i="1" s="1"/>
  <c r="BV794" i="1"/>
  <c r="BW794" i="1" s="1"/>
  <c r="BO794" i="1"/>
  <c r="BP794" i="1" s="1"/>
  <c r="BH794" i="1"/>
  <c r="CJ793" i="1"/>
  <c r="CK793" i="1" s="1"/>
  <c r="CN793" i="1" s="1"/>
  <c r="CC793" i="1"/>
  <c r="CD793" i="1" s="1"/>
  <c r="CG793" i="1" s="1"/>
  <c r="BV793" i="1"/>
  <c r="BO793" i="1"/>
  <c r="BP793" i="1" s="1"/>
  <c r="BS793" i="1" s="1"/>
  <c r="BH793" i="1"/>
  <c r="CJ792" i="1"/>
  <c r="CC792" i="1"/>
  <c r="CD792" i="1" s="1"/>
  <c r="BV792" i="1"/>
  <c r="BW792" i="1" s="1"/>
  <c r="BO792" i="1"/>
  <c r="BH792" i="1"/>
  <c r="CJ791" i="1"/>
  <c r="CC791" i="1"/>
  <c r="BV791" i="1"/>
  <c r="BW791" i="1" s="1"/>
  <c r="BZ791" i="1" s="1"/>
  <c r="BO791" i="1"/>
  <c r="BP791" i="1" s="1"/>
  <c r="BH791" i="1"/>
  <c r="BI791" i="1" s="1"/>
  <c r="CJ790" i="1"/>
  <c r="CC790" i="1"/>
  <c r="BV790" i="1"/>
  <c r="BO790" i="1"/>
  <c r="BP790" i="1" s="1"/>
  <c r="BS790" i="1" s="1"/>
  <c r="BH790" i="1"/>
  <c r="CJ789" i="1"/>
  <c r="CK789" i="1" s="1"/>
  <c r="CN789" i="1" s="1"/>
  <c r="CP789" i="1" s="1"/>
  <c r="CJ788" i="1"/>
  <c r="CK788" i="1" s="1"/>
  <c r="CN788" i="1" s="1"/>
  <c r="CP788" i="1" s="1"/>
  <c r="CJ787" i="1"/>
  <c r="CK787" i="1" s="1"/>
  <c r="CN787" i="1" s="1"/>
  <c r="CC787" i="1"/>
  <c r="BV787" i="1"/>
  <c r="BW787" i="1" s="1"/>
  <c r="BO787" i="1"/>
  <c r="BH787" i="1"/>
  <c r="CJ786" i="1"/>
  <c r="CK786" i="1" s="1"/>
  <c r="CJ785" i="1"/>
  <c r="CJ784" i="1"/>
  <c r="CN784" i="1" s="1"/>
  <c r="CC784" i="1"/>
  <c r="CG784" i="1" s="1"/>
  <c r="BV784" i="1"/>
  <c r="BZ784" i="1" s="1"/>
  <c r="BO784" i="1"/>
  <c r="BS784" i="1" s="1"/>
  <c r="BH784" i="1"/>
  <c r="BL784" i="1" s="1"/>
  <c r="CJ783" i="1"/>
  <c r="CN783" i="1" s="1"/>
  <c r="CC783" i="1"/>
  <c r="CG783" i="1" s="1"/>
  <c r="BV783" i="1"/>
  <c r="BZ783" i="1" s="1"/>
  <c r="BO783" i="1"/>
  <c r="BS783" i="1" s="1"/>
  <c r="BH783" i="1"/>
  <c r="BL783" i="1" s="1"/>
  <c r="CJ782" i="1"/>
  <c r="CN782" i="1" s="1"/>
  <c r="CC782" i="1"/>
  <c r="CG782" i="1" s="1"/>
  <c r="BV782" i="1"/>
  <c r="BZ782" i="1" s="1"/>
  <c r="BO782" i="1"/>
  <c r="BS782" i="1" s="1"/>
  <c r="BH782" i="1"/>
  <c r="BL782" i="1" s="1"/>
  <c r="CJ781" i="1"/>
  <c r="CN781" i="1" s="1"/>
  <c r="CC781" i="1"/>
  <c r="CG781" i="1" s="1"/>
  <c r="BV781" i="1"/>
  <c r="BZ781" i="1" s="1"/>
  <c r="BO781" i="1"/>
  <c r="BS781" i="1" s="1"/>
  <c r="BH781" i="1"/>
  <c r="BL781" i="1" s="1"/>
  <c r="CJ780" i="1"/>
  <c r="CN780" i="1" s="1"/>
  <c r="CC780" i="1"/>
  <c r="CG780" i="1" s="1"/>
  <c r="BV780" i="1"/>
  <c r="BZ780" i="1" s="1"/>
  <c r="BO780" i="1"/>
  <c r="BS780" i="1" s="1"/>
  <c r="BH780" i="1"/>
  <c r="BL780" i="1" s="1"/>
  <c r="CJ779" i="1"/>
  <c r="CN779" i="1" s="1"/>
  <c r="CC779" i="1"/>
  <c r="CG779" i="1" s="1"/>
  <c r="BV779" i="1"/>
  <c r="BZ779" i="1" s="1"/>
  <c r="BO779" i="1"/>
  <c r="BS779" i="1" s="1"/>
  <c r="BH779" i="1"/>
  <c r="BL779" i="1" s="1"/>
  <c r="CJ778" i="1"/>
  <c r="CN778" i="1" s="1"/>
  <c r="CC778" i="1"/>
  <c r="CG778" i="1" s="1"/>
  <c r="BV778" i="1"/>
  <c r="BZ778" i="1" s="1"/>
  <c r="BO778" i="1"/>
  <c r="BS778" i="1" s="1"/>
  <c r="BH778" i="1"/>
  <c r="BL778" i="1" s="1"/>
  <c r="CJ777" i="1"/>
  <c r="CN777" i="1" s="1"/>
  <c r="CC777" i="1"/>
  <c r="CG777" i="1" s="1"/>
  <c r="BV777" i="1"/>
  <c r="BZ777" i="1" s="1"/>
  <c r="BO777" i="1"/>
  <c r="BS777" i="1" s="1"/>
  <c r="BH777" i="1"/>
  <c r="BL777" i="1" s="1"/>
  <c r="CC774" i="1"/>
  <c r="CD774" i="1" s="1"/>
  <c r="CG774" i="1" s="1"/>
  <c r="BV774" i="1"/>
  <c r="BO774" i="1"/>
  <c r="BH774" i="1"/>
  <c r="BI774" i="1" s="1"/>
  <c r="CC773" i="1"/>
  <c r="CD773" i="1" s="1"/>
  <c r="BV773" i="1"/>
  <c r="BW773" i="1" s="1"/>
  <c r="BO773" i="1"/>
  <c r="BP773" i="1" s="1"/>
  <c r="BS773" i="1" s="1"/>
  <c r="BH773" i="1"/>
  <c r="BI773" i="1" s="1"/>
  <c r="CC772" i="1"/>
  <c r="CD772" i="1" s="1"/>
  <c r="BV772" i="1"/>
  <c r="BW772" i="1" s="1"/>
  <c r="BO772" i="1"/>
  <c r="BP772" i="1" s="1"/>
  <c r="BH772" i="1"/>
  <c r="CC771" i="1"/>
  <c r="CD771" i="1" s="1"/>
  <c r="BV771" i="1"/>
  <c r="BO771" i="1"/>
  <c r="BH771" i="1"/>
  <c r="BI771" i="1" s="1"/>
  <c r="CC770" i="1"/>
  <c r="BV770" i="1"/>
  <c r="BW770" i="1" s="1"/>
  <c r="BO770" i="1"/>
  <c r="BP770" i="1" s="1"/>
  <c r="BS770" i="1" s="1"/>
  <c r="BH770" i="1"/>
  <c r="CC769" i="1"/>
  <c r="CD769" i="1" s="1"/>
  <c r="BV769" i="1"/>
  <c r="BO769" i="1"/>
  <c r="BH769" i="1"/>
  <c r="CC768" i="1"/>
  <c r="BV768" i="1"/>
  <c r="BW768" i="1" s="1"/>
  <c r="BO768" i="1"/>
  <c r="BP768" i="1" s="1"/>
  <c r="BS768" i="1" s="1"/>
  <c r="BH768" i="1"/>
  <c r="CC767" i="1"/>
  <c r="CD767" i="1" s="1"/>
  <c r="CG767" i="1" s="1"/>
  <c r="BV767" i="1"/>
  <c r="BW767" i="1" s="1"/>
  <c r="BO767" i="1"/>
  <c r="BH767" i="1"/>
  <c r="BI767" i="1" s="1"/>
  <c r="CC766" i="1"/>
  <c r="BV766" i="1"/>
  <c r="BW766" i="1" s="1"/>
  <c r="BO766" i="1"/>
  <c r="BP766" i="1" s="1"/>
  <c r="BS766" i="1" s="1"/>
  <c r="BH766" i="1"/>
  <c r="BI766" i="1" s="1"/>
  <c r="CC765" i="1"/>
  <c r="CD765" i="1" s="1"/>
  <c r="BV765" i="1"/>
  <c r="BW765" i="1" s="1"/>
  <c r="BO765" i="1"/>
  <c r="BP765" i="1" s="1"/>
  <c r="BS765" i="1" s="1"/>
  <c r="BH765" i="1"/>
  <c r="CC764" i="1"/>
  <c r="CD764" i="1" s="1"/>
  <c r="BV764" i="1"/>
  <c r="BW764" i="1" s="1"/>
  <c r="BO764" i="1"/>
  <c r="BH764" i="1"/>
  <c r="CC763" i="1"/>
  <c r="BV763" i="1"/>
  <c r="BW763" i="1" s="1"/>
  <c r="BO763" i="1"/>
  <c r="BH763" i="1"/>
  <c r="BI763" i="1" s="1"/>
  <c r="CC762" i="1"/>
  <c r="BV762" i="1"/>
  <c r="BW762" i="1" s="1"/>
  <c r="BO762" i="1"/>
  <c r="BP762" i="1" s="1"/>
  <c r="BS762" i="1" s="1"/>
  <c r="BH762" i="1"/>
  <c r="BI762" i="1" s="1"/>
  <c r="CC761" i="1"/>
  <c r="CD761" i="1" s="1"/>
  <c r="BV761" i="1"/>
  <c r="BW761" i="1" s="1"/>
  <c r="BO761" i="1"/>
  <c r="BP761" i="1" s="1"/>
  <c r="BH761" i="1"/>
  <c r="CC760" i="1"/>
  <c r="BV760" i="1"/>
  <c r="BO760" i="1"/>
  <c r="BP760" i="1" s="1"/>
  <c r="BS760" i="1" s="1"/>
  <c r="BH760" i="1"/>
  <c r="CC759" i="1"/>
  <c r="CD759" i="1" s="1"/>
  <c r="BV759" i="1"/>
  <c r="BW759" i="1" s="1"/>
  <c r="BO759" i="1"/>
  <c r="BP759" i="1" s="1"/>
  <c r="BH759" i="1"/>
  <c r="BI759" i="1" s="1"/>
  <c r="CC758" i="1"/>
  <c r="BV758" i="1"/>
  <c r="BO758" i="1"/>
  <c r="BP758" i="1" s="1"/>
  <c r="BS758" i="1" s="1"/>
  <c r="BH758" i="1"/>
  <c r="BI758" i="1" s="1"/>
  <c r="CC757" i="1"/>
  <c r="CD757" i="1" s="1"/>
  <c r="BV757" i="1"/>
  <c r="BW757" i="1" s="1"/>
  <c r="BO757" i="1"/>
  <c r="BH757" i="1"/>
  <c r="CC756" i="1"/>
  <c r="BV756" i="1"/>
  <c r="BO756" i="1"/>
  <c r="BP756" i="1" s="1"/>
  <c r="BS756" i="1" s="1"/>
  <c r="BH756" i="1"/>
  <c r="BI756" i="1" s="1"/>
  <c r="CC755" i="1"/>
  <c r="CD755" i="1" s="1"/>
  <c r="BV755" i="1"/>
  <c r="BW755" i="1" s="1"/>
  <c r="BO755" i="1"/>
  <c r="BP755" i="1" s="1"/>
  <c r="BH755" i="1"/>
  <c r="BI755" i="1" s="1"/>
  <c r="CC754" i="1"/>
  <c r="BV754" i="1"/>
  <c r="BO754" i="1"/>
  <c r="BP754" i="1" s="1"/>
  <c r="BS754" i="1" s="1"/>
  <c r="BH754" i="1"/>
  <c r="BI754" i="1" s="1"/>
  <c r="CC753" i="1"/>
  <c r="CD753" i="1" s="1"/>
  <c r="BV753" i="1"/>
  <c r="BW753" i="1" s="1"/>
  <c r="BO753" i="1"/>
  <c r="BP753" i="1" s="1"/>
  <c r="BS753" i="1" s="1"/>
  <c r="BH753" i="1"/>
  <c r="CC752" i="1"/>
  <c r="CD752" i="1" s="1"/>
  <c r="BV752" i="1"/>
  <c r="BO752" i="1"/>
  <c r="BH752" i="1"/>
  <c r="CC751" i="1"/>
  <c r="BV751" i="1"/>
  <c r="BW751" i="1" s="1"/>
  <c r="BO751" i="1"/>
  <c r="BH751" i="1"/>
  <c r="BI751" i="1" s="1"/>
  <c r="CC750" i="1"/>
  <c r="CD750" i="1" s="1"/>
  <c r="CG750" i="1" s="1"/>
  <c r="BV750" i="1"/>
  <c r="BO750" i="1"/>
  <c r="BH750" i="1"/>
  <c r="CC749" i="1"/>
  <c r="BV749" i="1"/>
  <c r="BW749" i="1" s="1"/>
  <c r="BO749" i="1"/>
  <c r="BH749" i="1"/>
  <c r="CC748" i="1"/>
  <c r="CD748" i="1" s="1"/>
  <c r="BV748" i="1"/>
  <c r="BO748" i="1"/>
  <c r="BH748" i="1"/>
  <c r="BI748" i="1" s="1"/>
  <c r="CC747" i="1"/>
  <c r="BV747" i="1"/>
  <c r="BW747" i="1" s="1"/>
  <c r="BO747" i="1"/>
  <c r="BH747" i="1"/>
  <c r="BI747" i="1" s="1"/>
  <c r="CC746" i="1"/>
  <c r="BV746" i="1"/>
  <c r="BO746" i="1"/>
  <c r="BP746" i="1" s="1"/>
  <c r="BH746" i="1"/>
  <c r="BI746" i="1" s="1"/>
  <c r="CC745" i="1"/>
  <c r="CG745" i="1" s="1"/>
  <c r="BV745" i="1"/>
  <c r="BO745" i="1"/>
  <c r="BP745" i="1" s="1"/>
  <c r="BS745" i="1" s="1"/>
  <c r="BH745" i="1"/>
  <c r="CC744" i="1"/>
  <c r="CD744" i="1" s="1"/>
  <c r="BV744" i="1"/>
  <c r="BO744" i="1"/>
  <c r="BP744" i="1" s="1"/>
  <c r="BH744" i="1"/>
  <c r="CC743" i="1"/>
  <c r="BV743" i="1"/>
  <c r="BW743" i="1" s="1"/>
  <c r="BO743" i="1"/>
  <c r="BP743" i="1" s="1"/>
  <c r="BH743" i="1"/>
  <c r="CC742" i="1"/>
  <c r="CD742" i="1" s="1"/>
  <c r="CG742" i="1" s="1"/>
  <c r="BV742" i="1"/>
  <c r="BW742" i="1" s="1"/>
  <c r="BO742" i="1"/>
  <c r="BP742" i="1" s="1"/>
  <c r="BH742" i="1"/>
  <c r="BI742" i="1" s="1"/>
  <c r="CC741" i="1"/>
  <c r="CD741" i="1" s="1"/>
  <c r="CG741" i="1" s="1"/>
  <c r="BV741" i="1"/>
  <c r="BW741" i="1" s="1"/>
  <c r="BO741" i="1"/>
  <c r="BP741" i="1" s="1"/>
  <c r="BH741" i="1"/>
  <c r="CC740" i="1"/>
  <c r="BV740" i="1"/>
  <c r="BW740" i="1" s="1"/>
  <c r="BO740" i="1"/>
  <c r="BP740" i="1" s="1"/>
  <c r="BH740" i="1"/>
  <c r="CC739" i="1"/>
  <c r="BV739" i="1"/>
  <c r="BW739" i="1" s="1"/>
  <c r="BZ739" i="1" s="1"/>
  <c r="BO739" i="1"/>
  <c r="BH739" i="1"/>
  <c r="BI739" i="1" s="1"/>
  <c r="CC738" i="1"/>
  <c r="CD738" i="1" s="1"/>
  <c r="BV738" i="1"/>
  <c r="BW738" i="1" s="1"/>
  <c r="BO738" i="1"/>
  <c r="BP738" i="1" s="1"/>
  <c r="BH738" i="1"/>
  <c r="CC737" i="1"/>
  <c r="CD737" i="1" s="1"/>
  <c r="CG737" i="1" s="1"/>
  <c r="BV737" i="1"/>
  <c r="BW737" i="1" s="1"/>
  <c r="BO737" i="1"/>
  <c r="BH737" i="1"/>
  <c r="CC736" i="1"/>
  <c r="CD736" i="1" s="1"/>
  <c r="BV736" i="1"/>
  <c r="BO736" i="1"/>
  <c r="BH736" i="1"/>
  <c r="BI736" i="1" s="1"/>
  <c r="CC735" i="1"/>
  <c r="BV735" i="1"/>
  <c r="BW735" i="1" s="1"/>
  <c r="BO735" i="1"/>
  <c r="BH735" i="1"/>
  <c r="CC734" i="1"/>
  <c r="BV734" i="1"/>
  <c r="BO734" i="1"/>
  <c r="BP734" i="1" s="1"/>
  <c r="BH734" i="1"/>
  <c r="BI734" i="1" s="1"/>
  <c r="CC733" i="1"/>
  <c r="CD733" i="1" s="1"/>
  <c r="BV733" i="1"/>
  <c r="BW733" i="1" s="1"/>
  <c r="BO733" i="1"/>
  <c r="BH733" i="1"/>
  <c r="CC732" i="1"/>
  <c r="CD732" i="1" s="1"/>
  <c r="BV732" i="1"/>
  <c r="BW732" i="1" s="1"/>
  <c r="BO732" i="1"/>
  <c r="BH732" i="1"/>
  <c r="CC731" i="1"/>
  <c r="CD731" i="1" s="1"/>
  <c r="CG731" i="1" s="1"/>
  <c r="BV731" i="1"/>
  <c r="BW731" i="1" s="1"/>
  <c r="BO731" i="1"/>
  <c r="BP731" i="1" s="1"/>
  <c r="BH731" i="1"/>
  <c r="BI731" i="1" s="1"/>
  <c r="CC730" i="1"/>
  <c r="BV730" i="1"/>
  <c r="BW730" i="1" s="1"/>
  <c r="BO730" i="1"/>
  <c r="BP730" i="1" s="1"/>
  <c r="BS730" i="1" s="1"/>
  <c r="BH730" i="1"/>
  <c r="CC729" i="1"/>
  <c r="CD729" i="1" s="1"/>
  <c r="BV729" i="1"/>
  <c r="BW729" i="1" s="1"/>
  <c r="BO729" i="1"/>
  <c r="BH729" i="1"/>
  <c r="CC728" i="1"/>
  <c r="CD728" i="1" s="1"/>
  <c r="BV728" i="1"/>
  <c r="BW728" i="1" s="1"/>
  <c r="BO728" i="1"/>
  <c r="BP728" i="1" s="1"/>
  <c r="BH728" i="1"/>
  <c r="CC727" i="1"/>
  <c r="CD727" i="1" s="1"/>
  <c r="BV727" i="1"/>
  <c r="BW727" i="1" s="1"/>
  <c r="BZ727" i="1" s="1"/>
  <c r="BO727" i="1"/>
  <c r="BH727" i="1"/>
  <c r="BI727" i="1" s="1"/>
  <c r="CC726" i="1"/>
  <c r="BV726" i="1"/>
  <c r="BW726" i="1" s="1"/>
  <c r="BZ726" i="1" s="1"/>
  <c r="BO726" i="1"/>
  <c r="BP726" i="1" s="1"/>
  <c r="BS726" i="1" s="1"/>
  <c r="BH726" i="1"/>
  <c r="CC725" i="1"/>
  <c r="BV725" i="1"/>
  <c r="BW725" i="1" s="1"/>
  <c r="BZ725" i="1" s="1"/>
  <c r="BO725" i="1"/>
  <c r="BH725" i="1"/>
  <c r="CJ724" i="1"/>
  <c r="CK724" i="1" s="1"/>
  <c r="CC724" i="1"/>
  <c r="CD724" i="1" s="1"/>
  <c r="CG724" i="1" s="1"/>
  <c r="BV724" i="1"/>
  <c r="BO724" i="1"/>
  <c r="BP724" i="1" s="1"/>
  <c r="BH724" i="1"/>
  <c r="CJ723" i="1"/>
  <c r="CK723" i="1" s="1"/>
  <c r="CN723" i="1" s="1"/>
  <c r="CC723" i="1"/>
  <c r="CD723" i="1" s="1"/>
  <c r="CG723" i="1" s="1"/>
  <c r="BV723" i="1"/>
  <c r="BO723" i="1"/>
  <c r="BH723" i="1"/>
  <c r="BI723" i="1" s="1"/>
  <c r="CJ722" i="1"/>
  <c r="CC722" i="1"/>
  <c r="BV722" i="1"/>
  <c r="BW722" i="1" s="1"/>
  <c r="BO722" i="1"/>
  <c r="BP722" i="1" s="1"/>
  <c r="BS722" i="1" s="1"/>
  <c r="BH722" i="1"/>
  <c r="BI722" i="1" s="1"/>
  <c r="CJ721" i="1"/>
  <c r="CC721" i="1"/>
  <c r="BV721" i="1"/>
  <c r="BW721" i="1" s="1"/>
  <c r="BZ721" i="1" s="1"/>
  <c r="BO721" i="1"/>
  <c r="BP721" i="1" s="1"/>
  <c r="BS721" i="1" s="1"/>
  <c r="BH721" i="1"/>
  <c r="CJ720" i="1"/>
  <c r="CK720" i="1" s="1"/>
  <c r="CC720" i="1"/>
  <c r="CD720" i="1" s="1"/>
  <c r="CG720" i="1" s="1"/>
  <c r="BV720" i="1"/>
  <c r="BW720" i="1" s="1"/>
  <c r="BZ720" i="1" s="1"/>
  <c r="BO720" i="1"/>
  <c r="BP720" i="1" s="1"/>
  <c r="BH720" i="1"/>
  <c r="CJ719" i="1"/>
  <c r="CC719" i="1"/>
  <c r="CD719" i="1" s="1"/>
  <c r="BV719" i="1"/>
  <c r="BO719" i="1"/>
  <c r="BP719" i="1" s="1"/>
  <c r="BH719" i="1"/>
  <c r="CJ718" i="1"/>
  <c r="CC718" i="1"/>
  <c r="CD718" i="1" s="1"/>
  <c r="BV718" i="1"/>
  <c r="BO718" i="1"/>
  <c r="BP718" i="1" s="1"/>
  <c r="BS718" i="1" s="1"/>
  <c r="BH718" i="1"/>
  <c r="CJ717" i="1"/>
  <c r="CC717" i="1"/>
  <c r="CD717" i="1" s="1"/>
  <c r="CG717" i="1" s="1"/>
  <c r="BV717" i="1"/>
  <c r="BW717" i="1" s="1"/>
  <c r="BZ717" i="1" s="1"/>
  <c r="BO717" i="1"/>
  <c r="BP717" i="1" s="1"/>
  <c r="BH717" i="1"/>
  <c r="CJ716" i="1"/>
  <c r="CC716" i="1"/>
  <c r="CD716" i="1" s="1"/>
  <c r="BV716" i="1"/>
  <c r="BO716" i="1"/>
  <c r="BH716" i="1"/>
  <c r="CJ715" i="1"/>
  <c r="CK715" i="1" s="1"/>
  <c r="CC715" i="1"/>
  <c r="CD715" i="1" s="1"/>
  <c r="CG715" i="1" s="1"/>
  <c r="BV715" i="1"/>
  <c r="BW715" i="1" s="1"/>
  <c r="BZ715" i="1" s="1"/>
  <c r="BO715" i="1"/>
  <c r="BP715" i="1" s="1"/>
  <c r="BH715" i="1"/>
  <c r="CJ714" i="1"/>
  <c r="CC714" i="1"/>
  <c r="CD714" i="1" s="1"/>
  <c r="BV714" i="1"/>
  <c r="BO714" i="1"/>
  <c r="BH714" i="1"/>
  <c r="BI714" i="1" s="1"/>
  <c r="CJ713" i="1"/>
  <c r="CC713" i="1"/>
  <c r="BV713" i="1"/>
  <c r="BW713" i="1" s="1"/>
  <c r="BO713" i="1"/>
  <c r="BP713" i="1" s="1"/>
  <c r="BS713" i="1" s="1"/>
  <c r="BH713" i="1"/>
  <c r="CJ712" i="1"/>
  <c r="CK712" i="1" s="1"/>
  <c r="CC712" i="1"/>
  <c r="BV712" i="1"/>
  <c r="BO712" i="1"/>
  <c r="BP712" i="1" s="1"/>
  <c r="BS712" i="1" s="1"/>
  <c r="BH712" i="1"/>
  <c r="CJ711" i="1"/>
  <c r="CK711" i="1" s="1"/>
  <c r="CN711" i="1" s="1"/>
  <c r="CC711" i="1"/>
  <c r="CD711" i="1" s="1"/>
  <c r="BV711" i="1"/>
  <c r="BW711" i="1" s="1"/>
  <c r="BO711" i="1"/>
  <c r="BP711" i="1" s="1"/>
  <c r="BH711" i="1"/>
  <c r="CJ710" i="1"/>
  <c r="CJ709" i="1"/>
  <c r="CK709" i="1" s="1"/>
  <c r="CN709" i="1" s="1"/>
  <c r="CC709" i="1"/>
  <c r="CD709" i="1" s="1"/>
  <c r="BV709" i="1"/>
  <c r="BW709" i="1" s="1"/>
  <c r="BO709" i="1"/>
  <c r="BH709" i="1"/>
  <c r="BI709" i="1" s="1"/>
  <c r="CJ708" i="1"/>
  <c r="CC708" i="1"/>
  <c r="CD708" i="1" s="1"/>
  <c r="BV708" i="1"/>
  <c r="BO708" i="1"/>
  <c r="BH708" i="1"/>
  <c r="CJ707" i="1"/>
  <c r="CC707" i="1"/>
  <c r="BV707" i="1"/>
  <c r="BW707" i="1" s="1"/>
  <c r="BO707" i="1"/>
  <c r="BP707" i="1" s="1"/>
  <c r="BS707" i="1" s="1"/>
  <c r="BH707" i="1"/>
  <c r="CJ706" i="1"/>
  <c r="CK706" i="1" s="1"/>
  <c r="CC706" i="1"/>
  <c r="BV706" i="1"/>
  <c r="BO706" i="1"/>
  <c r="BP706" i="1" s="1"/>
  <c r="BS706" i="1" s="1"/>
  <c r="BH706" i="1"/>
  <c r="CJ705" i="1"/>
  <c r="CK705" i="1" s="1"/>
  <c r="CN705" i="1" s="1"/>
  <c r="CC705" i="1"/>
  <c r="CD705" i="1" s="1"/>
  <c r="BV705" i="1"/>
  <c r="BW705" i="1" s="1"/>
  <c r="BO705" i="1"/>
  <c r="BP705" i="1" s="1"/>
  <c r="BH705" i="1"/>
  <c r="CJ704" i="1"/>
  <c r="CC704" i="1"/>
  <c r="CD704" i="1" s="1"/>
  <c r="BV704" i="1"/>
  <c r="BO704" i="1"/>
  <c r="BH704" i="1"/>
  <c r="BI704" i="1" s="1"/>
  <c r="CJ703" i="1"/>
  <c r="CK703" i="1" s="1"/>
  <c r="CC703" i="1"/>
  <c r="BV703" i="1"/>
  <c r="BW703" i="1" s="1"/>
  <c r="BO703" i="1"/>
  <c r="BP703" i="1" s="1"/>
  <c r="BS703" i="1" s="1"/>
  <c r="BH703" i="1"/>
  <c r="CJ702" i="1"/>
  <c r="CC702" i="1"/>
  <c r="BV702" i="1"/>
  <c r="BW702" i="1" s="1"/>
  <c r="BO702" i="1"/>
  <c r="BP702" i="1" s="1"/>
  <c r="BS702" i="1" s="1"/>
  <c r="BH702" i="1"/>
  <c r="CJ701" i="1"/>
  <c r="CK701" i="1" s="1"/>
  <c r="CN701" i="1" s="1"/>
  <c r="CC701" i="1"/>
  <c r="CD701" i="1" s="1"/>
  <c r="BV701" i="1"/>
  <c r="BW701" i="1" s="1"/>
  <c r="BO701" i="1"/>
  <c r="BP701" i="1" s="1"/>
  <c r="BH701" i="1"/>
  <c r="CJ700" i="1"/>
  <c r="CC700" i="1"/>
  <c r="CD700" i="1" s="1"/>
  <c r="BV700" i="1"/>
  <c r="BO700" i="1"/>
  <c r="BP700" i="1" s="1"/>
  <c r="BH700" i="1"/>
  <c r="CJ699" i="1"/>
  <c r="CK699" i="1" s="1"/>
  <c r="CC699" i="1"/>
  <c r="BV699" i="1"/>
  <c r="BW699" i="1" s="1"/>
  <c r="BO699" i="1"/>
  <c r="BP699" i="1" s="1"/>
  <c r="BS699" i="1" s="1"/>
  <c r="BH699" i="1"/>
  <c r="CJ698" i="1"/>
  <c r="CK698" i="1" s="1"/>
  <c r="CC698" i="1"/>
  <c r="CD698" i="1" s="1"/>
  <c r="BV698" i="1"/>
  <c r="BW698" i="1" s="1"/>
  <c r="BZ698" i="1" s="1"/>
  <c r="BO698" i="1"/>
  <c r="BH698" i="1"/>
  <c r="CJ697" i="1"/>
  <c r="CC697" i="1"/>
  <c r="CG697" i="1" s="1"/>
  <c r="BV697" i="1"/>
  <c r="BO697" i="1"/>
  <c r="BP697" i="1" s="1"/>
  <c r="BH697" i="1"/>
  <c r="CJ696" i="1"/>
  <c r="CK696" i="1" s="1"/>
  <c r="CN696" i="1" s="1"/>
  <c r="CC696" i="1"/>
  <c r="BV696" i="1"/>
  <c r="BW696" i="1" s="1"/>
  <c r="BO696" i="1"/>
  <c r="BH696" i="1"/>
  <c r="CJ695" i="1"/>
  <c r="CK695" i="1" s="1"/>
  <c r="CN695" i="1" s="1"/>
  <c r="CC695" i="1"/>
  <c r="CG695" i="1" s="1"/>
  <c r="BV695" i="1"/>
  <c r="BO695" i="1"/>
  <c r="BP695" i="1" s="1"/>
  <c r="BS695" i="1" s="1"/>
  <c r="BH695" i="1"/>
  <c r="CJ694" i="1"/>
  <c r="CC694" i="1"/>
  <c r="CG694" i="1" s="1"/>
  <c r="BV694" i="1"/>
  <c r="BW694" i="1" s="1"/>
  <c r="BO694" i="1"/>
  <c r="BH694" i="1"/>
  <c r="CJ693" i="1"/>
  <c r="CK693" i="1" s="1"/>
  <c r="CN693" i="1" s="1"/>
  <c r="CC693" i="1"/>
  <c r="CG693" i="1" s="1"/>
  <c r="BV693" i="1"/>
  <c r="BO693" i="1"/>
  <c r="BP693" i="1" s="1"/>
  <c r="BS693" i="1" s="1"/>
  <c r="BH693" i="1"/>
  <c r="CJ692" i="1"/>
  <c r="CK692" i="1" s="1"/>
  <c r="CC692" i="1"/>
  <c r="CG692" i="1" s="1"/>
  <c r="BV692" i="1"/>
  <c r="BW692" i="1" s="1"/>
  <c r="BZ692" i="1" s="1"/>
  <c r="BO692" i="1"/>
  <c r="BP692" i="1" s="1"/>
  <c r="BH692" i="1"/>
  <c r="CJ691" i="1"/>
  <c r="CK691" i="1" s="1"/>
  <c r="CN691" i="1" s="1"/>
  <c r="CC691" i="1"/>
  <c r="CG691" i="1" s="1"/>
  <c r="BV691" i="1"/>
  <c r="BO691" i="1"/>
  <c r="BP691" i="1" s="1"/>
  <c r="BS691" i="1" s="1"/>
  <c r="BH691" i="1"/>
  <c r="CJ690" i="1"/>
  <c r="CK690" i="1" s="1"/>
  <c r="CC690" i="1"/>
  <c r="CG690" i="1" s="1"/>
  <c r="BV690" i="1"/>
  <c r="BW690" i="1" s="1"/>
  <c r="BZ690" i="1" s="1"/>
  <c r="BO690" i="1"/>
  <c r="BH690" i="1"/>
  <c r="CJ689" i="1"/>
  <c r="CK689" i="1" s="1"/>
  <c r="CC689" i="1"/>
  <c r="BV689" i="1"/>
  <c r="BW689" i="1" s="1"/>
  <c r="BZ689" i="1" s="1"/>
  <c r="BO689" i="1"/>
  <c r="BH689" i="1"/>
  <c r="CJ688" i="1"/>
  <c r="CK688" i="1" s="1"/>
  <c r="CC688" i="1"/>
  <c r="CG688" i="1" s="1"/>
  <c r="BV688" i="1"/>
  <c r="BW688" i="1" s="1"/>
  <c r="BZ688" i="1" s="1"/>
  <c r="BO688" i="1"/>
  <c r="BI688" i="1"/>
  <c r="BH688" i="1"/>
  <c r="CJ687" i="1"/>
  <c r="CK687" i="1" s="1"/>
  <c r="CC687" i="1"/>
  <c r="CG687" i="1" s="1"/>
  <c r="BV687" i="1"/>
  <c r="BW687" i="1" s="1"/>
  <c r="BZ687" i="1" s="1"/>
  <c r="BO687" i="1"/>
  <c r="BP687" i="1" s="1"/>
  <c r="BI687" i="1"/>
  <c r="BH687" i="1"/>
  <c r="CG686" i="1"/>
  <c r="CG685" i="1"/>
  <c r="CC684" i="1"/>
  <c r="BV684" i="1"/>
  <c r="BO684" i="1"/>
  <c r="BP684" i="1" s="1"/>
  <c r="BH684" i="1"/>
  <c r="BI684" i="1" s="1"/>
  <c r="CC683" i="1"/>
  <c r="BV683" i="1"/>
  <c r="BW683" i="1" s="1"/>
  <c r="BZ683" i="1" s="1"/>
  <c r="BO683" i="1"/>
  <c r="BP683" i="1" s="1"/>
  <c r="BS683" i="1" s="1"/>
  <c r="BH683" i="1"/>
  <c r="BI683" i="1" s="1"/>
  <c r="CG682" i="1"/>
  <c r="BS682" i="1"/>
  <c r="CC681" i="1"/>
  <c r="CD681" i="1" s="1"/>
  <c r="CC680" i="1"/>
  <c r="BV680" i="1"/>
  <c r="BO680" i="1"/>
  <c r="BH680" i="1"/>
  <c r="CG679" i="1"/>
  <c r="BS679" i="1"/>
  <c r="CG678" i="1"/>
  <c r="BS678" i="1"/>
  <c r="CC677" i="1"/>
  <c r="BZ677" i="1"/>
  <c r="BO677" i="1"/>
  <c r="BP677" i="1" s="1"/>
  <c r="BH677" i="1"/>
  <c r="CC676" i="1"/>
  <c r="BZ676" i="1"/>
  <c r="BO676" i="1"/>
  <c r="BP676" i="1" s="1"/>
  <c r="BH676" i="1"/>
  <c r="CG675" i="1"/>
  <c r="CP675" i="1" s="1"/>
  <c r="CC674" i="1"/>
  <c r="CD674" i="1" s="1"/>
  <c r="BV674" i="1"/>
  <c r="BO674" i="1"/>
  <c r="BH674" i="1"/>
  <c r="CC673" i="1"/>
  <c r="CD673" i="1" s="1"/>
  <c r="BV673" i="1"/>
  <c r="BW673" i="1" s="1"/>
  <c r="BO673" i="1"/>
  <c r="BH673" i="1"/>
  <c r="BI673" i="1" s="1"/>
  <c r="CD672" i="1"/>
  <c r="CC672" i="1"/>
  <c r="BW672" i="1"/>
  <c r="BV672" i="1"/>
  <c r="BP672" i="1"/>
  <c r="BO672" i="1"/>
  <c r="BI672" i="1"/>
  <c r="BH672" i="1"/>
  <c r="CC671" i="1"/>
  <c r="CD671" i="1" s="1"/>
  <c r="BV671" i="1"/>
  <c r="BW671" i="1" s="1"/>
  <c r="BZ671" i="1" s="1"/>
  <c r="BO671" i="1"/>
  <c r="BP671" i="1" s="1"/>
  <c r="BH671" i="1"/>
  <c r="CC670" i="1"/>
  <c r="BV670" i="1"/>
  <c r="BW670" i="1" s="1"/>
  <c r="BO670" i="1"/>
  <c r="BH670" i="1"/>
  <c r="BI670" i="1" s="1"/>
  <c r="BL670" i="1" s="1"/>
  <c r="CC669" i="1"/>
  <c r="CG669" i="1" s="1"/>
  <c r="BV669" i="1"/>
  <c r="BZ669" i="1" s="1"/>
  <c r="BO669" i="1"/>
  <c r="BP669" i="1" s="1"/>
  <c r="BI669" i="1"/>
  <c r="BH669" i="1"/>
  <c r="CC668" i="1"/>
  <c r="CD668" i="1" s="1"/>
  <c r="BV668" i="1"/>
  <c r="BW668" i="1" s="1"/>
  <c r="BZ668" i="1" s="1"/>
  <c r="BO668" i="1"/>
  <c r="BH668" i="1"/>
  <c r="BI668" i="1" s="1"/>
  <c r="CC667" i="1"/>
  <c r="BV667" i="1"/>
  <c r="BO667" i="1"/>
  <c r="BP667" i="1" s="1"/>
  <c r="BH667" i="1"/>
  <c r="CC666" i="1"/>
  <c r="CD666" i="1" s="1"/>
  <c r="BV666" i="1"/>
  <c r="BW666" i="1" s="1"/>
  <c r="BZ666" i="1" s="1"/>
  <c r="BO666" i="1"/>
  <c r="BH666" i="1"/>
  <c r="BI666" i="1" s="1"/>
  <c r="CC665" i="1"/>
  <c r="CD665" i="1" s="1"/>
  <c r="BV665" i="1"/>
  <c r="BO665" i="1"/>
  <c r="BP665" i="1" s="1"/>
  <c r="BH665" i="1"/>
  <c r="BI665" i="1" s="1"/>
  <c r="CC664" i="1"/>
  <c r="BV664" i="1"/>
  <c r="BW664" i="1" s="1"/>
  <c r="BZ664" i="1" s="1"/>
  <c r="BO664" i="1"/>
  <c r="BH664" i="1"/>
  <c r="CC663" i="1"/>
  <c r="CD663" i="1" s="1"/>
  <c r="CG663" i="1" s="1"/>
  <c r="BV663" i="1"/>
  <c r="BW663" i="1" s="1"/>
  <c r="BO663" i="1"/>
  <c r="BP663" i="1" s="1"/>
  <c r="BH663" i="1"/>
  <c r="CC662" i="1"/>
  <c r="CD662" i="1" s="1"/>
  <c r="CG662" i="1" s="1"/>
  <c r="BV662" i="1"/>
  <c r="BW662" i="1" s="1"/>
  <c r="BO662" i="1"/>
  <c r="BH662" i="1"/>
  <c r="CC661" i="1"/>
  <c r="BV661" i="1"/>
  <c r="BW661" i="1" s="1"/>
  <c r="BO661" i="1"/>
  <c r="BP661" i="1" s="1"/>
  <c r="BS661" i="1" s="1"/>
  <c r="BH661" i="1"/>
  <c r="BI661" i="1" s="1"/>
  <c r="CD660" i="1"/>
  <c r="CC660" i="1"/>
  <c r="BW660" i="1"/>
  <c r="BV660" i="1"/>
  <c r="BP660" i="1"/>
  <c r="BO660" i="1"/>
  <c r="BI660" i="1"/>
  <c r="BH660" i="1"/>
  <c r="CC659" i="1"/>
  <c r="CD659" i="1" s="1"/>
  <c r="BV659" i="1"/>
  <c r="BW659" i="1" s="1"/>
  <c r="BZ659" i="1" s="1"/>
  <c r="BO659" i="1"/>
  <c r="BH659" i="1"/>
  <c r="CC658" i="1"/>
  <c r="BV658" i="1"/>
  <c r="BW658" i="1" s="1"/>
  <c r="BO658" i="1"/>
  <c r="BH658" i="1"/>
  <c r="BI658" i="1" s="1"/>
  <c r="CC657" i="1"/>
  <c r="CD657" i="1" s="1"/>
  <c r="BV657" i="1"/>
  <c r="BO657" i="1"/>
  <c r="BH657" i="1"/>
  <c r="CC656" i="1"/>
  <c r="BV656" i="1"/>
  <c r="BW656" i="1" s="1"/>
  <c r="BO656" i="1"/>
  <c r="BH656" i="1"/>
  <c r="CC655" i="1"/>
  <c r="CD655" i="1" s="1"/>
  <c r="BV655" i="1"/>
  <c r="BW655" i="1" s="1"/>
  <c r="BZ655" i="1" s="1"/>
  <c r="BO655" i="1"/>
  <c r="BP655" i="1" s="1"/>
  <c r="BH655" i="1"/>
  <c r="CC654" i="1"/>
  <c r="BV654" i="1"/>
  <c r="BW654" i="1" s="1"/>
  <c r="BO654" i="1"/>
  <c r="BH654" i="1"/>
  <c r="CC653" i="1"/>
  <c r="CD653" i="1" s="1"/>
  <c r="BV653" i="1"/>
  <c r="BW653" i="1" s="1"/>
  <c r="BZ653" i="1" s="1"/>
  <c r="BO653" i="1"/>
  <c r="BP653" i="1" s="1"/>
  <c r="BH653" i="1"/>
  <c r="CC652" i="1"/>
  <c r="BV652" i="1"/>
  <c r="BW652" i="1" s="1"/>
  <c r="BO652" i="1"/>
  <c r="BH652" i="1"/>
  <c r="CC651" i="1"/>
  <c r="CD651" i="1" s="1"/>
  <c r="BV651" i="1"/>
  <c r="BW651" i="1" s="1"/>
  <c r="BZ651" i="1" s="1"/>
  <c r="BO651" i="1"/>
  <c r="BH651" i="1"/>
  <c r="CC650" i="1"/>
  <c r="BV650" i="1"/>
  <c r="BW650" i="1" s="1"/>
  <c r="BO650" i="1"/>
  <c r="BH650" i="1"/>
  <c r="BI650" i="1" s="1"/>
  <c r="CC649" i="1"/>
  <c r="CD649" i="1" s="1"/>
  <c r="BV649" i="1"/>
  <c r="BO649" i="1"/>
  <c r="BH649" i="1"/>
  <c r="CC648" i="1"/>
  <c r="BV648" i="1"/>
  <c r="BW648" i="1" s="1"/>
  <c r="BO648" i="1"/>
  <c r="BH648" i="1"/>
  <c r="CC647" i="1"/>
  <c r="CD647" i="1" s="1"/>
  <c r="BV647" i="1"/>
  <c r="BW647" i="1" s="1"/>
  <c r="BZ647" i="1" s="1"/>
  <c r="BO647" i="1"/>
  <c r="BP647" i="1" s="1"/>
  <c r="BH647" i="1"/>
  <c r="CC646" i="1"/>
  <c r="BV646" i="1"/>
  <c r="BW646" i="1" s="1"/>
  <c r="BO646" i="1"/>
  <c r="BH646" i="1"/>
  <c r="CC645" i="1"/>
  <c r="CD645" i="1" s="1"/>
  <c r="BV645" i="1"/>
  <c r="BW645" i="1" s="1"/>
  <c r="BZ645" i="1" s="1"/>
  <c r="BO645" i="1"/>
  <c r="BP645" i="1" s="1"/>
  <c r="BH645" i="1"/>
  <c r="CC644" i="1"/>
  <c r="BV644" i="1"/>
  <c r="BW644" i="1" s="1"/>
  <c r="BO644" i="1"/>
  <c r="BH644" i="1"/>
  <c r="BI644" i="1" s="1"/>
  <c r="CC643" i="1"/>
  <c r="CD643" i="1" s="1"/>
  <c r="BV643" i="1"/>
  <c r="BW643" i="1" s="1"/>
  <c r="BZ643" i="1" s="1"/>
  <c r="BO643" i="1"/>
  <c r="BH643" i="1"/>
  <c r="CC642" i="1"/>
  <c r="BV642" i="1"/>
  <c r="BW642" i="1" s="1"/>
  <c r="BO642" i="1"/>
  <c r="BH642" i="1"/>
  <c r="CC641" i="1"/>
  <c r="CD641" i="1" s="1"/>
  <c r="BV641" i="1"/>
  <c r="BO641" i="1"/>
  <c r="BH641" i="1"/>
  <c r="CC640" i="1"/>
  <c r="BV640" i="1"/>
  <c r="BW640" i="1" s="1"/>
  <c r="BO640" i="1"/>
  <c r="BH640" i="1"/>
  <c r="CC639" i="1"/>
  <c r="CD639" i="1" s="1"/>
  <c r="BV639" i="1"/>
  <c r="BW639" i="1" s="1"/>
  <c r="BZ639" i="1" s="1"/>
  <c r="BO639" i="1"/>
  <c r="BP639" i="1" s="1"/>
  <c r="BH639" i="1"/>
  <c r="CC638" i="1"/>
  <c r="CP637" i="1"/>
  <c r="CP636" i="1"/>
  <c r="CP635" i="1"/>
  <c r="CP634" i="1"/>
  <c r="CP633" i="1"/>
  <c r="CP632" i="1"/>
  <c r="CP631" i="1"/>
  <c r="CC630" i="1"/>
  <c r="CD630" i="1" s="1"/>
  <c r="BW630" i="1"/>
  <c r="BV630" i="1"/>
  <c r="BP630" i="1"/>
  <c r="BO630" i="1"/>
  <c r="BI630" i="1"/>
  <c r="BH630" i="1"/>
  <c r="CC629" i="1"/>
  <c r="CG629" i="1" s="1"/>
  <c r="BV629" i="1"/>
  <c r="BZ629" i="1" s="1"/>
  <c r="BO629" i="1"/>
  <c r="BS629" i="1" s="1"/>
  <c r="BH629" i="1"/>
  <c r="BL629" i="1" s="1"/>
  <c r="CC628" i="1"/>
  <c r="BW628" i="1"/>
  <c r="BV628" i="1"/>
  <c r="BP628" i="1"/>
  <c r="BO628" i="1"/>
  <c r="BI628" i="1"/>
  <c r="BH628" i="1"/>
  <c r="CC627" i="1"/>
  <c r="CG627" i="1" s="1"/>
  <c r="BV627" i="1"/>
  <c r="BZ627" i="1" s="1"/>
  <c r="BO627" i="1"/>
  <c r="BS627" i="1" s="1"/>
  <c r="BH627" i="1"/>
  <c r="BL627" i="1" s="1"/>
  <c r="CC626" i="1"/>
  <c r="CD626" i="1" s="1"/>
  <c r="CG626" i="1" s="1"/>
  <c r="BW626" i="1"/>
  <c r="BV626" i="1"/>
  <c r="BP626" i="1"/>
  <c r="BO626" i="1"/>
  <c r="BI626" i="1"/>
  <c r="BH626" i="1"/>
  <c r="CC625" i="1"/>
  <c r="CD625" i="1" s="1"/>
  <c r="BW625" i="1"/>
  <c r="BV625" i="1"/>
  <c r="BP625" i="1"/>
  <c r="BO625" i="1"/>
  <c r="BI625" i="1"/>
  <c r="BH625" i="1"/>
  <c r="CC624" i="1"/>
  <c r="CD624" i="1" s="1"/>
  <c r="BW624" i="1"/>
  <c r="BV624" i="1"/>
  <c r="BP624" i="1"/>
  <c r="BO624" i="1"/>
  <c r="BI624" i="1"/>
  <c r="BH624" i="1"/>
  <c r="CC623" i="1"/>
  <c r="BW623" i="1"/>
  <c r="BV623" i="1"/>
  <c r="BP623" i="1"/>
  <c r="BO623" i="1"/>
  <c r="BI623" i="1"/>
  <c r="BH623" i="1"/>
  <c r="CC622" i="1"/>
  <c r="CD622" i="1" s="1"/>
  <c r="CG622" i="1" s="1"/>
  <c r="BW622" i="1"/>
  <c r="BV622" i="1"/>
  <c r="BP622" i="1"/>
  <c r="BO622" i="1"/>
  <c r="BI622" i="1"/>
  <c r="BH622" i="1"/>
  <c r="CC621" i="1"/>
  <c r="CD621" i="1" s="1"/>
  <c r="BW621" i="1"/>
  <c r="BV621" i="1"/>
  <c r="BP621" i="1"/>
  <c r="BO621" i="1"/>
  <c r="BI621" i="1"/>
  <c r="BH621" i="1"/>
  <c r="CC620" i="1"/>
  <c r="CG620" i="1" s="1"/>
  <c r="BV620" i="1"/>
  <c r="BZ620" i="1" s="1"/>
  <c r="BO620" i="1"/>
  <c r="BS620" i="1" s="1"/>
  <c r="BH620" i="1"/>
  <c r="BL620" i="1" s="1"/>
  <c r="CC619" i="1"/>
  <c r="CG619" i="1" s="1"/>
  <c r="BV619" i="1"/>
  <c r="BZ619" i="1" s="1"/>
  <c r="BO619" i="1"/>
  <c r="BS619" i="1" s="1"/>
  <c r="BH619" i="1"/>
  <c r="BL619" i="1" s="1"/>
  <c r="CC618" i="1"/>
  <c r="CG618" i="1" s="1"/>
  <c r="BV618" i="1"/>
  <c r="BZ618" i="1" s="1"/>
  <c r="BO618" i="1"/>
  <c r="BS618" i="1" s="1"/>
  <c r="BH618" i="1"/>
  <c r="BL618" i="1" s="1"/>
  <c r="CP617" i="1"/>
  <c r="CC616" i="1"/>
  <c r="CG616" i="1" s="1"/>
  <c r="BV616" i="1"/>
  <c r="BZ616" i="1" s="1"/>
  <c r="BO616" i="1"/>
  <c r="BS616" i="1" s="1"/>
  <c r="BH616" i="1"/>
  <c r="BL616" i="1" s="1"/>
  <c r="CC615" i="1"/>
  <c r="CG615" i="1" s="1"/>
  <c r="BV615" i="1"/>
  <c r="BZ615" i="1" s="1"/>
  <c r="BO615" i="1"/>
  <c r="BS615" i="1" s="1"/>
  <c r="BH615" i="1"/>
  <c r="BL615" i="1" s="1"/>
  <c r="CC614" i="1"/>
  <c r="BW614" i="1"/>
  <c r="BV614" i="1"/>
  <c r="BP614" i="1"/>
  <c r="BO614" i="1"/>
  <c r="BI614" i="1"/>
  <c r="BH614" i="1"/>
  <c r="CC613" i="1"/>
  <c r="CD613" i="1" s="1"/>
  <c r="CG613" i="1" s="1"/>
  <c r="BW613" i="1"/>
  <c r="BV613" i="1"/>
  <c r="BP613" i="1"/>
  <c r="BO613" i="1"/>
  <c r="BI613" i="1"/>
  <c r="BH613" i="1"/>
  <c r="CP612" i="1"/>
  <c r="CC611" i="1"/>
  <c r="CG611" i="1" s="1"/>
  <c r="BV611" i="1"/>
  <c r="BZ611" i="1" s="1"/>
  <c r="BO611" i="1"/>
  <c r="BS611" i="1" s="1"/>
  <c r="BH611" i="1"/>
  <c r="BL611" i="1" s="1"/>
  <c r="CC610" i="1"/>
  <c r="CG610" i="1" s="1"/>
  <c r="BV610" i="1"/>
  <c r="BZ610" i="1" s="1"/>
  <c r="BO610" i="1"/>
  <c r="BS610" i="1" s="1"/>
  <c r="BH610" i="1"/>
  <c r="BL610" i="1" s="1"/>
  <c r="CN609" i="1"/>
  <c r="CC609" i="1"/>
  <c r="CG609" i="1" s="1"/>
  <c r="BV609" i="1"/>
  <c r="BO609" i="1"/>
  <c r="BH609" i="1"/>
  <c r="CC608" i="1"/>
  <c r="CG608" i="1" s="1"/>
  <c r="BV608" i="1"/>
  <c r="BZ608" i="1" s="1"/>
  <c r="BO608" i="1"/>
  <c r="BS608" i="1" s="1"/>
  <c r="BH608" i="1"/>
  <c r="BL608" i="1" s="1"/>
  <c r="CC607" i="1"/>
  <c r="CG607" i="1" s="1"/>
  <c r="BV607" i="1"/>
  <c r="BZ607" i="1" s="1"/>
  <c r="BO607" i="1"/>
  <c r="BS607" i="1" s="1"/>
  <c r="BH607" i="1"/>
  <c r="BL607" i="1" s="1"/>
  <c r="CC606" i="1"/>
  <c r="CG606" i="1" s="1"/>
  <c r="BV606" i="1"/>
  <c r="BZ606" i="1" s="1"/>
  <c r="BO606" i="1"/>
  <c r="BS606" i="1" s="1"/>
  <c r="BH606" i="1"/>
  <c r="BL606" i="1" s="1"/>
  <c r="CC605" i="1"/>
  <c r="CG605" i="1" s="1"/>
  <c r="BV605" i="1"/>
  <c r="BZ605" i="1" s="1"/>
  <c r="BO605" i="1"/>
  <c r="BS605" i="1" s="1"/>
  <c r="BH605" i="1"/>
  <c r="BL605" i="1" s="1"/>
  <c r="CC604" i="1"/>
  <c r="CG604" i="1" s="1"/>
  <c r="BV604" i="1"/>
  <c r="BZ604" i="1" s="1"/>
  <c r="BO604" i="1"/>
  <c r="BS604" i="1" s="1"/>
  <c r="BH604" i="1"/>
  <c r="BL604" i="1" s="1"/>
  <c r="CC603" i="1"/>
  <c r="CG603" i="1" s="1"/>
  <c r="BV603" i="1"/>
  <c r="BZ603" i="1" s="1"/>
  <c r="BO603" i="1"/>
  <c r="BS603" i="1" s="1"/>
  <c r="BH603" i="1"/>
  <c r="BL603" i="1" s="1"/>
  <c r="CC602" i="1"/>
  <c r="CG602" i="1" s="1"/>
  <c r="BV602" i="1"/>
  <c r="BO602" i="1"/>
  <c r="BS602" i="1" s="1"/>
  <c r="BH602" i="1"/>
  <c r="BL602" i="1" s="1"/>
  <c r="CC601" i="1"/>
  <c r="CG601" i="1" s="1"/>
  <c r="BV601" i="1"/>
  <c r="BO601" i="1"/>
  <c r="BS601" i="1" s="1"/>
  <c r="BH601" i="1"/>
  <c r="BL601" i="1" s="1"/>
  <c r="CC600" i="1"/>
  <c r="CG600" i="1" s="1"/>
  <c r="BV600" i="1"/>
  <c r="BO600" i="1"/>
  <c r="BS600" i="1" s="1"/>
  <c r="BH600" i="1"/>
  <c r="BL600" i="1" s="1"/>
  <c r="CC599" i="1"/>
  <c r="CG599" i="1" s="1"/>
  <c r="BV599" i="1"/>
  <c r="BO599" i="1"/>
  <c r="BS599" i="1" s="1"/>
  <c r="BH599" i="1"/>
  <c r="BL599" i="1" s="1"/>
  <c r="CC598" i="1"/>
  <c r="CG598" i="1" s="1"/>
  <c r="BV598" i="1"/>
  <c r="BO598" i="1"/>
  <c r="BS598" i="1" s="1"/>
  <c r="BH598" i="1"/>
  <c r="BL598" i="1" s="1"/>
  <c r="CC597" i="1"/>
  <c r="CG597" i="1" s="1"/>
  <c r="BV597" i="1"/>
  <c r="BZ597" i="1" s="1"/>
  <c r="BO597" i="1"/>
  <c r="BS597" i="1" s="1"/>
  <c r="BH597" i="1"/>
  <c r="BL597" i="1" s="1"/>
  <c r="CC596" i="1"/>
  <c r="CG596" i="1" s="1"/>
  <c r="BV596" i="1"/>
  <c r="BO596" i="1"/>
  <c r="BS596" i="1" s="1"/>
  <c r="BH596" i="1"/>
  <c r="BL596" i="1" s="1"/>
  <c r="CC595" i="1"/>
  <c r="CG595" i="1" s="1"/>
  <c r="BV595" i="1"/>
  <c r="BO595" i="1"/>
  <c r="BS595" i="1" s="1"/>
  <c r="BH595" i="1"/>
  <c r="BL595" i="1" s="1"/>
  <c r="CC594" i="1"/>
  <c r="CG594" i="1" s="1"/>
  <c r="BV594" i="1"/>
  <c r="BO594" i="1"/>
  <c r="BS594" i="1" s="1"/>
  <c r="BH594" i="1"/>
  <c r="BL594" i="1" s="1"/>
  <c r="CC593" i="1"/>
  <c r="CG593" i="1" s="1"/>
  <c r="BV593" i="1"/>
  <c r="BO593" i="1"/>
  <c r="BS593" i="1" s="1"/>
  <c r="BH593" i="1"/>
  <c r="BL593" i="1" s="1"/>
  <c r="CC592" i="1"/>
  <c r="CG592" i="1" s="1"/>
  <c r="BV592" i="1"/>
  <c r="BO592" i="1"/>
  <c r="BS592" i="1" s="1"/>
  <c r="BH592" i="1"/>
  <c r="BL592" i="1" s="1"/>
  <c r="CC591" i="1"/>
  <c r="CG591" i="1" s="1"/>
  <c r="BV591" i="1"/>
  <c r="BZ591" i="1" s="1"/>
  <c r="BO591" i="1"/>
  <c r="BS591" i="1" s="1"/>
  <c r="BH591" i="1"/>
  <c r="BL591" i="1" s="1"/>
  <c r="CC590" i="1"/>
  <c r="CG590" i="1" s="1"/>
  <c r="BV590" i="1"/>
  <c r="BZ590" i="1" s="1"/>
  <c r="BO590" i="1"/>
  <c r="BS590" i="1" s="1"/>
  <c r="BH590" i="1"/>
  <c r="BL590" i="1" s="1"/>
  <c r="CC589" i="1"/>
  <c r="CG589" i="1" s="1"/>
  <c r="BV589" i="1"/>
  <c r="BZ589" i="1" s="1"/>
  <c r="BO589" i="1"/>
  <c r="BS589" i="1" s="1"/>
  <c r="BH589" i="1"/>
  <c r="BL589" i="1" s="1"/>
  <c r="CC588" i="1"/>
  <c r="CG588" i="1" s="1"/>
  <c r="BV588" i="1"/>
  <c r="BZ588" i="1" s="1"/>
  <c r="BO588" i="1"/>
  <c r="BS588" i="1" s="1"/>
  <c r="BH588" i="1"/>
  <c r="BL588" i="1" s="1"/>
  <c r="CC587" i="1"/>
  <c r="CG587" i="1" s="1"/>
  <c r="BV587" i="1"/>
  <c r="BZ587" i="1" s="1"/>
  <c r="BO587" i="1"/>
  <c r="BS587" i="1" s="1"/>
  <c r="BH587" i="1"/>
  <c r="BL587" i="1" s="1"/>
  <c r="CC586" i="1"/>
  <c r="CG586" i="1" s="1"/>
  <c r="BV586" i="1"/>
  <c r="BZ586" i="1" s="1"/>
  <c r="BO586" i="1"/>
  <c r="BS586" i="1" s="1"/>
  <c r="BH586" i="1"/>
  <c r="BL586" i="1" s="1"/>
  <c r="CC585" i="1"/>
  <c r="CG585" i="1" s="1"/>
  <c r="BV585" i="1"/>
  <c r="BZ585" i="1" s="1"/>
  <c r="BO585" i="1"/>
  <c r="BS585" i="1" s="1"/>
  <c r="BH585" i="1"/>
  <c r="BL585" i="1" s="1"/>
  <c r="CC584" i="1"/>
  <c r="CG584" i="1" s="1"/>
  <c r="BV584" i="1"/>
  <c r="BZ584" i="1" s="1"/>
  <c r="BO584" i="1"/>
  <c r="BS584" i="1" s="1"/>
  <c r="BH584" i="1"/>
  <c r="BL584" i="1" s="1"/>
  <c r="CN583" i="1"/>
  <c r="CC583" i="1"/>
  <c r="CG583" i="1" s="1"/>
  <c r="BW583" i="1"/>
  <c r="BV583" i="1"/>
  <c r="BP583" i="1"/>
  <c r="BO583" i="1"/>
  <c r="BI583" i="1"/>
  <c r="BH583" i="1"/>
  <c r="CC582" i="1"/>
  <c r="CG582" i="1" s="1"/>
  <c r="BV582" i="1"/>
  <c r="BZ582" i="1" s="1"/>
  <c r="BO582" i="1"/>
  <c r="BS582" i="1" s="1"/>
  <c r="BH582" i="1"/>
  <c r="BL582" i="1" s="1"/>
  <c r="CC581" i="1"/>
  <c r="CG581" i="1" s="1"/>
  <c r="BV581" i="1"/>
  <c r="BO581" i="1"/>
  <c r="BS581" i="1" s="1"/>
  <c r="BH581" i="1"/>
  <c r="BL581" i="1" s="1"/>
  <c r="CC580" i="1"/>
  <c r="CG580" i="1" s="1"/>
  <c r="BV580" i="1"/>
  <c r="BO580" i="1"/>
  <c r="BS580" i="1" s="1"/>
  <c r="BH580" i="1"/>
  <c r="BL580" i="1" s="1"/>
  <c r="CC579" i="1"/>
  <c r="CG579" i="1" s="1"/>
  <c r="BV579" i="1"/>
  <c r="BO579" i="1"/>
  <c r="BS579" i="1" s="1"/>
  <c r="BH579" i="1"/>
  <c r="BL579" i="1" s="1"/>
  <c r="CC578" i="1"/>
  <c r="CG578" i="1" s="1"/>
  <c r="BV578" i="1"/>
  <c r="BO578" i="1"/>
  <c r="BS578" i="1" s="1"/>
  <c r="BH578" i="1"/>
  <c r="BL578" i="1" s="1"/>
  <c r="CC577" i="1"/>
  <c r="CG577" i="1" s="1"/>
  <c r="BV577" i="1"/>
  <c r="BZ577" i="1" s="1"/>
  <c r="BO577" i="1"/>
  <c r="BS577" i="1" s="1"/>
  <c r="BH577" i="1"/>
  <c r="BL577" i="1" s="1"/>
  <c r="CN576" i="1"/>
  <c r="CC576" i="1"/>
  <c r="CG576" i="1" s="1"/>
  <c r="BV576" i="1"/>
  <c r="BZ576" i="1" s="1"/>
  <c r="BO576" i="1"/>
  <c r="BS576" i="1" s="1"/>
  <c r="BH576" i="1"/>
  <c r="BL576" i="1" s="1"/>
  <c r="CC575" i="1"/>
  <c r="CG575" i="1" s="1"/>
  <c r="BV575" i="1"/>
  <c r="BZ575" i="1" s="1"/>
  <c r="BO575" i="1"/>
  <c r="BS575" i="1" s="1"/>
  <c r="BH575" i="1"/>
  <c r="BL575" i="1" s="1"/>
  <c r="CC574" i="1"/>
  <c r="CD574" i="1" s="1"/>
  <c r="CG574" i="1" s="1"/>
  <c r="BW574" i="1"/>
  <c r="BV574" i="1"/>
  <c r="BP574" i="1"/>
  <c r="BO574" i="1"/>
  <c r="BI574" i="1"/>
  <c r="BH574" i="1"/>
  <c r="CC573" i="1"/>
  <c r="CG573" i="1" s="1"/>
  <c r="BV573" i="1"/>
  <c r="BZ573" i="1" s="1"/>
  <c r="BO573" i="1"/>
  <c r="BS573" i="1" s="1"/>
  <c r="BH573" i="1"/>
  <c r="BL573" i="1" s="1"/>
  <c r="CN572" i="1"/>
  <c r="CC572" i="1"/>
  <c r="CG572" i="1" s="1"/>
  <c r="BV572" i="1"/>
  <c r="BZ572" i="1" s="1"/>
  <c r="BO572" i="1"/>
  <c r="BS572" i="1" s="1"/>
  <c r="BH572" i="1"/>
  <c r="BL572" i="1" s="1"/>
  <c r="CP571" i="1"/>
  <c r="CC570" i="1"/>
  <c r="CG570" i="1" s="1"/>
  <c r="BV570" i="1"/>
  <c r="BZ570" i="1" s="1"/>
  <c r="BO570" i="1"/>
  <c r="BS570" i="1" s="1"/>
  <c r="BH570" i="1"/>
  <c r="BL570" i="1" s="1"/>
  <c r="CC569" i="1"/>
  <c r="CG569" i="1" s="1"/>
  <c r="BV569" i="1"/>
  <c r="BZ569" i="1" s="1"/>
  <c r="BO569" i="1"/>
  <c r="BS569" i="1" s="1"/>
  <c r="BH569" i="1"/>
  <c r="BL569" i="1" s="1"/>
  <c r="CC568" i="1"/>
  <c r="CD568" i="1" s="1"/>
  <c r="BW568" i="1"/>
  <c r="BV568" i="1"/>
  <c r="BP568" i="1"/>
  <c r="BO568" i="1"/>
  <c r="BI568" i="1"/>
  <c r="BH568" i="1"/>
  <c r="CC567" i="1"/>
  <c r="CD567" i="1" s="1"/>
  <c r="BW567" i="1"/>
  <c r="BV567" i="1"/>
  <c r="BP567" i="1"/>
  <c r="BO567" i="1"/>
  <c r="BI567" i="1"/>
  <c r="BH567" i="1"/>
  <c r="CC566" i="1"/>
  <c r="BW566" i="1"/>
  <c r="BV566" i="1"/>
  <c r="BP566" i="1"/>
  <c r="BO566" i="1"/>
  <c r="BI566" i="1"/>
  <c r="BH566" i="1"/>
  <c r="CN565" i="1"/>
  <c r="CC565" i="1"/>
  <c r="CG565" i="1" s="1"/>
  <c r="BW565" i="1"/>
  <c r="BV565" i="1"/>
  <c r="BP565" i="1"/>
  <c r="BO565" i="1"/>
  <c r="BI565" i="1"/>
  <c r="BH565" i="1"/>
  <c r="CN564" i="1"/>
  <c r="CC564" i="1"/>
  <c r="CG564" i="1" s="1"/>
  <c r="BW564" i="1"/>
  <c r="BV564" i="1"/>
  <c r="BP564" i="1"/>
  <c r="BO564" i="1"/>
  <c r="BI564" i="1"/>
  <c r="BH564" i="1"/>
  <c r="CN563" i="1"/>
  <c r="CC563" i="1"/>
  <c r="CG563" i="1" s="1"/>
  <c r="BW563" i="1"/>
  <c r="BV563" i="1"/>
  <c r="BP563" i="1"/>
  <c r="BO563" i="1"/>
  <c r="BI563" i="1"/>
  <c r="BH563" i="1"/>
  <c r="CN562" i="1"/>
  <c r="CC562" i="1"/>
  <c r="CG562" i="1" s="1"/>
  <c r="BW562" i="1"/>
  <c r="BV562" i="1"/>
  <c r="BP562" i="1"/>
  <c r="BO562" i="1"/>
  <c r="BI562" i="1"/>
  <c r="BH562" i="1"/>
  <c r="CN561" i="1"/>
  <c r="CC561" i="1"/>
  <c r="CG561" i="1" s="1"/>
  <c r="BW561" i="1"/>
  <c r="BV561" i="1"/>
  <c r="BP561" i="1"/>
  <c r="BO561" i="1"/>
  <c r="BI561" i="1"/>
  <c r="BH561" i="1"/>
  <c r="CN560" i="1"/>
  <c r="CC560" i="1"/>
  <c r="CG560" i="1" s="1"/>
  <c r="BW560" i="1"/>
  <c r="BV560" i="1"/>
  <c r="BP560" i="1"/>
  <c r="BO560" i="1"/>
  <c r="BI560" i="1"/>
  <c r="BH560" i="1"/>
  <c r="CN559" i="1"/>
  <c r="CC559" i="1"/>
  <c r="CG559" i="1" s="1"/>
  <c r="BW559" i="1"/>
  <c r="BV559" i="1"/>
  <c r="BP559" i="1"/>
  <c r="BO559" i="1"/>
  <c r="BI559" i="1"/>
  <c r="BH559" i="1"/>
  <c r="CC558" i="1"/>
  <c r="CG558" i="1" s="1"/>
  <c r="BV558" i="1"/>
  <c r="BZ558" i="1" s="1"/>
  <c r="BO558" i="1"/>
  <c r="BS558" i="1" s="1"/>
  <c r="BH558" i="1"/>
  <c r="BL558" i="1" s="1"/>
  <c r="CC557" i="1"/>
  <c r="CG557" i="1" s="1"/>
  <c r="BV557" i="1"/>
  <c r="BZ557" i="1" s="1"/>
  <c r="BO557" i="1"/>
  <c r="BS557" i="1" s="1"/>
  <c r="BH557" i="1"/>
  <c r="BL557" i="1" s="1"/>
  <c r="CC556" i="1"/>
  <c r="CD556" i="1" s="1"/>
  <c r="BW556" i="1"/>
  <c r="BV556" i="1"/>
  <c r="BP556" i="1"/>
  <c r="BO556" i="1"/>
  <c r="BI556" i="1"/>
  <c r="BH556" i="1"/>
  <c r="CC555" i="1"/>
  <c r="CG555" i="1" s="1"/>
  <c r="BV555" i="1"/>
  <c r="BO555" i="1"/>
  <c r="BS555" i="1" s="1"/>
  <c r="BH555" i="1"/>
  <c r="BL555" i="1" s="1"/>
  <c r="CC554" i="1"/>
  <c r="CG554" i="1" s="1"/>
  <c r="BV554" i="1"/>
  <c r="BO554" i="1"/>
  <c r="BS554" i="1" s="1"/>
  <c r="BH554" i="1"/>
  <c r="BL554" i="1" s="1"/>
  <c r="CC553" i="1"/>
  <c r="CG553" i="1" s="1"/>
  <c r="BV553" i="1"/>
  <c r="BZ553" i="1" s="1"/>
  <c r="BO553" i="1"/>
  <c r="BS553" i="1" s="1"/>
  <c r="BH553" i="1"/>
  <c r="BL553" i="1" s="1"/>
  <c r="CN552" i="1"/>
  <c r="CC552" i="1"/>
  <c r="CG552" i="1" s="1"/>
  <c r="BW552" i="1"/>
  <c r="BV552" i="1"/>
  <c r="BP552" i="1"/>
  <c r="BO552" i="1"/>
  <c r="BI552" i="1"/>
  <c r="BH552" i="1"/>
  <c r="CC551" i="1"/>
  <c r="CG551" i="1" s="1"/>
  <c r="BV551" i="1"/>
  <c r="BZ551" i="1" s="1"/>
  <c r="BO551" i="1"/>
  <c r="BS551" i="1" s="1"/>
  <c r="BH551" i="1"/>
  <c r="BL551" i="1" s="1"/>
  <c r="CC550" i="1"/>
  <c r="CG550" i="1" s="1"/>
  <c r="BV550" i="1"/>
  <c r="BZ550" i="1" s="1"/>
  <c r="BO550" i="1"/>
  <c r="BS550" i="1" s="1"/>
  <c r="BH550" i="1"/>
  <c r="BL550" i="1" s="1"/>
  <c r="CN549" i="1"/>
  <c r="CC549" i="1"/>
  <c r="CG549" i="1" s="1"/>
  <c r="BW549" i="1"/>
  <c r="BV549" i="1"/>
  <c r="BP549" i="1"/>
  <c r="BO549" i="1"/>
  <c r="BI549" i="1"/>
  <c r="BH549" i="1"/>
  <c r="CC548" i="1"/>
  <c r="CD548" i="1" s="1"/>
  <c r="CG548" i="1" s="1"/>
  <c r="BW548" i="1"/>
  <c r="BV548" i="1"/>
  <c r="BP548" i="1"/>
  <c r="BO548" i="1"/>
  <c r="BI548" i="1"/>
  <c r="BH548" i="1"/>
  <c r="CC547" i="1"/>
  <c r="CG547" i="1" s="1"/>
  <c r="BV547" i="1"/>
  <c r="BZ547" i="1" s="1"/>
  <c r="BO547" i="1"/>
  <c r="BS547" i="1" s="1"/>
  <c r="BH547" i="1"/>
  <c r="BL547" i="1" s="1"/>
  <c r="CN546" i="1"/>
  <c r="CC546" i="1"/>
  <c r="CG546" i="1" s="1"/>
  <c r="BW546" i="1"/>
  <c r="BV546" i="1"/>
  <c r="BP546" i="1"/>
  <c r="BO546" i="1"/>
  <c r="BI546" i="1"/>
  <c r="BH546" i="1"/>
  <c r="CN545" i="1"/>
  <c r="CC545" i="1"/>
  <c r="CG545" i="1" s="1"/>
  <c r="BW545" i="1"/>
  <c r="BV545" i="1"/>
  <c r="BP545" i="1"/>
  <c r="BO545" i="1"/>
  <c r="BI545" i="1"/>
  <c r="BH545" i="1"/>
  <c r="CC544" i="1"/>
  <c r="CG544" i="1" s="1"/>
  <c r="BV544" i="1"/>
  <c r="BZ544" i="1" s="1"/>
  <c r="BO544" i="1"/>
  <c r="BS544" i="1" s="1"/>
  <c r="BH544" i="1"/>
  <c r="BL544" i="1" s="1"/>
  <c r="CC543" i="1"/>
  <c r="CG543" i="1" s="1"/>
  <c r="BV543" i="1"/>
  <c r="BZ543" i="1" s="1"/>
  <c r="BO543" i="1"/>
  <c r="BS543" i="1" s="1"/>
  <c r="BH543" i="1"/>
  <c r="BL543" i="1" s="1"/>
  <c r="CC542" i="1"/>
  <c r="CG542" i="1" s="1"/>
  <c r="BV542" i="1"/>
  <c r="BZ542" i="1" s="1"/>
  <c r="BO542" i="1"/>
  <c r="BS542" i="1" s="1"/>
  <c r="BH542" i="1"/>
  <c r="BL542" i="1" s="1"/>
  <c r="CC541" i="1"/>
  <c r="CG541" i="1" s="1"/>
  <c r="BV541" i="1"/>
  <c r="BZ541" i="1" s="1"/>
  <c r="BO541" i="1"/>
  <c r="BS541" i="1" s="1"/>
  <c r="BH541" i="1"/>
  <c r="BL541" i="1" s="1"/>
  <c r="CC540" i="1"/>
  <c r="CG540" i="1" s="1"/>
  <c r="BV540" i="1"/>
  <c r="BZ540" i="1" s="1"/>
  <c r="BO540" i="1"/>
  <c r="BS540" i="1" s="1"/>
  <c r="BH540" i="1"/>
  <c r="BL540" i="1" s="1"/>
  <c r="CC539" i="1"/>
  <c r="CG539" i="1" s="1"/>
  <c r="BV539" i="1"/>
  <c r="BZ539" i="1" s="1"/>
  <c r="BO539" i="1"/>
  <c r="BS539" i="1" s="1"/>
  <c r="BH539" i="1"/>
  <c r="BL539" i="1" s="1"/>
  <c r="CC538" i="1"/>
  <c r="CG538" i="1" s="1"/>
  <c r="BV538" i="1"/>
  <c r="BZ538" i="1" s="1"/>
  <c r="BO538" i="1"/>
  <c r="BS538" i="1" s="1"/>
  <c r="BH538" i="1"/>
  <c r="BL538" i="1" s="1"/>
  <c r="CC537" i="1"/>
  <c r="CG537" i="1" s="1"/>
  <c r="BV537" i="1"/>
  <c r="BZ537" i="1" s="1"/>
  <c r="BO537" i="1"/>
  <c r="BS537" i="1" s="1"/>
  <c r="BH537" i="1"/>
  <c r="BL537" i="1" s="1"/>
  <c r="CC536" i="1"/>
  <c r="CG536" i="1" s="1"/>
  <c r="BV536" i="1"/>
  <c r="BZ536" i="1" s="1"/>
  <c r="BO536" i="1"/>
  <c r="BS536" i="1" s="1"/>
  <c r="BH536" i="1"/>
  <c r="BL536" i="1" s="1"/>
  <c r="CC535" i="1"/>
  <c r="CG535" i="1" s="1"/>
  <c r="BV535" i="1"/>
  <c r="BZ535" i="1" s="1"/>
  <c r="BO535" i="1"/>
  <c r="BS535" i="1" s="1"/>
  <c r="BH535" i="1"/>
  <c r="BL535" i="1" s="1"/>
  <c r="CC534" i="1"/>
  <c r="CG534" i="1" s="1"/>
  <c r="BV534" i="1"/>
  <c r="BZ534" i="1" s="1"/>
  <c r="BO534" i="1"/>
  <c r="BS534" i="1" s="1"/>
  <c r="BH534" i="1"/>
  <c r="BL534" i="1" s="1"/>
  <c r="CC533" i="1"/>
  <c r="CG533" i="1" s="1"/>
  <c r="BV533" i="1"/>
  <c r="BZ533" i="1" s="1"/>
  <c r="BO533" i="1"/>
  <c r="BS533" i="1" s="1"/>
  <c r="BH533" i="1"/>
  <c r="BL533" i="1" s="1"/>
  <c r="CC532" i="1"/>
  <c r="CG532" i="1" s="1"/>
  <c r="BV532" i="1"/>
  <c r="BZ532" i="1" s="1"/>
  <c r="BO532" i="1"/>
  <c r="BS532" i="1" s="1"/>
  <c r="BH532" i="1"/>
  <c r="BL532" i="1" s="1"/>
  <c r="CC531" i="1"/>
  <c r="CG531" i="1" s="1"/>
  <c r="BV531" i="1"/>
  <c r="BZ531" i="1" s="1"/>
  <c r="BO531" i="1"/>
  <c r="BS531" i="1" s="1"/>
  <c r="BH531" i="1"/>
  <c r="BL531" i="1" s="1"/>
  <c r="CC530" i="1"/>
  <c r="CG530" i="1" s="1"/>
  <c r="BV530" i="1"/>
  <c r="BZ530" i="1" s="1"/>
  <c r="BO530" i="1"/>
  <c r="BS530" i="1" s="1"/>
  <c r="BH530" i="1"/>
  <c r="BL530" i="1" s="1"/>
  <c r="CC529" i="1"/>
  <c r="CG529" i="1" s="1"/>
  <c r="BV529" i="1"/>
  <c r="BO529" i="1"/>
  <c r="BS529" i="1" s="1"/>
  <c r="BH529" i="1"/>
  <c r="BL529" i="1" s="1"/>
  <c r="CC528" i="1"/>
  <c r="CG528" i="1" s="1"/>
  <c r="BV528" i="1"/>
  <c r="BZ528" i="1" s="1"/>
  <c r="BO528" i="1"/>
  <c r="BS528" i="1" s="1"/>
  <c r="BH528" i="1"/>
  <c r="BL528" i="1" s="1"/>
  <c r="CP527" i="1"/>
  <c r="CP526" i="1"/>
  <c r="CP525" i="1"/>
  <c r="CP524" i="1"/>
  <c r="CP523" i="1"/>
  <c r="CP522" i="1"/>
  <c r="CP521" i="1"/>
  <c r="CP520" i="1"/>
  <c r="CP519" i="1"/>
  <c r="CP518" i="1"/>
  <c r="CP517" i="1"/>
  <c r="CP516" i="1"/>
  <c r="CP515" i="1"/>
  <c r="CP514" i="1"/>
  <c r="CP513" i="1"/>
  <c r="CP512" i="1"/>
  <c r="CP511" i="1"/>
  <c r="CP510" i="1"/>
  <c r="CP509" i="1"/>
  <c r="CP508" i="1"/>
  <c r="CP507" i="1"/>
  <c r="CP506" i="1"/>
  <c r="CP505" i="1"/>
  <c r="CP504" i="1"/>
  <c r="CP503" i="1"/>
  <c r="CP502" i="1"/>
  <c r="CJ501" i="1"/>
  <c r="CN501" i="1" s="1"/>
  <c r="CC501" i="1"/>
  <c r="CG501" i="1" s="1"/>
  <c r="BV501" i="1"/>
  <c r="BZ501" i="1" s="1"/>
  <c r="BO501" i="1"/>
  <c r="BS501" i="1" s="1"/>
  <c r="BH501" i="1"/>
  <c r="CJ500" i="1"/>
  <c r="CK500" i="1" s="1"/>
  <c r="CN500" i="1" s="1"/>
  <c r="CC500" i="1"/>
  <c r="CD500" i="1" s="1"/>
  <c r="CG500" i="1" s="1"/>
  <c r="BV500" i="1"/>
  <c r="BO500" i="1"/>
  <c r="BH500" i="1"/>
  <c r="BL500" i="1" s="1"/>
  <c r="CJ499" i="1"/>
  <c r="CN499" i="1" s="1"/>
  <c r="CC499" i="1"/>
  <c r="CG499" i="1" s="1"/>
  <c r="BV499" i="1"/>
  <c r="BZ499" i="1" s="1"/>
  <c r="BO499" i="1"/>
  <c r="BS499" i="1" s="1"/>
  <c r="BH499" i="1"/>
  <c r="BL499" i="1" s="1"/>
  <c r="CJ498" i="1"/>
  <c r="CN498" i="1" s="1"/>
  <c r="CC498" i="1"/>
  <c r="CG498" i="1" s="1"/>
  <c r="BV498" i="1"/>
  <c r="BZ498" i="1" s="1"/>
  <c r="BO498" i="1"/>
  <c r="BS498" i="1" s="1"/>
  <c r="BH498" i="1"/>
  <c r="BL498" i="1" s="1"/>
  <c r="CJ497" i="1"/>
  <c r="CK497" i="1" s="1"/>
  <c r="CN497" i="1" s="1"/>
  <c r="CC497" i="1"/>
  <c r="CD497" i="1" s="1"/>
  <c r="BV497" i="1"/>
  <c r="BO497" i="1"/>
  <c r="BP497" i="1" s="1"/>
  <c r="BS497" i="1" s="1"/>
  <c r="BH497" i="1"/>
  <c r="CK496" i="1"/>
  <c r="CJ496" i="1"/>
  <c r="CD496" i="1"/>
  <c r="CC496" i="1"/>
  <c r="BW496" i="1"/>
  <c r="BV496" i="1"/>
  <c r="BP496" i="1"/>
  <c r="BO496" i="1"/>
  <c r="BH496" i="1"/>
  <c r="BL496" i="1" s="1"/>
  <c r="CJ495" i="1"/>
  <c r="CN495" i="1" s="1"/>
  <c r="CC495" i="1"/>
  <c r="CG495" i="1" s="1"/>
  <c r="BV495" i="1"/>
  <c r="BZ495" i="1" s="1"/>
  <c r="BO495" i="1"/>
  <c r="BS495" i="1" s="1"/>
  <c r="BI495" i="1"/>
  <c r="BH495" i="1"/>
  <c r="CK494" i="1"/>
  <c r="CJ494" i="1"/>
  <c r="CD494" i="1"/>
  <c r="CC494" i="1"/>
  <c r="BW494" i="1"/>
  <c r="BV494" i="1"/>
  <c r="BP494" i="1"/>
  <c r="BO494" i="1"/>
  <c r="BI494" i="1"/>
  <c r="BH494" i="1"/>
  <c r="CK493" i="1"/>
  <c r="CJ493" i="1"/>
  <c r="CD493" i="1"/>
  <c r="CC493" i="1"/>
  <c r="BW493" i="1"/>
  <c r="BV493" i="1"/>
  <c r="BP493" i="1"/>
  <c r="BO493" i="1"/>
  <c r="BI493" i="1"/>
  <c r="BH493" i="1"/>
  <c r="CJ492" i="1"/>
  <c r="CK492" i="1" s="1"/>
  <c r="CC492" i="1"/>
  <c r="BV492" i="1"/>
  <c r="BW492" i="1" s="1"/>
  <c r="BZ492" i="1" s="1"/>
  <c r="BO492" i="1"/>
  <c r="BP492" i="1" s="1"/>
  <c r="BS492" i="1" s="1"/>
  <c r="BH492" i="1"/>
  <c r="CJ491" i="1"/>
  <c r="CN491" i="1" s="1"/>
  <c r="CP491" i="1" s="1"/>
  <c r="CJ490" i="1"/>
  <c r="CC490" i="1"/>
  <c r="BV490" i="1"/>
  <c r="BW490" i="1" s="1"/>
  <c r="BZ490" i="1" s="1"/>
  <c r="BO490" i="1"/>
  <c r="BP490" i="1" s="1"/>
  <c r="BS490" i="1" s="1"/>
  <c r="BH490" i="1"/>
  <c r="CJ489" i="1"/>
  <c r="CN489" i="1" s="1"/>
  <c r="CC489" i="1"/>
  <c r="CG489" i="1" s="1"/>
  <c r="BV489" i="1"/>
  <c r="BP489" i="1"/>
  <c r="BO489" i="1"/>
  <c r="BI489" i="1"/>
  <c r="BH489" i="1"/>
  <c r="CJ488" i="1"/>
  <c r="CK488" i="1" s="1"/>
  <c r="CN488" i="1" s="1"/>
  <c r="CC488" i="1"/>
  <c r="CD488" i="1" s="1"/>
  <c r="CG488" i="1" s="1"/>
  <c r="BV488" i="1"/>
  <c r="BW488" i="1" s="1"/>
  <c r="BO488" i="1"/>
  <c r="BH488" i="1"/>
  <c r="CJ487" i="1"/>
  <c r="CC487" i="1"/>
  <c r="CD487" i="1" s="1"/>
  <c r="CG487" i="1" s="1"/>
  <c r="BV487" i="1"/>
  <c r="BW487" i="1" s="1"/>
  <c r="BO487" i="1"/>
  <c r="BH487" i="1"/>
  <c r="CJ486" i="1"/>
  <c r="CC486" i="1"/>
  <c r="CD486" i="1" s="1"/>
  <c r="CG486" i="1" s="1"/>
  <c r="BV486" i="1"/>
  <c r="BW486" i="1" s="1"/>
  <c r="BO486" i="1"/>
  <c r="BP486" i="1" s="1"/>
  <c r="BH486" i="1"/>
  <c r="CJ485" i="1"/>
  <c r="CC485" i="1"/>
  <c r="CD485" i="1" s="1"/>
  <c r="BV485" i="1"/>
  <c r="BW485" i="1" s="1"/>
  <c r="BO485" i="1"/>
  <c r="BP485" i="1" s="1"/>
  <c r="BH485" i="1"/>
  <c r="CP484" i="1"/>
  <c r="CP483" i="1"/>
  <c r="CP482" i="1"/>
  <c r="CJ481" i="1"/>
  <c r="CC481" i="1"/>
  <c r="CD481" i="1" s="1"/>
  <c r="BV481" i="1"/>
  <c r="BW481" i="1" s="1"/>
  <c r="CJ480" i="1"/>
  <c r="CN480" i="1" s="1"/>
  <c r="CC480" i="1"/>
  <c r="CG480" i="1" s="1"/>
  <c r="BV480" i="1"/>
  <c r="BZ480" i="1" s="1"/>
  <c r="BO480" i="1"/>
  <c r="BP480" i="1" s="1"/>
  <c r="BH480" i="1"/>
  <c r="CP479" i="1"/>
  <c r="CJ478" i="1"/>
  <c r="CK478" i="1" s="1"/>
  <c r="CC478" i="1"/>
  <c r="CD478" i="1" s="1"/>
  <c r="BV478" i="1"/>
  <c r="BW478" i="1" s="1"/>
  <c r="BZ478" i="1" s="1"/>
  <c r="BO478" i="1"/>
  <c r="BH478" i="1"/>
  <c r="CJ477" i="1"/>
  <c r="CK477" i="1" s="1"/>
  <c r="CN477" i="1" s="1"/>
  <c r="CC477" i="1"/>
  <c r="BV477" i="1"/>
  <c r="BZ477" i="1" s="1"/>
  <c r="BO477" i="1"/>
  <c r="BP477" i="1" s="1"/>
  <c r="BS477" i="1" s="1"/>
  <c r="BH477" i="1"/>
  <c r="CJ476" i="1"/>
  <c r="CK476" i="1" s="1"/>
  <c r="CC476" i="1"/>
  <c r="BV476" i="1"/>
  <c r="BW476" i="1" s="1"/>
  <c r="BO476" i="1"/>
  <c r="BP476" i="1" s="1"/>
  <c r="BS476" i="1" s="1"/>
  <c r="BH476" i="1"/>
  <c r="CJ475" i="1"/>
  <c r="CN475" i="1" s="1"/>
  <c r="CC475" i="1"/>
  <c r="CG475" i="1" s="1"/>
  <c r="BV475" i="1"/>
  <c r="BZ475" i="1" s="1"/>
  <c r="BO475" i="1"/>
  <c r="BP475" i="1" s="1"/>
  <c r="BH475" i="1"/>
  <c r="CJ474" i="1"/>
  <c r="CC474" i="1"/>
  <c r="CD474" i="1" s="1"/>
  <c r="BV474" i="1"/>
  <c r="BW474" i="1" s="1"/>
  <c r="BZ474" i="1" s="1"/>
  <c r="BO474" i="1"/>
  <c r="BP474" i="1" s="1"/>
  <c r="BS474" i="1" s="1"/>
  <c r="BH474" i="1"/>
  <c r="CJ473" i="1"/>
  <c r="CK473" i="1" s="1"/>
  <c r="CN473" i="1" s="1"/>
  <c r="CC473" i="1"/>
  <c r="CD473" i="1" s="1"/>
  <c r="BV473" i="1"/>
  <c r="BO473" i="1"/>
  <c r="BP473" i="1" s="1"/>
  <c r="BS473" i="1" s="1"/>
  <c r="BH473" i="1"/>
  <c r="CJ472" i="1"/>
  <c r="CK472" i="1" s="1"/>
  <c r="CN472" i="1" s="1"/>
  <c r="CC472" i="1"/>
  <c r="BV472" i="1"/>
  <c r="BW472" i="1" s="1"/>
  <c r="BO472" i="1"/>
  <c r="BP472" i="1" s="1"/>
  <c r="BH472" i="1"/>
  <c r="CJ471" i="1"/>
  <c r="CK471" i="1" s="1"/>
  <c r="CC471" i="1"/>
  <c r="CD471" i="1" s="1"/>
  <c r="CG471" i="1" s="1"/>
  <c r="BV471" i="1"/>
  <c r="BO471" i="1"/>
  <c r="BH471" i="1"/>
  <c r="CJ470" i="1"/>
  <c r="CK470" i="1" s="1"/>
  <c r="CC470" i="1"/>
  <c r="CD470" i="1" s="1"/>
  <c r="BV470" i="1"/>
  <c r="BW470" i="1" s="1"/>
  <c r="BZ470" i="1" s="1"/>
  <c r="BO470" i="1"/>
  <c r="BP470" i="1" s="1"/>
  <c r="BS470" i="1" s="1"/>
  <c r="BH470" i="1"/>
  <c r="CJ469" i="1"/>
  <c r="CK469" i="1" s="1"/>
  <c r="CC469" i="1"/>
  <c r="BV469" i="1"/>
  <c r="BW469" i="1" s="1"/>
  <c r="BO469" i="1"/>
  <c r="BP469" i="1" s="1"/>
  <c r="BS469" i="1" s="1"/>
  <c r="BH469" i="1"/>
  <c r="CJ468" i="1"/>
  <c r="CN468" i="1" s="1"/>
  <c r="CC468" i="1"/>
  <c r="CG468" i="1" s="1"/>
  <c r="BV468" i="1"/>
  <c r="BZ468" i="1" s="1"/>
  <c r="BO468" i="1"/>
  <c r="BH468" i="1"/>
  <c r="CJ467" i="1"/>
  <c r="CC467" i="1"/>
  <c r="CD467" i="1" s="1"/>
  <c r="BV467" i="1"/>
  <c r="BW467" i="1" s="1"/>
  <c r="BZ467" i="1" s="1"/>
  <c r="BO467" i="1"/>
  <c r="BP467" i="1" s="1"/>
  <c r="BS467" i="1" s="1"/>
  <c r="BH467" i="1"/>
  <c r="CJ466" i="1"/>
  <c r="CK466" i="1" s="1"/>
  <c r="CN466" i="1" s="1"/>
  <c r="CC466" i="1"/>
  <c r="CD466" i="1" s="1"/>
  <c r="BV466" i="1"/>
  <c r="BW466" i="1" s="1"/>
  <c r="BO466" i="1"/>
  <c r="BP466" i="1" s="1"/>
  <c r="BS466" i="1" s="1"/>
  <c r="BH466" i="1"/>
  <c r="CJ465" i="1"/>
  <c r="CK465" i="1" s="1"/>
  <c r="CN465" i="1" s="1"/>
  <c r="CC465" i="1"/>
  <c r="BV465" i="1"/>
  <c r="BW465" i="1" s="1"/>
  <c r="BO465" i="1"/>
  <c r="BP465" i="1" s="1"/>
  <c r="BH465" i="1"/>
  <c r="CJ464" i="1"/>
  <c r="CK464" i="1" s="1"/>
  <c r="CC464" i="1"/>
  <c r="CD464" i="1" s="1"/>
  <c r="CG464" i="1" s="1"/>
  <c r="BV464" i="1"/>
  <c r="BO464" i="1"/>
  <c r="BH464" i="1"/>
  <c r="CJ463" i="1"/>
  <c r="CK463" i="1" s="1"/>
  <c r="CC463" i="1"/>
  <c r="CD463" i="1" s="1"/>
  <c r="BV463" i="1"/>
  <c r="BO463" i="1"/>
  <c r="BP463" i="1" s="1"/>
  <c r="BS463" i="1" s="1"/>
  <c r="BH463" i="1"/>
  <c r="CJ462" i="1"/>
  <c r="CK462" i="1" s="1"/>
  <c r="CC462" i="1"/>
  <c r="BV462" i="1"/>
  <c r="BW462" i="1" s="1"/>
  <c r="BO462" i="1"/>
  <c r="BP462" i="1" s="1"/>
  <c r="BS462" i="1" s="1"/>
  <c r="BH462" i="1"/>
  <c r="CJ461" i="1"/>
  <c r="CN461" i="1" s="1"/>
  <c r="CC461" i="1"/>
  <c r="CG461" i="1" s="1"/>
  <c r="BV461" i="1"/>
  <c r="BZ461" i="1" s="1"/>
  <c r="BO461" i="1"/>
  <c r="BP461" i="1" s="1"/>
  <c r="BH461" i="1"/>
  <c r="CJ460" i="1"/>
  <c r="CN460" i="1" s="1"/>
  <c r="CC460" i="1"/>
  <c r="CG460" i="1" s="1"/>
  <c r="BV460" i="1"/>
  <c r="BZ460" i="1" s="1"/>
  <c r="BO460" i="1"/>
  <c r="BP460" i="1" s="1"/>
  <c r="BS460" i="1" s="1"/>
  <c r="BH460" i="1"/>
  <c r="BI460" i="1" s="1"/>
  <c r="CJ459" i="1"/>
  <c r="CK459" i="1" s="1"/>
  <c r="CN459" i="1" s="1"/>
  <c r="CC459" i="1"/>
  <c r="CD459" i="1" s="1"/>
  <c r="CG459" i="1" s="1"/>
  <c r="BV459" i="1"/>
  <c r="CP458" i="1"/>
  <c r="CJ457" i="1"/>
  <c r="CC457" i="1"/>
  <c r="BV457" i="1"/>
  <c r="BW457" i="1" s="1"/>
  <c r="BO457" i="1"/>
  <c r="BP457" i="1" s="1"/>
  <c r="BS457" i="1" s="1"/>
  <c r="BH457" i="1"/>
  <c r="BI457" i="1" s="1"/>
  <c r="CJ456" i="1"/>
  <c r="CK456" i="1" s="1"/>
  <c r="CN456" i="1" s="1"/>
  <c r="CC456" i="1"/>
  <c r="CD456" i="1" s="1"/>
  <c r="CG456" i="1" s="1"/>
  <c r="BV456" i="1"/>
  <c r="BO456" i="1"/>
  <c r="BP456" i="1" s="1"/>
  <c r="BH456" i="1"/>
  <c r="CJ455" i="1"/>
  <c r="CC455" i="1"/>
  <c r="CD455" i="1" s="1"/>
  <c r="CG455" i="1" s="1"/>
  <c r="BV455" i="1"/>
  <c r="BO455" i="1"/>
  <c r="BP455" i="1" s="1"/>
  <c r="BH455" i="1"/>
  <c r="CJ454" i="1"/>
  <c r="CC454" i="1"/>
  <c r="CD454" i="1" s="1"/>
  <c r="BV454" i="1"/>
  <c r="BW454" i="1" s="1"/>
  <c r="BZ454" i="1" s="1"/>
  <c r="BO454" i="1"/>
  <c r="BH454" i="1"/>
  <c r="CJ453" i="1"/>
  <c r="CC453" i="1"/>
  <c r="CD453" i="1" s="1"/>
  <c r="BV453" i="1"/>
  <c r="BW453" i="1" s="1"/>
  <c r="BO453" i="1"/>
  <c r="BH453" i="1"/>
  <c r="CJ452" i="1"/>
  <c r="CC452" i="1"/>
  <c r="CD452" i="1" s="1"/>
  <c r="CG452" i="1" s="1"/>
  <c r="BV452" i="1"/>
  <c r="BO452" i="1"/>
  <c r="BP452" i="1" s="1"/>
  <c r="BH452" i="1"/>
  <c r="CJ451" i="1"/>
  <c r="CK451" i="1" s="1"/>
  <c r="CC451" i="1"/>
  <c r="CD451" i="1" s="1"/>
  <c r="CG451" i="1" s="1"/>
  <c r="BV451" i="1"/>
  <c r="BW451" i="1" s="1"/>
  <c r="BZ451" i="1" s="1"/>
  <c r="BO451" i="1"/>
  <c r="BH451" i="1"/>
  <c r="CJ450" i="1"/>
  <c r="CC450" i="1"/>
  <c r="CD450" i="1" s="1"/>
  <c r="BV450" i="1"/>
  <c r="BW450" i="1" s="1"/>
  <c r="BZ450" i="1" s="1"/>
  <c r="BO450" i="1"/>
  <c r="BH450" i="1"/>
  <c r="CJ449" i="1"/>
  <c r="CK449" i="1" s="1"/>
  <c r="CN449" i="1" s="1"/>
  <c r="CC449" i="1"/>
  <c r="BV449" i="1"/>
  <c r="BW449" i="1" s="1"/>
  <c r="BO449" i="1"/>
  <c r="BP449" i="1" s="1"/>
  <c r="BS449" i="1" s="1"/>
  <c r="BH449" i="1"/>
  <c r="CJ448" i="1"/>
  <c r="CK448" i="1" s="1"/>
  <c r="CN448" i="1" s="1"/>
  <c r="CC448" i="1"/>
  <c r="CD448" i="1" s="1"/>
  <c r="BV448" i="1"/>
  <c r="BO448" i="1"/>
  <c r="BP448" i="1" s="1"/>
  <c r="BH448" i="1"/>
  <c r="CJ447" i="1"/>
  <c r="CK447" i="1" s="1"/>
  <c r="CC447" i="1"/>
  <c r="CD447" i="1" s="1"/>
  <c r="CG447" i="1" s="1"/>
  <c r="BV447" i="1"/>
  <c r="BW447" i="1" s="1"/>
  <c r="BZ447" i="1" s="1"/>
  <c r="BO447" i="1"/>
  <c r="BH447" i="1"/>
  <c r="CJ446" i="1"/>
  <c r="CC446" i="1"/>
  <c r="CD446" i="1" s="1"/>
  <c r="BV446" i="1"/>
  <c r="BW446" i="1" s="1"/>
  <c r="BZ446" i="1" s="1"/>
  <c r="BO446" i="1"/>
  <c r="BP446" i="1" s="1"/>
  <c r="BS446" i="1" s="1"/>
  <c r="BH446" i="1"/>
  <c r="CJ445" i="1"/>
  <c r="CK445" i="1" s="1"/>
  <c r="CN445" i="1" s="1"/>
  <c r="CC445" i="1"/>
  <c r="CJ444" i="1"/>
  <c r="CC444" i="1"/>
  <c r="BV444" i="1"/>
  <c r="BW444" i="1" s="1"/>
  <c r="BZ444" i="1" s="1"/>
  <c r="BO444" i="1"/>
  <c r="BH444" i="1"/>
  <c r="CJ443" i="1"/>
  <c r="CK443" i="1" s="1"/>
  <c r="CC443" i="1"/>
  <c r="CD443" i="1" s="1"/>
  <c r="BV443" i="1"/>
  <c r="BW443" i="1" s="1"/>
  <c r="BZ443" i="1" s="1"/>
  <c r="BO443" i="1"/>
  <c r="BP443" i="1" s="1"/>
  <c r="BS443" i="1" s="1"/>
  <c r="BH443" i="1"/>
  <c r="CJ442" i="1"/>
  <c r="CK442" i="1" s="1"/>
  <c r="CC442" i="1"/>
  <c r="CD442" i="1" s="1"/>
  <c r="CG442" i="1" s="1"/>
  <c r="BV442" i="1"/>
  <c r="BW442" i="1" s="1"/>
  <c r="BZ442" i="1" s="1"/>
  <c r="CP441" i="1"/>
  <c r="CJ440" i="1"/>
  <c r="CK440" i="1" s="1"/>
  <c r="CN440" i="1" s="1"/>
  <c r="CC440" i="1"/>
  <c r="CD440" i="1" s="1"/>
  <c r="CG440" i="1" s="1"/>
  <c r="BV440" i="1"/>
  <c r="BW440" i="1" s="1"/>
  <c r="BO440" i="1"/>
  <c r="BP440" i="1" s="1"/>
  <c r="BH440" i="1"/>
  <c r="BI440" i="1" s="1"/>
  <c r="CJ439" i="1"/>
  <c r="CC439" i="1"/>
  <c r="CD439" i="1" s="1"/>
  <c r="CG439" i="1" s="1"/>
  <c r="BV439" i="1"/>
  <c r="BW439" i="1" s="1"/>
  <c r="BO439" i="1"/>
  <c r="BP439" i="1" s="1"/>
  <c r="BH439" i="1"/>
  <c r="BI439" i="1" s="1"/>
  <c r="CJ438" i="1"/>
  <c r="CN438" i="1" s="1"/>
  <c r="CC438" i="1"/>
  <c r="CG438" i="1" s="1"/>
  <c r="BV438" i="1"/>
  <c r="BZ438" i="1" s="1"/>
  <c r="BO438" i="1"/>
  <c r="BH438" i="1"/>
  <c r="CJ437" i="1"/>
  <c r="CN437" i="1" s="1"/>
  <c r="CC437" i="1"/>
  <c r="CG437" i="1" s="1"/>
  <c r="BV437" i="1"/>
  <c r="BZ437" i="1" s="1"/>
  <c r="BO437" i="1"/>
  <c r="BP437" i="1" s="1"/>
  <c r="BH437" i="1"/>
  <c r="CK436" i="1"/>
  <c r="CJ436" i="1"/>
  <c r="CD436" i="1"/>
  <c r="CC436" i="1"/>
  <c r="BW436" i="1"/>
  <c r="BV436" i="1"/>
  <c r="BO436" i="1"/>
  <c r="BH436" i="1"/>
  <c r="CK435" i="1"/>
  <c r="CJ435" i="1"/>
  <c r="CD435" i="1"/>
  <c r="CC435" i="1"/>
  <c r="BW435" i="1"/>
  <c r="BV435" i="1"/>
  <c r="BO435" i="1"/>
  <c r="BH435" i="1"/>
  <c r="CJ434" i="1"/>
  <c r="CN434" i="1" s="1"/>
  <c r="CC434" i="1"/>
  <c r="CG434" i="1" s="1"/>
  <c r="BV434" i="1"/>
  <c r="BZ434" i="1" s="1"/>
  <c r="BO434" i="1"/>
  <c r="BP434" i="1" s="1"/>
  <c r="BS434" i="1" s="1"/>
  <c r="BH434" i="1"/>
  <c r="CJ433" i="1"/>
  <c r="CK433" i="1" s="1"/>
  <c r="CN433" i="1" s="1"/>
  <c r="CC433" i="1"/>
  <c r="BV433" i="1"/>
  <c r="BW433" i="1" s="1"/>
  <c r="BO433" i="1"/>
  <c r="BP433" i="1" s="1"/>
  <c r="BH433" i="1"/>
  <c r="CJ432" i="1"/>
  <c r="CK432" i="1" s="1"/>
  <c r="CC432" i="1"/>
  <c r="CD432" i="1" s="1"/>
  <c r="CG432" i="1" s="1"/>
  <c r="BV432" i="1"/>
  <c r="BW432" i="1" s="1"/>
  <c r="BO432" i="1"/>
  <c r="BH432" i="1"/>
  <c r="CK431" i="1"/>
  <c r="CJ431" i="1"/>
  <c r="CD431" i="1"/>
  <c r="CC431" i="1"/>
  <c r="BW431" i="1"/>
  <c r="BV431" i="1"/>
  <c r="BP431" i="1"/>
  <c r="BO431" i="1"/>
  <c r="BI431" i="1"/>
  <c r="BH431" i="1"/>
  <c r="CJ430" i="1"/>
  <c r="CC430" i="1"/>
  <c r="BV430" i="1"/>
  <c r="BW430" i="1" s="1"/>
  <c r="BZ430" i="1" s="1"/>
  <c r="BO430" i="1"/>
  <c r="BH430" i="1"/>
  <c r="CJ429" i="1"/>
  <c r="CN429" i="1" s="1"/>
  <c r="CC429" i="1"/>
  <c r="CG429" i="1" s="1"/>
  <c r="BV429" i="1"/>
  <c r="BZ429" i="1" s="1"/>
  <c r="BO429" i="1"/>
  <c r="BP429" i="1" s="1"/>
  <c r="BH429" i="1"/>
  <c r="CJ428" i="1"/>
  <c r="CK428" i="1" s="1"/>
  <c r="CC428" i="1"/>
  <c r="CD428" i="1" s="1"/>
  <c r="CG428" i="1" s="1"/>
  <c r="BV428" i="1"/>
  <c r="BO428" i="1"/>
  <c r="BH428" i="1"/>
  <c r="CJ427" i="1"/>
  <c r="CK427" i="1" s="1"/>
  <c r="CC427" i="1"/>
  <c r="CD427" i="1" s="1"/>
  <c r="BV427" i="1"/>
  <c r="BW427" i="1" s="1"/>
  <c r="BO427" i="1"/>
  <c r="BP427" i="1" s="1"/>
  <c r="BS427" i="1" s="1"/>
  <c r="BH427" i="1"/>
  <c r="CP426" i="1"/>
  <c r="CP425" i="1"/>
  <c r="CP424" i="1"/>
  <c r="CP423" i="1"/>
  <c r="CP422" i="1"/>
  <c r="CP421" i="1"/>
  <c r="CP420" i="1"/>
  <c r="CP419" i="1"/>
  <c r="CP418" i="1"/>
  <c r="CP417" i="1"/>
  <c r="CP416" i="1"/>
  <c r="CP415" i="1"/>
  <c r="CP414" i="1"/>
  <c r="CP413" i="1"/>
  <c r="CP412" i="1"/>
  <c r="CJ411" i="1"/>
  <c r="CN411" i="1" s="1"/>
  <c r="CC411" i="1"/>
  <c r="CG411" i="1" s="1"/>
  <c r="BV411" i="1"/>
  <c r="BZ411" i="1" s="1"/>
  <c r="BO411" i="1"/>
  <c r="BS411" i="1" s="1"/>
  <c r="BH411" i="1"/>
  <c r="BL411" i="1" s="1"/>
  <c r="CJ410" i="1"/>
  <c r="CN410" i="1" s="1"/>
  <c r="CC410" i="1"/>
  <c r="CG410" i="1" s="1"/>
  <c r="BV410" i="1"/>
  <c r="BZ410" i="1" s="1"/>
  <c r="BO410" i="1"/>
  <c r="BS410" i="1" s="1"/>
  <c r="BH410" i="1"/>
  <c r="BL410" i="1" s="1"/>
  <c r="CJ409" i="1"/>
  <c r="CN409" i="1" s="1"/>
  <c r="CC409" i="1"/>
  <c r="CG409" i="1" s="1"/>
  <c r="BV409" i="1"/>
  <c r="BZ409" i="1" s="1"/>
  <c r="BO409" i="1"/>
  <c r="BS409" i="1" s="1"/>
  <c r="BH409" i="1"/>
  <c r="BL409" i="1" s="1"/>
  <c r="CJ408" i="1"/>
  <c r="CN408" i="1" s="1"/>
  <c r="CC408" i="1"/>
  <c r="CG408" i="1" s="1"/>
  <c r="BV408" i="1"/>
  <c r="BZ408" i="1" s="1"/>
  <c r="BO408" i="1"/>
  <c r="BS408" i="1" s="1"/>
  <c r="BH408" i="1"/>
  <c r="BL408" i="1" s="1"/>
  <c r="CC407" i="1"/>
  <c r="CG407" i="1" s="1"/>
  <c r="BV407" i="1"/>
  <c r="BZ407" i="1" s="1"/>
  <c r="BO407" i="1"/>
  <c r="BS407" i="1" s="1"/>
  <c r="BH407" i="1"/>
  <c r="BL407" i="1" s="1"/>
  <c r="CJ406" i="1"/>
  <c r="CN406" i="1" s="1"/>
  <c r="CC406" i="1"/>
  <c r="CG406" i="1" s="1"/>
  <c r="BV406" i="1"/>
  <c r="BZ406" i="1" s="1"/>
  <c r="BO406" i="1"/>
  <c r="BS406" i="1" s="1"/>
  <c r="BH406" i="1"/>
  <c r="BL406" i="1" s="1"/>
  <c r="CP405" i="1"/>
  <c r="CJ404" i="1"/>
  <c r="CN404" i="1" s="1"/>
  <c r="CC404" i="1"/>
  <c r="CG404" i="1" s="1"/>
  <c r="BV404" i="1"/>
  <c r="BZ404" i="1" s="1"/>
  <c r="BO404" i="1"/>
  <c r="BS404" i="1" s="1"/>
  <c r="BH404" i="1"/>
  <c r="BL404" i="1" s="1"/>
  <c r="CJ403" i="1"/>
  <c r="CN403" i="1" s="1"/>
  <c r="CC403" i="1"/>
  <c r="CG403" i="1" s="1"/>
  <c r="BV403" i="1"/>
  <c r="BZ403" i="1" s="1"/>
  <c r="BO403" i="1"/>
  <c r="BS403" i="1" s="1"/>
  <c r="BH403" i="1"/>
  <c r="BL403" i="1" s="1"/>
  <c r="CJ402" i="1"/>
  <c r="CN402" i="1" s="1"/>
  <c r="CC402" i="1"/>
  <c r="CG402" i="1" s="1"/>
  <c r="BV402" i="1"/>
  <c r="BZ402" i="1" s="1"/>
  <c r="BO402" i="1"/>
  <c r="BS402" i="1" s="1"/>
  <c r="BH402" i="1"/>
  <c r="BL402" i="1" s="1"/>
  <c r="CJ401" i="1"/>
  <c r="CN401" i="1" s="1"/>
  <c r="CC401" i="1"/>
  <c r="CG401" i="1" s="1"/>
  <c r="BV401" i="1"/>
  <c r="BZ401" i="1" s="1"/>
  <c r="BO401" i="1"/>
  <c r="BS401" i="1" s="1"/>
  <c r="BH401" i="1"/>
  <c r="BL401" i="1" s="1"/>
  <c r="CJ400" i="1"/>
  <c r="CN400" i="1" s="1"/>
  <c r="CC400" i="1"/>
  <c r="CG400" i="1" s="1"/>
  <c r="BV400" i="1"/>
  <c r="BZ400" i="1" s="1"/>
  <c r="BO400" i="1"/>
  <c r="BS400" i="1" s="1"/>
  <c r="BH400" i="1"/>
  <c r="BL400" i="1" s="1"/>
  <c r="CJ399" i="1"/>
  <c r="CN399" i="1" s="1"/>
  <c r="CC399" i="1"/>
  <c r="CG399" i="1" s="1"/>
  <c r="BV399" i="1"/>
  <c r="BZ399" i="1" s="1"/>
  <c r="BO399" i="1"/>
  <c r="BS399" i="1" s="1"/>
  <c r="BH399" i="1"/>
  <c r="BL399" i="1" s="1"/>
  <c r="CP398" i="1"/>
  <c r="CC397" i="1"/>
  <c r="CG397" i="1" s="1"/>
  <c r="BV397" i="1"/>
  <c r="BZ397" i="1" s="1"/>
  <c r="BO397" i="1"/>
  <c r="BS397" i="1" s="1"/>
  <c r="BH397" i="1"/>
  <c r="BL397" i="1" s="1"/>
  <c r="CC396" i="1"/>
  <c r="CG396" i="1" s="1"/>
  <c r="BV396" i="1"/>
  <c r="BZ396" i="1" s="1"/>
  <c r="BO396" i="1"/>
  <c r="BS396" i="1" s="1"/>
  <c r="BH396" i="1"/>
  <c r="BL396" i="1" s="1"/>
  <c r="CC395" i="1"/>
  <c r="CG395" i="1" s="1"/>
  <c r="BV395" i="1"/>
  <c r="BZ395" i="1" s="1"/>
  <c r="BO395" i="1"/>
  <c r="BS395" i="1" s="1"/>
  <c r="BH395" i="1"/>
  <c r="BL395" i="1" s="1"/>
  <c r="CC394" i="1"/>
  <c r="CG394" i="1" s="1"/>
  <c r="BV394" i="1"/>
  <c r="BZ394" i="1" s="1"/>
  <c r="BO394" i="1"/>
  <c r="BS394" i="1" s="1"/>
  <c r="BH394" i="1"/>
  <c r="BL394" i="1" s="1"/>
  <c r="CC393" i="1"/>
  <c r="CG393" i="1" s="1"/>
  <c r="BV393" i="1"/>
  <c r="BZ393" i="1" s="1"/>
  <c r="BO393" i="1"/>
  <c r="BS393" i="1" s="1"/>
  <c r="BH393" i="1"/>
  <c r="BL393" i="1" s="1"/>
  <c r="CC392" i="1"/>
  <c r="CG392" i="1" s="1"/>
  <c r="BV392" i="1"/>
  <c r="BZ392" i="1" s="1"/>
  <c r="BO392" i="1"/>
  <c r="BS392" i="1" s="1"/>
  <c r="BH392" i="1"/>
  <c r="BL392" i="1" s="1"/>
  <c r="CC391" i="1"/>
  <c r="CG391" i="1" s="1"/>
  <c r="BV391" i="1"/>
  <c r="BZ391" i="1" s="1"/>
  <c r="BO391" i="1"/>
  <c r="BS391" i="1" s="1"/>
  <c r="BH391" i="1"/>
  <c r="BL391" i="1" s="1"/>
  <c r="CC390" i="1"/>
  <c r="CG390" i="1" s="1"/>
  <c r="BV390" i="1"/>
  <c r="BZ390" i="1" s="1"/>
  <c r="BO390" i="1"/>
  <c r="BS390" i="1" s="1"/>
  <c r="BH390" i="1"/>
  <c r="BL390" i="1" s="1"/>
  <c r="CC389" i="1"/>
  <c r="CG389" i="1" s="1"/>
  <c r="BV389" i="1"/>
  <c r="BZ389" i="1" s="1"/>
  <c r="BO389" i="1"/>
  <c r="BS389" i="1" s="1"/>
  <c r="BH389" i="1"/>
  <c r="BL389" i="1" s="1"/>
  <c r="CC388" i="1"/>
  <c r="CG388" i="1" s="1"/>
  <c r="BV388" i="1"/>
  <c r="BZ388" i="1" s="1"/>
  <c r="BO388" i="1"/>
  <c r="BS388" i="1" s="1"/>
  <c r="BH388" i="1"/>
  <c r="BL388" i="1" s="1"/>
  <c r="CJ387" i="1"/>
  <c r="CN387" i="1" s="1"/>
  <c r="CC387" i="1"/>
  <c r="CG387" i="1" s="1"/>
  <c r="BV387" i="1"/>
  <c r="BZ387" i="1" s="1"/>
  <c r="BO387" i="1"/>
  <c r="BS387" i="1" s="1"/>
  <c r="BH387" i="1"/>
  <c r="BL387" i="1" s="1"/>
  <c r="CJ386" i="1"/>
  <c r="CN386" i="1" s="1"/>
  <c r="CC386" i="1"/>
  <c r="CG386" i="1" s="1"/>
  <c r="BV386" i="1"/>
  <c r="BZ386" i="1" s="1"/>
  <c r="BO386" i="1"/>
  <c r="BS386" i="1" s="1"/>
  <c r="BH386" i="1"/>
  <c r="BL386" i="1" s="1"/>
  <c r="CJ385" i="1"/>
  <c r="CN385" i="1" s="1"/>
  <c r="CC385" i="1"/>
  <c r="CG385" i="1" s="1"/>
  <c r="BV385" i="1"/>
  <c r="BZ385" i="1" s="1"/>
  <c r="BO385" i="1"/>
  <c r="BS385" i="1" s="1"/>
  <c r="BH385" i="1"/>
  <c r="BL385" i="1" s="1"/>
  <c r="CJ384" i="1"/>
  <c r="CN384" i="1" s="1"/>
  <c r="CC384" i="1"/>
  <c r="CG384" i="1" s="1"/>
  <c r="BV384" i="1"/>
  <c r="BZ384" i="1" s="1"/>
  <c r="BO384" i="1"/>
  <c r="BS384" i="1" s="1"/>
  <c r="BH384" i="1"/>
  <c r="BL384" i="1" s="1"/>
  <c r="CC383" i="1"/>
  <c r="CG383" i="1" s="1"/>
  <c r="BV383" i="1"/>
  <c r="BZ383" i="1" s="1"/>
  <c r="BO383" i="1"/>
  <c r="BS383" i="1" s="1"/>
  <c r="BH383" i="1"/>
  <c r="BL383" i="1" s="1"/>
  <c r="CC382" i="1"/>
  <c r="CG382" i="1" s="1"/>
  <c r="BV382" i="1"/>
  <c r="BZ382" i="1" s="1"/>
  <c r="BO382" i="1"/>
  <c r="BS382" i="1" s="1"/>
  <c r="BH382" i="1"/>
  <c r="BL382" i="1" s="1"/>
  <c r="CC381" i="1"/>
  <c r="CG381" i="1" s="1"/>
  <c r="BV381" i="1"/>
  <c r="BZ381" i="1" s="1"/>
  <c r="BO381" i="1"/>
  <c r="BS381" i="1" s="1"/>
  <c r="BH381" i="1"/>
  <c r="BL381" i="1" s="1"/>
  <c r="CC380" i="1"/>
  <c r="CG380" i="1" s="1"/>
  <c r="BV380" i="1"/>
  <c r="BZ380" i="1" s="1"/>
  <c r="BO380" i="1"/>
  <c r="BS380" i="1" s="1"/>
  <c r="BH380" i="1"/>
  <c r="BL380" i="1" s="1"/>
  <c r="CC379" i="1"/>
  <c r="CG379" i="1" s="1"/>
  <c r="BV379" i="1"/>
  <c r="BZ379" i="1" s="1"/>
  <c r="BO379" i="1"/>
  <c r="BS379" i="1" s="1"/>
  <c r="BH379" i="1"/>
  <c r="BL379" i="1" s="1"/>
  <c r="CC378" i="1"/>
  <c r="CG378" i="1" s="1"/>
  <c r="BV378" i="1"/>
  <c r="BZ378" i="1" s="1"/>
  <c r="BO378" i="1"/>
  <c r="BS378" i="1" s="1"/>
  <c r="BH378" i="1"/>
  <c r="BL378" i="1" s="1"/>
  <c r="CC377" i="1"/>
  <c r="CG377" i="1" s="1"/>
  <c r="BV377" i="1"/>
  <c r="BZ377" i="1" s="1"/>
  <c r="BO377" i="1"/>
  <c r="BS377" i="1" s="1"/>
  <c r="BH377" i="1"/>
  <c r="BL377" i="1" s="1"/>
  <c r="CC376" i="1"/>
  <c r="CG376" i="1" s="1"/>
  <c r="BV376" i="1"/>
  <c r="BZ376" i="1" s="1"/>
  <c r="BO376" i="1"/>
  <c r="BS376" i="1" s="1"/>
  <c r="BH376" i="1"/>
  <c r="BL376" i="1" s="1"/>
  <c r="CC375" i="1"/>
  <c r="CG375" i="1" s="1"/>
  <c r="BV375" i="1"/>
  <c r="BZ375" i="1" s="1"/>
  <c r="BO375" i="1"/>
  <c r="BS375" i="1" s="1"/>
  <c r="BH375" i="1"/>
  <c r="BL375" i="1" s="1"/>
  <c r="CC374" i="1"/>
  <c r="CG374" i="1" s="1"/>
  <c r="BV374" i="1"/>
  <c r="BZ374" i="1" s="1"/>
  <c r="BO374" i="1"/>
  <c r="BS374" i="1" s="1"/>
  <c r="BH374" i="1"/>
  <c r="BL374" i="1" s="1"/>
  <c r="CC373" i="1"/>
  <c r="CG373" i="1" s="1"/>
  <c r="BV373" i="1"/>
  <c r="BZ373" i="1" s="1"/>
  <c r="BO373" i="1"/>
  <c r="BS373" i="1" s="1"/>
  <c r="BH373" i="1"/>
  <c r="BL373" i="1" s="1"/>
  <c r="CC372" i="1"/>
  <c r="CG372" i="1" s="1"/>
  <c r="BV372" i="1"/>
  <c r="BZ372" i="1" s="1"/>
  <c r="BO372" i="1"/>
  <c r="BS372" i="1" s="1"/>
  <c r="BH372" i="1"/>
  <c r="BL372" i="1" s="1"/>
  <c r="CC371" i="1"/>
  <c r="CG371" i="1" s="1"/>
  <c r="BV371" i="1"/>
  <c r="BZ371" i="1" s="1"/>
  <c r="BO371" i="1"/>
  <c r="BS371" i="1" s="1"/>
  <c r="BH371" i="1"/>
  <c r="BL371" i="1" s="1"/>
  <c r="CC370" i="1"/>
  <c r="CG370" i="1" s="1"/>
  <c r="BV370" i="1"/>
  <c r="BZ370" i="1" s="1"/>
  <c r="BO370" i="1"/>
  <c r="BS370" i="1" s="1"/>
  <c r="BH370" i="1"/>
  <c r="BL370" i="1" s="1"/>
  <c r="CC369" i="1"/>
  <c r="CG369" i="1" s="1"/>
  <c r="BV369" i="1"/>
  <c r="BZ369" i="1" s="1"/>
  <c r="BO369" i="1"/>
  <c r="BS369" i="1" s="1"/>
  <c r="BH369" i="1"/>
  <c r="BL369" i="1" s="1"/>
  <c r="CC368" i="1"/>
  <c r="CG368" i="1" s="1"/>
  <c r="BV368" i="1"/>
  <c r="BZ368" i="1" s="1"/>
  <c r="BO368" i="1"/>
  <c r="BS368" i="1" s="1"/>
  <c r="BH368" i="1"/>
  <c r="BL368" i="1" s="1"/>
  <c r="CC367" i="1"/>
  <c r="CG367" i="1" s="1"/>
  <c r="BV367" i="1"/>
  <c r="BZ367" i="1" s="1"/>
  <c r="BO367" i="1"/>
  <c r="BS367" i="1" s="1"/>
  <c r="BH367" i="1"/>
  <c r="BL367" i="1" s="1"/>
  <c r="CC366" i="1"/>
  <c r="CG366" i="1" s="1"/>
  <c r="BV366" i="1"/>
  <c r="BZ366" i="1" s="1"/>
  <c r="BO366" i="1"/>
  <c r="BS366" i="1" s="1"/>
  <c r="BH366" i="1"/>
  <c r="BL366" i="1" s="1"/>
  <c r="CJ365" i="1"/>
  <c r="CN365" i="1" s="1"/>
  <c r="CC365" i="1"/>
  <c r="CG365" i="1" s="1"/>
  <c r="BV365" i="1"/>
  <c r="BZ365" i="1" s="1"/>
  <c r="BO365" i="1"/>
  <c r="BS365" i="1" s="1"/>
  <c r="BH365" i="1"/>
  <c r="BL365" i="1" s="1"/>
  <c r="CP364" i="1"/>
  <c r="CJ363" i="1"/>
  <c r="CN363" i="1" s="1"/>
  <c r="CC363" i="1"/>
  <c r="CG363" i="1" s="1"/>
  <c r="BV363" i="1"/>
  <c r="BZ363" i="1" s="1"/>
  <c r="BO363" i="1"/>
  <c r="BS363" i="1" s="1"/>
  <c r="BH363" i="1"/>
  <c r="BL363" i="1" s="1"/>
  <c r="CJ362" i="1"/>
  <c r="CN362" i="1" s="1"/>
  <c r="CC362" i="1"/>
  <c r="CG362" i="1" s="1"/>
  <c r="BV362" i="1"/>
  <c r="BZ362" i="1" s="1"/>
  <c r="BO362" i="1"/>
  <c r="BS362" i="1" s="1"/>
  <c r="BH362" i="1"/>
  <c r="BL362" i="1" s="1"/>
  <c r="CJ361" i="1"/>
  <c r="CN361" i="1" s="1"/>
  <c r="CC361" i="1"/>
  <c r="CG361" i="1" s="1"/>
  <c r="BV361" i="1"/>
  <c r="BZ361" i="1" s="1"/>
  <c r="BO361" i="1"/>
  <c r="BS361" i="1" s="1"/>
  <c r="BH361" i="1"/>
  <c r="BL361" i="1" s="1"/>
  <c r="CJ360" i="1"/>
  <c r="CN360" i="1" s="1"/>
  <c r="CC360" i="1"/>
  <c r="CG360" i="1" s="1"/>
  <c r="BV360" i="1"/>
  <c r="BZ360" i="1" s="1"/>
  <c r="BO360" i="1"/>
  <c r="BS360" i="1" s="1"/>
  <c r="BH360" i="1"/>
  <c r="BL360" i="1" s="1"/>
  <c r="CP359" i="1"/>
  <c r="CP358" i="1"/>
  <c r="CP357" i="1"/>
  <c r="CJ356" i="1"/>
  <c r="CN356" i="1" s="1"/>
  <c r="CC356" i="1"/>
  <c r="CG356" i="1" s="1"/>
  <c r="BV356" i="1"/>
  <c r="BZ356" i="1" s="1"/>
  <c r="BO356" i="1"/>
  <c r="BS356" i="1" s="1"/>
  <c r="BH356" i="1"/>
  <c r="BL356" i="1" s="1"/>
  <c r="CJ355" i="1"/>
  <c r="CN355" i="1" s="1"/>
  <c r="CC355" i="1"/>
  <c r="CG355" i="1" s="1"/>
  <c r="BV355" i="1"/>
  <c r="BZ355" i="1" s="1"/>
  <c r="BO355" i="1"/>
  <c r="BS355" i="1" s="1"/>
  <c r="BH355" i="1"/>
  <c r="BL355" i="1" s="1"/>
  <c r="CJ354" i="1"/>
  <c r="CN354" i="1" s="1"/>
  <c r="CC354" i="1"/>
  <c r="CG354" i="1" s="1"/>
  <c r="BV354" i="1"/>
  <c r="BZ354" i="1" s="1"/>
  <c r="BO354" i="1"/>
  <c r="BS354" i="1" s="1"/>
  <c r="BH354" i="1"/>
  <c r="BL354" i="1" s="1"/>
  <c r="CJ353" i="1"/>
  <c r="CN353" i="1" s="1"/>
  <c r="CC353" i="1"/>
  <c r="CG353" i="1" s="1"/>
  <c r="BV353" i="1"/>
  <c r="BZ353" i="1" s="1"/>
  <c r="BO353" i="1"/>
  <c r="BS353" i="1" s="1"/>
  <c r="BH353" i="1"/>
  <c r="BL353" i="1" s="1"/>
  <c r="CP352" i="1"/>
  <c r="CJ351" i="1"/>
  <c r="CN351" i="1" s="1"/>
  <c r="CC351" i="1"/>
  <c r="CG351" i="1" s="1"/>
  <c r="BV351" i="1"/>
  <c r="BZ351" i="1" s="1"/>
  <c r="BO351" i="1"/>
  <c r="BS351" i="1" s="1"/>
  <c r="BH351" i="1"/>
  <c r="BL351" i="1" s="1"/>
  <c r="CJ350" i="1"/>
  <c r="CN350" i="1" s="1"/>
  <c r="CC350" i="1"/>
  <c r="CG350" i="1" s="1"/>
  <c r="BV350" i="1"/>
  <c r="BZ350" i="1" s="1"/>
  <c r="BO350" i="1"/>
  <c r="BS350" i="1" s="1"/>
  <c r="BH350" i="1"/>
  <c r="BL350" i="1" s="1"/>
  <c r="CJ349" i="1"/>
  <c r="CN349" i="1" s="1"/>
  <c r="CC349" i="1"/>
  <c r="CG349" i="1" s="1"/>
  <c r="BV349" i="1"/>
  <c r="BZ349" i="1" s="1"/>
  <c r="BO349" i="1"/>
  <c r="BS349" i="1" s="1"/>
  <c r="BH349" i="1"/>
  <c r="BL349" i="1" s="1"/>
  <c r="CJ348" i="1"/>
  <c r="CN348" i="1" s="1"/>
  <c r="CC348" i="1"/>
  <c r="CG348" i="1" s="1"/>
  <c r="BV348" i="1"/>
  <c r="BZ348" i="1" s="1"/>
  <c r="BO348" i="1"/>
  <c r="BS348" i="1" s="1"/>
  <c r="BH348" i="1"/>
  <c r="BL348" i="1" s="1"/>
  <c r="CJ347" i="1"/>
  <c r="CN347" i="1" s="1"/>
  <c r="CC347" i="1"/>
  <c r="CG347" i="1" s="1"/>
  <c r="BV347" i="1"/>
  <c r="BZ347" i="1" s="1"/>
  <c r="BO347" i="1"/>
  <c r="BS347" i="1" s="1"/>
  <c r="BH347" i="1"/>
  <c r="BL347" i="1" s="1"/>
  <c r="CJ346" i="1"/>
  <c r="CN346" i="1" s="1"/>
  <c r="CC346" i="1"/>
  <c r="CG346" i="1" s="1"/>
  <c r="BV346" i="1"/>
  <c r="BZ346" i="1" s="1"/>
  <c r="BO346" i="1"/>
  <c r="BS346" i="1" s="1"/>
  <c r="BH346" i="1"/>
  <c r="BL346" i="1" s="1"/>
  <c r="CP345" i="1"/>
  <c r="CJ344" i="1"/>
  <c r="CN344" i="1" s="1"/>
  <c r="CC344" i="1"/>
  <c r="CG344" i="1" s="1"/>
  <c r="BV344" i="1"/>
  <c r="BZ344" i="1" s="1"/>
  <c r="BO344" i="1"/>
  <c r="BS344" i="1" s="1"/>
  <c r="BH344" i="1"/>
  <c r="BL344" i="1" s="1"/>
  <c r="CJ343" i="1"/>
  <c r="CN343" i="1" s="1"/>
  <c r="CC343" i="1"/>
  <c r="CG343" i="1" s="1"/>
  <c r="BV343" i="1"/>
  <c r="BZ343" i="1" s="1"/>
  <c r="BO343" i="1"/>
  <c r="BS343" i="1" s="1"/>
  <c r="BH343" i="1"/>
  <c r="BL343" i="1" s="1"/>
  <c r="CJ342" i="1"/>
  <c r="CN342" i="1" s="1"/>
  <c r="CC342" i="1"/>
  <c r="CG342" i="1" s="1"/>
  <c r="BV342" i="1"/>
  <c r="BZ342" i="1" s="1"/>
  <c r="BO342" i="1"/>
  <c r="BS342" i="1" s="1"/>
  <c r="BH342" i="1"/>
  <c r="BL342" i="1" s="1"/>
  <c r="CJ341" i="1"/>
  <c r="CN341" i="1" s="1"/>
  <c r="CC341" i="1"/>
  <c r="CG341" i="1" s="1"/>
  <c r="BV341" i="1"/>
  <c r="BZ341" i="1" s="1"/>
  <c r="BO341" i="1"/>
  <c r="BS341" i="1" s="1"/>
  <c r="BH341" i="1"/>
  <c r="BL341" i="1" s="1"/>
  <c r="CJ340" i="1"/>
  <c r="CN340" i="1" s="1"/>
  <c r="CC340" i="1"/>
  <c r="CG340" i="1" s="1"/>
  <c r="BV340" i="1"/>
  <c r="BZ340" i="1" s="1"/>
  <c r="BO340" i="1"/>
  <c r="BS340" i="1" s="1"/>
  <c r="BH340" i="1"/>
  <c r="BL340" i="1" s="1"/>
  <c r="CJ339" i="1"/>
  <c r="CN339" i="1" s="1"/>
  <c r="CC339" i="1"/>
  <c r="CG339" i="1" s="1"/>
  <c r="BV339" i="1"/>
  <c r="BZ339" i="1" s="1"/>
  <c r="BO339" i="1"/>
  <c r="BS339" i="1" s="1"/>
  <c r="BH339" i="1"/>
  <c r="BL339" i="1" s="1"/>
  <c r="CJ338" i="1"/>
  <c r="CN338" i="1" s="1"/>
  <c r="CC338" i="1"/>
  <c r="CG338" i="1" s="1"/>
  <c r="BV338" i="1"/>
  <c r="BZ338" i="1" s="1"/>
  <c r="BO338" i="1"/>
  <c r="BS338" i="1" s="1"/>
  <c r="BH338" i="1"/>
  <c r="BL338" i="1" s="1"/>
  <c r="CJ337" i="1"/>
  <c r="CN337" i="1" s="1"/>
  <c r="CC337" i="1"/>
  <c r="CG337" i="1" s="1"/>
  <c r="BV337" i="1"/>
  <c r="BZ337" i="1" s="1"/>
  <c r="BO337" i="1"/>
  <c r="BS337" i="1" s="1"/>
  <c r="BH337" i="1"/>
  <c r="BL337" i="1" s="1"/>
  <c r="CJ336" i="1"/>
  <c r="CN336" i="1" s="1"/>
  <c r="CC336" i="1"/>
  <c r="CG336" i="1" s="1"/>
  <c r="BV336" i="1"/>
  <c r="BZ336" i="1" s="1"/>
  <c r="BO336" i="1"/>
  <c r="BS336" i="1" s="1"/>
  <c r="BH336" i="1"/>
  <c r="BL336" i="1" s="1"/>
  <c r="CJ335" i="1"/>
  <c r="CN335" i="1" s="1"/>
  <c r="CC335" i="1"/>
  <c r="CG335" i="1" s="1"/>
  <c r="BV335" i="1"/>
  <c r="BZ335" i="1" s="1"/>
  <c r="BO335" i="1"/>
  <c r="BS335" i="1" s="1"/>
  <c r="BH335" i="1"/>
  <c r="BL335" i="1" s="1"/>
  <c r="CJ334" i="1"/>
  <c r="CN334" i="1" s="1"/>
  <c r="CC334" i="1"/>
  <c r="CG334" i="1" s="1"/>
  <c r="BV334" i="1"/>
  <c r="BZ334" i="1" s="1"/>
  <c r="BO334" i="1"/>
  <c r="BS334" i="1" s="1"/>
  <c r="BH334" i="1"/>
  <c r="BL334" i="1" s="1"/>
  <c r="CJ333" i="1"/>
  <c r="CN333" i="1" s="1"/>
  <c r="CC333" i="1"/>
  <c r="CG333" i="1" s="1"/>
  <c r="BV333" i="1"/>
  <c r="BZ333" i="1" s="1"/>
  <c r="BO333" i="1"/>
  <c r="BS333" i="1" s="1"/>
  <c r="BH333" i="1"/>
  <c r="BL333" i="1" s="1"/>
  <c r="CJ332" i="1"/>
  <c r="CN332" i="1" s="1"/>
  <c r="CC332" i="1"/>
  <c r="CG332" i="1" s="1"/>
  <c r="BV332" i="1"/>
  <c r="BZ332" i="1" s="1"/>
  <c r="BO332" i="1"/>
  <c r="BS332" i="1" s="1"/>
  <c r="BH332" i="1"/>
  <c r="BL332" i="1" s="1"/>
  <c r="CJ331" i="1"/>
  <c r="CN331" i="1" s="1"/>
  <c r="CC331" i="1"/>
  <c r="CG331" i="1" s="1"/>
  <c r="BV331" i="1"/>
  <c r="BZ331" i="1" s="1"/>
  <c r="BO331" i="1"/>
  <c r="BS331" i="1" s="1"/>
  <c r="BH331" i="1"/>
  <c r="BL331" i="1" s="1"/>
  <c r="CJ330" i="1"/>
  <c r="CN330" i="1" s="1"/>
  <c r="CC330" i="1"/>
  <c r="CG330" i="1" s="1"/>
  <c r="BV330" i="1"/>
  <c r="BZ330" i="1" s="1"/>
  <c r="BO330" i="1"/>
  <c r="BS330" i="1" s="1"/>
  <c r="BH330" i="1"/>
  <c r="BL330" i="1" s="1"/>
  <c r="CJ329" i="1"/>
  <c r="CN329" i="1" s="1"/>
  <c r="CC329" i="1"/>
  <c r="CG329" i="1" s="1"/>
  <c r="BV329" i="1"/>
  <c r="BZ329" i="1" s="1"/>
  <c r="BO329" i="1"/>
  <c r="BS329" i="1" s="1"/>
  <c r="BH329" i="1"/>
  <c r="BL329" i="1" s="1"/>
  <c r="CJ328" i="1"/>
  <c r="CN328" i="1" s="1"/>
  <c r="CC328" i="1"/>
  <c r="CG328" i="1" s="1"/>
  <c r="BV328" i="1"/>
  <c r="BZ328" i="1" s="1"/>
  <c r="BO328" i="1"/>
  <c r="BS328" i="1" s="1"/>
  <c r="BH328" i="1"/>
  <c r="BL328" i="1" s="1"/>
  <c r="CJ327" i="1"/>
  <c r="CN327" i="1" s="1"/>
  <c r="CC327" i="1"/>
  <c r="CG327" i="1" s="1"/>
  <c r="BV327" i="1"/>
  <c r="BZ327" i="1" s="1"/>
  <c r="BO327" i="1"/>
  <c r="BS327" i="1" s="1"/>
  <c r="BH327" i="1"/>
  <c r="BL327" i="1" s="1"/>
  <c r="CJ326" i="1"/>
  <c r="CN326" i="1" s="1"/>
  <c r="CC326" i="1"/>
  <c r="CG326" i="1" s="1"/>
  <c r="BV326" i="1"/>
  <c r="BZ326" i="1" s="1"/>
  <c r="BO326" i="1"/>
  <c r="BS326" i="1" s="1"/>
  <c r="BH326" i="1"/>
  <c r="BL326" i="1" s="1"/>
  <c r="CJ325" i="1"/>
  <c r="CN325" i="1" s="1"/>
  <c r="CC325" i="1"/>
  <c r="CG325" i="1" s="1"/>
  <c r="BV325" i="1"/>
  <c r="BZ325" i="1" s="1"/>
  <c r="BO325" i="1"/>
  <c r="BS325" i="1" s="1"/>
  <c r="BH325" i="1"/>
  <c r="BL325" i="1" s="1"/>
  <c r="CN324" i="1"/>
  <c r="CC324" i="1"/>
  <c r="CG324" i="1" s="1"/>
  <c r="CN323" i="1"/>
  <c r="CC323" i="1"/>
  <c r="CG323" i="1" s="1"/>
  <c r="CN322" i="1"/>
  <c r="CC322" i="1"/>
  <c r="CD322" i="1" s="1"/>
  <c r="CG322" i="1" s="1"/>
  <c r="BV322" i="1"/>
  <c r="BO322" i="1"/>
  <c r="BH322" i="1"/>
  <c r="CN321" i="1"/>
  <c r="CC321" i="1"/>
  <c r="CG321" i="1" s="1"/>
  <c r="BV321" i="1"/>
  <c r="BZ321" i="1" s="1"/>
  <c r="BO321" i="1"/>
  <c r="BS321" i="1" s="1"/>
  <c r="BH321" i="1"/>
  <c r="BL321" i="1" s="1"/>
  <c r="CN320" i="1"/>
  <c r="CC320" i="1"/>
  <c r="BV320" i="1"/>
  <c r="BW320" i="1" s="1"/>
  <c r="BO320" i="1"/>
  <c r="BP320" i="1" s="1"/>
  <c r="BH320" i="1"/>
  <c r="CN319" i="1"/>
  <c r="CC319" i="1"/>
  <c r="CG319" i="1" s="1"/>
  <c r="BV319" i="1"/>
  <c r="BZ319" i="1" s="1"/>
  <c r="BO319" i="1"/>
  <c r="BS319" i="1" s="1"/>
  <c r="BH319" i="1"/>
  <c r="BL319" i="1" s="1"/>
  <c r="CN318" i="1"/>
  <c r="CC318" i="1"/>
  <c r="CG318" i="1" s="1"/>
  <c r="BV318" i="1"/>
  <c r="BW318" i="1" s="1"/>
  <c r="BO318" i="1"/>
  <c r="BP318" i="1" s="1"/>
  <c r="BS318" i="1" s="1"/>
  <c r="BH318" i="1"/>
  <c r="CN317" i="1"/>
  <c r="CC317" i="1"/>
  <c r="CG317" i="1" s="1"/>
  <c r="BV317" i="1"/>
  <c r="BO317" i="1"/>
  <c r="BH317" i="1"/>
  <c r="CN316" i="1"/>
  <c r="CC316" i="1"/>
  <c r="BV316" i="1"/>
  <c r="BW316" i="1" s="1"/>
  <c r="CN315" i="1"/>
  <c r="CC315" i="1"/>
  <c r="CG315" i="1" s="1"/>
  <c r="BV315" i="1"/>
  <c r="BO315" i="1"/>
  <c r="BP315" i="1" s="1"/>
  <c r="BH315" i="1"/>
  <c r="CN314" i="1"/>
  <c r="CC314" i="1"/>
  <c r="CG314" i="1" s="1"/>
  <c r="BV314" i="1"/>
  <c r="BO314" i="1"/>
  <c r="BH314" i="1"/>
  <c r="CN313" i="1"/>
  <c r="CC313" i="1"/>
  <c r="BV313" i="1"/>
  <c r="BW313" i="1" s="1"/>
  <c r="BO313" i="1"/>
  <c r="BP313" i="1" s="1"/>
  <c r="BS313" i="1" s="1"/>
  <c r="BH313" i="1"/>
  <c r="CN312" i="1"/>
  <c r="CC312" i="1"/>
  <c r="BV312" i="1"/>
  <c r="BW312" i="1" s="1"/>
  <c r="BZ312" i="1" s="1"/>
  <c r="BO312" i="1"/>
  <c r="BH312" i="1"/>
  <c r="BI312" i="1" s="1"/>
  <c r="CN311" i="1"/>
  <c r="CC311" i="1"/>
  <c r="BV311" i="1"/>
  <c r="BW311" i="1" s="1"/>
  <c r="BO311" i="1"/>
  <c r="BP311" i="1" s="1"/>
  <c r="BS311" i="1" s="1"/>
  <c r="BH311" i="1"/>
  <c r="BI311" i="1" s="1"/>
  <c r="CN310" i="1"/>
  <c r="CC310" i="1"/>
  <c r="CD310" i="1" s="1"/>
  <c r="CG310" i="1" s="1"/>
  <c r="BV310" i="1"/>
  <c r="BW310" i="1" s="1"/>
  <c r="BZ310" i="1" s="1"/>
  <c r="BO310" i="1"/>
  <c r="BH310" i="1"/>
  <c r="CN309" i="1"/>
  <c r="CD309" i="1"/>
  <c r="CC309" i="1"/>
  <c r="BW309" i="1"/>
  <c r="BV309" i="1"/>
  <c r="BP309" i="1"/>
  <c r="BO309" i="1"/>
  <c r="BI309" i="1"/>
  <c r="BH309" i="1"/>
  <c r="CN308" i="1"/>
  <c r="CC308" i="1"/>
  <c r="CD308" i="1" s="1"/>
  <c r="CG308" i="1" s="1"/>
  <c r="BV308" i="1"/>
  <c r="BO308" i="1"/>
  <c r="BP308" i="1" s="1"/>
  <c r="BH308" i="1"/>
  <c r="CN307" i="1"/>
  <c r="CC307" i="1"/>
  <c r="BV307" i="1"/>
  <c r="BW307" i="1" s="1"/>
  <c r="BO307" i="1"/>
  <c r="BP307" i="1" s="1"/>
  <c r="BS307" i="1" s="1"/>
  <c r="BH307" i="1"/>
  <c r="CN306" i="1"/>
  <c r="CC306" i="1"/>
  <c r="BV306" i="1"/>
  <c r="BW306" i="1" s="1"/>
  <c r="BZ306" i="1" s="1"/>
  <c r="BO306" i="1"/>
  <c r="BH306" i="1"/>
  <c r="CN305" i="1"/>
  <c r="CC305" i="1"/>
  <c r="CD305" i="1" s="1"/>
  <c r="CG305" i="1" s="1"/>
  <c r="BV305" i="1"/>
  <c r="BW305" i="1" s="1"/>
  <c r="BZ305" i="1" s="1"/>
  <c r="BO305" i="1"/>
  <c r="BH305" i="1"/>
  <c r="CN304" i="1"/>
  <c r="CD304" i="1"/>
  <c r="CC304" i="1"/>
  <c r="BW304" i="1"/>
  <c r="BV304" i="1"/>
  <c r="BP304" i="1"/>
  <c r="BO304" i="1"/>
  <c r="BI304" i="1"/>
  <c r="BH304" i="1"/>
  <c r="CN303" i="1"/>
  <c r="CC303" i="1"/>
  <c r="BV303" i="1"/>
  <c r="BW303" i="1" s="1"/>
  <c r="CN302" i="1"/>
  <c r="CC302" i="1"/>
  <c r="BV302" i="1"/>
  <c r="BW302" i="1" s="1"/>
  <c r="BO302" i="1"/>
  <c r="BP302" i="1" s="1"/>
  <c r="BS302" i="1" s="1"/>
  <c r="BH302" i="1"/>
  <c r="CC301" i="1"/>
  <c r="CD301" i="1" s="1"/>
  <c r="BV301" i="1"/>
  <c r="BW301" i="1" s="1"/>
  <c r="BZ301" i="1" s="1"/>
  <c r="BO301" i="1"/>
  <c r="BP301" i="1" s="1"/>
  <c r="BS301" i="1" s="1"/>
  <c r="BH301" i="1"/>
  <c r="CN300" i="1"/>
  <c r="CC300" i="1"/>
  <c r="CD300" i="1" s="1"/>
  <c r="BV300" i="1"/>
  <c r="BW300" i="1" s="1"/>
  <c r="BO300" i="1"/>
  <c r="BP300" i="1" s="1"/>
  <c r="BS300" i="1" s="1"/>
  <c r="BH300" i="1"/>
  <c r="BI300" i="1" s="1"/>
  <c r="CN299" i="1"/>
  <c r="CC299" i="1"/>
  <c r="CD299" i="1" s="1"/>
  <c r="CG299" i="1" s="1"/>
  <c r="BV299" i="1"/>
  <c r="CN298" i="1"/>
  <c r="CD298" i="1"/>
  <c r="CC298" i="1"/>
  <c r="BW298" i="1"/>
  <c r="BV298" i="1"/>
  <c r="BP298" i="1"/>
  <c r="BO298" i="1"/>
  <c r="BI298" i="1"/>
  <c r="BH298" i="1"/>
  <c r="CN297" i="1"/>
  <c r="CC297" i="1"/>
  <c r="CD297" i="1" s="1"/>
  <c r="BV297" i="1"/>
  <c r="BW297" i="1" s="1"/>
  <c r="BO297" i="1"/>
  <c r="BH297" i="1"/>
  <c r="CN296" i="1"/>
  <c r="CC296" i="1"/>
  <c r="CD296" i="1" s="1"/>
  <c r="BV296" i="1"/>
  <c r="BW296" i="1" s="1"/>
  <c r="BZ296" i="1" s="1"/>
  <c r="BO296" i="1"/>
  <c r="BP296" i="1" s="1"/>
  <c r="BH296" i="1"/>
  <c r="CJ295" i="1"/>
  <c r="CN295" i="1" s="1"/>
  <c r="CP295" i="1" s="1"/>
  <c r="CJ294" i="1"/>
  <c r="CN294" i="1" s="1"/>
  <c r="CP294" i="1" s="1"/>
  <c r="CJ293" i="1"/>
  <c r="CN293" i="1" s="1"/>
  <c r="CC293" i="1"/>
  <c r="BV293" i="1"/>
  <c r="BZ293" i="1" s="1"/>
  <c r="BO293" i="1"/>
  <c r="BS293" i="1" s="1"/>
  <c r="BH293" i="1"/>
  <c r="BL293" i="1" s="1"/>
  <c r="CJ292" i="1"/>
  <c r="CN292" i="1" s="1"/>
  <c r="CC292" i="1"/>
  <c r="CG292" i="1" s="1"/>
  <c r="BV292" i="1"/>
  <c r="BZ292" i="1" s="1"/>
  <c r="BO292" i="1"/>
  <c r="BS292" i="1" s="1"/>
  <c r="BH292" i="1"/>
  <c r="BL292" i="1" s="1"/>
  <c r="CJ291" i="1"/>
  <c r="CN291" i="1" s="1"/>
  <c r="CP291" i="1" s="1"/>
  <c r="CJ290" i="1"/>
  <c r="CN290" i="1" s="1"/>
  <c r="CC290" i="1"/>
  <c r="CG290" i="1" s="1"/>
  <c r="BV290" i="1"/>
  <c r="BZ290" i="1" s="1"/>
  <c r="BO290" i="1"/>
  <c r="BS290" i="1" s="1"/>
  <c r="BH290" i="1"/>
  <c r="BL290" i="1" s="1"/>
  <c r="CJ289" i="1"/>
  <c r="CN289" i="1" s="1"/>
  <c r="CC289" i="1"/>
  <c r="CG289" i="1" s="1"/>
  <c r="BV289" i="1"/>
  <c r="BZ289" i="1" s="1"/>
  <c r="BO289" i="1"/>
  <c r="BS289" i="1" s="1"/>
  <c r="BH289" i="1"/>
  <c r="BL289" i="1" s="1"/>
  <c r="CJ288" i="1"/>
  <c r="CN288" i="1" s="1"/>
  <c r="CC288" i="1"/>
  <c r="CG288" i="1" s="1"/>
  <c r="BV288" i="1"/>
  <c r="BZ288" i="1" s="1"/>
  <c r="BO288" i="1"/>
  <c r="BS288" i="1" s="1"/>
  <c r="BH288" i="1"/>
  <c r="BL288" i="1" s="1"/>
  <c r="CJ287" i="1"/>
  <c r="CN287" i="1" s="1"/>
  <c r="CC287" i="1"/>
  <c r="CG287" i="1" s="1"/>
  <c r="BV287" i="1"/>
  <c r="BZ287" i="1" s="1"/>
  <c r="BO287" i="1"/>
  <c r="BS287" i="1" s="1"/>
  <c r="BH287" i="1"/>
  <c r="BL287" i="1" s="1"/>
  <c r="CJ286" i="1"/>
  <c r="CN286" i="1" s="1"/>
  <c r="CC286" i="1"/>
  <c r="CG286" i="1" s="1"/>
  <c r="BV286" i="1"/>
  <c r="BZ286" i="1" s="1"/>
  <c r="BO286" i="1"/>
  <c r="BS286" i="1" s="1"/>
  <c r="BH286" i="1"/>
  <c r="BL286" i="1" s="1"/>
  <c r="CJ285" i="1"/>
  <c r="CN285" i="1" s="1"/>
  <c r="CC285" i="1"/>
  <c r="CG285" i="1" s="1"/>
  <c r="BV285" i="1"/>
  <c r="BZ285" i="1" s="1"/>
  <c r="BO285" i="1"/>
  <c r="BS285" i="1" s="1"/>
  <c r="BH285" i="1"/>
  <c r="BL285" i="1" s="1"/>
  <c r="CJ284" i="1"/>
  <c r="CN284" i="1" s="1"/>
  <c r="CC284" i="1"/>
  <c r="CG284" i="1" s="1"/>
  <c r="BV284" i="1"/>
  <c r="BZ284" i="1" s="1"/>
  <c r="BO284" i="1"/>
  <c r="BS284" i="1" s="1"/>
  <c r="BH284" i="1"/>
  <c r="BL284" i="1" s="1"/>
  <c r="CJ283" i="1"/>
  <c r="CN283" i="1" s="1"/>
  <c r="CC283" i="1"/>
  <c r="CG283" i="1" s="1"/>
  <c r="BV283" i="1"/>
  <c r="BZ283" i="1" s="1"/>
  <c r="BO283" i="1"/>
  <c r="BS283" i="1" s="1"/>
  <c r="BH283" i="1"/>
  <c r="BL283" i="1" s="1"/>
  <c r="CJ282" i="1"/>
  <c r="CN282" i="1" s="1"/>
  <c r="CC282" i="1"/>
  <c r="CG282" i="1" s="1"/>
  <c r="BV282" i="1"/>
  <c r="BZ282" i="1" s="1"/>
  <c r="BO282" i="1"/>
  <c r="BS282" i="1" s="1"/>
  <c r="BH282" i="1"/>
  <c r="BL282" i="1" s="1"/>
  <c r="CJ281" i="1"/>
  <c r="CN281" i="1" s="1"/>
  <c r="CC281" i="1"/>
  <c r="CG281" i="1" s="1"/>
  <c r="BV281" i="1"/>
  <c r="BZ281" i="1" s="1"/>
  <c r="BO281" i="1"/>
  <c r="BS281" i="1" s="1"/>
  <c r="BH281" i="1"/>
  <c r="BL281" i="1" s="1"/>
  <c r="CJ280" i="1"/>
  <c r="CN280" i="1" s="1"/>
  <c r="CC280" i="1"/>
  <c r="CG280" i="1" s="1"/>
  <c r="BV280" i="1"/>
  <c r="BZ280" i="1" s="1"/>
  <c r="BO280" i="1"/>
  <c r="BS280" i="1" s="1"/>
  <c r="BH280" i="1"/>
  <c r="BL280" i="1" s="1"/>
  <c r="CJ279" i="1"/>
  <c r="CN279" i="1" s="1"/>
  <c r="CC279" i="1"/>
  <c r="CG279" i="1" s="1"/>
  <c r="BV279" i="1"/>
  <c r="BZ279" i="1" s="1"/>
  <c r="BO279" i="1"/>
  <c r="BS279" i="1" s="1"/>
  <c r="BH279" i="1"/>
  <c r="BL279" i="1" s="1"/>
  <c r="CJ278" i="1"/>
  <c r="CN278" i="1" s="1"/>
  <c r="CC278" i="1"/>
  <c r="CG278" i="1" s="1"/>
  <c r="BV278" i="1"/>
  <c r="BZ278" i="1" s="1"/>
  <c r="BO278" i="1"/>
  <c r="BS278" i="1" s="1"/>
  <c r="BH278" i="1"/>
  <c r="BL278" i="1" s="1"/>
  <c r="CJ277" i="1"/>
  <c r="CN277" i="1" s="1"/>
  <c r="CC277" i="1"/>
  <c r="CG277" i="1" s="1"/>
  <c r="BV277" i="1"/>
  <c r="BZ277" i="1" s="1"/>
  <c r="BO277" i="1"/>
  <c r="BS277" i="1" s="1"/>
  <c r="BH277" i="1"/>
  <c r="BL277" i="1" s="1"/>
  <c r="CJ276" i="1"/>
  <c r="CN276" i="1" s="1"/>
  <c r="CC276" i="1"/>
  <c r="CG276" i="1" s="1"/>
  <c r="BV276" i="1"/>
  <c r="BZ276" i="1" s="1"/>
  <c r="BO276" i="1"/>
  <c r="BS276" i="1" s="1"/>
  <c r="BH276" i="1"/>
  <c r="BL276" i="1" s="1"/>
  <c r="CJ275" i="1"/>
  <c r="CN275" i="1" s="1"/>
  <c r="CC275" i="1"/>
  <c r="CG275" i="1" s="1"/>
  <c r="BV275" i="1"/>
  <c r="BZ275" i="1" s="1"/>
  <c r="BO275" i="1"/>
  <c r="BS275" i="1" s="1"/>
  <c r="BH275" i="1"/>
  <c r="BL275" i="1" s="1"/>
  <c r="CJ274" i="1"/>
  <c r="CN274" i="1" s="1"/>
  <c r="CC274" i="1"/>
  <c r="CG274" i="1" s="1"/>
  <c r="BV274" i="1"/>
  <c r="BZ274" i="1" s="1"/>
  <c r="BO274" i="1"/>
  <c r="BS274" i="1" s="1"/>
  <c r="BH274" i="1"/>
  <c r="BL274" i="1" s="1"/>
  <c r="CJ273" i="1"/>
  <c r="CN273" i="1" s="1"/>
  <c r="CC273" i="1"/>
  <c r="CG273" i="1" s="1"/>
  <c r="BV273" i="1"/>
  <c r="BZ273" i="1" s="1"/>
  <c r="BO273" i="1"/>
  <c r="BS273" i="1" s="1"/>
  <c r="BH273" i="1"/>
  <c r="BL273" i="1" s="1"/>
  <c r="CJ272" i="1"/>
  <c r="CN272" i="1" s="1"/>
  <c r="CC272" i="1"/>
  <c r="CG272" i="1" s="1"/>
  <c r="BV272" i="1"/>
  <c r="BZ272" i="1" s="1"/>
  <c r="BO272" i="1"/>
  <c r="BS272" i="1" s="1"/>
  <c r="BH272" i="1"/>
  <c r="BL272" i="1" s="1"/>
  <c r="CJ271" i="1"/>
  <c r="CN271" i="1" s="1"/>
  <c r="CC271" i="1"/>
  <c r="CG271" i="1" s="1"/>
  <c r="BV271" i="1"/>
  <c r="BZ271" i="1" s="1"/>
  <c r="BO271" i="1"/>
  <c r="BS271" i="1" s="1"/>
  <c r="BH271" i="1"/>
  <c r="BL271" i="1" s="1"/>
  <c r="CJ270" i="1"/>
  <c r="CN270" i="1" s="1"/>
  <c r="CC270" i="1"/>
  <c r="CG270" i="1" s="1"/>
  <c r="BV270" i="1"/>
  <c r="BZ270" i="1" s="1"/>
  <c r="BO270" i="1"/>
  <c r="BS270" i="1" s="1"/>
  <c r="BH270" i="1"/>
  <c r="BL270" i="1" s="1"/>
  <c r="CJ269" i="1"/>
  <c r="CN269" i="1" s="1"/>
  <c r="CC269" i="1"/>
  <c r="CG269" i="1" s="1"/>
  <c r="BV269" i="1"/>
  <c r="BZ269" i="1" s="1"/>
  <c r="BO269" i="1"/>
  <c r="BS269" i="1" s="1"/>
  <c r="BH269" i="1"/>
  <c r="BL269" i="1" s="1"/>
  <c r="CJ268" i="1"/>
  <c r="CN268" i="1" s="1"/>
  <c r="CC268" i="1"/>
  <c r="CG268" i="1" s="1"/>
  <c r="BV268" i="1"/>
  <c r="BZ268" i="1" s="1"/>
  <c r="BO268" i="1"/>
  <c r="BS268" i="1" s="1"/>
  <c r="BH268" i="1"/>
  <c r="BL268" i="1" s="1"/>
  <c r="CJ267" i="1"/>
  <c r="CN267" i="1" s="1"/>
  <c r="CC267" i="1"/>
  <c r="CG267" i="1" s="1"/>
  <c r="BV267" i="1"/>
  <c r="BZ267" i="1" s="1"/>
  <c r="BO267" i="1"/>
  <c r="BS267" i="1" s="1"/>
  <c r="BH267" i="1"/>
  <c r="BL267" i="1" s="1"/>
  <c r="CJ266" i="1"/>
  <c r="CN266" i="1" s="1"/>
  <c r="CC266" i="1"/>
  <c r="CG266" i="1" s="1"/>
  <c r="BV266" i="1"/>
  <c r="BZ266" i="1" s="1"/>
  <c r="BO266" i="1"/>
  <c r="BS266" i="1" s="1"/>
  <c r="BH266" i="1"/>
  <c r="BL266" i="1" s="1"/>
  <c r="CJ265" i="1"/>
  <c r="CN265" i="1" s="1"/>
  <c r="CC265" i="1"/>
  <c r="CG265" i="1" s="1"/>
  <c r="BV265" i="1"/>
  <c r="BZ265" i="1" s="1"/>
  <c r="BO265" i="1"/>
  <c r="BS265" i="1" s="1"/>
  <c r="BH265" i="1"/>
  <c r="BL265" i="1" s="1"/>
  <c r="CJ264" i="1"/>
  <c r="CN264" i="1" s="1"/>
  <c r="CC264" i="1"/>
  <c r="CG264" i="1" s="1"/>
  <c r="BV264" i="1"/>
  <c r="BZ264" i="1" s="1"/>
  <c r="BO264" i="1"/>
  <c r="BS264" i="1" s="1"/>
  <c r="BH264" i="1"/>
  <c r="BL264" i="1" s="1"/>
  <c r="CJ263" i="1"/>
  <c r="CN263" i="1" s="1"/>
  <c r="CC263" i="1"/>
  <c r="CG263" i="1" s="1"/>
  <c r="BV263" i="1"/>
  <c r="BZ263" i="1" s="1"/>
  <c r="BO263" i="1"/>
  <c r="BS263" i="1" s="1"/>
  <c r="BH263" i="1"/>
  <c r="BL263" i="1" s="1"/>
  <c r="CJ262" i="1"/>
  <c r="CN262" i="1" s="1"/>
  <c r="CC262" i="1"/>
  <c r="CG262" i="1" s="1"/>
  <c r="BV262" i="1"/>
  <c r="BZ262" i="1" s="1"/>
  <c r="BO262" i="1"/>
  <c r="BS262" i="1" s="1"/>
  <c r="BH262" i="1"/>
  <c r="BL262" i="1" s="1"/>
  <c r="CJ261" i="1"/>
  <c r="CN261" i="1" s="1"/>
  <c r="CC261" i="1"/>
  <c r="CG261" i="1" s="1"/>
  <c r="BV261" i="1"/>
  <c r="BZ261" i="1" s="1"/>
  <c r="BO261" i="1"/>
  <c r="BS261" i="1" s="1"/>
  <c r="BH261" i="1"/>
  <c r="BL261" i="1" s="1"/>
  <c r="CJ260" i="1"/>
  <c r="CN260" i="1" s="1"/>
  <c r="CC260" i="1"/>
  <c r="CG260" i="1" s="1"/>
  <c r="BV260" i="1"/>
  <c r="BZ260" i="1" s="1"/>
  <c r="BO260" i="1"/>
  <c r="BS260" i="1" s="1"/>
  <c r="BH260" i="1"/>
  <c r="BL260" i="1" s="1"/>
  <c r="CJ259" i="1"/>
  <c r="CN259" i="1" s="1"/>
  <c r="CC259" i="1"/>
  <c r="CG259" i="1" s="1"/>
  <c r="BV259" i="1"/>
  <c r="BZ259" i="1" s="1"/>
  <c r="BO259" i="1"/>
  <c r="BS259" i="1" s="1"/>
  <c r="BH259" i="1"/>
  <c r="BL259" i="1" s="1"/>
  <c r="CJ258" i="1"/>
  <c r="CN258" i="1" s="1"/>
  <c r="CC258" i="1"/>
  <c r="CG258" i="1" s="1"/>
  <c r="BV258" i="1"/>
  <c r="BZ258" i="1" s="1"/>
  <c r="BO258" i="1"/>
  <c r="BS258" i="1" s="1"/>
  <c r="BH258" i="1"/>
  <c r="BL258" i="1" s="1"/>
  <c r="CJ257" i="1"/>
  <c r="CN257" i="1" s="1"/>
  <c r="CC257" i="1"/>
  <c r="CG257" i="1" s="1"/>
  <c r="BV257" i="1"/>
  <c r="BZ257" i="1" s="1"/>
  <c r="BO257" i="1"/>
  <c r="BS257" i="1" s="1"/>
  <c r="BH257" i="1"/>
  <c r="BL257" i="1" s="1"/>
  <c r="CJ256" i="1"/>
  <c r="CN256" i="1" s="1"/>
  <c r="CC256" i="1"/>
  <c r="CG256" i="1" s="1"/>
  <c r="BV256" i="1"/>
  <c r="BZ256" i="1" s="1"/>
  <c r="BO256" i="1"/>
  <c r="BS256" i="1" s="1"/>
  <c r="BH256" i="1"/>
  <c r="BL256" i="1" s="1"/>
  <c r="CJ255" i="1"/>
  <c r="CN255" i="1" s="1"/>
  <c r="CC255" i="1"/>
  <c r="CG255" i="1" s="1"/>
  <c r="BV255" i="1"/>
  <c r="BZ255" i="1" s="1"/>
  <c r="BO255" i="1"/>
  <c r="BS255" i="1" s="1"/>
  <c r="BH255" i="1"/>
  <c r="BL255" i="1" s="1"/>
  <c r="CJ254" i="1"/>
  <c r="CN254" i="1" s="1"/>
  <c r="CC254" i="1"/>
  <c r="CG254" i="1" s="1"/>
  <c r="BV254" i="1"/>
  <c r="BZ254" i="1" s="1"/>
  <c r="BO254" i="1"/>
  <c r="BS254" i="1" s="1"/>
  <c r="BH254" i="1"/>
  <c r="BL254" i="1" s="1"/>
  <c r="CJ253" i="1"/>
  <c r="CN253" i="1" s="1"/>
  <c r="CC253" i="1"/>
  <c r="CG253" i="1" s="1"/>
  <c r="BV253" i="1"/>
  <c r="BZ253" i="1" s="1"/>
  <c r="BO253" i="1"/>
  <c r="BS253" i="1" s="1"/>
  <c r="BH253" i="1"/>
  <c r="BL253" i="1" s="1"/>
  <c r="CJ252" i="1"/>
  <c r="CN252" i="1" s="1"/>
  <c r="CC252" i="1"/>
  <c r="CG252" i="1" s="1"/>
  <c r="BV252" i="1"/>
  <c r="BZ252" i="1" s="1"/>
  <c r="BO252" i="1"/>
  <c r="BS252" i="1" s="1"/>
  <c r="BH252" i="1"/>
  <c r="BL252" i="1" s="1"/>
  <c r="CJ251" i="1"/>
  <c r="CN251" i="1" s="1"/>
  <c r="CC251" i="1"/>
  <c r="CG251" i="1" s="1"/>
  <c r="BV251" i="1"/>
  <c r="BZ251" i="1" s="1"/>
  <c r="BO251" i="1"/>
  <c r="BS251" i="1" s="1"/>
  <c r="BH251" i="1"/>
  <c r="BL251" i="1" s="1"/>
  <c r="CJ250" i="1"/>
  <c r="CN250" i="1" s="1"/>
  <c r="CC250" i="1"/>
  <c r="CG250" i="1" s="1"/>
  <c r="BV250" i="1"/>
  <c r="BZ250" i="1" s="1"/>
  <c r="BO250" i="1"/>
  <c r="BS250" i="1" s="1"/>
  <c r="BH250" i="1"/>
  <c r="BL250" i="1" s="1"/>
  <c r="CJ249" i="1"/>
  <c r="CN249" i="1" s="1"/>
  <c r="CC249" i="1"/>
  <c r="CG249" i="1" s="1"/>
  <c r="BV249" i="1"/>
  <c r="BZ249" i="1" s="1"/>
  <c r="BO249" i="1"/>
  <c r="BS249" i="1" s="1"/>
  <c r="BH249" i="1"/>
  <c r="BL249" i="1" s="1"/>
  <c r="CJ248" i="1"/>
  <c r="CN248" i="1" s="1"/>
  <c r="CC248" i="1"/>
  <c r="CG248" i="1" s="1"/>
  <c r="BV248" i="1"/>
  <c r="BZ248" i="1" s="1"/>
  <c r="BO248" i="1"/>
  <c r="BS248" i="1" s="1"/>
  <c r="BH248" i="1"/>
  <c r="BL248" i="1" s="1"/>
  <c r="CJ247" i="1"/>
  <c r="CN247" i="1" s="1"/>
  <c r="CC247" i="1"/>
  <c r="CG247" i="1" s="1"/>
  <c r="BV247" i="1"/>
  <c r="BZ247" i="1" s="1"/>
  <c r="BO247" i="1"/>
  <c r="BS247" i="1" s="1"/>
  <c r="BH247" i="1"/>
  <c r="BL247" i="1" s="1"/>
  <c r="CJ246" i="1"/>
  <c r="CN246" i="1" s="1"/>
  <c r="CC246" i="1"/>
  <c r="CG246" i="1" s="1"/>
  <c r="BV246" i="1"/>
  <c r="BZ246" i="1" s="1"/>
  <c r="BO246" i="1"/>
  <c r="BS246" i="1" s="1"/>
  <c r="BH246" i="1"/>
  <c r="BL246" i="1" s="1"/>
  <c r="CJ245" i="1"/>
  <c r="CN245" i="1" s="1"/>
  <c r="CC245" i="1"/>
  <c r="CG245" i="1" s="1"/>
  <c r="BV245" i="1"/>
  <c r="BZ245" i="1" s="1"/>
  <c r="BO245" i="1"/>
  <c r="BS245" i="1" s="1"/>
  <c r="BH245" i="1"/>
  <c r="BL245" i="1" s="1"/>
  <c r="CJ244" i="1"/>
  <c r="CN244" i="1" s="1"/>
  <c r="CC244" i="1"/>
  <c r="CG244" i="1" s="1"/>
  <c r="BV244" i="1"/>
  <c r="BZ244" i="1" s="1"/>
  <c r="BO244" i="1"/>
  <c r="BS244" i="1" s="1"/>
  <c r="BH244" i="1"/>
  <c r="BL244" i="1" s="1"/>
  <c r="CJ243" i="1"/>
  <c r="CN243" i="1" s="1"/>
  <c r="CC243" i="1"/>
  <c r="CG243" i="1" s="1"/>
  <c r="BV243" i="1"/>
  <c r="BZ243" i="1" s="1"/>
  <c r="BO243" i="1"/>
  <c r="BS243" i="1" s="1"/>
  <c r="BH243" i="1"/>
  <c r="BL243" i="1" s="1"/>
  <c r="CJ242" i="1"/>
  <c r="CN242" i="1" s="1"/>
  <c r="CC242" i="1"/>
  <c r="CG242" i="1" s="1"/>
  <c r="BV242" i="1"/>
  <c r="BZ242" i="1" s="1"/>
  <c r="BO242" i="1"/>
  <c r="BS242" i="1" s="1"/>
  <c r="BH242" i="1"/>
  <c r="BL242" i="1" s="1"/>
  <c r="CJ241" i="1"/>
  <c r="CN241" i="1" s="1"/>
  <c r="CC241" i="1"/>
  <c r="CG241" i="1" s="1"/>
  <c r="BV241" i="1"/>
  <c r="BZ241" i="1" s="1"/>
  <c r="BO241" i="1"/>
  <c r="BS241" i="1" s="1"/>
  <c r="BH241" i="1"/>
  <c r="BL241" i="1" s="1"/>
  <c r="CJ240" i="1"/>
  <c r="CN240" i="1" s="1"/>
  <c r="CC240" i="1"/>
  <c r="CG240" i="1" s="1"/>
  <c r="BV240" i="1"/>
  <c r="BZ240" i="1" s="1"/>
  <c r="BO240" i="1"/>
  <c r="BS240" i="1" s="1"/>
  <c r="BH240" i="1"/>
  <c r="BL240" i="1" s="1"/>
  <c r="CJ239" i="1"/>
  <c r="CN239" i="1" s="1"/>
  <c r="CC239" i="1"/>
  <c r="CG239" i="1" s="1"/>
  <c r="BV239" i="1"/>
  <c r="BZ239" i="1" s="1"/>
  <c r="BO239" i="1"/>
  <c r="BS239" i="1" s="1"/>
  <c r="BH239" i="1"/>
  <c r="BL239" i="1" s="1"/>
  <c r="CJ238" i="1"/>
  <c r="CN238" i="1" s="1"/>
  <c r="CC238" i="1"/>
  <c r="CG238" i="1" s="1"/>
  <c r="BV238" i="1"/>
  <c r="BZ238" i="1" s="1"/>
  <c r="BO238" i="1"/>
  <c r="BS238" i="1" s="1"/>
  <c r="BH238" i="1"/>
  <c r="BL238" i="1" s="1"/>
  <c r="CJ237" i="1"/>
  <c r="CN237" i="1" s="1"/>
  <c r="CC237" i="1"/>
  <c r="CG237" i="1" s="1"/>
  <c r="BV237" i="1"/>
  <c r="BZ237" i="1" s="1"/>
  <c r="BO237" i="1"/>
  <c r="BS237" i="1" s="1"/>
  <c r="BH237" i="1"/>
  <c r="BL237" i="1" s="1"/>
  <c r="CJ236" i="1"/>
  <c r="CN236" i="1" s="1"/>
  <c r="CC236" i="1"/>
  <c r="CG236" i="1" s="1"/>
  <c r="BV236" i="1"/>
  <c r="BZ236" i="1" s="1"/>
  <c r="BO236" i="1"/>
  <c r="BS236" i="1" s="1"/>
  <c r="BH236" i="1"/>
  <c r="BL236" i="1" s="1"/>
  <c r="CJ235" i="1"/>
  <c r="CN235" i="1" s="1"/>
  <c r="CC235" i="1"/>
  <c r="CG235" i="1" s="1"/>
  <c r="BV235" i="1"/>
  <c r="BZ235" i="1" s="1"/>
  <c r="BO235" i="1"/>
  <c r="BS235" i="1" s="1"/>
  <c r="BH235" i="1"/>
  <c r="BL235" i="1" s="1"/>
  <c r="CJ234" i="1"/>
  <c r="CN234" i="1" s="1"/>
  <c r="CC234" i="1"/>
  <c r="CG234" i="1" s="1"/>
  <c r="BV234" i="1"/>
  <c r="BZ234" i="1" s="1"/>
  <c r="BO234" i="1"/>
  <c r="BS234" i="1" s="1"/>
  <c r="BH234" i="1"/>
  <c r="BL234" i="1" s="1"/>
  <c r="CJ233" i="1"/>
  <c r="CN233" i="1" s="1"/>
  <c r="CC233" i="1"/>
  <c r="CG233" i="1" s="1"/>
  <c r="BV233" i="1"/>
  <c r="BZ233" i="1" s="1"/>
  <c r="BO233" i="1"/>
  <c r="BS233" i="1" s="1"/>
  <c r="BH233" i="1"/>
  <c r="BL233" i="1" s="1"/>
  <c r="CJ232" i="1"/>
  <c r="CN232" i="1" s="1"/>
  <c r="CC232" i="1"/>
  <c r="CG232" i="1" s="1"/>
  <c r="BV232" i="1"/>
  <c r="BZ232" i="1" s="1"/>
  <c r="BO232" i="1"/>
  <c r="BS232" i="1" s="1"/>
  <c r="BH232" i="1"/>
  <c r="BL232" i="1" s="1"/>
  <c r="CJ231" i="1"/>
  <c r="CN231" i="1" s="1"/>
  <c r="CC231" i="1"/>
  <c r="CG231" i="1" s="1"/>
  <c r="BV231" i="1"/>
  <c r="BZ231" i="1" s="1"/>
  <c r="BO231" i="1"/>
  <c r="BS231" i="1" s="1"/>
  <c r="BH231" i="1"/>
  <c r="BL231" i="1" s="1"/>
  <c r="CJ230" i="1"/>
  <c r="CN230" i="1" s="1"/>
  <c r="CC230" i="1"/>
  <c r="CG230" i="1" s="1"/>
  <c r="BV230" i="1"/>
  <c r="BZ230" i="1" s="1"/>
  <c r="BO230" i="1"/>
  <c r="BS230" i="1" s="1"/>
  <c r="BH230" i="1"/>
  <c r="BL230" i="1" s="1"/>
  <c r="CJ229" i="1"/>
  <c r="CN229" i="1" s="1"/>
  <c r="CC229" i="1"/>
  <c r="CG229" i="1" s="1"/>
  <c r="BV229" i="1"/>
  <c r="BZ229" i="1" s="1"/>
  <c r="BO229" i="1"/>
  <c r="BS229" i="1" s="1"/>
  <c r="BH229" i="1"/>
  <c r="BL229" i="1" s="1"/>
  <c r="CJ228" i="1"/>
  <c r="CN228" i="1" s="1"/>
  <c r="CC228" i="1"/>
  <c r="CG228" i="1" s="1"/>
  <c r="BV228" i="1"/>
  <c r="BZ228" i="1" s="1"/>
  <c r="BO228" i="1"/>
  <c r="BS228" i="1" s="1"/>
  <c r="BH228" i="1"/>
  <c r="BL228" i="1" s="1"/>
  <c r="CJ227" i="1"/>
  <c r="CN227" i="1" s="1"/>
  <c r="CC227" i="1"/>
  <c r="CG227" i="1" s="1"/>
  <c r="BV227" i="1"/>
  <c r="BZ227" i="1" s="1"/>
  <c r="BO227" i="1"/>
  <c r="BS227" i="1" s="1"/>
  <c r="BH227" i="1"/>
  <c r="BL227" i="1" s="1"/>
  <c r="CJ226" i="1"/>
  <c r="CN226" i="1" s="1"/>
  <c r="CC226" i="1"/>
  <c r="CG226" i="1" s="1"/>
  <c r="BV226" i="1"/>
  <c r="BZ226" i="1" s="1"/>
  <c r="BO226" i="1"/>
  <c r="BS226" i="1" s="1"/>
  <c r="BH226" i="1"/>
  <c r="BL226" i="1" s="1"/>
  <c r="CJ225" i="1"/>
  <c r="CN225" i="1" s="1"/>
  <c r="CC225" i="1"/>
  <c r="CG225" i="1" s="1"/>
  <c r="BV225" i="1"/>
  <c r="BZ225" i="1" s="1"/>
  <c r="BO225" i="1"/>
  <c r="BS225" i="1" s="1"/>
  <c r="BH225" i="1"/>
  <c r="BL225" i="1" s="1"/>
  <c r="CJ224" i="1"/>
  <c r="CN224" i="1" s="1"/>
  <c r="CC224" i="1"/>
  <c r="CG224" i="1" s="1"/>
  <c r="BV224" i="1"/>
  <c r="BZ224" i="1" s="1"/>
  <c r="BO224" i="1"/>
  <c r="BS224" i="1" s="1"/>
  <c r="BH224" i="1"/>
  <c r="BL224" i="1" s="1"/>
  <c r="CJ223" i="1"/>
  <c r="CN223" i="1" s="1"/>
  <c r="CC223" i="1"/>
  <c r="CG223" i="1" s="1"/>
  <c r="BV223" i="1"/>
  <c r="BZ223" i="1" s="1"/>
  <c r="BO223" i="1"/>
  <c r="BS223" i="1" s="1"/>
  <c r="BH223" i="1"/>
  <c r="BL223" i="1" s="1"/>
  <c r="CJ222" i="1"/>
  <c r="CN222" i="1" s="1"/>
  <c r="CC222" i="1"/>
  <c r="CG222" i="1" s="1"/>
  <c r="BV222" i="1"/>
  <c r="BZ222" i="1" s="1"/>
  <c r="BO222" i="1"/>
  <c r="BS222" i="1" s="1"/>
  <c r="BH222" i="1"/>
  <c r="BL222" i="1" s="1"/>
  <c r="CJ221" i="1"/>
  <c r="CN221" i="1" s="1"/>
  <c r="CC221" i="1"/>
  <c r="CG221" i="1" s="1"/>
  <c r="BV221" i="1"/>
  <c r="BZ221" i="1" s="1"/>
  <c r="BO221" i="1"/>
  <c r="BS221" i="1" s="1"/>
  <c r="BH221" i="1"/>
  <c r="BL221" i="1" s="1"/>
  <c r="CJ220" i="1"/>
  <c r="CN220" i="1" s="1"/>
  <c r="CC220" i="1"/>
  <c r="CG220" i="1" s="1"/>
  <c r="BV220" i="1"/>
  <c r="BZ220" i="1" s="1"/>
  <c r="BO220" i="1"/>
  <c r="BS220" i="1" s="1"/>
  <c r="BH220" i="1"/>
  <c r="BL220" i="1" s="1"/>
  <c r="CJ219" i="1"/>
  <c r="CN219" i="1" s="1"/>
  <c r="CC219" i="1"/>
  <c r="CG219" i="1" s="1"/>
  <c r="BV219" i="1"/>
  <c r="BZ219" i="1" s="1"/>
  <c r="BO219" i="1"/>
  <c r="BS219" i="1" s="1"/>
  <c r="BH219" i="1"/>
  <c r="BL219" i="1" s="1"/>
  <c r="CJ218" i="1"/>
  <c r="CN218" i="1" s="1"/>
  <c r="CC218" i="1"/>
  <c r="CG218" i="1" s="1"/>
  <c r="BV218" i="1"/>
  <c r="BZ218" i="1" s="1"/>
  <c r="BO218" i="1"/>
  <c r="BS218" i="1" s="1"/>
  <c r="BH218" i="1"/>
  <c r="BL218" i="1" s="1"/>
  <c r="CJ217" i="1"/>
  <c r="CN217" i="1" s="1"/>
  <c r="CC217" i="1"/>
  <c r="CG217" i="1" s="1"/>
  <c r="BV217" i="1"/>
  <c r="BZ217" i="1" s="1"/>
  <c r="BO217" i="1"/>
  <c r="BS217" i="1" s="1"/>
  <c r="BH217" i="1"/>
  <c r="BL217" i="1" s="1"/>
  <c r="CJ216" i="1"/>
  <c r="CN216" i="1" s="1"/>
  <c r="CC216" i="1"/>
  <c r="CG216" i="1" s="1"/>
  <c r="BV216" i="1"/>
  <c r="BZ216" i="1" s="1"/>
  <c r="BO216" i="1"/>
  <c r="BS216" i="1" s="1"/>
  <c r="BH216" i="1"/>
  <c r="BL216" i="1" s="1"/>
  <c r="CJ215" i="1"/>
  <c r="CN215" i="1" s="1"/>
  <c r="CC215" i="1"/>
  <c r="CG215" i="1" s="1"/>
  <c r="BV215" i="1"/>
  <c r="BZ215" i="1" s="1"/>
  <c r="BO215" i="1"/>
  <c r="BS215" i="1" s="1"/>
  <c r="BH215" i="1"/>
  <c r="BL215" i="1" s="1"/>
  <c r="CJ214" i="1"/>
  <c r="CN214" i="1" s="1"/>
  <c r="CC214" i="1"/>
  <c r="CG214" i="1" s="1"/>
  <c r="BV214" i="1"/>
  <c r="BZ214" i="1" s="1"/>
  <c r="BO214" i="1"/>
  <c r="BS214" i="1" s="1"/>
  <c r="BH214" i="1"/>
  <c r="BL214" i="1" s="1"/>
  <c r="CJ213" i="1"/>
  <c r="CN213" i="1" s="1"/>
  <c r="CC213" i="1"/>
  <c r="CG213" i="1" s="1"/>
  <c r="BV213" i="1"/>
  <c r="BZ213" i="1" s="1"/>
  <c r="BO213" i="1"/>
  <c r="BS213" i="1" s="1"/>
  <c r="BH213" i="1"/>
  <c r="BL213" i="1" s="1"/>
  <c r="CJ212" i="1"/>
  <c r="CN212" i="1" s="1"/>
  <c r="CC212" i="1"/>
  <c r="CG212" i="1" s="1"/>
  <c r="BV212" i="1"/>
  <c r="BZ212" i="1" s="1"/>
  <c r="BO212" i="1"/>
  <c r="BS212" i="1" s="1"/>
  <c r="BH212" i="1"/>
  <c r="BL212" i="1" s="1"/>
  <c r="CJ211" i="1"/>
  <c r="CN211" i="1" s="1"/>
  <c r="CC211" i="1"/>
  <c r="CG211" i="1" s="1"/>
  <c r="BV211" i="1"/>
  <c r="BZ211" i="1" s="1"/>
  <c r="BO211" i="1"/>
  <c r="BS211" i="1" s="1"/>
  <c r="BH211" i="1"/>
  <c r="BL211" i="1" s="1"/>
  <c r="CJ210" i="1"/>
  <c r="CN210" i="1" s="1"/>
  <c r="CC210" i="1"/>
  <c r="CG210" i="1" s="1"/>
  <c r="BV210" i="1"/>
  <c r="BZ210" i="1" s="1"/>
  <c r="BO210" i="1"/>
  <c r="BS210" i="1" s="1"/>
  <c r="BH210" i="1"/>
  <c r="BL210" i="1" s="1"/>
  <c r="CJ209" i="1"/>
  <c r="CN209" i="1" s="1"/>
  <c r="CC209" i="1"/>
  <c r="CG209" i="1" s="1"/>
  <c r="BV209" i="1"/>
  <c r="BZ209" i="1" s="1"/>
  <c r="BO209" i="1"/>
  <c r="BS209" i="1" s="1"/>
  <c r="BH209" i="1"/>
  <c r="BL209" i="1" s="1"/>
  <c r="CJ208" i="1"/>
  <c r="CN208" i="1" s="1"/>
  <c r="CC208" i="1"/>
  <c r="CG208" i="1" s="1"/>
  <c r="BV208" i="1"/>
  <c r="BZ208" i="1" s="1"/>
  <c r="BO208" i="1"/>
  <c r="BS208" i="1" s="1"/>
  <c r="BH208" i="1"/>
  <c r="BL208" i="1" s="1"/>
  <c r="CJ207" i="1"/>
  <c r="CN207" i="1" s="1"/>
  <c r="CC207" i="1"/>
  <c r="CG207" i="1" s="1"/>
  <c r="BV207" i="1"/>
  <c r="BZ207" i="1" s="1"/>
  <c r="BO207" i="1"/>
  <c r="BS207" i="1" s="1"/>
  <c r="BH207" i="1"/>
  <c r="BL207" i="1" s="1"/>
  <c r="CJ206" i="1"/>
  <c r="CN206" i="1" s="1"/>
  <c r="CC206" i="1"/>
  <c r="CG206" i="1" s="1"/>
  <c r="BV206" i="1"/>
  <c r="BZ206" i="1" s="1"/>
  <c r="BO206" i="1"/>
  <c r="BS206" i="1" s="1"/>
  <c r="BH206" i="1"/>
  <c r="BL206" i="1" s="1"/>
  <c r="CJ205" i="1"/>
  <c r="CN205" i="1" s="1"/>
  <c r="CC205" i="1"/>
  <c r="CG205" i="1" s="1"/>
  <c r="BV205" i="1"/>
  <c r="BZ205" i="1" s="1"/>
  <c r="BO205" i="1"/>
  <c r="BS205" i="1" s="1"/>
  <c r="BH205" i="1"/>
  <c r="BL205" i="1" s="1"/>
  <c r="CJ204" i="1"/>
  <c r="CN204" i="1" s="1"/>
  <c r="CC204" i="1"/>
  <c r="CG204" i="1" s="1"/>
  <c r="BV204" i="1"/>
  <c r="BZ204" i="1" s="1"/>
  <c r="BO204" i="1"/>
  <c r="BS204" i="1" s="1"/>
  <c r="BH204" i="1"/>
  <c r="BL204" i="1" s="1"/>
  <c r="CJ203" i="1"/>
  <c r="CN203" i="1" s="1"/>
  <c r="CC203" i="1"/>
  <c r="CG203" i="1" s="1"/>
  <c r="BW203" i="1"/>
  <c r="BV203" i="1"/>
  <c r="BP203" i="1"/>
  <c r="BO203" i="1"/>
  <c r="BH203" i="1"/>
  <c r="BL203" i="1" s="1"/>
  <c r="CJ202" i="1"/>
  <c r="CN202" i="1" s="1"/>
  <c r="CC202" i="1"/>
  <c r="CG202" i="1" s="1"/>
  <c r="BV202" i="1"/>
  <c r="BZ202" i="1" s="1"/>
  <c r="BO202" i="1"/>
  <c r="BS202" i="1" s="1"/>
  <c r="BH202" i="1"/>
  <c r="BL202" i="1" s="1"/>
  <c r="CJ201" i="1"/>
  <c r="CN201" i="1" s="1"/>
  <c r="CC201" i="1"/>
  <c r="CG201" i="1" s="1"/>
  <c r="BV201" i="1"/>
  <c r="BZ201" i="1" s="1"/>
  <c r="BO201" i="1"/>
  <c r="BS201" i="1" s="1"/>
  <c r="BH201" i="1"/>
  <c r="BL201" i="1" s="1"/>
  <c r="CJ200" i="1"/>
  <c r="CN200" i="1" s="1"/>
  <c r="CC200" i="1"/>
  <c r="CG200" i="1" s="1"/>
  <c r="BV200" i="1"/>
  <c r="BZ200" i="1" s="1"/>
  <c r="BO200" i="1"/>
  <c r="BS200" i="1" s="1"/>
  <c r="BH200" i="1"/>
  <c r="BL200" i="1" s="1"/>
  <c r="CJ199" i="1"/>
  <c r="CN199" i="1" s="1"/>
  <c r="CC199" i="1"/>
  <c r="CG199" i="1" s="1"/>
  <c r="BV199" i="1"/>
  <c r="BZ199" i="1" s="1"/>
  <c r="BO199" i="1"/>
  <c r="BS199" i="1" s="1"/>
  <c r="BH199" i="1"/>
  <c r="BL199" i="1" s="1"/>
  <c r="CJ198" i="1"/>
  <c r="CN198" i="1" s="1"/>
  <c r="CC198" i="1"/>
  <c r="CG198" i="1" s="1"/>
  <c r="BV198" i="1"/>
  <c r="BZ198" i="1" s="1"/>
  <c r="BO198" i="1"/>
  <c r="BS198" i="1" s="1"/>
  <c r="BH198" i="1"/>
  <c r="BL198" i="1" s="1"/>
  <c r="CJ197" i="1"/>
  <c r="CN197" i="1" s="1"/>
  <c r="CC197" i="1"/>
  <c r="CG197" i="1" s="1"/>
  <c r="BV197" i="1"/>
  <c r="BZ197" i="1" s="1"/>
  <c r="BO197" i="1"/>
  <c r="BS197" i="1" s="1"/>
  <c r="BH197" i="1"/>
  <c r="BL197" i="1" s="1"/>
  <c r="CJ196" i="1"/>
  <c r="CN196" i="1" s="1"/>
  <c r="CC196" i="1"/>
  <c r="CG196" i="1" s="1"/>
  <c r="BV196" i="1"/>
  <c r="BZ196" i="1" s="1"/>
  <c r="BO196" i="1"/>
  <c r="BS196" i="1" s="1"/>
  <c r="BH196" i="1"/>
  <c r="BL196" i="1" s="1"/>
  <c r="CJ195" i="1"/>
  <c r="CN195" i="1" s="1"/>
  <c r="CC195" i="1"/>
  <c r="CG195" i="1" s="1"/>
  <c r="BV195" i="1"/>
  <c r="BZ195" i="1" s="1"/>
  <c r="BO195" i="1"/>
  <c r="BS195" i="1" s="1"/>
  <c r="BH195" i="1"/>
  <c r="BL195" i="1" s="1"/>
  <c r="CJ194" i="1"/>
  <c r="CN194" i="1" s="1"/>
  <c r="CC194" i="1"/>
  <c r="CG194" i="1" s="1"/>
  <c r="BV194" i="1"/>
  <c r="BZ194" i="1" s="1"/>
  <c r="BO194" i="1"/>
  <c r="BS194" i="1" s="1"/>
  <c r="BH194" i="1"/>
  <c r="BL194" i="1" s="1"/>
  <c r="CJ193" i="1"/>
  <c r="CN193" i="1" s="1"/>
  <c r="CC193" i="1"/>
  <c r="CG193" i="1" s="1"/>
  <c r="BV193" i="1"/>
  <c r="BZ193" i="1" s="1"/>
  <c r="BO193" i="1"/>
  <c r="BS193" i="1" s="1"/>
  <c r="BH193" i="1"/>
  <c r="BL193" i="1" s="1"/>
  <c r="CJ192" i="1"/>
  <c r="CN192" i="1" s="1"/>
  <c r="CC192" i="1"/>
  <c r="CG192" i="1" s="1"/>
  <c r="BV192" i="1"/>
  <c r="BZ192" i="1" s="1"/>
  <c r="BO192" i="1"/>
  <c r="BS192" i="1" s="1"/>
  <c r="BH192" i="1"/>
  <c r="BL192" i="1" s="1"/>
  <c r="CJ191" i="1"/>
  <c r="CN191" i="1" s="1"/>
  <c r="CC191" i="1"/>
  <c r="CG191" i="1" s="1"/>
  <c r="BV191" i="1"/>
  <c r="BZ191" i="1" s="1"/>
  <c r="BO191" i="1"/>
  <c r="BS191" i="1" s="1"/>
  <c r="BH191" i="1"/>
  <c r="BL191" i="1" s="1"/>
  <c r="CJ190" i="1"/>
  <c r="CN190" i="1" s="1"/>
  <c r="CC190" i="1"/>
  <c r="CG190" i="1" s="1"/>
  <c r="BV190" i="1"/>
  <c r="BZ190" i="1" s="1"/>
  <c r="BO190" i="1"/>
  <c r="BS190" i="1" s="1"/>
  <c r="BH190" i="1"/>
  <c r="BL190" i="1" s="1"/>
  <c r="CJ189" i="1"/>
  <c r="CN189" i="1" s="1"/>
  <c r="CC189" i="1"/>
  <c r="CG189" i="1" s="1"/>
  <c r="BV189" i="1"/>
  <c r="BZ189" i="1" s="1"/>
  <c r="BO189" i="1"/>
  <c r="BS189" i="1" s="1"/>
  <c r="BH189" i="1"/>
  <c r="BL189" i="1" s="1"/>
  <c r="CJ188" i="1"/>
  <c r="CN188" i="1" s="1"/>
  <c r="CC188" i="1"/>
  <c r="CG188" i="1" s="1"/>
  <c r="BV188" i="1"/>
  <c r="BZ188" i="1" s="1"/>
  <c r="BO188" i="1"/>
  <c r="BS188" i="1" s="1"/>
  <c r="BH188" i="1"/>
  <c r="BL188" i="1" s="1"/>
  <c r="CJ187" i="1"/>
  <c r="CN187" i="1" s="1"/>
  <c r="CC187" i="1"/>
  <c r="CG187" i="1" s="1"/>
  <c r="BV187" i="1"/>
  <c r="BZ187" i="1" s="1"/>
  <c r="BO187" i="1"/>
  <c r="BS187" i="1" s="1"/>
  <c r="BH187" i="1"/>
  <c r="BL187" i="1" s="1"/>
  <c r="CJ186" i="1"/>
  <c r="CN186" i="1" s="1"/>
  <c r="CC186" i="1"/>
  <c r="CG186" i="1" s="1"/>
  <c r="BV186" i="1"/>
  <c r="BZ186" i="1" s="1"/>
  <c r="BO186" i="1"/>
  <c r="BS186" i="1" s="1"/>
  <c r="BH186" i="1"/>
  <c r="BL186" i="1" s="1"/>
  <c r="CJ185" i="1"/>
  <c r="CN185" i="1" s="1"/>
  <c r="CC185" i="1"/>
  <c r="CG185" i="1" s="1"/>
  <c r="BV185" i="1"/>
  <c r="BZ185" i="1" s="1"/>
  <c r="BO185" i="1"/>
  <c r="BS185" i="1" s="1"/>
  <c r="BH185" i="1"/>
  <c r="BL185" i="1" s="1"/>
  <c r="BV184" i="1"/>
  <c r="BZ184" i="1" s="1"/>
  <c r="CP183" i="1"/>
  <c r="CP182" i="1"/>
  <c r="CP181" i="1"/>
  <c r="CP180" i="1"/>
  <c r="CP179" i="1"/>
  <c r="CP178" i="1"/>
  <c r="CP177" i="1"/>
  <c r="CP176" i="1"/>
  <c r="CP175" i="1"/>
  <c r="CP174" i="1"/>
  <c r="CP173" i="1"/>
  <c r="CD172" i="1"/>
  <c r="CC172" i="1"/>
  <c r="BW172" i="1"/>
  <c r="BV172" i="1"/>
  <c r="BO172" i="1"/>
  <c r="BS172" i="1" s="1"/>
  <c r="BH172" i="1"/>
  <c r="BL172" i="1" s="1"/>
  <c r="CD171" i="1"/>
  <c r="CC171" i="1"/>
  <c r="BW171" i="1"/>
  <c r="BV171" i="1"/>
  <c r="BO171" i="1"/>
  <c r="BS171" i="1" s="1"/>
  <c r="BH171" i="1"/>
  <c r="BL171" i="1" s="1"/>
  <c r="CC170" i="1"/>
  <c r="CG170" i="1" s="1"/>
  <c r="BV170" i="1"/>
  <c r="BZ170" i="1" s="1"/>
  <c r="BO170" i="1"/>
  <c r="BS170" i="1" s="1"/>
  <c r="BH170" i="1"/>
  <c r="BL170" i="1" s="1"/>
  <c r="CC169" i="1"/>
  <c r="CG169" i="1" s="1"/>
  <c r="BV169" i="1"/>
  <c r="BZ169" i="1" s="1"/>
  <c r="BO169" i="1"/>
  <c r="BS169" i="1" s="1"/>
  <c r="BH169" i="1"/>
  <c r="BL169" i="1" s="1"/>
  <c r="CC168" i="1"/>
  <c r="CG168" i="1" s="1"/>
  <c r="BV168" i="1"/>
  <c r="BZ168" i="1" s="1"/>
  <c r="BO168" i="1"/>
  <c r="BS168" i="1" s="1"/>
  <c r="BH168" i="1"/>
  <c r="BL168" i="1" s="1"/>
  <c r="CC167" i="1"/>
  <c r="CG167" i="1" s="1"/>
  <c r="BV167" i="1"/>
  <c r="BZ167" i="1" s="1"/>
  <c r="BO167" i="1"/>
  <c r="BS167" i="1" s="1"/>
  <c r="BH167" i="1"/>
  <c r="BL167" i="1" s="1"/>
  <c r="CC166" i="1"/>
  <c r="CG166" i="1" s="1"/>
  <c r="BV166" i="1"/>
  <c r="BZ166" i="1" s="1"/>
  <c r="BO166" i="1"/>
  <c r="BS166" i="1" s="1"/>
  <c r="BH166" i="1"/>
  <c r="BL166" i="1" s="1"/>
  <c r="CC165" i="1"/>
  <c r="CG165" i="1" s="1"/>
  <c r="BV165" i="1"/>
  <c r="BZ165" i="1" s="1"/>
  <c r="BO165" i="1"/>
  <c r="BS165" i="1" s="1"/>
  <c r="BH165" i="1"/>
  <c r="BL165" i="1" s="1"/>
  <c r="CC164" i="1"/>
  <c r="CG164" i="1" s="1"/>
  <c r="BV164" i="1"/>
  <c r="BZ164" i="1" s="1"/>
  <c r="BO164" i="1"/>
  <c r="BS164" i="1" s="1"/>
  <c r="BH164" i="1"/>
  <c r="BL164" i="1" s="1"/>
  <c r="CP163" i="1"/>
  <c r="CC162" i="1"/>
  <c r="CG162" i="1" s="1"/>
  <c r="BV162" i="1"/>
  <c r="BZ162" i="1" s="1"/>
  <c r="BO162" i="1"/>
  <c r="BS162" i="1" s="1"/>
  <c r="BH162" i="1"/>
  <c r="BL162" i="1" s="1"/>
  <c r="CC161" i="1"/>
  <c r="CG161" i="1" s="1"/>
  <c r="BV161" i="1"/>
  <c r="BZ161" i="1" s="1"/>
  <c r="BO161" i="1"/>
  <c r="BS161" i="1" s="1"/>
  <c r="BH161" i="1"/>
  <c r="BL161" i="1" s="1"/>
  <c r="CC160" i="1"/>
  <c r="CG160" i="1" s="1"/>
  <c r="BV160" i="1"/>
  <c r="BZ160" i="1" s="1"/>
  <c r="BO160" i="1"/>
  <c r="BS160" i="1" s="1"/>
  <c r="BH160" i="1"/>
  <c r="BL160" i="1" s="1"/>
  <c r="CC159" i="1"/>
  <c r="CG159" i="1" s="1"/>
  <c r="BV159" i="1"/>
  <c r="BZ159" i="1" s="1"/>
  <c r="BO159" i="1"/>
  <c r="BS159" i="1" s="1"/>
  <c r="BH159" i="1"/>
  <c r="BL159" i="1" s="1"/>
  <c r="CD158" i="1"/>
  <c r="CC158" i="1"/>
  <c r="BW158" i="1"/>
  <c r="BV158" i="1"/>
  <c r="BO158" i="1"/>
  <c r="BS158" i="1" s="1"/>
  <c r="BH158" i="1"/>
  <c r="BL158" i="1" s="1"/>
  <c r="CC157" i="1"/>
  <c r="CG157" i="1" s="1"/>
  <c r="BW157" i="1"/>
  <c r="BV157" i="1"/>
  <c r="BP157" i="1"/>
  <c r="BO157" i="1"/>
  <c r="BI157" i="1"/>
  <c r="BH157" i="1"/>
  <c r="CC156" i="1"/>
  <c r="CG156" i="1" s="1"/>
  <c r="BV156" i="1"/>
  <c r="BZ156" i="1" s="1"/>
  <c r="BO156" i="1"/>
  <c r="BS156" i="1" s="1"/>
  <c r="BH156" i="1"/>
  <c r="BL156" i="1" s="1"/>
  <c r="CC155" i="1"/>
  <c r="CG155" i="1" s="1"/>
  <c r="BV155" i="1"/>
  <c r="BZ155" i="1" s="1"/>
  <c r="BO155" i="1"/>
  <c r="BS155" i="1" s="1"/>
  <c r="BH155" i="1"/>
  <c r="BL155" i="1" s="1"/>
  <c r="CC154" i="1"/>
  <c r="CG154" i="1" s="1"/>
  <c r="BW154" i="1"/>
  <c r="BV154" i="1"/>
  <c r="BP154" i="1"/>
  <c r="BO154" i="1"/>
  <c r="BI154" i="1"/>
  <c r="BH154" i="1"/>
  <c r="CD153" i="1"/>
  <c r="CC153" i="1"/>
  <c r="BW153" i="1"/>
  <c r="BV153" i="1"/>
  <c r="BP153" i="1"/>
  <c r="BO153" i="1"/>
  <c r="BI153" i="1"/>
  <c r="BH153" i="1"/>
  <c r="CC152" i="1"/>
  <c r="CG152" i="1" s="1"/>
  <c r="BV152" i="1"/>
  <c r="BZ152" i="1" s="1"/>
  <c r="BO152" i="1"/>
  <c r="BS152" i="1" s="1"/>
  <c r="BH152" i="1"/>
  <c r="BL152" i="1" s="1"/>
  <c r="CC151" i="1"/>
  <c r="CG151" i="1" s="1"/>
  <c r="BV151" i="1"/>
  <c r="BZ151" i="1" s="1"/>
  <c r="BO151" i="1"/>
  <c r="BS151" i="1" s="1"/>
  <c r="BH151" i="1"/>
  <c r="BL151" i="1" s="1"/>
  <c r="CP150" i="1"/>
  <c r="CP149" i="1"/>
  <c r="CP148" i="1"/>
  <c r="CP147" i="1"/>
  <c r="CP146" i="1"/>
  <c r="CC145" i="1"/>
  <c r="CG145" i="1" s="1"/>
  <c r="BV145" i="1"/>
  <c r="BZ145" i="1" s="1"/>
  <c r="BO145" i="1"/>
  <c r="BS145" i="1" s="1"/>
  <c r="BH145" i="1"/>
  <c r="BL145" i="1" s="1"/>
  <c r="CC144" i="1"/>
  <c r="CG144" i="1" s="1"/>
  <c r="BV144" i="1"/>
  <c r="BZ144" i="1" s="1"/>
  <c r="BO144" i="1"/>
  <c r="BS144" i="1" s="1"/>
  <c r="BH144" i="1"/>
  <c r="BL144" i="1" s="1"/>
  <c r="CC143" i="1"/>
  <c r="CG143" i="1" s="1"/>
  <c r="BV143" i="1"/>
  <c r="BZ143" i="1" s="1"/>
  <c r="BO143" i="1"/>
  <c r="BS143" i="1" s="1"/>
  <c r="BH143" i="1"/>
  <c r="BL143" i="1" s="1"/>
  <c r="CC142" i="1"/>
  <c r="CG142" i="1" s="1"/>
  <c r="BV142" i="1"/>
  <c r="BZ142" i="1" s="1"/>
  <c r="BO142" i="1"/>
  <c r="BS142" i="1" s="1"/>
  <c r="BH142" i="1"/>
  <c r="BL142" i="1" s="1"/>
  <c r="CD141" i="1"/>
  <c r="CC141" i="1"/>
  <c r="BW141" i="1"/>
  <c r="BV141" i="1"/>
  <c r="BO141" i="1"/>
  <c r="BS141" i="1" s="1"/>
  <c r="BH141" i="1"/>
  <c r="BL141" i="1" s="1"/>
  <c r="CC132" i="1"/>
  <c r="CG132" i="1" s="1"/>
  <c r="BV132" i="1"/>
  <c r="BZ132" i="1" s="1"/>
  <c r="BO132" i="1"/>
  <c r="BS132" i="1" s="1"/>
  <c r="BH132" i="1"/>
  <c r="BL132" i="1" s="1"/>
  <c r="CC128" i="1"/>
  <c r="CG128" i="1" s="1"/>
  <c r="BV128" i="1"/>
  <c r="BZ128" i="1" s="1"/>
  <c r="BO128" i="1"/>
  <c r="BS128" i="1" s="1"/>
  <c r="BH128" i="1"/>
  <c r="BL128" i="1" s="1"/>
  <c r="CC127" i="1"/>
  <c r="CG127" i="1" s="1"/>
  <c r="BV127" i="1"/>
  <c r="BZ127" i="1" s="1"/>
  <c r="BO127" i="1"/>
  <c r="BS127" i="1" s="1"/>
  <c r="BH127" i="1"/>
  <c r="BL127" i="1" s="1"/>
  <c r="CC126" i="1"/>
  <c r="CG126" i="1" s="1"/>
  <c r="BV126" i="1"/>
  <c r="BZ126" i="1" s="1"/>
  <c r="BO126" i="1"/>
  <c r="BS126" i="1" s="1"/>
  <c r="BH126" i="1"/>
  <c r="BL126" i="1" s="1"/>
  <c r="CC125" i="1"/>
  <c r="CG125" i="1" s="1"/>
  <c r="BV125" i="1"/>
  <c r="BZ125" i="1" s="1"/>
  <c r="BO125" i="1"/>
  <c r="BS125" i="1" s="1"/>
  <c r="BH125" i="1"/>
  <c r="BL125" i="1" s="1"/>
  <c r="CC124" i="1"/>
  <c r="CG124" i="1" s="1"/>
  <c r="BV124" i="1"/>
  <c r="BZ124" i="1" s="1"/>
  <c r="BO124" i="1"/>
  <c r="BS124" i="1" s="1"/>
  <c r="BH124" i="1"/>
  <c r="BL124" i="1" s="1"/>
  <c r="CC123" i="1"/>
  <c r="CG123" i="1" s="1"/>
  <c r="BV123" i="1"/>
  <c r="BZ123" i="1" s="1"/>
  <c r="BO123" i="1"/>
  <c r="BS123" i="1" s="1"/>
  <c r="BH123" i="1"/>
  <c r="BL123" i="1" s="1"/>
  <c r="CN122" i="1"/>
  <c r="CC122" i="1"/>
  <c r="CG122" i="1" s="1"/>
  <c r="BV122" i="1"/>
  <c r="BZ122" i="1" s="1"/>
  <c r="BO122" i="1"/>
  <c r="BS122" i="1" s="1"/>
  <c r="BH122" i="1"/>
  <c r="BL122" i="1" s="1"/>
  <c r="CC121" i="1"/>
  <c r="CG121" i="1" s="1"/>
  <c r="BV121" i="1"/>
  <c r="BZ121" i="1" s="1"/>
  <c r="BO121" i="1"/>
  <c r="BS121" i="1" s="1"/>
  <c r="BH121" i="1"/>
  <c r="BL121" i="1" s="1"/>
  <c r="CC120" i="1"/>
  <c r="CG120" i="1" s="1"/>
  <c r="BV120" i="1"/>
  <c r="BZ120" i="1" s="1"/>
  <c r="BO120" i="1"/>
  <c r="BS120" i="1" s="1"/>
  <c r="BH120" i="1"/>
  <c r="BL120" i="1" s="1"/>
  <c r="CC119" i="1"/>
  <c r="CG119" i="1" s="1"/>
  <c r="BV119" i="1"/>
  <c r="BZ119" i="1" s="1"/>
  <c r="BO119" i="1"/>
  <c r="BS119" i="1" s="1"/>
  <c r="BH119" i="1"/>
  <c r="BL119" i="1" s="1"/>
  <c r="CC118" i="1"/>
  <c r="CG118" i="1" s="1"/>
  <c r="BV118" i="1"/>
  <c r="BZ118" i="1" s="1"/>
  <c r="BO118" i="1"/>
  <c r="BS118" i="1" s="1"/>
  <c r="BH118" i="1"/>
  <c r="BL118" i="1" s="1"/>
  <c r="CN117" i="1"/>
  <c r="CC117" i="1"/>
  <c r="CG117" i="1" s="1"/>
  <c r="BV117" i="1"/>
  <c r="BZ117" i="1" s="1"/>
  <c r="BO117" i="1"/>
  <c r="BS117" i="1" s="1"/>
  <c r="BH117" i="1"/>
  <c r="BL117" i="1" s="1"/>
  <c r="CC116" i="1"/>
  <c r="CG116" i="1" s="1"/>
  <c r="BV116" i="1"/>
  <c r="BZ116" i="1" s="1"/>
  <c r="BO116" i="1"/>
  <c r="BS116" i="1" s="1"/>
  <c r="BH116" i="1"/>
  <c r="BL116" i="1" s="1"/>
  <c r="CC115" i="1"/>
  <c r="CG115" i="1" s="1"/>
  <c r="BV115" i="1"/>
  <c r="BZ115" i="1" s="1"/>
  <c r="BO115" i="1"/>
  <c r="BS115" i="1" s="1"/>
  <c r="BH115" i="1"/>
  <c r="BL115" i="1" s="1"/>
  <c r="CC114" i="1"/>
  <c r="CG114" i="1" s="1"/>
  <c r="BW114" i="1"/>
  <c r="BV114" i="1"/>
  <c r="BP114" i="1"/>
  <c r="BO114" i="1"/>
  <c r="BI114" i="1"/>
  <c r="BH114" i="1"/>
  <c r="CC113" i="1"/>
  <c r="CG113" i="1" s="1"/>
  <c r="BW113" i="1"/>
  <c r="BV113" i="1"/>
  <c r="BP113" i="1"/>
  <c r="BO113" i="1"/>
  <c r="BI113" i="1"/>
  <c r="BH113" i="1"/>
  <c r="CC112" i="1"/>
  <c r="CG112" i="1" s="1"/>
  <c r="BV112" i="1"/>
  <c r="BZ112" i="1" s="1"/>
  <c r="BO112" i="1"/>
  <c r="BS112" i="1" s="1"/>
  <c r="BH112" i="1"/>
  <c r="BL112" i="1" s="1"/>
  <c r="CC111" i="1"/>
  <c r="CG111" i="1" s="1"/>
  <c r="BV111" i="1"/>
  <c r="BZ111" i="1" s="1"/>
  <c r="BO111" i="1"/>
  <c r="BS111" i="1" s="1"/>
  <c r="BH111" i="1"/>
  <c r="BL111" i="1" s="1"/>
  <c r="CC110" i="1"/>
  <c r="CG110" i="1" s="1"/>
  <c r="BV110" i="1"/>
  <c r="BZ110" i="1" s="1"/>
  <c r="BO110" i="1"/>
  <c r="BS110" i="1" s="1"/>
  <c r="BH110" i="1"/>
  <c r="BL110" i="1" s="1"/>
  <c r="CC109" i="1"/>
  <c r="CG109" i="1" s="1"/>
  <c r="BV109" i="1"/>
  <c r="BZ109" i="1" s="1"/>
  <c r="BO109" i="1"/>
  <c r="BS109" i="1" s="1"/>
  <c r="BH109" i="1"/>
  <c r="BL109" i="1" s="1"/>
  <c r="CC108" i="1"/>
  <c r="CG108" i="1" s="1"/>
  <c r="BV108" i="1"/>
  <c r="BZ108" i="1" s="1"/>
  <c r="BO108" i="1"/>
  <c r="BS108" i="1" s="1"/>
  <c r="BH108" i="1"/>
  <c r="BL108" i="1" s="1"/>
  <c r="CC107" i="1"/>
  <c r="CG107" i="1" s="1"/>
  <c r="BV107" i="1"/>
  <c r="BZ107" i="1" s="1"/>
  <c r="BO107" i="1"/>
  <c r="BS107" i="1" s="1"/>
  <c r="BH107" i="1"/>
  <c r="BL107" i="1" s="1"/>
  <c r="CC106" i="1"/>
  <c r="CG106" i="1" s="1"/>
  <c r="BV106" i="1"/>
  <c r="BZ106" i="1" s="1"/>
  <c r="BO106" i="1"/>
  <c r="BS106" i="1" s="1"/>
  <c r="BH106" i="1"/>
  <c r="BL106" i="1" s="1"/>
  <c r="CC105" i="1"/>
  <c r="CG105" i="1" s="1"/>
  <c r="BV105" i="1"/>
  <c r="BZ105" i="1" s="1"/>
  <c r="BO105" i="1"/>
  <c r="BS105" i="1" s="1"/>
  <c r="BH105" i="1"/>
  <c r="BL105" i="1" s="1"/>
  <c r="CC103" i="1"/>
  <c r="CG103" i="1" s="1"/>
  <c r="BV103" i="1"/>
  <c r="BZ103" i="1" s="1"/>
  <c r="BO103" i="1"/>
  <c r="BS103" i="1" s="1"/>
  <c r="BH103" i="1"/>
  <c r="BL103" i="1" s="1"/>
  <c r="CC102" i="1"/>
  <c r="CG102" i="1" s="1"/>
  <c r="BV102" i="1"/>
  <c r="BZ102" i="1" s="1"/>
  <c r="BO102" i="1"/>
  <c r="BS102" i="1" s="1"/>
  <c r="BH102" i="1"/>
  <c r="BL102" i="1" s="1"/>
  <c r="CC101" i="1"/>
  <c r="CG101" i="1" s="1"/>
  <c r="BV101" i="1"/>
  <c r="BZ101" i="1" s="1"/>
  <c r="BO101" i="1"/>
  <c r="BS101" i="1" s="1"/>
  <c r="BH101" i="1"/>
  <c r="BL101" i="1" s="1"/>
  <c r="CC100" i="1"/>
  <c r="CG100" i="1" s="1"/>
  <c r="BV100" i="1"/>
  <c r="BZ100" i="1" s="1"/>
  <c r="BO100" i="1"/>
  <c r="BS100" i="1" s="1"/>
  <c r="BH100" i="1"/>
  <c r="BL100" i="1" s="1"/>
  <c r="CC99" i="1"/>
  <c r="CG99" i="1" s="1"/>
  <c r="BV99" i="1"/>
  <c r="BZ99" i="1" s="1"/>
  <c r="BO99" i="1"/>
  <c r="BS99" i="1" s="1"/>
  <c r="BH99" i="1"/>
  <c r="BL99" i="1" s="1"/>
  <c r="CC98" i="1"/>
  <c r="CG98" i="1" s="1"/>
  <c r="BV98" i="1"/>
  <c r="BZ98" i="1" s="1"/>
  <c r="BO98" i="1"/>
  <c r="BS98" i="1" s="1"/>
  <c r="BH98" i="1"/>
  <c r="BL98" i="1" s="1"/>
  <c r="CN97" i="1"/>
  <c r="CC97" i="1"/>
  <c r="CG97" i="1" s="1"/>
  <c r="BV97" i="1"/>
  <c r="BZ97" i="1" s="1"/>
  <c r="BO97" i="1"/>
  <c r="BS97" i="1" s="1"/>
  <c r="BH97" i="1"/>
  <c r="BL97" i="1" s="1"/>
  <c r="CD96" i="1"/>
  <c r="CC96" i="1"/>
  <c r="BW96" i="1"/>
  <c r="BV96" i="1"/>
  <c r="BP96" i="1"/>
  <c r="BO96" i="1"/>
  <c r="BI96" i="1"/>
  <c r="BH96" i="1"/>
  <c r="CD95" i="1"/>
  <c r="CC95" i="1"/>
  <c r="BW95" i="1"/>
  <c r="BV95" i="1"/>
  <c r="BP95" i="1"/>
  <c r="BO95" i="1"/>
  <c r="BI95" i="1"/>
  <c r="BH95" i="1"/>
  <c r="CD94" i="1"/>
  <c r="CC94" i="1"/>
  <c r="BW94" i="1"/>
  <c r="BV94" i="1"/>
  <c r="BP94" i="1"/>
  <c r="BO94" i="1"/>
  <c r="BI94" i="1"/>
  <c r="BH94" i="1"/>
  <c r="CD93" i="1"/>
  <c r="CC93" i="1"/>
  <c r="BW93" i="1"/>
  <c r="BV93" i="1"/>
  <c r="BP93" i="1"/>
  <c r="BO93" i="1"/>
  <c r="BI93" i="1"/>
  <c r="BH93" i="1"/>
  <c r="CC92" i="1"/>
  <c r="CG92" i="1" s="1"/>
  <c r="BW92" i="1"/>
  <c r="BV92" i="1"/>
  <c r="BP92" i="1"/>
  <c r="BO92" i="1"/>
  <c r="BI92" i="1"/>
  <c r="BH92" i="1"/>
  <c r="CD91" i="1"/>
  <c r="CC91" i="1"/>
  <c r="BW91" i="1"/>
  <c r="BV91" i="1"/>
  <c r="BP91" i="1"/>
  <c r="BO91" i="1"/>
  <c r="BI91" i="1"/>
  <c r="BH91" i="1"/>
  <c r="CD90" i="1"/>
  <c r="CC90" i="1"/>
  <c r="BW90" i="1"/>
  <c r="BV90" i="1"/>
  <c r="BP90" i="1"/>
  <c r="BO90" i="1"/>
  <c r="BI90" i="1"/>
  <c r="BH90" i="1"/>
  <c r="CD89" i="1"/>
  <c r="CC89" i="1"/>
  <c r="BW89" i="1"/>
  <c r="BV89" i="1"/>
  <c r="BP89" i="1"/>
  <c r="BO89" i="1"/>
  <c r="BI89" i="1"/>
  <c r="BH89" i="1"/>
  <c r="CC88" i="1"/>
  <c r="CG88" i="1" s="1"/>
  <c r="BV88" i="1"/>
  <c r="BZ88" i="1" s="1"/>
  <c r="BO88" i="1"/>
  <c r="BS88" i="1" s="1"/>
  <c r="BH88" i="1"/>
  <c r="BL88" i="1" s="1"/>
  <c r="CD87" i="1"/>
  <c r="CC87" i="1"/>
  <c r="BW87" i="1"/>
  <c r="BV87" i="1"/>
  <c r="BP87" i="1"/>
  <c r="BO87" i="1"/>
  <c r="BI87" i="1"/>
  <c r="BH87" i="1"/>
  <c r="CD86" i="1"/>
  <c r="CC86" i="1"/>
  <c r="BW86" i="1"/>
  <c r="BV86" i="1"/>
  <c r="BP86" i="1"/>
  <c r="BO86" i="1"/>
  <c r="BI86" i="1"/>
  <c r="BH86" i="1"/>
  <c r="CD85" i="1"/>
  <c r="CC85" i="1"/>
  <c r="BW85" i="1"/>
  <c r="BV85" i="1"/>
  <c r="BP85" i="1"/>
  <c r="BO85" i="1"/>
  <c r="BI85" i="1"/>
  <c r="BH85" i="1"/>
  <c r="CD84" i="1"/>
  <c r="CC84" i="1"/>
  <c r="BW84" i="1"/>
  <c r="BV84" i="1"/>
  <c r="BP84" i="1"/>
  <c r="BO84" i="1"/>
  <c r="BI84" i="1"/>
  <c r="BH84" i="1"/>
  <c r="CC83" i="1"/>
  <c r="CG83" i="1" s="1"/>
  <c r="BV83" i="1"/>
  <c r="BZ83" i="1" s="1"/>
  <c r="BO83" i="1"/>
  <c r="BS83" i="1" s="1"/>
  <c r="BH83" i="1"/>
  <c r="BL83" i="1" s="1"/>
  <c r="CC82" i="1"/>
  <c r="CG82" i="1" s="1"/>
  <c r="BV82" i="1"/>
  <c r="BZ82" i="1" s="1"/>
  <c r="BO82" i="1"/>
  <c r="BS82" i="1" s="1"/>
  <c r="BH82" i="1"/>
  <c r="BL82" i="1" s="1"/>
  <c r="CC81" i="1"/>
  <c r="CG81" i="1" s="1"/>
  <c r="BV81" i="1"/>
  <c r="BZ81" i="1" s="1"/>
  <c r="BO81" i="1"/>
  <c r="BS81" i="1" s="1"/>
  <c r="BH81" i="1"/>
  <c r="BL81" i="1" s="1"/>
  <c r="CC80" i="1"/>
  <c r="CG80" i="1" s="1"/>
  <c r="BV80" i="1"/>
  <c r="BZ80" i="1" s="1"/>
  <c r="BO80" i="1"/>
  <c r="BS80" i="1" s="1"/>
  <c r="BH80" i="1"/>
  <c r="BL80" i="1" s="1"/>
  <c r="CC79" i="1"/>
  <c r="CG79" i="1" s="1"/>
  <c r="BV79" i="1"/>
  <c r="BZ79" i="1" s="1"/>
  <c r="BO79" i="1"/>
  <c r="BS79" i="1" s="1"/>
  <c r="BH79" i="1"/>
  <c r="BL79" i="1" s="1"/>
  <c r="CC78" i="1"/>
  <c r="CG78" i="1" s="1"/>
  <c r="BV78" i="1"/>
  <c r="BZ78" i="1" s="1"/>
  <c r="BO78" i="1"/>
  <c r="BS78" i="1" s="1"/>
  <c r="BH78" i="1"/>
  <c r="BL78" i="1" s="1"/>
  <c r="CD77" i="1"/>
  <c r="CC77" i="1"/>
  <c r="BW77" i="1"/>
  <c r="BV77" i="1"/>
  <c r="BP77" i="1"/>
  <c r="BO77" i="1"/>
  <c r="BI77" i="1"/>
  <c r="BH77" i="1"/>
  <c r="CC76" i="1"/>
  <c r="CG76" i="1" s="1"/>
  <c r="BV76" i="1"/>
  <c r="BZ76" i="1" s="1"/>
  <c r="BO76" i="1"/>
  <c r="BS76" i="1" s="1"/>
  <c r="BH76" i="1"/>
  <c r="BL76" i="1" s="1"/>
  <c r="CC75" i="1"/>
  <c r="CG75" i="1" s="1"/>
  <c r="BV75" i="1"/>
  <c r="BZ75" i="1" s="1"/>
  <c r="BO75" i="1"/>
  <c r="BS75" i="1" s="1"/>
  <c r="BH75" i="1"/>
  <c r="BL75" i="1" s="1"/>
  <c r="CD74" i="1"/>
  <c r="CC74" i="1"/>
  <c r="BW74" i="1"/>
  <c r="BV74" i="1"/>
  <c r="BP74" i="1"/>
  <c r="BO74" i="1"/>
  <c r="BI74" i="1"/>
  <c r="BH74" i="1"/>
  <c r="CC73" i="1"/>
  <c r="CG73" i="1" s="1"/>
  <c r="BV73" i="1"/>
  <c r="BZ73" i="1" s="1"/>
  <c r="BO73" i="1"/>
  <c r="BS73" i="1" s="1"/>
  <c r="BH73" i="1"/>
  <c r="BL73" i="1" s="1"/>
  <c r="CD72" i="1"/>
  <c r="CC72" i="1"/>
  <c r="BW72" i="1"/>
  <c r="BV72" i="1"/>
  <c r="BP72" i="1"/>
  <c r="BO72" i="1"/>
  <c r="BI72" i="1"/>
  <c r="BH72" i="1"/>
  <c r="CC71" i="1"/>
  <c r="CG71" i="1" s="1"/>
  <c r="BV71" i="1"/>
  <c r="BZ71" i="1" s="1"/>
  <c r="BO71" i="1"/>
  <c r="BS71" i="1" s="1"/>
  <c r="BH71" i="1"/>
  <c r="BL71" i="1" s="1"/>
  <c r="CC70" i="1"/>
  <c r="CG70" i="1" s="1"/>
  <c r="BV70" i="1"/>
  <c r="BZ70" i="1" s="1"/>
  <c r="BO70" i="1"/>
  <c r="BS70" i="1" s="1"/>
  <c r="BH70" i="1"/>
  <c r="BL70" i="1" s="1"/>
  <c r="CC69" i="1"/>
  <c r="CG69" i="1" s="1"/>
  <c r="BV69" i="1"/>
  <c r="BZ69" i="1" s="1"/>
  <c r="BO69" i="1"/>
  <c r="BS69" i="1" s="1"/>
  <c r="BH69" i="1"/>
  <c r="BL69" i="1" s="1"/>
  <c r="CC68" i="1"/>
  <c r="CG68" i="1" s="1"/>
  <c r="BV68" i="1"/>
  <c r="BZ68" i="1" s="1"/>
  <c r="BO68" i="1"/>
  <c r="BS68" i="1" s="1"/>
  <c r="BH68" i="1"/>
  <c r="BL68" i="1" s="1"/>
  <c r="CC67" i="1"/>
  <c r="CG67" i="1" s="1"/>
  <c r="BV67" i="1"/>
  <c r="BZ67" i="1" s="1"/>
  <c r="BO67" i="1"/>
  <c r="BS67" i="1" s="1"/>
  <c r="BH67" i="1"/>
  <c r="BL67" i="1" s="1"/>
  <c r="CC66" i="1"/>
  <c r="CG66" i="1" s="1"/>
  <c r="BV66" i="1"/>
  <c r="BZ66" i="1" s="1"/>
  <c r="BO66" i="1"/>
  <c r="BS66" i="1" s="1"/>
  <c r="BH66" i="1"/>
  <c r="BL66" i="1" s="1"/>
  <c r="CC65" i="1"/>
  <c r="CG65" i="1" s="1"/>
  <c r="BV65" i="1"/>
  <c r="BZ65" i="1" s="1"/>
  <c r="BO65" i="1"/>
  <c r="BS65" i="1" s="1"/>
  <c r="BH65" i="1"/>
  <c r="BL65" i="1" s="1"/>
  <c r="CC64" i="1"/>
  <c r="CG64" i="1" s="1"/>
  <c r="BV64" i="1"/>
  <c r="BZ64" i="1" s="1"/>
  <c r="BO64" i="1"/>
  <c r="BS64" i="1" s="1"/>
  <c r="BH64" i="1"/>
  <c r="BL64" i="1" s="1"/>
  <c r="CD63" i="1"/>
  <c r="CC63" i="1"/>
  <c r="BW63" i="1"/>
  <c r="BV63" i="1"/>
  <c r="BP63" i="1"/>
  <c r="BO63" i="1"/>
  <c r="BI63" i="1"/>
  <c r="BH63" i="1"/>
  <c r="CC62" i="1"/>
  <c r="CG62" i="1" s="1"/>
  <c r="BV62" i="1"/>
  <c r="BZ62" i="1" s="1"/>
  <c r="BO62" i="1"/>
  <c r="BS62" i="1" s="1"/>
  <c r="BH62" i="1"/>
  <c r="BL62" i="1" s="1"/>
  <c r="CC61" i="1"/>
  <c r="CG61" i="1" s="1"/>
  <c r="BW61" i="1"/>
  <c r="BV61" i="1"/>
  <c r="BP61" i="1"/>
  <c r="BO61" i="1"/>
  <c r="BI61" i="1"/>
  <c r="BH61" i="1"/>
  <c r="CC60" i="1"/>
  <c r="CG60" i="1" s="1"/>
  <c r="BV60" i="1"/>
  <c r="BZ60" i="1" s="1"/>
  <c r="BO60" i="1"/>
  <c r="BS60" i="1" s="1"/>
  <c r="BH60" i="1"/>
  <c r="BL60" i="1" s="1"/>
  <c r="CC59" i="1"/>
  <c r="CG59" i="1" s="1"/>
  <c r="BV59" i="1"/>
  <c r="BZ59" i="1" s="1"/>
  <c r="BO59" i="1"/>
  <c r="BS59" i="1" s="1"/>
  <c r="BH59" i="1"/>
  <c r="BL59" i="1" s="1"/>
  <c r="CD58" i="1"/>
  <c r="CC58" i="1"/>
  <c r="BW58" i="1"/>
  <c r="BV58" i="1"/>
  <c r="BP58" i="1"/>
  <c r="BO58" i="1"/>
  <c r="BI58" i="1"/>
  <c r="BH58" i="1"/>
  <c r="CC57" i="1"/>
  <c r="CG57" i="1" s="1"/>
  <c r="BV57" i="1"/>
  <c r="BZ57" i="1" s="1"/>
  <c r="BO57" i="1"/>
  <c r="BS57" i="1" s="1"/>
  <c r="BH57" i="1"/>
  <c r="BL57" i="1" s="1"/>
  <c r="CC56" i="1"/>
  <c r="CG56" i="1" s="1"/>
  <c r="BV56" i="1"/>
  <c r="BZ56" i="1" s="1"/>
  <c r="BO56" i="1"/>
  <c r="BS56" i="1" s="1"/>
  <c r="BH56" i="1"/>
  <c r="BL56" i="1" s="1"/>
  <c r="CC55" i="1"/>
  <c r="CG55" i="1" s="1"/>
  <c r="BV55" i="1"/>
  <c r="BZ55" i="1" s="1"/>
  <c r="BO55" i="1"/>
  <c r="BS55" i="1" s="1"/>
  <c r="BH55" i="1"/>
  <c r="BL55" i="1" s="1"/>
  <c r="CC54" i="1"/>
  <c r="CG54" i="1" s="1"/>
  <c r="BV54" i="1"/>
  <c r="BZ54" i="1" s="1"/>
  <c r="BO54" i="1"/>
  <c r="BS54" i="1" s="1"/>
  <c r="BH54" i="1"/>
  <c r="BL54" i="1" s="1"/>
  <c r="CC53" i="1"/>
  <c r="CG53" i="1" s="1"/>
  <c r="BV53" i="1"/>
  <c r="BZ53" i="1" s="1"/>
  <c r="BO53" i="1"/>
  <c r="BS53" i="1" s="1"/>
  <c r="BH53" i="1"/>
  <c r="BL53" i="1" s="1"/>
  <c r="CD52" i="1"/>
  <c r="CC52" i="1"/>
  <c r="BV52" i="1"/>
  <c r="BZ52" i="1" s="1"/>
  <c r="BO52" i="1"/>
  <c r="BS52" i="1" s="1"/>
  <c r="BH52" i="1"/>
  <c r="BL52" i="1" s="1"/>
  <c r="CC51" i="1"/>
  <c r="CG51" i="1" s="1"/>
  <c r="BV51" i="1"/>
  <c r="BZ51" i="1" s="1"/>
  <c r="BO51" i="1"/>
  <c r="BS51" i="1" s="1"/>
  <c r="BH51" i="1"/>
  <c r="BL51" i="1" s="1"/>
  <c r="CN50" i="1"/>
  <c r="CC50" i="1"/>
  <c r="CG50" i="1" s="1"/>
  <c r="BV50" i="1"/>
  <c r="BZ50" i="1" s="1"/>
  <c r="CN49" i="1"/>
  <c r="CC49" i="1"/>
  <c r="CG49" i="1" s="1"/>
  <c r="BV49" i="1"/>
  <c r="BZ49" i="1" s="1"/>
  <c r="CC48" i="1"/>
  <c r="CG48" i="1" s="1"/>
  <c r="BV48" i="1"/>
  <c r="BZ48" i="1" s="1"/>
  <c r="BO48" i="1"/>
  <c r="BS48" i="1" s="1"/>
  <c r="BH48" i="1"/>
  <c r="BL48" i="1" s="1"/>
  <c r="CC47" i="1"/>
  <c r="CG47" i="1" s="1"/>
  <c r="BV47" i="1"/>
  <c r="BZ47" i="1" s="1"/>
  <c r="BO47" i="1"/>
  <c r="BS47" i="1" s="1"/>
  <c r="BH47" i="1"/>
  <c r="BL47" i="1" s="1"/>
  <c r="CC46" i="1"/>
  <c r="CG46" i="1" s="1"/>
  <c r="BV46" i="1"/>
  <c r="BZ46" i="1" s="1"/>
  <c r="BO46" i="1"/>
  <c r="BS46" i="1" s="1"/>
  <c r="BH46" i="1"/>
  <c r="BL46" i="1" s="1"/>
  <c r="CC45" i="1"/>
  <c r="CG45" i="1" s="1"/>
  <c r="BV45" i="1"/>
  <c r="BZ45" i="1" s="1"/>
  <c r="BO45" i="1"/>
  <c r="BS45" i="1" s="1"/>
  <c r="BH45" i="1"/>
  <c r="BL45" i="1" s="1"/>
  <c r="CC44" i="1"/>
  <c r="CG44" i="1" s="1"/>
  <c r="BV44" i="1"/>
  <c r="BZ44" i="1" s="1"/>
  <c r="BO44" i="1"/>
  <c r="BS44" i="1" s="1"/>
  <c r="BH44" i="1"/>
  <c r="BL44" i="1" s="1"/>
  <c r="CC43" i="1"/>
  <c r="CG43" i="1" s="1"/>
  <c r="BV43" i="1"/>
  <c r="BZ43" i="1" s="1"/>
  <c r="BO43" i="1"/>
  <c r="BS43" i="1" s="1"/>
  <c r="BH43" i="1"/>
  <c r="BL43" i="1" s="1"/>
  <c r="CC42" i="1"/>
  <c r="CG42" i="1" s="1"/>
  <c r="BV42" i="1"/>
  <c r="BZ42" i="1" s="1"/>
  <c r="BO42" i="1"/>
  <c r="BS42" i="1" s="1"/>
  <c r="BH42" i="1"/>
  <c r="BL42" i="1" s="1"/>
  <c r="CC41" i="1"/>
  <c r="CG41" i="1" s="1"/>
  <c r="BV41" i="1"/>
  <c r="BZ41" i="1" s="1"/>
  <c r="BO41" i="1"/>
  <c r="BS41" i="1" s="1"/>
  <c r="BH41" i="1"/>
  <c r="BL41" i="1" s="1"/>
  <c r="CC40" i="1"/>
  <c r="CG40" i="1" s="1"/>
  <c r="BV40" i="1"/>
  <c r="BZ40" i="1" s="1"/>
  <c r="BO40" i="1"/>
  <c r="BS40" i="1" s="1"/>
  <c r="BH40" i="1"/>
  <c r="BL40" i="1" s="1"/>
  <c r="CC39" i="1"/>
  <c r="CG39" i="1" s="1"/>
  <c r="BV39" i="1"/>
  <c r="BZ39" i="1" s="1"/>
  <c r="BO39" i="1"/>
  <c r="BS39" i="1" s="1"/>
  <c r="BH39" i="1"/>
  <c r="BL39" i="1" s="1"/>
  <c r="CN38" i="1"/>
  <c r="CC38" i="1"/>
  <c r="CG38" i="1" s="1"/>
  <c r="BV38" i="1"/>
  <c r="BZ38" i="1" s="1"/>
  <c r="BO38" i="1"/>
  <c r="BS38" i="1" s="1"/>
  <c r="BH38" i="1"/>
  <c r="BL38" i="1" s="1"/>
  <c r="CC37" i="1"/>
  <c r="CG37" i="1" s="1"/>
  <c r="BV37" i="1"/>
  <c r="BZ37" i="1" s="1"/>
  <c r="BO37" i="1"/>
  <c r="BS37" i="1" s="1"/>
  <c r="BH37" i="1"/>
  <c r="BL37" i="1" s="1"/>
  <c r="CC36" i="1"/>
  <c r="CG36" i="1" s="1"/>
  <c r="BV36" i="1"/>
  <c r="BZ36" i="1" s="1"/>
  <c r="BO36" i="1"/>
  <c r="BS36" i="1" s="1"/>
  <c r="BH36" i="1"/>
  <c r="BL36" i="1" s="1"/>
  <c r="CC35" i="1"/>
  <c r="CG35" i="1" s="1"/>
  <c r="BV35" i="1"/>
  <c r="BZ35" i="1" s="1"/>
  <c r="BO35" i="1"/>
  <c r="BS35" i="1" s="1"/>
  <c r="BH35" i="1"/>
  <c r="BL35" i="1" s="1"/>
  <c r="CC34" i="1"/>
  <c r="CG34" i="1" s="1"/>
  <c r="BV34" i="1"/>
  <c r="BZ34" i="1" s="1"/>
  <c r="BO34" i="1"/>
  <c r="BS34" i="1" s="1"/>
  <c r="BH34" i="1"/>
  <c r="BL34" i="1" s="1"/>
  <c r="CC33" i="1"/>
  <c r="CG33" i="1" s="1"/>
  <c r="BV33" i="1"/>
  <c r="BZ33" i="1" s="1"/>
  <c r="BO33" i="1"/>
  <c r="BS33" i="1" s="1"/>
  <c r="BH33" i="1"/>
  <c r="BL33" i="1" s="1"/>
  <c r="CC32" i="1"/>
  <c r="CG32" i="1" s="1"/>
  <c r="BV32" i="1"/>
  <c r="BZ32" i="1" s="1"/>
  <c r="BO32" i="1"/>
  <c r="BS32" i="1" s="1"/>
  <c r="BH32" i="1"/>
  <c r="BL32" i="1" s="1"/>
  <c r="CC31" i="1"/>
  <c r="CG31" i="1" s="1"/>
  <c r="BV31" i="1"/>
  <c r="BZ31" i="1" s="1"/>
  <c r="BO31" i="1"/>
  <c r="BS31" i="1" s="1"/>
  <c r="BH31" i="1"/>
  <c r="BL31" i="1" s="1"/>
  <c r="CN30" i="1"/>
  <c r="CC30" i="1"/>
  <c r="CG30" i="1" s="1"/>
  <c r="BV30" i="1"/>
  <c r="BZ30" i="1" s="1"/>
  <c r="BO30" i="1"/>
  <c r="BS30" i="1" s="1"/>
  <c r="BH30" i="1"/>
  <c r="BL30" i="1" s="1"/>
  <c r="CC29" i="1"/>
  <c r="CG29" i="1" s="1"/>
  <c r="BV29" i="1"/>
  <c r="BZ29" i="1" s="1"/>
  <c r="BO29" i="1"/>
  <c r="BS29" i="1" s="1"/>
  <c r="BH29" i="1"/>
  <c r="BL29" i="1" s="1"/>
  <c r="CC28" i="1"/>
  <c r="CG28" i="1" s="1"/>
  <c r="BV28" i="1"/>
  <c r="BZ28" i="1" s="1"/>
  <c r="BO28" i="1"/>
  <c r="BS28" i="1" s="1"/>
  <c r="BH28" i="1"/>
  <c r="BL28" i="1" s="1"/>
  <c r="CC27" i="1"/>
  <c r="CG27" i="1" s="1"/>
  <c r="BV27" i="1"/>
  <c r="BZ27" i="1" s="1"/>
  <c r="BO27" i="1"/>
  <c r="BS27" i="1" s="1"/>
  <c r="BH27" i="1"/>
  <c r="BL27" i="1" s="1"/>
  <c r="CC26" i="1"/>
  <c r="CG26" i="1" s="1"/>
  <c r="BV26" i="1"/>
  <c r="BZ26" i="1" s="1"/>
  <c r="BO26" i="1"/>
  <c r="BS26" i="1" s="1"/>
  <c r="BH26" i="1"/>
  <c r="BL26" i="1" s="1"/>
  <c r="CC25" i="1"/>
  <c r="CG25" i="1" s="1"/>
  <c r="BV25" i="1"/>
  <c r="BZ25" i="1" s="1"/>
  <c r="BO25" i="1"/>
  <c r="BS25" i="1" s="1"/>
  <c r="BH25" i="1"/>
  <c r="BL25" i="1" s="1"/>
  <c r="CC24" i="1"/>
  <c r="CG24" i="1" s="1"/>
  <c r="BV24" i="1"/>
  <c r="BZ24" i="1" s="1"/>
  <c r="BO24" i="1"/>
  <c r="BS24" i="1" s="1"/>
  <c r="BH24" i="1"/>
  <c r="BL24" i="1" s="1"/>
  <c r="CC23" i="1"/>
  <c r="CG23" i="1" s="1"/>
  <c r="BV23" i="1"/>
  <c r="BZ23" i="1" s="1"/>
  <c r="BO23" i="1"/>
  <c r="BS23" i="1" s="1"/>
  <c r="BH23" i="1"/>
  <c r="BL23" i="1" s="1"/>
  <c r="CC22" i="1"/>
  <c r="CG22" i="1" s="1"/>
  <c r="BV22" i="1"/>
  <c r="BZ22" i="1" s="1"/>
  <c r="BO22" i="1"/>
  <c r="BS22" i="1" s="1"/>
  <c r="BH22" i="1"/>
  <c r="BL22" i="1" s="1"/>
  <c r="CC21" i="1"/>
  <c r="CG21" i="1" s="1"/>
  <c r="BV21" i="1"/>
  <c r="BZ21" i="1" s="1"/>
  <c r="BO21" i="1"/>
  <c r="BS21" i="1" s="1"/>
  <c r="BH21" i="1"/>
  <c r="BL21" i="1" s="1"/>
  <c r="CC20" i="1"/>
  <c r="CG20" i="1" s="1"/>
  <c r="BV20" i="1"/>
  <c r="BZ20" i="1" s="1"/>
  <c r="BO20" i="1"/>
  <c r="BS20" i="1" s="1"/>
  <c r="BH20" i="1"/>
  <c r="BL20" i="1" s="1"/>
  <c r="CC19" i="1"/>
  <c r="CG19" i="1" s="1"/>
  <c r="BV19" i="1"/>
  <c r="BZ19" i="1" s="1"/>
  <c r="BO19" i="1"/>
  <c r="BS19" i="1" s="1"/>
  <c r="BH19" i="1"/>
  <c r="BL19" i="1" s="1"/>
  <c r="CC18" i="1"/>
  <c r="CG18" i="1" s="1"/>
  <c r="BV18" i="1"/>
  <c r="BZ18" i="1" s="1"/>
  <c r="BO18" i="1"/>
  <c r="BS18" i="1" s="1"/>
  <c r="BH18" i="1"/>
  <c r="BL18" i="1" s="1"/>
  <c r="CN16" i="1"/>
  <c r="CC16" i="1"/>
  <c r="CG16" i="1" s="1"/>
  <c r="BV16" i="1"/>
  <c r="BZ16" i="1" s="1"/>
  <c r="BO16" i="1"/>
  <c r="BS16" i="1" s="1"/>
  <c r="BH16" i="1"/>
  <c r="BL16" i="1" s="1"/>
  <c r="CC15" i="1"/>
  <c r="CG15" i="1" s="1"/>
  <c r="BV15" i="1"/>
  <c r="BZ15" i="1" s="1"/>
  <c r="BO15" i="1"/>
  <c r="BS15" i="1" s="1"/>
  <c r="BH15" i="1"/>
  <c r="BL15" i="1" s="1"/>
  <c r="CC14" i="1"/>
  <c r="CG14" i="1" s="1"/>
  <c r="BV14" i="1"/>
  <c r="BZ14" i="1" s="1"/>
  <c r="BO14" i="1"/>
  <c r="BS14" i="1" s="1"/>
  <c r="BH14" i="1"/>
  <c r="BL14" i="1" s="1"/>
  <c r="CC13" i="1"/>
  <c r="CG13" i="1" s="1"/>
  <c r="BV13" i="1"/>
  <c r="BZ13" i="1" s="1"/>
  <c r="BO13" i="1"/>
  <c r="BS13" i="1" s="1"/>
  <c r="BH13" i="1"/>
  <c r="BL13" i="1" s="1"/>
  <c r="CC12" i="1"/>
  <c r="CG12" i="1" s="1"/>
  <c r="BV12" i="1"/>
  <c r="BZ12" i="1" s="1"/>
  <c r="BO12" i="1"/>
  <c r="BS12" i="1" s="1"/>
  <c r="BH12" i="1"/>
  <c r="BL12" i="1" s="1"/>
  <c r="CC11" i="1"/>
  <c r="CG11" i="1" s="1"/>
  <c r="BV11" i="1"/>
  <c r="BZ11" i="1" s="1"/>
  <c r="BO11" i="1"/>
  <c r="BS11" i="1" s="1"/>
  <c r="BH11" i="1"/>
  <c r="BL11" i="1" s="1"/>
  <c r="CC10" i="1"/>
  <c r="CG10" i="1" s="1"/>
  <c r="BV10" i="1"/>
  <c r="BZ10" i="1" s="1"/>
  <c r="BO10" i="1"/>
  <c r="BS10" i="1" s="1"/>
  <c r="BH10" i="1"/>
  <c r="BL10" i="1" s="1"/>
  <c r="CC8" i="1"/>
  <c r="CG8" i="1" s="1"/>
  <c r="BV8" i="1"/>
  <c r="BZ8" i="1" s="1"/>
  <c r="BO8" i="1"/>
  <c r="BS8" i="1" s="1"/>
  <c r="BH8" i="1"/>
  <c r="BL8" i="1" s="1"/>
  <c r="CC7" i="1"/>
  <c r="CG7" i="1" s="1"/>
  <c r="BV7" i="1"/>
  <c r="BZ7" i="1" s="1"/>
  <c r="BO7" i="1"/>
  <c r="BS7" i="1" s="1"/>
  <c r="BH7" i="1"/>
  <c r="BL7" i="1" s="1"/>
  <c r="CN6" i="1"/>
  <c r="CC6" i="1"/>
  <c r="CG6" i="1" s="1"/>
  <c r="BV6" i="1"/>
  <c r="BZ6" i="1" s="1"/>
  <c r="BO6" i="1"/>
  <c r="BS6" i="1" s="1"/>
  <c r="BH6" i="1"/>
  <c r="BL6" i="1" s="1"/>
  <c r="CC4" i="1"/>
  <c r="CG4" i="1" s="1"/>
  <c r="BV4" i="1"/>
  <c r="BZ4" i="1" s="1"/>
  <c r="BO4" i="1"/>
  <c r="BS4" i="1" s="1"/>
  <c r="BH4" i="1"/>
  <c r="BL4" i="1" s="1"/>
  <c r="CC3" i="1"/>
  <c r="CG3" i="1" s="1"/>
  <c r="BV3" i="1"/>
  <c r="BZ3" i="1" s="1"/>
  <c r="BO3" i="1"/>
  <c r="BS3" i="1" s="1"/>
  <c r="BH3" i="1"/>
  <c r="BL3" i="1" s="1"/>
  <c r="BV1559" i="1" l="1"/>
  <c r="AQ215" i="1"/>
  <c r="AX1029" i="1"/>
  <c r="AQ1519" i="1"/>
  <c r="AC1070" i="1"/>
  <c r="AQ1523" i="1"/>
  <c r="AQ305" i="1"/>
  <c r="AJ1093" i="1"/>
  <c r="AJ1008" i="1"/>
  <c r="AQ983" i="1"/>
  <c r="AX489" i="1"/>
  <c r="AX982" i="1"/>
  <c r="BE85" i="1"/>
  <c r="AQ1556" i="1"/>
  <c r="BE1090" i="1"/>
  <c r="AX1047" i="1"/>
  <c r="AC1013" i="1"/>
  <c r="V818" i="1"/>
  <c r="AX627" i="1"/>
  <c r="BE1532" i="1"/>
  <c r="O1449" i="1"/>
  <c r="AC1446" i="1"/>
  <c r="V1045" i="1"/>
  <c r="AQ1042" i="1"/>
  <c r="BE960" i="1"/>
  <c r="CP5" i="1"/>
  <c r="BL947" i="1"/>
  <c r="CN948" i="1"/>
  <c r="BL951" i="1"/>
  <c r="BL957" i="1"/>
  <c r="CN958" i="1"/>
  <c r="BL961" i="1"/>
  <c r="BE1558" i="1"/>
  <c r="AQ1558" i="1"/>
  <c r="AC1558" i="1"/>
  <c r="O1558" i="1"/>
  <c r="AX1556" i="1"/>
  <c r="AX1526" i="1"/>
  <c r="AQ1525" i="1"/>
  <c r="AQ1518" i="1"/>
  <c r="O1437" i="1"/>
  <c r="BE1556" i="1"/>
  <c r="AC1095" i="1"/>
  <c r="O1064" i="1"/>
  <c r="AX1041" i="1"/>
  <c r="BE983" i="1"/>
  <c r="BE943" i="1"/>
  <c r="AJ826" i="1"/>
  <c r="CP826" i="1" s="1"/>
  <c r="AJ820" i="1"/>
  <c r="CP820" i="1" s="1"/>
  <c r="V705" i="1"/>
  <c r="BE556" i="1"/>
  <c r="BE489" i="1"/>
  <c r="AC304" i="1"/>
  <c r="AJ196" i="1"/>
  <c r="V196" i="1"/>
  <c r="AN1026" i="1"/>
  <c r="AQ1026" i="1" s="1"/>
  <c r="Z1436" i="1"/>
  <c r="AC1436" i="1" s="1"/>
  <c r="L454" i="1"/>
  <c r="O454" i="1" s="1"/>
  <c r="AU430" i="1"/>
  <c r="AX430" i="1" s="1"/>
  <c r="AU1101" i="1"/>
  <c r="AX1101" i="1" s="1"/>
  <c r="S1061" i="1"/>
  <c r="V1061" i="1" s="1"/>
  <c r="BL622" i="1"/>
  <c r="BS940" i="1"/>
  <c r="BL942" i="1"/>
  <c r="BL946" i="1"/>
  <c r="BL958" i="1"/>
  <c r="Z1541" i="1"/>
  <c r="AC1541" i="1" s="1"/>
  <c r="AQ1540" i="1"/>
  <c r="AQ1534" i="1"/>
  <c r="AQ1533" i="1"/>
  <c r="AJ1532" i="1"/>
  <c r="AQ1422" i="1"/>
  <c r="BE848" i="1"/>
  <c r="V476" i="1"/>
  <c r="O473" i="1"/>
  <c r="L402" i="1"/>
  <c r="O402" i="1" s="1"/>
  <c r="CP402" i="1" s="1"/>
  <c r="AQ1526" i="1"/>
  <c r="AQ1521" i="1"/>
  <c r="AC1475" i="1"/>
  <c r="AC1441" i="1"/>
  <c r="AJ568" i="1"/>
  <c r="AJ194" i="1"/>
  <c r="V194" i="1"/>
  <c r="AG305" i="1"/>
  <c r="AJ305" i="1" s="1"/>
  <c r="Z838" i="1"/>
  <c r="AC838" i="1" s="1"/>
  <c r="AU696" i="1"/>
  <c r="AX696" i="1" s="1"/>
  <c r="AN658" i="1"/>
  <c r="AQ658" i="1" s="1"/>
  <c r="BE1555" i="1"/>
  <c r="AX1541" i="1"/>
  <c r="BE958" i="1"/>
  <c r="BE956" i="1"/>
  <c r="AN714" i="1"/>
  <c r="AQ714" i="1" s="1"/>
  <c r="BL559" i="1"/>
  <c r="BL560" i="1"/>
  <c r="BL561" i="1"/>
  <c r="BL562" i="1"/>
  <c r="CG1292" i="1"/>
  <c r="BL982" i="1"/>
  <c r="AX1555" i="1"/>
  <c r="AJ1555" i="1"/>
  <c r="AX1535" i="1"/>
  <c r="AJ1520" i="1"/>
  <c r="V1071" i="1"/>
  <c r="AN1038" i="1"/>
  <c r="AQ1038" i="1" s="1"/>
  <c r="BB1014" i="1"/>
  <c r="BE1014" i="1" s="1"/>
  <c r="AN697" i="1"/>
  <c r="AQ697" i="1" s="1"/>
  <c r="AG474" i="1"/>
  <c r="AJ474" i="1" s="1"/>
  <c r="BL1555" i="1"/>
  <c r="V1532" i="1"/>
  <c r="AJ1527" i="1"/>
  <c r="BB1421" i="1"/>
  <c r="BE1421" i="1" s="1"/>
  <c r="Z1080" i="1"/>
  <c r="AC1080" i="1" s="1"/>
  <c r="O1072" i="1"/>
  <c r="S1057" i="1"/>
  <c r="V1057" i="1" s="1"/>
  <c r="AJ1032" i="1"/>
  <c r="AN1030" i="1"/>
  <c r="AQ1030" i="1" s="1"/>
  <c r="AQ1010" i="1"/>
  <c r="BE961" i="1"/>
  <c r="S713" i="1"/>
  <c r="V713" i="1" s="1"/>
  <c r="AC708" i="1"/>
  <c r="BB706" i="1"/>
  <c r="BE706" i="1" s="1"/>
  <c r="Z688" i="1"/>
  <c r="AC688" i="1" s="1"/>
  <c r="AJ566" i="1"/>
  <c r="BE493" i="1"/>
  <c r="Z477" i="1"/>
  <c r="AC477" i="1" s="1"/>
  <c r="BE1531" i="1"/>
  <c r="BE1530" i="1"/>
  <c r="AQ1529" i="1"/>
  <c r="BE1520" i="1"/>
  <c r="BE948" i="1"/>
  <c r="AG809" i="1"/>
  <c r="AJ809" i="1" s="1"/>
  <c r="BE807" i="1"/>
  <c r="AU716" i="1"/>
  <c r="AX716" i="1" s="1"/>
  <c r="S712" i="1"/>
  <c r="V712" i="1" s="1"/>
  <c r="AX626" i="1"/>
  <c r="BE546" i="1"/>
  <c r="BE545" i="1"/>
  <c r="L475" i="1"/>
  <c r="O475" i="1" s="1"/>
  <c r="S430" i="1"/>
  <c r="V430" i="1" s="1"/>
  <c r="AC228" i="1"/>
  <c r="BE804" i="1"/>
  <c r="AX314" i="1"/>
  <c r="AC196" i="1"/>
  <c r="AQ194" i="1"/>
  <c r="BE91" i="1"/>
  <c r="BE495" i="1"/>
  <c r="AC495" i="1"/>
  <c r="BE465" i="1"/>
  <c r="L449" i="1"/>
  <c r="O449" i="1" s="1"/>
  <c r="O329" i="1"/>
  <c r="CP329" i="1" s="1"/>
  <c r="L676" i="1"/>
  <c r="O676" i="1" s="1"/>
  <c r="Z661" i="1"/>
  <c r="AC661" i="1" s="1"/>
  <c r="BE626" i="1"/>
  <c r="AG317" i="1"/>
  <c r="AJ317" i="1" s="1"/>
  <c r="BL72" i="1"/>
  <c r="BL74" i="1"/>
  <c r="BL77" i="1"/>
  <c r="BL84" i="1"/>
  <c r="BL85" i="1"/>
  <c r="BL86" i="1"/>
  <c r="BL87" i="1"/>
  <c r="BL89" i="1"/>
  <c r="BZ89" i="1"/>
  <c r="BL90" i="1"/>
  <c r="BZ90" i="1"/>
  <c r="BL91" i="1"/>
  <c r="BL92" i="1"/>
  <c r="V630" i="1"/>
  <c r="AJ623" i="1"/>
  <c r="V623" i="1"/>
  <c r="AJ545" i="1"/>
  <c r="AC309" i="1"/>
  <c r="V298" i="1"/>
  <c r="AC219" i="1"/>
  <c r="AU480" i="1"/>
  <c r="AX480" i="1" s="1"/>
  <c r="BL61" i="1"/>
  <c r="BS94" i="1"/>
  <c r="BS549" i="1"/>
  <c r="S769" i="1"/>
  <c r="V769" i="1" s="1"/>
  <c r="V764" i="1"/>
  <c r="AX763" i="1"/>
  <c r="AC763" i="1"/>
  <c r="AU748" i="1"/>
  <c r="AX748" i="1" s="1"/>
  <c r="AQ742" i="1"/>
  <c r="V742" i="1"/>
  <c r="AQ688" i="1"/>
  <c r="BE613" i="1"/>
  <c r="V574" i="1"/>
  <c r="AX545" i="1"/>
  <c r="AC489" i="1"/>
  <c r="O487" i="1"/>
  <c r="BB318" i="1"/>
  <c r="BE318" i="1" s="1"/>
  <c r="BE84" i="1"/>
  <c r="BL563" i="1"/>
  <c r="BL564" i="1"/>
  <c r="BL565" i="1"/>
  <c r="BL566" i="1"/>
  <c r="BL614" i="1"/>
  <c r="AJ628" i="1"/>
  <c r="BE627" i="1"/>
  <c r="AX564" i="1"/>
  <c r="BE528" i="1"/>
  <c r="V286" i="1"/>
  <c r="BE63" i="1"/>
  <c r="BL748" i="1"/>
  <c r="AJ796" i="1"/>
  <c r="AX793" i="1"/>
  <c r="AJ793" i="1"/>
  <c r="O779" i="1"/>
  <c r="AQ759" i="1"/>
  <c r="AU749" i="1"/>
  <c r="AX749" i="1" s="1"/>
  <c r="AU731" i="1"/>
  <c r="AX731" i="1" s="1"/>
  <c r="AC704" i="1"/>
  <c r="BB702" i="1"/>
  <c r="BE702" i="1" s="1"/>
  <c r="AG696" i="1"/>
  <c r="AJ696" i="1" s="1"/>
  <c r="Z658" i="1"/>
  <c r="AC658" i="1" s="1"/>
  <c r="AU653" i="1"/>
  <c r="AX653" i="1" s="1"/>
  <c r="AN647" i="1"/>
  <c r="AQ647" i="1" s="1"/>
  <c r="BE644" i="1"/>
  <c r="AQ644" i="1"/>
  <c r="AG467" i="1"/>
  <c r="AJ467" i="1" s="1"/>
  <c r="AU454" i="1"/>
  <c r="AX454" i="1" s="1"/>
  <c r="S450" i="1"/>
  <c r="V450" i="1" s="1"/>
  <c r="Z438" i="1"/>
  <c r="AC438" i="1" s="1"/>
  <c r="Z427" i="1"/>
  <c r="AC427" i="1" s="1"/>
  <c r="O362" i="1"/>
  <c r="CP362" i="1" s="1"/>
  <c r="AJ791" i="1"/>
  <c r="V791" i="1"/>
  <c r="AC790" i="1"/>
  <c r="O790" i="1"/>
  <c r="AQ768" i="1"/>
  <c r="AJ739" i="1"/>
  <c r="Z670" i="1"/>
  <c r="AC670" i="1" s="1"/>
  <c r="BB652" i="1"/>
  <c r="BE652" i="1" s="1"/>
  <c r="BE622" i="1"/>
  <c r="AX568" i="1"/>
  <c r="AQ477" i="1"/>
  <c r="Z465" i="1"/>
  <c r="AC465" i="1" s="1"/>
  <c r="S454" i="1"/>
  <c r="V454" i="1" s="1"/>
  <c r="AN496" i="1"/>
  <c r="AQ496" i="1" s="1"/>
  <c r="AN488" i="1"/>
  <c r="AQ488" i="1" s="1"/>
  <c r="L436" i="1"/>
  <c r="O436" i="1" s="1"/>
  <c r="BB432" i="1"/>
  <c r="BE432" i="1" s="1"/>
  <c r="BL95" i="1"/>
  <c r="BZ95" i="1"/>
  <c r="BL96" i="1"/>
  <c r="BZ96" i="1"/>
  <c r="BL114" i="1"/>
  <c r="BL157" i="1"/>
  <c r="BZ157" i="1"/>
  <c r="BZ171" i="1"/>
  <c r="CG172" i="1"/>
  <c r="BL549" i="1"/>
  <c r="BL688" i="1"/>
  <c r="AC770" i="1"/>
  <c r="AC759" i="1"/>
  <c r="BE728" i="1"/>
  <c r="S701" i="1"/>
  <c r="V701" i="1" s="1"/>
  <c r="Z693" i="1"/>
  <c r="AC693" i="1" s="1"/>
  <c r="AQ670" i="1"/>
  <c r="AQ655" i="1"/>
  <c r="AU472" i="1"/>
  <c r="AX472" i="1" s="1"/>
  <c r="L467" i="1"/>
  <c r="O467" i="1" s="1"/>
  <c r="AN460" i="1"/>
  <c r="AQ460" i="1" s="1"/>
  <c r="S447" i="1"/>
  <c r="V447" i="1" s="1"/>
  <c r="AC666" i="1"/>
  <c r="AQ652" i="1"/>
  <c r="V649" i="1"/>
  <c r="BE629" i="1"/>
  <c r="AX625" i="1"/>
  <c r="AX624" i="1"/>
  <c r="AX567" i="1"/>
  <c r="AX566" i="1"/>
  <c r="L485" i="1"/>
  <c r="O485" i="1" s="1"/>
  <c r="AX477" i="1"/>
  <c r="BE473" i="1"/>
  <c r="AC469" i="1"/>
  <c r="V465" i="1"/>
  <c r="BB447" i="1"/>
  <c r="BE447" i="1" s="1"/>
  <c r="AQ440" i="1"/>
  <c r="AG436" i="1"/>
  <c r="AJ436" i="1" s="1"/>
  <c r="O434" i="1"/>
  <c r="BE625" i="1"/>
  <c r="BE623" i="1"/>
  <c r="BE583" i="1"/>
  <c r="BE574" i="1"/>
  <c r="AJ574" i="1"/>
  <c r="BE562" i="1"/>
  <c r="AJ560" i="1"/>
  <c r="AG462" i="1"/>
  <c r="AJ462" i="1" s="1"/>
  <c r="BB455" i="1"/>
  <c r="BE455" i="1" s="1"/>
  <c r="BE87" i="1"/>
  <c r="AX304" i="1"/>
  <c r="AJ304" i="1"/>
  <c r="O304" i="1"/>
  <c r="BE301" i="1"/>
  <c r="AC218" i="1"/>
  <c r="V215" i="1"/>
  <c r="V197" i="1"/>
  <c r="BE95" i="1"/>
  <c r="AQ446" i="1"/>
  <c r="O446" i="1"/>
  <c r="AJ198" i="1"/>
  <c r="V198" i="1"/>
  <c r="CP184" i="1"/>
  <c r="CP1247" i="1"/>
  <c r="S783" i="1"/>
  <c r="V783" i="1" s="1"/>
  <c r="S773" i="1"/>
  <c r="V773" i="1" s="1"/>
  <c r="Z751" i="1"/>
  <c r="AC751" i="1" s="1"/>
  <c r="AG731" i="1"/>
  <c r="AJ731" i="1" s="1"/>
  <c r="L666" i="1"/>
  <c r="O666" i="1" s="1"/>
  <c r="S448" i="1"/>
  <c r="V448" i="1" s="1"/>
  <c r="S437" i="1"/>
  <c r="V437" i="1" s="1"/>
  <c r="CP66" i="1"/>
  <c r="BS719" i="1"/>
  <c r="BL944" i="1"/>
  <c r="BL950" i="1"/>
  <c r="BL956" i="1"/>
  <c r="BL960" i="1"/>
  <c r="BL1521" i="1"/>
  <c r="BL1543" i="1"/>
  <c r="BE1539" i="1"/>
  <c r="AQ1539" i="1"/>
  <c r="BE1535" i="1"/>
  <c r="AQ1535" i="1"/>
  <c r="BE1534" i="1"/>
  <c r="AQ1532" i="1"/>
  <c r="AQ1531" i="1"/>
  <c r="BE1527" i="1"/>
  <c r="BE1526" i="1"/>
  <c r="BE1521" i="1"/>
  <c r="AQ1520" i="1"/>
  <c r="AC1520" i="1"/>
  <c r="AG1083" i="1"/>
  <c r="AJ1083" i="1" s="1"/>
  <c r="AJ1077" i="1"/>
  <c r="BB1023" i="1"/>
  <c r="BE1023" i="1" s="1"/>
  <c r="BB1019" i="1"/>
  <c r="BE1019" i="1" s="1"/>
  <c r="AN1014" i="1"/>
  <c r="AQ1014" i="1" s="1"/>
  <c r="S787" i="1"/>
  <c r="V787" i="1" s="1"/>
  <c r="Z774" i="1"/>
  <c r="AC774" i="1" s="1"/>
  <c r="AN760" i="1"/>
  <c r="AQ760" i="1" s="1"/>
  <c r="AN751" i="1"/>
  <c r="AQ751" i="1" s="1"/>
  <c r="AJ730" i="1"/>
  <c r="AU720" i="1"/>
  <c r="AX720" i="1" s="1"/>
  <c r="AX622" i="1"/>
  <c r="AX621" i="1"/>
  <c r="V615" i="1"/>
  <c r="AX613" i="1"/>
  <c r="AX565" i="1"/>
  <c r="L492" i="1"/>
  <c r="O492" i="1" s="1"/>
  <c r="AG470" i="1"/>
  <c r="AJ470" i="1" s="1"/>
  <c r="AU452" i="1"/>
  <c r="AX452" i="1" s="1"/>
  <c r="AU446" i="1"/>
  <c r="AX446" i="1" s="1"/>
  <c r="Z311" i="1"/>
  <c r="AC311" i="1" s="1"/>
  <c r="BE309" i="1"/>
  <c r="BL1522" i="1"/>
  <c r="BZ1523" i="1"/>
  <c r="AX1558" i="1"/>
  <c r="V1558" i="1"/>
  <c r="AX1543" i="1"/>
  <c r="AJ1543" i="1"/>
  <c r="BE1541" i="1"/>
  <c r="BE1528" i="1"/>
  <c r="AQ1528" i="1"/>
  <c r="AX1524" i="1"/>
  <c r="BE1522" i="1"/>
  <c r="AQ1522" i="1"/>
  <c r="AX1518" i="1"/>
  <c r="BE1427" i="1"/>
  <c r="L1097" i="1"/>
  <c r="O1097" i="1" s="1"/>
  <c r="AG1084" i="1"/>
  <c r="AJ1084" i="1" s="1"/>
  <c r="Z1062" i="1"/>
  <c r="AC1062" i="1" s="1"/>
  <c r="V1046" i="1"/>
  <c r="AN1034" i="1"/>
  <c r="AQ1034" i="1" s="1"/>
  <c r="AQ1033" i="1"/>
  <c r="AG813" i="1"/>
  <c r="AJ813" i="1" s="1"/>
  <c r="AU774" i="1"/>
  <c r="AX774" i="1" s="1"/>
  <c r="AQ763" i="1"/>
  <c r="S743" i="1"/>
  <c r="V743" i="1" s="1"/>
  <c r="V700" i="1"/>
  <c r="Z694" i="1"/>
  <c r="AC694" i="1" s="1"/>
  <c r="AN687" i="1"/>
  <c r="AQ687" i="1" s="1"/>
  <c r="AX614" i="1"/>
  <c r="AC565" i="1"/>
  <c r="AG492" i="1"/>
  <c r="AJ492" i="1" s="1"/>
  <c r="S460" i="1"/>
  <c r="V460" i="1" s="1"/>
  <c r="AJ429" i="1"/>
  <c r="AU306" i="1"/>
  <c r="AX306" i="1" s="1"/>
  <c r="BE92" i="1"/>
  <c r="CG63" i="1"/>
  <c r="BL545" i="1"/>
  <c r="BL546" i="1"/>
  <c r="BL623" i="1"/>
  <c r="BL807" i="1"/>
  <c r="CN1227" i="1"/>
  <c r="CN1279" i="1"/>
  <c r="CN1287" i="1"/>
  <c r="CG1289" i="1"/>
  <c r="BS1523" i="1"/>
  <c r="BL791" i="1"/>
  <c r="AX1540" i="1"/>
  <c r="BE1538" i="1"/>
  <c r="AQ1538" i="1"/>
  <c r="AQ1537" i="1"/>
  <c r="AX1536" i="1"/>
  <c r="AJ1536" i="1"/>
  <c r="AJ1535" i="1"/>
  <c r="AJ1534" i="1"/>
  <c r="AJ1533" i="1"/>
  <c r="AX1531" i="1"/>
  <c r="AX1521" i="1"/>
  <c r="V1476" i="1"/>
  <c r="AJ1443" i="1"/>
  <c r="O1103" i="1"/>
  <c r="S1077" i="1"/>
  <c r="V1077" i="1" s="1"/>
  <c r="BE1039" i="1"/>
  <c r="AX1033" i="1"/>
  <c r="AX1025" i="1"/>
  <c r="AC1017" i="1"/>
  <c r="AQ1013" i="1"/>
  <c r="BE962" i="1"/>
  <c r="BE957" i="1"/>
  <c r="Z812" i="1"/>
  <c r="AC812" i="1" s="1"/>
  <c r="O780" i="1"/>
  <c r="CP780" i="1" s="1"/>
  <c r="AX767" i="1"/>
  <c r="S766" i="1"/>
  <c r="V766" i="1" s="1"/>
  <c r="AQ765" i="1"/>
  <c r="AQ757" i="1"/>
  <c r="V739" i="1"/>
  <c r="V735" i="1"/>
  <c r="AX722" i="1"/>
  <c r="S709" i="1"/>
  <c r="V709" i="1" s="1"/>
  <c r="S708" i="1"/>
  <c r="V708" i="1" s="1"/>
  <c r="BB704" i="1"/>
  <c r="BE704" i="1" s="1"/>
  <c r="AC700" i="1"/>
  <c r="AG671" i="1"/>
  <c r="AJ671" i="1" s="1"/>
  <c r="AX669" i="1"/>
  <c r="AN665" i="1"/>
  <c r="AQ665" i="1" s="1"/>
  <c r="L654" i="1"/>
  <c r="O654" i="1" s="1"/>
  <c r="AJ649" i="1"/>
  <c r="AC639" i="1"/>
  <c r="AJ564" i="1"/>
  <c r="AX563" i="1"/>
  <c r="AC561" i="1"/>
  <c r="BE560" i="1"/>
  <c r="AC560" i="1"/>
  <c r="BE559" i="1"/>
  <c r="AJ528" i="1"/>
  <c r="S468" i="1"/>
  <c r="V468" i="1" s="1"/>
  <c r="AN464" i="1"/>
  <c r="AQ464" i="1" s="1"/>
  <c r="L460" i="1"/>
  <c r="O460" i="1" s="1"/>
  <c r="BE452" i="1"/>
  <c r="AG452" i="1"/>
  <c r="AJ452" i="1" s="1"/>
  <c r="BE448" i="1"/>
  <c r="O430" i="1"/>
  <c r="S317" i="1"/>
  <c r="V317" i="1" s="1"/>
  <c r="AC314" i="1"/>
  <c r="AQ196" i="1"/>
  <c r="BL766" i="1"/>
  <c r="O1073" i="1"/>
  <c r="Z1064" i="1"/>
  <c r="AC1064" i="1" s="1"/>
  <c r="O1056" i="1"/>
  <c r="AX970" i="1"/>
  <c r="BE1093" i="1"/>
  <c r="AQ1093" i="1"/>
  <c r="BE951" i="1"/>
  <c r="BE946" i="1"/>
  <c r="BE888" i="1"/>
  <c r="AX848" i="1"/>
  <c r="AJ848" i="1"/>
  <c r="V813" i="1"/>
  <c r="BE621" i="1"/>
  <c r="AX620" i="1"/>
  <c r="AJ620" i="1"/>
  <c r="V620" i="1"/>
  <c r="AJ616" i="1"/>
  <c r="CP616" i="1" s="1"/>
  <c r="AJ615" i="1"/>
  <c r="BE563" i="1"/>
  <c r="AJ562" i="1"/>
  <c r="AG478" i="1"/>
  <c r="AJ478" i="1" s="1"/>
  <c r="AQ314" i="1"/>
  <c r="AU298" i="1"/>
  <c r="AX298" i="1" s="1"/>
  <c r="V218" i="1"/>
  <c r="BE58" i="1"/>
  <c r="BE494" i="1"/>
  <c r="AJ314" i="1"/>
  <c r="AJ309" i="1"/>
  <c r="BE304" i="1"/>
  <c r="AQ286" i="1"/>
  <c r="V228" i="1"/>
  <c r="AJ219" i="1"/>
  <c r="AQ197" i="1"/>
  <c r="AC194" i="1"/>
  <c r="BE93" i="1"/>
  <c r="AQ235" i="1"/>
  <c r="CP235" i="1" s="1"/>
  <c r="AJ197" i="1"/>
  <c r="BE86" i="1"/>
  <c r="BL494" i="1"/>
  <c r="BL628" i="1"/>
  <c r="BL1091" i="1"/>
  <c r="BL1530" i="1"/>
  <c r="BL1531" i="1"/>
  <c r="BL1537" i="1"/>
  <c r="BL673" i="1"/>
  <c r="Z1555" i="1"/>
  <c r="AC1555" i="1" s="1"/>
  <c r="AC1543" i="1"/>
  <c r="S1542" i="1"/>
  <c r="V1542" i="1" s="1"/>
  <c r="S1541" i="1"/>
  <c r="V1541" i="1" s="1"/>
  <c r="V1540" i="1"/>
  <c r="V1534" i="1"/>
  <c r="V1533" i="1"/>
  <c r="Z1528" i="1"/>
  <c r="AC1528" i="1" s="1"/>
  <c r="O1528" i="1"/>
  <c r="Z1527" i="1"/>
  <c r="AC1527" i="1" s="1"/>
  <c r="AC1526" i="1"/>
  <c r="Z1522" i="1"/>
  <c r="AC1522" i="1" s="1"/>
  <c r="O1522" i="1"/>
  <c r="V1521" i="1"/>
  <c r="O1518" i="1"/>
  <c r="AC1517" i="1"/>
  <c r="AG1511" i="1"/>
  <c r="AJ1511" i="1" s="1"/>
  <c r="V1511" i="1"/>
  <c r="Z1508" i="1"/>
  <c r="AC1508" i="1" s="1"/>
  <c r="Z1504" i="1"/>
  <c r="AC1504" i="1" s="1"/>
  <c r="V1503" i="1"/>
  <c r="AC1502" i="1"/>
  <c r="S1501" i="1"/>
  <c r="V1501" i="1" s="1"/>
  <c r="AG1495" i="1"/>
  <c r="AJ1495" i="1" s="1"/>
  <c r="V1495" i="1"/>
  <c r="Z1492" i="1"/>
  <c r="AC1492" i="1" s="1"/>
  <c r="V1487" i="1"/>
  <c r="AC1485" i="1"/>
  <c r="S1484" i="1"/>
  <c r="V1484" i="1" s="1"/>
  <c r="S1481" i="1"/>
  <c r="V1481" i="1" s="1"/>
  <c r="AJ1480" i="1"/>
  <c r="AG1472" i="1"/>
  <c r="AJ1472" i="1" s="1"/>
  <c r="Z1469" i="1"/>
  <c r="AC1469" i="1" s="1"/>
  <c r="S1465" i="1"/>
  <c r="V1465" i="1" s="1"/>
  <c r="AJ1449" i="1"/>
  <c r="AQ1435" i="1"/>
  <c r="AX1428" i="1"/>
  <c r="AJ1427" i="1"/>
  <c r="AX1426" i="1"/>
  <c r="BB1105" i="1"/>
  <c r="BE1105" i="1" s="1"/>
  <c r="S1087" i="1"/>
  <c r="V1087" i="1" s="1"/>
  <c r="S1079" i="1"/>
  <c r="V1079" i="1" s="1"/>
  <c r="L1074" i="1"/>
  <c r="O1074" i="1" s="1"/>
  <c r="S1039" i="1"/>
  <c r="V1039" i="1" s="1"/>
  <c r="Z1024" i="1"/>
  <c r="AC1024" i="1" s="1"/>
  <c r="AU1021" i="1"/>
  <c r="AX1021" i="1" s="1"/>
  <c r="AC1021" i="1"/>
  <c r="BE1007" i="1"/>
  <c r="AN986" i="1"/>
  <c r="AQ986" i="1" s="1"/>
  <c r="CP986" i="1" s="1"/>
  <c r="CQ986" i="1" s="1"/>
  <c r="AU968" i="1"/>
  <c r="AX968" i="1" s="1"/>
  <c r="AG836" i="1"/>
  <c r="AJ836" i="1" s="1"/>
  <c r="CP836" i="1" s="1"/>
  <c r="AC835" i="1"/>
  <c r="AC834" i="1"/>
  <c r="AU746" i="1"/>
  <c r="AX746" i="1" s="1"/>
  <c r="AG713" i="1"/>
  <c r="AJ713" i="1" s="1"/>
  <c r="AG706" i="1"/>
  <c r="AJ706" i="1" s="1"/>
  <c r="L643" i="1"/>
  <c r="O643" i="1" s="1"/>
  <c r="BB469" i="1"/>
  <c r="BE469" i="1" s="1"/>
  <c r="AG468" i="1"/>
  <c r="AJ468" i="1" s="1"/>
  <c r="Z466" i="1"/>
  <c r="AC466" i="1" s="1"/>
  <c r="AN453" i="1"/>
  <c r="AQ453" i="1" s="1"/>
  <c r="Z451" i="1"/>
  <c r="AC451" i="1" s="1"/>
  <c r="AG434" i="1"/>
  <c r="AJ434" i="1" s="1"/>
  <c r="AG428" i="1"/>
  <c r="AJ428" i="1" s="1"/>
  <c r="BL1558" i="1"/>
  <c r="BL992" i="1"/>
  <c r="BB1035" i="1"/>
  <c r="BE1035" i="1" s="1"/>
  <c r="S1023" i="1"/>
  <c r="V1023" i="1" s="1"/>
  <c r="V1015" i="1"/>
  <c r="S782" i="1"/>
  <c r="V782" i="1" s="1"/>
  <c r="Z762" i="1"/>
  <c r="AC762" i="1" s="1"/>
  <c r="AN755" i="1"/>
  <c r="AQ755" i="1" s="1"/>
  <c r="AG709" i="1"/>
  <c r="AJ709" i="1" s="1"/>
  <c r="Z702" i="1"/>
  <c r="AC702" i="1" s="1"/>
  <c r="Z676" i="1"/>
  <c r="AC676" i="1" s="1"/>
  <c r="AG643" i="1"/>
  <c r="AJ643" i="1" s="1"/>
  <c r="AG475" i="1"/>
  <c r="AJ475" i="1" s="1"/>
  <c r="BL583" i="1"/>
  <c r="CG668" i="1"/>
  <c r="BL1556" i="1"/>
  <c r="BL1023" i="1"/>
  <c r="BL987" i="1"/>
  <c r="BL967" i="1"/>
  <c r="BL762" i="1"/>
  <c r="BL731" i="1"/>
  <c r="BL650" i="1"/>
  <c r="AQ1541" i="1"/>
  <c r="O1541" i="1"/>
  <c r="AJ1539" i="1"/>
  <c r="AX1537" i="1"/>
  <c r="AJ1537" i="1"/>
  <c r="V1537" i="1"/>
  <c r="V1535" i="1"/>
  <c r="O1534" i="1"/>
  <c r="BE1533" i="1"/>
  <c r="O1533" i="1"/>
  <c r="AX1529" i="1"/>
  <c r="AJ1529" i="1"/>
  <c r="V1529" i="1"/>
  <c r="AX1527" i="1"/>
  <c r="V1527" i="1"/>
  <c r="AC1525" i="1"/>
  <c r="AQ1524" i="1"/>
  <c r="AX1523" i="1"/>
  <c r="AJ1523" i="1"/>
  <c r="V1523" i="1"/>
  <c r="O1521" i="1"/>
  <c r="BE1519" i="1"/>
  <c r="AJ1516" i="1"/>
  <c r="AC1516" i="1"/>
  <c r="AC1514" i="1"/>
  <c r="AC1513" i="1"/>
  <c r="AJ1509" i="1"/>
  <c r="AJ1507" i="1"/>
  <c r="V1507" i="1"/>
  <c r="AC1506" i="1"/>
  <c r="AJ1501" i="1"/>
  <c r="AJ1500" i="1"/>
  <c r="AC1500" i="1"/>
  <c r="AC1498" i="1"/>
  <c r="AC1497" i="1"/>
  <c r="AJ1493" i="1"/>
  <c r="AJ1491" i="1"/>
  <c r="V1491" i="1"/>
  <c r="V1485" i="1"/>
  <c r="V1482" i="1"/>
  <c r="AC1480" i="1"/>
  <c r="V1480" i="1"/>
  <c r="AJ1476" i="1"/>
  <c r="V1469" i="1"/>
  <c r="L1453" i="1"/>
  <c r="O1453" i="1" s="1"/>
  <c r="O1448" i="1"/>
  <c r="V1446" i="1"/>
  <c r="O1446" i="1"/>
  <c r="AJ1445" i="1"/>
  <c r="AC1444" i="1"/>
  <c r="AC1442" i="1"/>
  <c r="AQ1426" i="1"/>
  <c r="BE1422" i="1"/>
  <c r="AX1420" i="1"/>
  <c r="AJ1420" i="1"/>
  <c r="AU1119" i="1"/>
  <c r="AX1119" i="1" s="1"/>
  <c r="S1094" i="1"/>
  <c r="V1094" i="1" s="1"/>
  <c r="BE1092" i="1"/>
  <c r="S1089" i="1"/>
  <c r="V1089" i="1" s="1"/>
  <c r="V1063" i="1"/>
  <c r="Z1044" i="1"/>
  <c r="AC1044" i="1" s="1"/>
  <c r="S1043" i="1"/>
  <c r="V1043" i="1" s="1"/>
  <c r="AC1041" i="1"/>
  <c r="Z1037" i="1"/>
  <c r="AC1037" i="1" s="1"/>
  <c r="AJ1036" i="1"/>
  <c r="BE1030" i="1"/>
  <c r="AC1029" i="1"/>
  <c r="S1019" i="1"/>
  <c r="V1019" i="1" s="1"/>
  <c r="AN1018" i="1"/>
  <c r="AQ1018" i="1" s="1"/>
  <c r="AX1009" i="1"/>
  <c r="BB984" i="1"/>
  <c r="BE984" i="1" s="1"/>
  <c r="Z827" i="1"/>
  <c r="AC827" i="1" s="1"/>
  <c r="L799" i="1"/>
  <c r="O799" i="1" s="1"/>
  <c r="O793" i="1"/>
  <c r="AX770" i="1"/>
  <c r="BL734" i="1"/>
  <c r="BL666" i="1"/>
  <c r="AJ1521" i="1"/>
  <c r="AC1518" i="1"/>
  <c r="AJ1503" i="1"/>
  <c r="V1448" i="1"/>
  <c r="AC1445" i="1"/>
  <c r="V1442" i="1"/>
  <c r="L1441" i="1"/>
  <c r="O1441" i="1" s="1"/>
  <c r="O1440" i="1"/>
  <c r="Z1438" i="1"/>
  <c r="AC1438" i="1" s="1"/>
  <c r="AJ1437" i="1"/>
  <c r="AJ1426" i="1"/>
  <c r="AN1022" i="1"/>
  <c r="AQ1022" i="1" s="1"/>
  <c r="Z1020" i="1"/>
  <c r="AC1020" i="1" s="1"/>
  <c r="AU1017" i="1"/>
  <c r="AX1017" i="1" s="1"/>
  <c r="BB1015" i="1"/>
  <c r="BE1015" i="1" s="1"/>
  <c r="AG743" i="1"/>
  <c r="AJ743" i="1" s="1"/>
  <c r="S728" i="1"/>
  <c r="V728" i="1" s="1"/>
  <c r="S707" i="1"/>
  <c r="V707" i="1" s="1"/>
  <c r="S699" i="1"/>
  <c r="V699" i="1" s="1"/>
  <c r="Z684" i="1"/>
  <c r="AC684" i="1" s="1"/>
  <c r="BB671" i="1"/>
  <c r="BE671" i="1" s="1"/>
  <c r="L399" i="1"/>
  <c r="O399" i="1" s="1"/>
  <c r="CP399" i="1" s="1"/>
  <c r="BS89" i="1"/>
  <c r="BL93" i="1"/>
  <c r="BL94" i="1"/>
  <c r="BZ203" i="1"/>
  <c r="BL548" i="1"/>
  <c r="BS567" i="1"/>
  <c r="BZ624" i="1"/>
  <c r="BL630" i="1"/>
  <c r="BS705" i="1"/>
  <c r="BS711" i="1"/>
  <c r="BL888" i="1"/>
  <c r="BL926" i="1"/>
  <c r="BL939" i="1"/>
  <c r="BL949" i="1"/>
  <c r="BL955" i="1"/>
  <c r="CN960" i="1"/>
  <c r="BL963" i="1"/>
  <c r="BZ963" i="1"/>
  <c r="CN1256" i="1"/>
  <c r="BL1539" i="1"/>
  <c r="BL983" i="1"/>
  <c r="BL751" i="1"/>
  <c r="BL683" i="1"/>
  <c r="BL312" i="1"/>
  <c r="Z1556" i="1"/>
  <c r="AC1556" i="1" s="1"/>
  <c r="O1556" i="1"/>
  <c r="V1555" i="1"/>
  <c r="AC1538" i="1"/>
  <c r="L1525" i="1"/>
  <c r="O1525" i="1" s="1"/>
  <c r="S1509" i="1"/>
  <c r="V1509" i="1" s="1"/>
  <c r="AJ1505" i="1"/>
  <c r="S1493" i="1"/>
  <c r="V1493" i="1" s="1"/>
  <c r="Z1479" i="1"/>
  <c r="AC1479" i="1" s="1"/>
  <c r="AJ1473" i="1"/>
  <c r="CP1473" i="1" s="1"/>
  <c r="CQ1473" i="1" s="1"/>
  <c r="AC1472" i="1"/>
  <c r="AC1470" i="1"/>
  <c r="AJ1466" i="1"/>
  <c r="S1466" i="1"/>
  <c r="V1466" i="1" s="1"/>
  <c r="AJ1462" i="1"/>
  <c r="O1456" i="1"/>
  <c r="O1445" i="1"/>
  <c r="O1443" i="1"/>
  <c r="AG1441" i="1"/>
  <c r="AJ1441" i="1" s="1"/>
  <c r="AJ1422" i="1"/>
  <c r="V1102" i="1"/>
  <c r="Z1071" i="1"/>
  <c r="AC1071" i="1" s="1"/>
  <c r="S1069" i="1"/>
  <c r="V1069" i="1" s="1"/>
  <c r="L1066" i="1"/>
  <c r="O1066" i="1" s="1"/>
  <c r="Z1040" i="1"/>
  <c r="AC1040" i="1" s="1"/>
  <c r="S1035" i="1"/>
  <c r="V1035" i="1" s="1"/>
  <c r="Z1028" i="1"/>
  <c r="AC1028" i="1" s="1"/>
  <c r="S1027" i="1"/>
  <c r="V1027" i="1" s="1"/>
  <c r="AC1025" i="1"/>
  <c r="AX1013" i="1"/>
  <c r="BE1011" i="1"/>
  <c r="BB1006" i="1"/>
  <c r="BE1006" i="1" s="1"/>
  <c r="AU972" i="1"/>
  <c r="AX972" i="1" s="1"/>
  <c r="BE940" i="1"/>
  <c r="Z828" i="1"/>
  <c r="AC828" i="1" s="1"/>
  <c r="AG825" i="1"/>
  <c r="AJ825" i="1" s="1"/>
  <c r="Z821" i="1"/>
  <c r="AC821" i="1" s="1"/>
  <c r="V1105" i="1"/>
  <c r="Z1092" i="1"/>
  <c r="AC1092" i="1" s="1"/>
  <c r="AC1091" i="1"/>
  <c r="AC1090" i="1"/>
  <c r="AG1082" i="1"/>
  <c r="AJ1082" i="1" s="1"/>
  <c r="O1082" i="1"/>
  <c r="O1081" i="1"/>
  <c r="S1078" i="1"/>
  <c r="V1078" i="1" s="1"/>
  <c r="V1074" i="1"/>
  <c r="O1047" i="1"/>
  <c r="BE1043" i="1"/>
  <c r="AX1037" i="1"/>
  <c r="AC1033" i="1"/>
  <c r="BE1022" i="1"/>
  <c r="BE1018" i="1"/>
  <c r="AN1006" i="1"/>
  <c r="AQ1006" i="1" s="1"/>
  <c r="AU999" i="1"/>
  <c r="AX999" i="1" s="1"/>
  <c r="BE995" i="1"/>
  <c r="BE981" i="1"/>
  <c r="BE970" i="1"/>
  <c r="AC839" i="1"/>
  <c r="Z822" i="1"/>
  <c r="AC822" i="1" s="1"/>
  <c r="AG819" i="1"/>
  <c r="AJ819" i="1" s="1"/>
  <c r="AJ816" i="1"/>
  <c r="AG808" i="1"/>
  <c r="AJ808" i="1" s="1"/>
  <c r="CP808" i="1" s="1"/>
  <c r="CP784" i="1"/>
  <c r="AN770" i="1"/>
  <c r="AQ770" i="1" s="1"/>
  <c r="S1101" i="1"/>
  <c r="V1101" i="1" s="1"/>
  <c r="AJ1087" i="1"/>
  <c r="O1084" i="1"/>
  <c r="AG1078" i="1"/>
  <c r="AJ1078" i="1" s="1"/>
  <c r="O1065" i="1"/>
  <c r="AC1036" i="1"/>
  <c r="BB1031" i="1"/>
  <c r="BE1031" i="1" s="1"/>
  <c r="V1031" i="1"/>
  <c r="AU985" i="1"/>
  <c r="AX985" i="1" s="1"/>
  <c r="L832" i="1"/>
  <c r="O832" i="1" s="1"/>
  <c r="S825" i="1"/>
  <c r="V825" i="1" s="1"/>
  <c r="Z807" i="1"/>
  <c r="AC807" i="1" s="1"/>
  <c r="Z799" i="1"/>
  <c r="AC799" i="1" s="1"/>
  <c r="Z754" i="1"/>
  <c r="AC754" i="1" s="1"/>
  <c r="BB741" i="1"/>
  <c r="BE741" i="1" s="1"/>
  <c r="BB727" i="1"/>
  <c r="BE727" i="1" s="1"/>
  <c r="BB717" i="1"/>
  <c r="BE717" i="1" s="1"/>
  <c r="AG714" i="1"/>
  <c r="AJ714" i="1" s="1"/>
  <c r="AN712" i="1"/>
  <c r="AQ712" i="1" s="1"/>
  <c r="S711" i="1"/>
  <c r="V711" i="1" s="1"/>
  <c r="AU705" i="1"/>
  <c r="AX705" i="1" s="1"/>
  <c r="L640" i="1"/>
  <c r="O640" i="1" s="1"/>
  <c r="O1442" i="1"/>
  <c r="AC1437" i="1"/>
  <c r="BE982" i="1"/>
  <c r="BE926" i="1"/>
  <c r="AC848" i="1"/>
  <c r="S819" i="1"/>
  <c r="V819" i="1" s="1"/>
  <c r="AG811" i="1"/>
  <c r="AJ811" i="1" s="1"/>
  <c r="CP811" i="1" s="1"/>
  <c r="AU799" i="1"/>
  <c r="AX799" i="1" s="1"/>
  <c r="AN787" i="1"/>
  <c r="AQ787" i="1" s="1"/>
  <c r="AG727" i="1"/>
  <c r="AJ727" i="1" s="1"/>
  <c r="BE707" i="1"/>
  <c r="BE699" i="1"/>
  <c r="AN672" i="1"/>
  <c r="AQ672" i="1" s="1"/>
  <c r="S485" i="1"/>
  <c r="V485" i="1" s="1"/>
  <c r="Z478" i="1"/>
  <c r="AC478" i="1" s="1"/>
  <c r="BB462" i="1"/>
  <c r="BE462" i="1" s="1"/>
  <c r="L498" i="1"/>
  <c r="O498" i="1" s="1"/>
  <c r="AG487" i="1"/>
  <c r="AJ487" i="1" s="1"/>
  <c r="BB485" i="1"/>
  <c r="BE485" i="1" s="1"/>
  <c r="L464" i="1"/>
  <c r="O464" i="1" s="1"/>
  <c r="AN463" i="1"/>
  <c r="AQ463" i="1" s="1"/>
  <c r="AN450" i="1"/>
  <c r="AQ450" i="1" s="1"/>
  <c r="AU427" i="1"/>
  <c r="AX427" i="1" s="1"/>
  <c r="BE954" i="1"/>
  <c r="BE949" i="1"/>
  <c r="BE947" i="1"/>
  <c r="BE939" i="1"/>
  <c r="AN761" i="1"/>
  <c r="AQ761" i="1" s="1"/>
  <c r="AN747" i="1"/>
  <c r="AQ747" i="1" s="1"/>
  <c r="AQ739" i="1"/>
  <c r="AG737" i="1"/>
  <c r="AJ737" i="1" s="1"/>
  <c r="AC730" i="1"/>
  <c r="AG708" i="1"/>
  <c r="AJ708" i="1" s="1"/>
  <c r="AX707" i="1"/>
  <c r="AG703" i="1"/>
  <c r="AJ703" i="1" s="1"/>
  <c r="AG700" i="1"/>
  <c r="AJ700" i="1" s="1"/>
  <c r="AX699" i="1"/>
  <c r="AU694" i="1"/>
  <c r="AX694" i="1" s="1"/>
  <c r="AU684" i="1"/>
  <c r="AX684" i="1" s="1"/>
  <c r="AJ683" i="1"/>
  <c r="S677" i="1"/>
  <c r="V677" i="1" s="1"/>
  <c r="AJ676" i="1"/>
  <c r="S652" i="1"/>
  <c r="V652" i="1" s="1"/>
  <c r="O651" i="1"/>
  <c r="AG646" i="1"/>
  <c r="AJ646" i="1" s="1"/>
  <c r="AX623" i="1"/>
  <c r="AJ621" i="1"/>
  <c r="V621" i="1"/>
  <c r="BE620" i="1"/>
  <c r="AC564" i="1"/>
  <c r="AC563" i="1"/>
  <c r="AC562" i="1"/>
  <c r="AX546" i="1"/>
  <c r="L457" i="1"/>
  <c r="O457" i="1" s="1"/>
  <c r="AC456" i="1"/>
  <c r="AC448" i="1"/>
  <c r="AG439" i="1"/>
  <c r="AJ439" i="1" s="1"/>
  <c r="L385" i="1"/>
  <c r="O385" i="1" s="1"/>
  <c r="CP385" i="1" s="1"/>
  <c r="L346" i="1"/>
  <c r="O346" i="1" s="1"/>
  <c r="CP346" i="1" s="1"/>
  <c r="S306" i="1"/>
  <c r="V306" i="1" s="1"/>
  <c r="O796" i="1"/>
  <c r="AX795" i="1"/>
  <c r="AC767" i="1"/>
  <c r="AC766" i="1"/>
  <c r="BE765" i="1"/>
  <c r="BE761" i="1"/>
  <c r="AX759" i="1"/>
  <c r="AQ753" i="1"/>
  <c r="AU750" i="1"/>
  <c r="AX750" i="1" s="1"/>
  <c r="AJ744" i="1"/>
  <c r="BE742" i="1"/>
  <c r="BE740" i="1"/>
  <c r="BE734" i="1"/>
  <c r="AQ734" i="1"/>
  <c r="BE731" i="1"/>
  <c r="BE721" i="1"/>
  <c r="BE720" i="1"/>
  <c r="BE719" i="1"/>
  <c r="AQ711" i="1"/>
  <c r="AG707" i="1"/>
  <c r="AJ707" i="1" s="1"/>
  <c r="AG704" i="1"/>
  <c r="AJ704" i="1" s="1"/>
  <c r="AX703" i="1"/>
  <c r="AJ702" i="1"/>
  <c r="AG699" i="1"/>
  <c r="AJ699" i="1" s="1"/>
  <c r="AG698" i="1"/>
  <c r="AJ698" i="1" s="1"/>
  <c r="AG695" i="1"/>
  <c r="AJ695" i="1" s="1"/>
  <c r="BE694" i="1"/>
  <c r="BE693" i="1"/>
  <c r="AG693" i="1"/>
  <c r="AJ693" i="1" s="1"/>
  <c r="S683" i="1"/>
  <c r="V683" i="1" s="1"/>
  <c r="AJ677" i="1"/>
  <c r="Z674" i="1"/>
  <c r="AC674" i="1" s="1"/>
  <c r="BE673" i="1"/>
  <c r="AU671" i="1"/>
  <c r="AX671" i="1" s="1"/>
  <c r="AJ667" i="1"/>
  <c r="V667" i="1"/>
  <c r="AG664" i="1"/>
  <c r="AJ664" i="1" s="1"/>
  <c r="AJ662" i="1"/>
  <c r="S660" i="1"/>
  <c r="V660" i="1" s="1"/>
  <c r="AU643" i="1"/>
  <c r="AX643" i="1" s="1"/>
  <c r="Z640" i="1"/>
  <c r="AC640" i="1" s="1"/>
  <c r="AX629" i="1"/>
  <c r="AJ629" i="1"/>
  <c r="V629" i="1"/>
  <c r="BE628" i="1"/>
  <c r="AJ625" i="1"/>
  <c r="V625" i="1"/>
  <c r="BE624" i="1"/>
  <c r="AJ567" i="1"/>
  <c r="V567" i="1"/>
  <c r="AJ565" i="1"/>
  <c r="AC559" i="1"/>
  <c r="S488" i="1"/>
  <c r="V488" i="1" s="1"/>
  <c r="S473" i="1"/>
  <c r="V473" i="1" s="1"/>
  <c r="S469" i="1"/>
  <c r="V469" i="1" s="1"/>
  <c r="AU460" i="1"/>
  <c r="AX460" i="1" s="1"/>
  <c r="AC457" i="1"/>
  <c r="S455" i="1"/>
  <c r="V455" i="1" s="1"/>
  <c r="AU436" i="1"/>
  <c r="AX436" i="1" s="1"/>
  <c r="Z434" i="1"/>
  <c r="AC434" i="1" s="1"/>
  <c r="V762" i="1"/>
  <c r="Z755" i="1"/>
  <c r="AC755" i="1" s="1"/>
  <c r="Z747" i="1"/>
  <c r="AC747" i="1" s="1"/>
  <c r="AQ743" i="1"/>
  <c r="S737" i="1"/>
  <c r="V737" i="1" s="1"/>
  <c r="AQ735" i="1"/>
  <c r="BB732" i="1"/>
  <c r="BE732" i="1" s="1"/>
  <c r="V732" i="1"/>
  <c r="AX727" i="1"/>
  <c r="S714" i="1"/>
  <c r="V714" i="1" s="1"/>
  <c r="AQ709" i="1"/>
  <c r="AC706" i="1"/>
  <c r="S703" i="1"/>
  <c r="V703" i="1" s="1"/>
  <c r="AU701" i="1"/>
  <c r="AX701" i="1" s="1"/>
  <c r="AU695" i="1"/>
  <c r="AX695" i="1" s="1"/>
  <c r="V694" i="1"/>
  <c r="AU693" i="1"/>
  <c r="AX693" i="1" s="1"/>
  <c r="AG692" i="1"/>
  <c r="AJ692" i="1" s="1"/>
  <c r="AU670" i="1"/>
  <c r="AX670" i="1" s="1"/>
  <c r="AU639" i="1"/>
  <c r="AX639" i="1" s="1"/>
  <c r="Z490" i="1"/>
  <c r="AC490" i="1" s="1"/>
  <c r="L480" i="1"/>
  <c r="O480" i="1" s="1"/>
  <c r="Z474" i="1"/>
  <c r="AC474" i="1" s="1"/>
  <c r="AN449" i="1"/>
  <c r="AQ449" i="1" s="1"/>
  <c r="L390" i="1"/>
  <c r="O390" i="1" s="1"/>
  <c r="CP390" i="1" s="1"/>
  <c r="BE630" i="1"/>
  <c r="V628" i="1"/>
  <c r="AJ626" i="1"/>
  <c r="V626" i="1"/>
  <c r="AJ624" i="1"/>
  <c r="V624" i="1"/>
  <c r="AJ622" i="1"/>
  <c r="V622" i="1"/>
  <c r="AJ614" i="1"/>
  <c r="BE568" i="1"/>
  <c r="V568" i="1"/>
  <c r="BE567" i="1"/>
  <c r="BE566" i="1"/>
  <c r="V566" i="1"/>
  <c r="BE565" i="1"/>
  <c r="BE564" i="1"/>
  <c r="AX562" i="1"/>
  <c r="AX561" i="1"/>
  <c r="AJ556" i="1"/>
  <c r="AJ546" i="1"/>
  <c r="AQ528" i="1"/>
  <c r="AC528" i="1"/>
  <c r="AX495" i="1"/>
  <c r="AJ495" i="1"/>
  <c r="AX473" i="1"/>
  <c r="AX469" i="1"/>
  <c r="AU464" i="1"/>
  <c r="AX464" i="1" s="1"/>
  <c r="BE463" i="1"/>
  <c r="AN429" i="1"/>
  <c r="AQ429" i="1" s="1"/>
  <c r="AX428" i="1"/>
  <c r="L337" i="1"/>
  <c r="O337" i="1" s="1"/>
  <c r="CP337" i="1" s="1"/>
  <c r="Z312" i="1"/>
  <c r="AC312" i="1" s="1"/>
  <c r="AX630" i="1"/>
  <c r="AJ627" i="1"/>
  <c r="AX574" i="1"/>
  <c r="AJ561" i="1"/>
  <c r="AX559" i="1"/>
  <c r="AJ559" i="1"/>
  <c r="Z498" i="1"/>
  <c r="AC498" i="1" s="1"/>
  <c r="AQ489" i="1"/>
  <c r="AN471" i="1"/>
  <c r="AQ471" i="1" s="1"/>
  <c r="BE470" i="1"/>
  <c r="AQ468" i="1"/>
  <c r="Z461" i="1"/>
  <c r="AC461" i="1" s="1"/>
  <c r="AJ453" i="1"/>
  <c r="AJ449" i="1"/>
  <c r="AJ446" i="1"/>
  <c r="V446" i="1"/>
  <c r="Z433" i="1"/>
  <c r="AC433" i="1" s="1"/>
  <c r="AN427" i="1"/>
  <c r="AQ427" i="1" s="1"/>
  <c r="O393" i="1"/>
  <c r="CP393" i="1" s="1"/>
  <c r="L380" i="1"/>
  <c r="O380" i="1" s="1"/>
  <c r="CP380" i="1" s="1"/>
  <c r="BB322" i="1"/>
  <c r="BE322" i="1" s="1"/>
  <c r="AG322" i="1"/>
  <c r="AJ322" i="1" s="1"/>
  <c r="AQ321" i="1"/>
  <c r="CP321" i="1" s="1"/>
  <c r="AN320" i="1"/>
  <c r="AQ320" i="1" s="1"/>
  <c r="AJ489" i="1"/>
  <c r="V489" i="1"/>
  <c r="BE320" i="1"/>
  <c r="AU317" i="1"/>
  <c r="AX317" i="1" s="1"/>
  <c r="S313" i="1"/>
  <c r="V313" i="1" s="1"/>
  <c r="AX322" i="1"/>
  <c r="AX311" i="1"/>
  <c r="S307" i="1"/>
  <c r="V307" i="1" s="1"/>
  <c r="AG302" i="1"/>
  <c r="AJ302" i="1" s="1"/>
  <c r="AC300" i="1"/>
  <c r="BE298" i="1"/>
  <c r="AX309" i="1"/>
  <c r="AC315" i="1"/>
  <c r="BE313" i="1"/>
  <c r="O306" i="1"/>
  <c r="AQ304" i="1"/>
  <c r="AC302" i="1"/>
  <c r="AJ297" i="1"/>
  <c r="AJ286" i="1"/>
  <c r="AC197" i="1"/>
  <c r="BE96" i="1"/>
  <c r="BE94" i="1"/>
  <c r="BE61" i="1"/>
  <c r="AC286" i="1"/>
  <c r="AJ218" i="1"/>
  <c r="AC215" i="1"/>
  <c r="AQ198" i="1"/>
  <c r="V219" i="1"/>
  <c r="AJ215" i="1"/>
  <c r="BE90" i="1"/>
  <c r="BE74" i="1"/>
  <c r="Z1487" i="1"/>
  <c r="AC1487" i="1" s="1"/>
  <c r="S1478" i="1"/>
  <c r="V1478" i="1" s="1"/>
  <c r="BW473" i="1"/>
  <c r="BZ473" i="1" s="1"/>
  <c r="BW790" i="1"/>
  <c r="BZ790" i="1" s="1"/>
  <c r="CP49" i="1"/>
  <c r="CP275" i="1"/>
  <c r="CQ275" i="1" s="1"/>
  <c r="CG298" i="1"/>
  <c r="BL309" i="1"/>
  <c r="BZ309" i="1"/>
  <c r="BZ427" i="1"/>
  <c r="BS431" i="1"/>
  <c r="CG450" i="1"/>
  <c r="BZ703" i="1"/>
  <c r="BI717" i="1"/>
  <c r="BL717" i="1" s="1"/>
  <c r="BI760" i="1"/>
  <c r="BL760" i="1" s="1"/>
  <c r="BL771" i="1"/>
  <c r="BZ1522" i="1"/>
  <c r="BL1523" i="1"/>
  <c r="BL1432" i="1"/>
  <c r="BL1017" i="1"/>
  <c r="BL993" i="1"/>
  <c r="BL767" i="1"/>
  <c r="BL754" i="1"/>
  <c r="BL739" i="1"/>
  <c r="BL440" i="1"/>
  <c r="AJ1558" i="1"/>
  <c r="V1556" i="1"/>
  <c r="O1555" i="1"/>
  <c r="L1543" i="1"/>
  <c r="O1543" i="1" s="1"/>
  <c r="AJ1542" i="1"/>
  <c r="AJ1541" i="1"/>
  <c r="AJ1538" i="1"/>
  <c r="AC1535" i="1"/>
  <c r="AC1533" i="1"/>
  <c r="AJ1531" i="1"/>
  <c r="S1531" i="1"/>
  <c r="V1531" i="1" s="1"/>
  <c r="AQ1527" i="1"/>
  <c r="L1526" i="1"/>
  <c r="O1526" i="1" s="1"/>
  <c r="BE1524" i="1"/>
  <c r="AG1524" i="1"/>
  <c r="AJ1524" i="1" s="1"/>
  <c r="V1524" i="1"/>
  <c r="AC1521" i="1"/>
  <c r="AX1519" i="1"/>
  <c r="Z1519" i="1"/>
  <c r="AC1519" i="1" s="1"/>
  <c r="O1519" i="1"/>
  <c r="V1518" i="1"/>
  <c r="V1516" i="1"/>
  <c r="AG1515" i="1"/>
  <c r="AJ1515" i="1" s="1"/>
  <c r="V1515" i="1"/>
  <c r="AJ1514" i="1"/>
  <c r="AJ1513" i="1"/>
  <c r="Z1512" i="1"/>
  <c r="AC1512" i="1" s="1"/>
  <c r="AC1510" i="1"/>
  <c r="S1505" i="1"/>
  <c r="V1505" i="1" s="1"/>
  <c r="AC1503" i="1"/>
  <c r="V1500" i="1"/>
  <c r="AG1499" i="1"/>
  <c r="AJ1499" i="1" s="1"/>
  <c r="V1499" i="1"/>
  <c r="AJ1498" i="1"/>
  <c r="AJ1497" i="1"/>
  <c r="Z1496" i="1"/>
  <c r="AC1496" i="1" s="1"/>
  <c r="AC1494" i="1"/>
  <c r="AJ1487" i="1"/>
  <c r="AG1486" i="1"/>
  <c r="AJ1486" i="1" s="1"/>
  <c r="V1486" i="1"/>
  <c r="AJ1485" i="1"/>
  <c r="AJ1484" i="1"/>
  <c r="Z1483" i="1"/>
  <c r="AC1483" i="1" s="1"/>
  <c r="AC1481" i="1"/>
  <c r="V1479" i="1"/>
  <c r="AC1476" i="1"/>
  <c r="V1472" i="1"/>
  <c r="AG1471" i="1"/>
  <c r="AJ1471" i="1" s="1"/>
  <c r="V1471" i="1"/>
  <c r="AJ1470" i="1"/>
  <c r="AJ1469" i="1"/>
  <c r="Z1467" i="1"/>
  <c r="AC1467" i="1" s="1"/>
  <c r="AC1465" i="1"/>
  <c r="Z1462" i="1"/>
  <c r="AC1462" i="1" s="1"/>
  <c r="AC1448" i="1"/>
  <c r="Z1447" i="1"/>
  <c r="AC1447" i="1" s="1"/>
  <c r="O1447" i="1"/>
  <c r="AJ1446" i="1"/>
  <c r="V1445" i="1"/>
  <c r="L1444" i="1"/>
  <c r="O1444" i="1" s="1"/>
  <c r="AC1440" i="1"/>
  <c r="Z1439" i="1"/>
  <c r="AC1439" i="1" s="1"/>
  <c r="O1439" i="1"/>
  <c r="AJ1438" i="1"/>
  <c r="V1437" i="1"/>
  <c r="L1436" i="1"/>
  <c r="O1436" i="1" s="1"/>
  <c r="AX1435" i="1"/>
  <c r="AU1432" i="1"/>
  <c r="AX1432" i="1" s="1"/>
  <c r="AJ1432" i="1"/>
  <c r="AG1428" i="1"/>
  <c r="AJ1428" i="1" s="1"/>
  <c r="AU1424" i="1"/>
  <c r="AX1424" i="1" s="1"/>
  <c r="AJ1424" i="1"/>
  <c r="AX1422" i="1"/>
  <c r="AQ1119" i="1"/>
  <c r="AG1088" i="1"/>
  <c r="AJ1088" i="1" s="1"/>
  <c r="Z1061" i="1"/>
  <c r="AC1061" i="1" s="1"/>
  <c r="BE1049" i="1"/>
  <c r="S1040" i="1"/>
  <c r="V1040" i="1" s="1"/>
  <c r="Z1039" i="1"/>
  <c r="AC1039" i="1" s="1"/>
  <c r="Z1038" i="1"/>
  <c r="AC1038" i="1" s="1"/>
  <c r="S1036" i="1"/>
  <c r="V1036" i="1" s="1"/>
  <c r="Z1035" i="1"/>
  <c r="AC1035" i="1" s="1"/>
  <c r="Z1034" i="1"/>
  <c r="AC1034" i="1" s="1"/>
  <c r="AU1018" i="1"/>
  <c r="AX1018" i="1" s="1"/>
  <c r="BB1017" i="1"/>
  <c r="BE1017" i="1" s="1"/>
  <c r="BB1016" i="1"/>
  <c r="BE1016" i="1" s="1"/>
  <c r="AU1014" i="1"/>
  <c r="AX1014" i="1" s="1"/>
  <c r="BB1013" i="1"/>
  <c r="BE1013" i="1" s="1"/>
  <c r="BB1012" i="1"/>
  <c r="BE1012" i="1" s="1"/>
  <c r="BB987" i="1"/>
  <c r="BE987" i="1" s="1"/>
  <c r="AX984" i="1"/>
  <c r="AU974" i="1"/>
  <c r="AX974" i="1" s="1"/>
  <c r="BB972" i="1"/>
  <c r="BE972" i="1" s="1"/>
  <c r="AG822" i="1"/>
  <c r="AJ822" i="1" s="1"/>
  <c r="AN795" i="1"/>
  <c r="AQ795" i="1" s="1"/>
  <c r="S751" i="1"/>
  <c r="V751" i="1" s="1"/>
  <c r="AU736" i="1"/>
  <c r="AX736" i="1" s="1"/>
  <c r="AJ734" i="1"/>
  <c r="AU733" i="1"/>
  <c r="AX733" i="1" s="1"/>
  <c r="AN732" i="1"/>
  <c r="AQ732" i="1" s="1"/>
  <c r="AN730" i="1"/>
  <c r="AQ730" i="1" s="1"/>
  <c r="BI995" i="1"/>
  <c r="BL995" i="1" s="1"/>
  <c r="O1542" i="1"/>
  <c r="AC1537" i="1"/>
  <c r="V1520" i="1"/>
  <c r="AC1491" i="1"/>
  <c r="AC1478" i="1"/>
  <c r="V1477" i="1"/>
  <c r="CP1477" i="1" s="1"/>
  <c r="AJ1475" i="1"/>
  <c r="AJ1444" i="1"/>
  <c r="AJ1436" i="1"/>
  <c r="BE1428" i="1"/>
  <c r="AQ1427" i="1"/>
  <c r="L1090" i="1"/>
  <c r="O1090" i="1" s="1"/>
  <c r="AN1044" i="1"/>
  <c r="AQ1044" i="1" s="1"/>
  <c r="AN1043" i="1"/>
  <c r="AQ1043" i="1" s="1"/>
  <c r="AN1039" i="1"/>
  <c r="AQ1039" i="1" s="1"/>
  <c r="S1024" i="1"/>
  <c r="V1024" i="1" s="1"/>
  <c r="Z1022" i="1"/>
  <c r="AC1022" i="1" s="1"/>
  <c r="S832" i="1"/>
  <c r="V832" i="1" s="1"/>
  <c r="O825" i="1"/>
  <c r="Z813" i="1"/>
  <c r="AC813" i="1" s="1"/>
  <c r="Z806" i="1"/>
  <c r="AC806" i="1" s="1"/>
  <c r="BB787" i="1"/>
  <c r="BE787" i="1" s="1"/>
  <c r="AG773" i="1"/>
  <c r="AJ773" i="1" s="1"/>
  <c r="BB763" i="1"/>
  <c r="BE763" i="1" s="1"/>
  <c r="AG759" i="1"/>
  <c r="AJ759" i="1" s="1"/>
  <c r="AU758" i="1"/>
  <c r="AX758" i="1" s="1"/>
  <c r="S756" i="1"/>
  <c r="V756" i="1" s="1"/>
  <c r="AG754" i="1"/>
  <c r="AJ754" i="1" s="1"/>
  <c r="Z753" i="1"/>
  <c r="AC753" i="1" s="1"/>
  <c r="S752" i="1"/>
  <c r="V752" i="1" s="1"/>
  <c r="AQ749" i="1"/>
  <c r="Z689" i="1"/>
  <c r="AC689" i="1" s="1"/>
  <c r="S688" i="1"/>
  <c r="V688" i="1" s="1"/>
  <c r="L663" i="1"/>
  <c r="O663" i="1" s="1"/>
  <c r="S662" i="1"/>
  <c r="V662" i="1" s="1"/>
  <c r="S650" i="1"/>
  <c r="V650" i="1" s="1"/>
  <c r="BB501" i="1"/>
  <c r="BE501" i="1" s="1"/>
  <c r="AG477" i="1"/>
  <c r="AJ477" i="1" s="1"/>
  <c r="L469" i="1"/>
  <c r="O469" i="1" s="1"/>
  <c r="S467" i="1"/>
  <c r="V467" i="1" s="1"/>
  <c r="Z463" i="1"/>
  <c r="AC463" i="1" s="1"/>
  <c r="S457" i="1"/>
  <c r="V457" i="1" s="1"/>
  <c r="AU448" i="1"/>
  <c r="AX448" i="1" s="1"/>
  <c r="BB446" i="1"/>
  <c r="BE446" i="1" s="1"/>
  <c r="BB439" i="1"/>
  <c r="BE439" i="1" s="1"/>
  <c r="BB434" i="1"/>
  <c r="BE434" i="1" s="1"/>
  <c r="L433" i="1"/>
  <c r="O433" i="1" s="1"/>
  <c r="BI1013" i="1"/>
  <c r="BL1013" i="1" s="1"/>
  <c r="BL1518" i="1"/>
  <c r="BL1519" i="1"/>
  <c r="BL1524" i="1"/>
  <c r="BL1525" i="1"/>
  <c r="BL1528" i="1"/>
  <c r="BL1529" i="1"/>
  <c r="BL1532" i="1"/>
  <c r="BL1533" i="1"/>
  <c r="BL1534" i="1"/>
  <c r="BS1556" i="1"/>
  <c r="BL1045" i="1"/>
  <c r="BE1543" i="1"/>
  <c r="BE1540" i="1"/>
  <c r="V1539" i="1"/>
  <c r="BE1537" i="1"/>
  <c r="V1536" i="1"/>
  <c r="AX1532" i="1"/>
  <c r="V1528" i="1"/>
  <c r="V1522" i="1"/>
  <c r="AX1520" i="1"/>
  <c r="V1508" i="1"/>
  <c r="AJ1506" i="1"/>
  <c r="AJ1478" i="1"/>
  <c r="V1456" i="1"/>
  <c r="V1453" i="1"/>
  <c r="V1449" i="1"/>
  <c r="AJ1442" i="1"/>
  <c r="V1441" i="1"/>
  <c r="BE1426" i="1"/>
  <c r="AN1027" i="1"/>
  <c r="AQ1027" i="1" s="1"/>
  <c r="S1008" i="1"/>
  <c r="V1008" i="1" s="1"/>
  <c r="Z1007" i="1"/>
  <c r="AC1007" i="1" s="1"/>
  <c r="Z1006" i="1"/>
  <c r="AC1006" i="1" s="1"/>
  <c r="AQ848" i="1"/>
  <c r="AG832" i="1"/>
  <c r="AJ832" i="1" s="1"/>
  <c r="L819" i="1"/>
  <c r="O819" i="1" s="1"/>
  <c r="Z816" i="1"/>
  <c r="AC816" i="1" s="1"/>
  <c r="AG814" i="1"/>
  <c r="AJ814" i="1" s="1"/>
  <c r="AG810" i="1"/>
  <c r="AJ810" i="1" s="1"/>
  <c r="AC809" i="1"/>
  <c r="AN799" i="1"/>
  <c r="AQ799" i="1" s="1"/>
  <c r="S798" i="1"/>
  <c r="V798" i="1" s="1"/>
  <c r="AN792" i="1"/>
  <c r="AQ792" i="1" s="1"/>
  <c r="L782" i="1"/>
  <c r="O782" i="1" s="1"/>
  <c r="S771" i="1"/>
  <c r="V771" i="1" s="1"/>
  <c r="AG769" i="1"/>
  <c r="AJ769" i="1" s="1"/>
  <c r="Z768" i="1"/>
  <c r="AC768" i="1" s="1"/>
  <c r="AG766" i="1"/>
  <c r="AJ766" i="1" s="1"/>
  <c r="Z765" i="1"/>
  <c r="AC765" i="1" s="1"/>
  <c r="AU761" i="1"/>
  <c r="AX761" i="1" s="1"/>
  <c r="AJ760" i="1"/>
  <c r="BB759" i="1"/>
  <c r="BE759" i="1" s="1"/>
  <c r="BB756" i="1"/>
  <c r="BE756" i="1" s="1"/>
  <c r="BB747" i="1"/>
  <c r="BE747" i="1" s="1"/>
  <c r="AG746" i="1"/>
  <c r="AJ746" i="1" s="1"/>
  <c r="Z744" i="1"/>
  <c r="AC744" i="1" s="1"/>
  <c r="Z743" i="1"/>
  <c r="AC743" i="1" s="1"/>
  <c r="BB738" i="1"/>
  <c r="BE738" i="1" s="1"/>
  <c r="Z729" i="1"/>
  <c r="AC729" i="1" s="1"/>
  <c r="BB726" i="1"/>
  <c r="BE726" i="1" s="1"/>
  <c r="AU725" i="1"/>
  <c r="AX725" i="1" s="1"/>
  <c r="AU724" i="1"/>
  <c r="AX724" i="1" s="1"/>
  <c r="BB722" i="1"/>
  <c r="BE722" i="1" s="1"/>
  <c r="AU719" i="1"/>
  <c r="AX719" i="1" s="1"/>
  <c r="AU711" i="1"/>
  <c r="AX711" i="1" s="1"/>
  <c r="Z709" i="1"/>
  <c r="AC709" i="1" s="1"/>
  <c r="AN705" i="1"/>
  <c r="AQ705" i="1" s="1"/>
  <c r="AN701" i="1"/>
  <c r="AQ701" i="1" s="1"/>
  <c r="Z695" i="1"/>
  <c r="AC695" i="1" s="1"/>
  <c r="BB691" i="1"/>
  <c r="BE691" i="1" s="1"/>
  <c r="AN671" i="1"/>
  <c r="AQ671" i="1" s="1"/>
  <c r="BB670" i="1"/>
  <c r="BE670" i="1" s="1"/>
  <c r="L670" i="1"/>
  <c r="O670" i="1" s="1"/>
  <c r="AJ665" i="1"/>
  <c r="Z664" i="1"/>
  <c r="AC664" i="1" s="1"/>
  <c r="L660" i="1"/>
  <c r="O660" i="1" s="1"/>
  <c r="L641" i="1"/>
  <c r="O641" i="1" s="1"/>
  <c r="S497" i="1"/>
  <c r="V497" i="1" s="1"/>
  <c r="BB477" i="1"/>
  <c r="BE477" i="1" s="1"/>
  <c r="AN457" i="1"/>
  <c r="AQ457" i="1" s="1"/>
  <c r="S440" i="1"/>
  <c r="V440" i="1" s="1"/>
  <c r="BL1424" i="1"/>
  <c r="AC1540" i="1"/>
  <c r="AC1529" i="1"/>
  <c r="AJ1526" i="1"/>
  <c r="AC1523" i="1"/>
  <c r="AJ1517" i="1"/>
  <c r="AC1507" i="1"/>
  <c r="V1504" i="1"/>
  <c r="AJ1502" i="1"/>
  <c r="V1443" i="1"/>
  <c r="AQ1420" i="1"/>
  <c r="S1056" i="1"/>
  <c r="V1056" i="1" s="1"/>
  <c r="AG1041" i="1"/>
  <c r="AJ1041" i="1" s="1"/>
  <c r="AN1040" i="1"/>
  <c r="AQ1040" i="1" s="1"/>
  <c r="Z1023" i="1"/>
  <c r="AC1023" i="1" s="1"/>
  <c r="S1020" i="1"/>
  <c r="V1020" i="1" s="1"/>
  <c r="Z1019" i="1"/>
  <c r="AC1019" i="1" s="1"/>
  <c r="Z1018" i="1"/>
  <c r="AC1018" i="1" s="1"/>
  <c r="AG837" i="1"/>
  <c r="AJ837" i="1" s="1"/>
  <c r="AJ830" i="1"/>
  <c r="AJ823" i="1"/>
  <c r="L649" i="1"/>
  <c r="O649" i="1" s="1"/>
  <c r="BL972" i="1"/>
  <c r="AQ1555" i="1"/>
  <c r="AC1534" i="1"/>
  <c r="BE1529" i="1"/>
  <c r="O1527" i="1"/>
  <c r="AJ1525" i="1"/>
  <c r="AC1511" i="1"/>
  <c r="AC1495" i="1"/>
  <c r="V1492" i="1"/>
  <c r="AC1482" i="1"/>
  <c r="AC1466" i="1"/>
  <c r="Z1104" i="1"/>
  <c r="AC1104" i="1" s="1"/>
  <c r="L1101" i="1"/>
  <c r="O1101" i="1" s="1"/>
  <c r="L1095" i="1"/>
  <c r="O1095" i="1" s="1"/>
  <c r="Z1082" i="1"/>
  <c r="AC1082" i="1" s="1"/>
  <c r="S1058" i="1"/>
  <c r="V1058" i="1" s="1"/>
  <c r="AU1046" i="1"/>
  <c r="AX1046" i="1" s="1"/>
  <c r="BB1044" i="1"/>
  <c r="BE1044" i="1" s="1"/>
  <c r="AG1029" i="1"/>
  <c r="AJ1029" i="1" s="1"/>
  <c r="AN1028" i="1"/>
  <c r="AQ1028" i="1" s="1"/>
  <c r="AG1025" i="1"/>
  <c r="AJ1025" i="1" s="1"/>
  <c r="AN1024" i="1"/>
  <c r="AQ1024" i="1" s="1"/>
  <c r="AN1023" i="1"/>
  <c r="AQ1023" i="1" s="1"/>
  <c r="BI738" i="1"/>
  <c r="BL738" i="1" s="1"/>
  <c r="BI750" i="1"/>
  <c r="BL750" i="1" s="1"/>
  <c r="BL948" i="1"/>
  <c r="BL954" i="1"/>
  <c r="BL962" i="1"/>
  <c r="CG1018" i="1"/>
  <c r="CG1258" i="1"/>
  <c r="BS1427" i="1"/>
  <c r="BL997" i="1"/>
  <c r="BL968" i="1"/>
  <c r="BL759" i="1"/>
  <c r="BL746" i="1"/>
  <c r="BL722" i="1"/>
  <c r="BL457" i="1"/>
  <c r="BL311" i="1"/>
  <c r="BE1542" i="1"/>
  <c r="AX1539" i="1"/>
  <c r="AQ1536" i="1"/>
  <c r="AX1528" i="1"/>
  <c r="BE1525" i="1"/>
  <c r="AC1524" i="1"/>
  <c r="AX1522" i="1"/>
  <c r="V1519" i="1"/>
  <c r="AC1515" i="1"/>
  <c r="V1512" i="1"/>
  <c r="AJ1510" i="1"/>
  <c r="AC1499" i="1"/>
  <c r="V1496" i="1"/>
  <c r="AJ1494" i="1"/>
  <c r="AC1486" i="1"/>
  <c r="V1483" i="1"/>
  <c r="AJ1481" i="1"/>
  <c r="AC1471" i="1"/>
  <c r="V1467" i="1"/>
  <c r="AJ1465" i="1"/>
  <c r="AJ1456" i="1"/>
  <c r="AJ1453" i="1"/>
  <c r="AJ1448" i="1"/>
  <c r="V1447" i="1"/>
  <c r="AJ1440" i="1"/>
  <c r="V1439" i="1"/>
  <c r="BE1435" i="1"/>
  <c r="AQ1432" i="1"/>
  <c r="AQ1424" i="1"/>
  <c r="BB1157" i="1"/>
  <c r="BE1157" i="1" s="1"/>
  <c r="O1105" i="1"/>
  <c r="AG1098" i="1"/>
  <c r="AJ1098" i="1" s="1"/>
  <c r="Z1087" i="1"/>
  <c r="AC1087" i="1" s="1"/>
  <c r="S1083" i="1"/>
  <c r="V1083" i="1" s="1"/>
  <c r="Z1079" i="1"/>
  <c r="AC1079" i="1" s="1"/>
  <c r="O1078" i="1"/>
  <c r="L1076" i="1"/>
  <c r="O1076" i="1" s="1"/>
  <c r="Z1074" i="1"/>
  <c r="AC1074" i="1" s="1"/>
  <c r="Z1069" i="1"/>
  <c r="AC1069" i="1" s="1"/>
  <c r="S1065" i="1"/>
  <c r="V1065" i="1" s="1"/>
  <c r="L1063" i="1"/>
  <c r="O1063" i="1" s="1"/>
  <c r="Z1060" i="1"/>
  <c r="AC1060" i="1" s="1"/>
  <c r="Z1054" i="1"/>
  <c r="AC1054" i="1" s="1"/>
  <c r="S1049" i="1"/>
  <c r="V1049" i="1" s="1"/>
  <c r="AU1034" i="1"/>
  <c r="AX1034" i="1" s="1"/>
  <c r="BB1033" i="1"/>
  <c r="BE1033" i="1" s="1"/>
  <c r="BB1032" i="1"/>
  <c r="BE1032" i="1" s="1"/>
  <c r="AU1030" i="1"/>
  <c r="AX1030" i="1" s="1"/>
  <c r="BB1029" i="1"/>
  <c r="BE1029" i="1" s="1"/>
  <c r="BB1028" i="1"/>
  <c r="BE1028" i="1" s="1"/>
  <c r="AG1013" i="1"/>
  <c r="AJ1013" i="1" s="1"/>
  <c r="AN1012" i="1"/>
  <c r="AQ1012" i="1" s="1"/>
  <c r="AN1011" i="1"/>
  <c r="AQ1011" i="1" s="1"/>
  <c r="AG1009" i="1"/>
  <c r="AJ1009" i="1" s="1"/>
  <c r="AN1008" i="1"/>
  <c r="AQ1008" i="1" s="1"/>
  <c r="AN1007" i="1"/>
  <c r="AQ1007" i="1" s="1"/>
  <c r="AN982" i="1"/>
  <c r="AQ982" i="1" s="1"/>
  <c r="BE950" i="1"/>
  <c r="S823" i="1"/>
  <c r="V823" i="1" s="1"/>
  <c r="AG817" i="1"/>
  <c r="AJ817" i="1" s="1"/>
  <c r="BE798" i="1"/>
  <c r="BB794" i="1"/>
  <c r="BE794" i="1" s="1"/>
  <c r="AG794" i="1"/>
  <c r="AJ794" i="1" s="1"/>
  <c r="V792" i="1"/>
  <c r="BB771" i="1"/>
  <c r="BE771" i="1" s="1"/>
  <c r="AN748" i="1"/>
  <c r="AQ748" i="1" s="1"/>
  <c r="AU743" i="1"/>
  <c r="AX743" i="1" s="1"/>
  <c r="AX741" i="1"/>
  <c r="AU739" i="1"/>
  <c r="AX739" i="1" s="1"/>
  <c r="AJ738" i="1"/>
  <c r="Z732" i="1"/>
  <c r="AC732" i="1" s="1"/>
  <c r="S731" i="1"/>
  <c r="V731" i="1" s="1"/>
  <c r="S730" i="1"/>
  <c r="V730" i="1" s="1"/>
  <c r="AU1124" i="1"/>
  <c r="AX1124" i="1" s="1"/>
  <c r="AX1123" i="1"/>
  <c r="Z1106" i="1"/>
  <c r="AC1106" i="1" s="1"/>
  <c r="L1104" i="1"/>
  <c r="O1104" i="1" s="1"/>
  <c r="AC1103" i="1"/>
  <c r="Z1102" i="1"/>
  <c r="AC1102" i="1" s="1"/>
  <c r="AC1097" i="1"/>
  <c r="AG1095" i="1"/>
  <c r="AJ1095" i="1" s="1"/>
  <c r="L1092" i="1"/>
  <c r="O1092" i="1" s="1"/>
  <c r="V1091" i="1"/>
  <c r="Z1086" i="1"/>
  <c r="AC1086" i="1" s="1"/>
  <c r="S1085" i="1"/>
  <c r="V1085" i="1" s="1"/>
  <c r="AC1084" i="1"/>
  <c r="L1080" i="1"/>
  <c r="O1080" i="1" s="1"/>
  <c r="Z1077" i="1"/>
  <c r="AC1077" i="1" s="1"/>
  <c r="S1073" i="1"/>
  <c r="V1073" i="1" s="1"/>
  <c r="L1071" i="1"/>
  <c r="O1071" i="1" s="1"/>
  <c r="Z1068" i="1"/>
  <c r="AC1068" i="1" s="1"/>
  <c r="S1067" i="1"/>
  <c r="V1067" i="1" s="1"/>
  <c r="S1064" i="1"/>
  <c r="V1064" i="1" s="1"/>
  <c r="L1062" i="1"/>
  <c r="O1062" i="1" s="1"/>
  <c r="L1060" i="1"/>
  <c r="O1060" i="1" s="1"/>
  <c r="Z1057" i="1"/>
  <c r="AC1057" i="1" s="1"/>
  <c r="AN1048" i="1"/>
  <c r="AQ1048" i="1" s="1"/>
  <c r="O1048" i="1"/>
  <c r="S1047" i="1"/>
  <c r="V1047" i="1" s="1"/>
  <c r="S1044" i="1"/>
  <c r="V1044" i="1" s="1"/>
  <c r="Z1043" i="1"/>
  <c r="AC1043" i="1" s="1"/>
  <c r="Z1042" i="1"/>
  <c r="AC1042" i="1" s="1"/>
  <c r="AU1038" i="1"/>
  <c r="AX1038" i="1" s="1"/>
  <c r="BB1037" i="1"/>
  <c r="BE1037" i="1" s="1"/>
  <c r="BB1036" i="1"/>
  <c r="BE1036" i="1" s="1"/>
  <c r="AG1033" i="1"/>
  <c r="AJ1033" i="1" s="1"/>
  <c r="AN1032" i="1"/>
  <c r="AQ1032" i="1" s="1"/>
  <c r="AN1031" i="1"/>
  <c r="AQ1031" i="1" s="1"/>
  <c r="S1028" i="1"/>
  <c r="V1028" i="1" s="1"/>
  <c r="Z1027" i="1"/>
  <c r="AC1027" i="1" s="1"/>
  <c r="Z1026" i="1"/>
  <c r="AC1026" i="1" s="1"/>
  <c r="AU1022" i="1"/>
  <c r="AX1022" i="1" s="1"/>
  <c r="BB1021" i="1"/>
  <c r="BE1021" i="1" s="1"/>
  <c r="BB1020" i="1"/>
  <c r="BE1020" i="1" s="1"/>
  <c r="AG1017" i="1"/>
  <c r="AJ1017" i="1" s="1"/>
  <c r="AN1016" i="1"/>
  <c r="AQ1016" i="1" s="1"/>
  <c r="AN1015" i="1"/>
  <c r="AQ1015" i="1" s="1"/>
  <c r="S1012" i="1"/>
  <c r="V1012" i="1" s="1"/>
  <c r="Z1011" i="1"/>
  <c r="AC1011" i="1" s="1"/>
  <c r="Z1010" i="1"/>
  <c r="AC1010" i="1" s="1"/>
  <c r="AU1006" i="1"/>
  <c r="AX1006" i="1" s="1"/>
  <c r="AU997" i="1"/>
  <c r="AX997" i="1" s="1"/>
  <c r="AU983" i="1"/>
  <c r="AX983" i="1" s="1"/>
  <c r="AN981" i="1"/>
  <c r="AQ981" i="1" s="1"/>
  <c r="AU967" i="1"/>
  <c r="AX967" i="1" s="1"/>
  <c r="BE944" i="1"/>
  <c r="AG839" i="1"/>
  <c r="AJ839" i="1" s="1"/>
  <c r="AJ833" i="1"/>
  <c r="AG829" i="1"/>
  <c r="AJ829" i="1" s="1"/>
  <c r="Z824" i="1"/>
  <c r="AC824" i="1" s="1"/>
  <c r="CP824" i="1" s="1"/>
  <c r="AJ798" i="1"/>
  <c r="Z796" i="1"/>
  <c r="AC796" i="1" s="1"/>
  <c r="O794" i="1"/>
  <c r="O791" i="1"/>
  <c r="BB774" i="1"/>
  <c r="BE774" i="1" s="1"/>
  <c r="AU768" i="1"/>
  <c r="AX768" i="1" s="1"/>
  <c r="BB767" i="1"/>
  <c r="BE767" i="1" s="1"/>
  <c r="S760" i="1"/>
  <c r="V760" i="1" s="1"/>
  <c r="AG758" i="1"/>
  <c r="AJ758" i="1" s="1"/>
  <c r="Z757" i="1"/>
  <c r="AC757" i="1" s="1"/>
  <c r="AU753" i="1"/>
  <c r="AX753" i="1" s="1"/>
  <c r="AJ752" i="1"/>
  <c r="Z749" i="1"/>
  <c r="AC749" i="1" s="1"/>
  <c r="BB746" i="1"/>
  <c r="BE746" i="1" s="1"/>
  <c r="S746" i="1"/>
  <c r="V746" i="1" s="1"/>
  <c r="AX744" i="1"/>
  <c r="AG741" i="1"/>
  <c r="AJ741" i="1" s="1"/>
  <c r="AX740" i="1"/>
  <c r="AC736" i="1"/>
  <c r="AU729" i="1"/>
  <c r="AX729" i="1" s="1"/>
  <c r="AN728" i="1"/>
  <c r="AQ728" i="1" s="1"/>
  <c r="AN726" i="1"/>
  <c r="AQ726" i="1" s="1"/>
  <c r="AU714" i="1"/>
  <c r="AX714" i="1" s="1"/>
  <c r="Z713" i="1"/>
  <c r="AC713" i="1" s="1"/>
  <c r="Z659" i="1"/>
  <c r="AC659" i="1" s="1"/>
  <c r="S658" i="1"/>
  <c r="V658" i="1" s="1"/>
  <c r="Z648" i="1"/>
  <c r="AC648" i="1" s="1"/>
  <c r="S647" i="1"/>
  <c r="V647" i="1" s="1"/>
  <c r="BE642" i="1"/>
  <c r="AU641" i="1"/>
  <c r="AX641" i="1" s="1"/>
  <c r="L1106" i="1"/>
  <c r="O1106" i="1" s="1"/>
  <c r="BB1101" i="1"/>
  <c r="BE1101" i="1" s="1"/>
  <c r="O1099" i="1"/>
  <c r="O1098" i="1"/>
  <c r="Z1094" i="1"/>
  <c r="AC1094" i="1" s="1"/>
  <c r="V1093" i="1"/>
  <c r="Z1089" i="1"/>
  <c r="AC1089" i="1" s="1"/>
  <c r="O1088" i="1"/>
  <c r="L1086" i="1"/>
  <c r="O1086" i="1" s="1"/>
  <c r="AC1081" i="1"/>
  <c r="AG1080" i="1"/>
  <c r="AJ1080" i="1" s="1"/>
  <c r="Z1076" i="1"/>
  <c r="AC1076" i="1" s="1"/>
  <c r="S1075" i="1"/>
  <c r="V1075" i="1" s="1"/>
  <c r="S1072" i="1"/>
  <c r="V1072" i="1" s="1"/>
  <c r="L1070" i="1"/>
  <c r="O1070" i="1" s="1"/>
  <c r="L1068" i="1"/>
  <c r="O1068" i="1" s="1"/>
  <c r="Z1066" i="1"/>
  <c r="AC1066" i="1" s="1"/>
  <c r="BB1045" i="1"/>
  <c r="BE1045" i="1" s="1"/>
  <c r="AU1042" i="1"/>
  <c r="AX1042" i="1" s="1"/>
  <c r="BB1041" i="1"/>
  <c r="BE1041" i="1" s="1"/>
  <c r="BB1040" i="1"/>
  <c r="BE1040" i="1" s="1"/>
  <c r="AG1037" i="1"/>
  <c r="AJ1037" i="1" s="1"/>
  <c r="AN1036" i="1"/>
  <c r="AQ1036" i="1" s="1"/>
  <c r="AN1035" i="1"/>
  <c r="AQ1035" i="1" s="1"/>
  <c r="S1032" i="1"/>
  <c r="V1032" i="1" s="1"/>
  <c r="Z1031" i="1"/>
  <c r="AC1031" i="1" s="1"/>
  <c r="Z1030" i="1"/>
  <c r="AC1030" i="1" s="1"/>
  <c r="AU1026" i="1"/>
  <c r="AX1026" i="1" s="1"/>
  <c r="BB1025" i="1"/>
  <c r="BE1025" i="1" s="1"/>
  <c r="BB1024" i="1"/>
  <c r="BE1024" i="1" s="1"/>
  <c r="AG1021" i="1"/>
  <c r="AJ1021" i="1" s="1"/>
  <c r="AN1020" i="1"/>
  <c r="AQ1020" i="1" s="1"/>
  <c r="AN1019" i="1"/>
  <c r="AQ1019" i="1" s="1"/>
  <c r="S1016" i="1"/>
  <c r="V1016" i="1" s="1"/>
  <c r="Z1015" i="1"/>
  <c r="AC1015" i="1" s="1"/>
  <c r="Z1014" i="1"/>
  <c r="AC1014" i="1" s="1"/>
  <c r="AU1010" i="1"/>
  <c r="AX1010" i="1" s="1"/>
  <c r="BB1009" i="1"/>
  <c r="BE1009" i="1" s="1"/>
  <c r="BB1008" i="1"/>
  <c r="BE1008" i="1" s="1"/>
  <c r="AX996" i="1"/>
  <c r="BE988" i="1"/>
  <c r="BE963" i="1"/>
  <c r="S866" i="1"/>
  <c r="V866" i="1" s="1"/>
  <c r="CP866" i="1" s="1"/>
  <c r="AG835" i="1"/>
  <c r="AJ835" i="1" s="1"/>
  <c r="AG828" i="1"/>
  <c r="AJ828" i="1" s="1"/>
  <c r="Z818" i="1"/>
  <c r="AC818" i="1" s="1"/>
  <c r="O817" i="1"/>
  <c r="AJ815" i="1"/>
  <c r="AC804" i="1"/>
  <c r="AX796" i="1"/>
  <c r="BE792" i="1"/>
  <c r="AU791" i="1"/>
  <c r="AX791" i="1" s="1"/>
  <c r="AJ787" i="1"/>
  <c r="BB770" i="1"/>
  <c r="BE770" i="1" s="1"/>
  <c r="AG767" i="1"/>
  <c r="AJ767" i="1" s="1"/>
  <c r="AU766" i="1"/>
  <c r="AX766" i="1" s="1"/>
  <c r="BE764" i="1"/>
  <c r="AG762" i="1"/>
  <c r="AJ762" i="1" s="1"/>
  <c r="Z761" i="1"/>
  <c r="AC761" i="1" s="1"/>
  <c r="BB755" i="1"/>
  <c r="BE755" i="1" s="1"/>
  <c r="BB750" i="1"/>
  <c r="BE750" i="1" s="1"/>
  <c r="S750" i="1"/>
  <c r="V750" i="1" s="1"/>
  <c r="AU737" i="1"/>
  <c r="AX737" i="1" s="1"/>
  <c r="Z735" i="1"/>
  <c r="AC735" i="1" s="1"/>
  <c r="AC733" i="1"/>
  <c r="BB730" i="1"/>
  <c r="BE730" i="1" s="1"/>
  <c r="Z728" i="1"/>
  <c r="AC728" i="1" s="1"/>
  <c r="S727" i="1"/>
  <c r="V727" i="1" s="1"/>
  <c r="S726" i="1"/>
  <c r="V726" i="1" s="1"/>
  <c r="AC725" i="1"/>
  <c r="Z714" i="1"/>
  <c r="AC714" i="1" s="1"/>
  <c r="AU709" i="1"/>
  <c r="AX709" i="1" s="1"/>
  <c r="AG705" i="1"/>
  <c r="AJ705" i="1" s="1"/>
  <c r="AG701" i="1"/>
  <c r="AJ701" i="1" s="1"/>
  <c r="BB698" i="1"/>
  <c r="BE698" i="1" s="1"/>
  <c r="AC698" i="1"/>
  <c r="BB695" i="1"/>
  <c r="BE695" i="1" s="1"/>
  <c r="S695" i="1"/>
  <c r="V695" i="1" s="1"/>
  <c r="AQ694" i="1"/>
  <c r="AQ693" i="1"/>
  <c r="AG657" i="1"/>
  <c r="AJ657" i="1" s="1"/>
  <c r="Z656" i="1"/>
  <c r="AC656" i="1" s="1"/>
  <c r="O652" i="1"/>
  <c r="BB650" i="1"/>
  <c r="BE650" i="1" s="1"/>
  <c r="V795" i="1"/>
  <c r="AC793" i="1"/>
  <c r="AQ790" i="1"/>
  <c r="O783" i="1"/>
  <c r="V781" i="1"/>
  <c r="AG774" i="1"/>
  <c r="AJ774" i="1" s="1"/>
  <c r="AU773" i="1"/>
  <c r="AX773" i="1" s="1"/>
  <c r="BE772" i="1"/>
  <c r="AJ771" i="1"/>
  <c r="AG770" i="1"/>
  <c r="AJ770" i="1" s="1"/>
  <c r="AU769" i="1"/>
  <c r="AX769" i="1" s="1"/>
  <c r="AU765" i="1"/>
  <c r="AX765" i="1" s="1"/>
  <c r="AJ764" i="1"/>
  <c r="AG763" i="1"/>
  <c r="AJ763" i="1" s="1"/>
  <c r="AU762" i="1"/>
  <c r="AX762" i="1" s="1"/>
  <c r="BE760" i="1"/>
  <c r="AU757" i="1"/>
  <c r="AX757" i="1" s="1"/>
  <c r="AJ756" i="1"/>
  <c r="AG755" i="1"/>
  <c r="AJ755" i="1" s="1"/>
  <c r="AU754" i="1"/>
  <c r="AX754" i="1" s="1"/>
  <c r="BE752" i="1"/>
  <c r="BE751" i="1"/>
  <c r="AG750" i="1"/>
  <c r="AJ750" i="1" s="1"/>
  <c r="V748" i="1"/>
  <c r="V747" i="1"/>
  <c r="AJ742" i="1"/>
  <c r="AC740" i="1"/>
  <c r="Z739" i="1"/>
  <c r="AC739" i="1" s="1"/>
  <c r="AU735" i="1"/>
  <c r="AX735" i="1" s="1"/>
  <c r="AN731" i="1"/>
  <c r="AQ731" i="1" s="1"/>
  <c r="AN727" i="1"/>
  <c r="AQ727" i="1" s="1"/>
  <c r="AU718" i="1"/>
  <c r="AX718" i="1" s="1"/>
  <c r="AU715" i="1"/>
  <c r="AX715" i="1" s="1"/>
  <c r="AU712" i="1"/>
  <c r="AX712" i="1" s="1"/>
  <c r="Z711" i="1"/>
  <c r="AC711" i="1" s="1"/>
  <c r="AX704" i="1"/>
  <c r="AX700" i="1"/>
  <c r="BB696" i="1"/>
  <c r="BE696" i="1" s="1"/>
  <c r="S696" i="1"/>
  <c r="V696" i="1" s="1"/>
  <c r="S693" i="1"/>
  <c r="V693" i="1" s="1"/>
  <c r="AC690" i="1"/>
  <c r="AG684" i="1"/>
  <c r="AJ684" i="1" s="1"/>
  <c r="AU683" i="1"/>
  <c r="AX683" i="1" s="1"/>
  <c r="AU677" i="1"/>
  <c r="AX677" i="1" s="1"/>
  <c r="BB676" i="1"/>
  <c r="BE676" i="1" s="1"/>
  <c r="BB668" i="1"/>
  <c r="BE668" i="1" s="1"/>
  <c r="S665" i="1"/>
  <c r="V665" i="1" s="1"/>
  <c r="AQ656" i="1"/>
  <c r="AG655" i="1"/>
  <c r="AJ655" i="1" s="1"/>
  <c r="AU651" i="1"/>
  <c r="AX651" i="1" s="1"/>
  <c r="AJ647" i="1"/>
  <c r="Z646" i="1"/>
  <c r="AC646" i="1" s="1"/>
  <c r="AN642" i="1"/>
  <c r="AQ642" i="1" s="1"/>
  <c r="L486" i="1"/>
  <c r="O486" i="1" s="1"/>
  <c r="Z485" i="1"/>
  <c r="AC485" i="1" s="1"/>
  <c r="AG480" i="1"/>
  <c r="AJ480" i="1" s="1"/>
  <c r="AU468" i="1"/>
  <c r="AX468" i="1" s="1"/>
  <c r="AG448" i="1"/>
  <c r="AJ448" i="1" s="1"/>
  <c r="AN434" i="1"/>
  <c r="AQ434" i="1" s="1"/>
  <c r="BB723" i="1"/>
  <c r="BE723" i="1" s="1"/>
  <c r="BB716" i="1"/>
  <c r="BE716" i="1" s="1"/>
  <c r="AU713" i="1"/>
  <c r="AX713" i="1" s="1"/>
  <c r="Z712" i="1"/>
  <c r="AC712" i="1" s="1"/>
  <c r="AU708" i="1"/>
  <c r="AX708" i="1" s="1"/>
  <c r="V706" i="1"/>
  <c r="V702" i="1"/>
  <c r="Z696" i="1"/>
  <c r="AC696" i="1" s="1"/>
  <c r="AC691" i="1"/>
  <c r="Z683" i="1"/>
  <c r="AC683" i="1" s="1"/>
  <c r="Z677" i="1"/>
  <c r="AC677" i="1" s="1"/>
  <c r="AN676" i="1"/>
  <c r="AQ676" i="1" s="1"/>
  <c r="AU674" i="1"/>
  <c r="AX674" i="1" s="1"/>
  <c r="AU672" i="1"/>
  <c r="AX672" i="1" s="1"/>
  <c r="L672" i="1"/>
  <c r="O672" i="1" s="1"/>
  <c r="S671" i="1"/>
  <c r="V671" i="1" s="1"/>
  <c r="V668" i="1"/>
  <c r="L667" i="1"/>
  <c r="O667" i="1" s="1"/>
  <c r="AX654" i="1"/>
  <c r="AN653" i="1"/>
  <c r="AQ653" i="1" s="1"/>
  <c r="AQ645" i="1"/>
  <c r="AG644" i="1"/>
  <c r="AJ644" i="1" s="1"/>
  <c r="L499" i="1"/>
  <c r="O499" i="1" s="1"/>
  <c r="L490" i="1"/>
  <c r="O490" i="1" s="1"/>
  <c r="L489" i="1"/>
  <c r="O489" i="1" s="1"/>
  <c r="S478" i="1"/>
  <c r="V478" i="1" s="1"/>
  <c r="Z476" i="1"/>
  <c r="AC476" i="1" s="1"/>
  <c r="AG472" i="1"/>
  <c r="AJ472" i="1" s="1"/>
  <c r="Z468" i="1"/>
  <c r="AC468" i="1" s="1"/>
  <c r="BB457" i="1"/>
  <c r="BE457" i="1" s="1"/>
  <c r="L456" i="1"/>
  <c r="O456" i="1" s="1"/>
  <c r="S452" i="1"/>
  <c r="V452" i="1" s="1"/>
  <c r="L448" i="1"/>
  <c r="O448" i="1" s="1"/>
  <c r="Z437" i="1"/>
  <c r="AC437" i="1" s="1"/>
  <c r="S434" i="1"/>
  <c r="V434" i="1" s="1"/>
  <c r="BB492" i="1"/>
  <c r="BE492" i="1" s="1"/>
  <c r="AU488" i="1"/>
  <c r="AX488" i="1" s="1"/>
  <c r="BB487" i="1"/>
  <c r="BE487" i="1" s="1"/>
  <c r="BB480" i="1"/>
  <c r="BE480" i="1" s="1"/>
  <c r="S472" i="1"/>
  <c r="V472" i="1" s="1"/>
  <c r="L463" i="1"/>
  <c r="O463" i="1" s="1"/>
  <c r="BB451" i="1"/>
  <c r="BE451" i="1" s="1"/>
  <c r="AU440" i="1"/>
  <c r="AX440" i="1" s="1"/>
  <c r="S436" i="1"/>
  <c r="V436" i="1" s="1"/>
  <c r="BB427" i="1"/>
  <c r="BE427" i="1" s="1"/>
  <c r="L386" i="1"/>
  <c r="O386" i="1" s="1"/>
  <c r="CP386" i="1" s="1"/>
  <c r="L379" i="1"/>
  <c r="O379" i="1" s="1"/>
  <c r="CP379" i="1" s="1"/>
  <c r="S428" i="1"/>
  <c r="V428" i="1" s="1"/>
  <c r="L394" i="1"/>
  <c r="O394" i="1" s="1"/>
  <c r="CP394" i="1" s="1"/>
  <c r="L382" i="1"/>
  <c r="O382" i="1" s="1"/>
  <c r="CP382" i="1" s="1"/>
  <c r="L369" i="1"/>
  <c r="O369" i="1" s="1"/>
  <c r="CP369" i="1" s="1"/>
  <c r="L331" i="1"/>
  <c r="O331" i="1" s="1"/>
  <c r="CP331" i="1" s="1"/>
  <c r="Z307" i="1"/>
  <c r="AC307" i="1" s="1"/>
  <c r="BL431" i="1"/>
  <c r="BL489" i="1"/>
  <c r="BL493" i="1"/>
  <c r="BL621" i="1"/>
  <c r="BL660" i="1"/>
  <c r="BZ660" i="1"/>
  <c r="BL848" i="1"/>
  <c r="BZ848" i="1"/>
  <c r="BS926" i="1"/>
  <c r="BL940" i="1"/>
  <c r="CN941" i="1"/>
  <c r="BL943" i="1"/>
  <c r="BS946" i="1"/>
  <c r="CN1255" i="1"/>
  <c r="CP1346" i="1"/>
  <c r="CN1379" i="1"/>
  <c r="CN1404" i="1"/>
  <c r="BL665" i="1"/>
  <c r="AQ1122" i="1"/>
  <c r="CP1122" i="1" s="1"/>
  <c r="AX1113" i="1"/>
  <c r="CP1113" i="1" s="1"/>
  <c r="V1106" i="1"/>
  <c r="AC1105" i="1"/>
  <c r="V1104" i="1"/>
  <c r="AC1099" i="1"/>
  <c r="BE1097" i="1"/>
  <c r="AX1093" i="1"/>
  <c r="O1093" i="1"/>
  <c r="BE1091" i="1"/>
  <c r="O1091" i="1"/>
  <c r="V1086" i="1"/>
  <c r="O1085" i="1"/>
  <c r="V1084" i="1"/>
  <c r="O1083" i="1"/>
  <c r="V1082" i="1"/>
  <c r="V1076" i="1"/>
  <c r="O1075" i="1"/>
  <c r="AC1073" i="1"/>
  <c r="V1068" i="1"/>
  <c r="O1067" i="1"/>
  <c r="AC1065" i="1"/>
  <c r="V1060" i="1"/>
  <c r="O1058" i="1"/>
  <c r="AC1056" i="1"/>
  <c r="V1054" i="1"/>
  <c r="O1049" i="1"/>
  <c r="AX1044" i="1"/>
  <c r="AJ1043" i="1"/>
  <c r="V1042" i="1"/>
  <c r="AX1040" i="1"/>
  <c r="AJ1039" i="1"/>
  <c r="V1038" i="1"/>
  <c r="AX1036" i="1"/>
  <c r="AJ1035" i="1"/>
  <c r="V1034" i="1"/>
  <c r="AX1032" i="1"/>
  <c r="AJ1031" i="1"/>
  <c r="V1030" i="1"/>
  <c r="AX1028" i="1"/>
  <c r="AJ1027" i="1"/>
  <c r="V1026" i="1"/>
  <c r="AX1024" i="1"/>
  <c r="AJ1023" i="1"/>
  <c r="V1022" i="1"/>
  <c r="AX1020" i="1"/>
  <c r="AJ1019" i="1"/>
  <c r="V1018" i="1"/>
  <c r="AX1016" i="1"/>
  <c r="AJ1015" i="1"/>
  <c r="V1014" i="1"/>
  <c r="AX1012" i="1"/>
  <c r="AJ1011" i="1"/>
  <c r="V1010" i="1"/>
  <c r="AX1008" i="1"/>
  <c r="AJ1007" i="1"/>
  <c r="V1006" i="1"/>
  <c r="BE991" i="1"/>
  <c r="AX987" i="1"/>
  <c r="BE847" i="1"/>
  <c r="AJ838" i="1"/>
  <c r="AJ834" i="1"/>
  <c r="AC832" i="1"/>
  <c r="AJ831" i="1"/>
  <c r="CP831" i="1" s="1"/>
  <c r="AC829" i="1"/>
  <c r="AJ827" i="1"/>
  <c r="AJ821" i="1"/>
  <c r="AC814" i="1"/>
  <c r="AJ812" i="1"/>
  <c r="AC810" i="1"/>
  <c r="V809" i="1"/>
  <c r="BE799" i="1"/>
  <c r="AX798" i="1"/>
  <c r="AQ796" i="1"/>
  <c r="AJ795" i="1"/>
  <c r="AC794" i="1"/>
  <c r="V793" i="1"/>
  <c r="O792" i="1"/>
  <c r="BE790" i="1"/>
  <c r="AX787" i="1"/>
  <c r="AQ773" i="1"/>
  <c r="AX772" i="1"/>
  <c r="V772" i="1"/>
  <c r="AX771" i="1"/>
  <c r="AQ769" i="1"/>
  <c r="V768" i="1"/>
  <c r="AQ766" i="1"/>
  <c r="V765" i="1"/>
  <c r="AX764" i="1"/>
  <c r="AQ762" i="1"/>
  <c r="V761" i="1"/>
  <c r="AX760" i="1"/>
  <c r="AQ758" i="1"/>
  <c r="V757" i="1"/>
  <c r="AX756" i="1"/>
  <c r="AQ754" i="1"/>
  <c r="V753" i="1"/>
  <c r="AX752" i="1"/>
  <c r="AC750" i="1"/>
  <c r="BE749" i="1"/>
  <c r="AJ748" i="1"/>
  <c r="AC746" i="1"/>
  <c r="BE745" i="1"/>
  <c r="AQ744" i="1"/>
  <c r="BE743" i="1"/>
  <c r="AC742" i="1"/>
  <c r="AQ740" i="1"/>
  <c r="BE739" i="1"/>
  <c r="AC738" i="1"/>
  <c r="AQ736" i="1"/>
  <c r="BE735" i="1"/>
  <c r="AC734" i="1"/>
  <c r="V733" i="1"/>
  <c r="AJ732" i="1"/>
  <c r="AX730" i="1"/>
  <c r="V729" i="1"/>
  <c r="AJ728" i="1"/>
  <c r="AX726" i="1"/>
  <c r="V725" i="1"/>
  <c r="AX723" i="1"/>
  <c r="BE718" i="1"/>
  <c r="BE714" i="1"/>
  <c r="BE713" i="1"/>
  <c r="BE712" i="1"/>
  <c r="BE711" i="1"/>
  <c r="BE709" i="1"/>
  <c r="BE708" i="1"/>
  <c r="AQ706" i="1"/>
  <c r="AQ702" i="1"/>
  <c r="AX698" i="1"/>
  <c r="S698" i="1"/>
  <c r="V698" i="1" s="1"/>
  <c r="BE697" i="1"/>
  <c r="V697" i="1"/>
  <c r="AQ692" i="1"/>
  <c r="AX691" i="1"/>
  <c r="AJ691" i="1"/>
  <c r="S691" i="1"/>
  <c r="V691" i="1" s="1"/>
  <c r="AX690" i="1"/>
  <c r="AX689" i="1"/>
  <c r="AU687" i="1"/>
  <c r="AX687" i="1" s="1"/>
  <c r="BB684" i="1"/>
  <c r="BE684" i="1" s="1"/>
  <c r="L684" i="1"/>
  <c r="O684" i="1" s="1"/>
  <c r="L674" i="1"/>
  <c r="O674" i="1" s="1"/>
  <c r="Z673" i="1"/>
  <c r="AC673" i="1" s="1"/>
  <c r="Z672" i="1"/>
  <c r="AC672" i="1" s="1"/>
  <c r="AC669" i="1"/>
  <c r="AQ668" i="1"/>
  <c r="AQ666" i="1"/>
  <c r="AX664" i="1"/>
  <c r="O664" i="1"/>
  <c r="AG661" i="1"/>
  <c r="AJ661" i="1" s="1"/>
  <c r="AJ660" i="1"/>
  <c r="AX659" i="1"/>
  <c r="AX657" i="1"/>
  <c r="BE655" i="1"/>
  <c r="V655" i="1"/>
  <c r="V653" i="1"/>
  <c r="AC651" i="1"/>
  <c r="AQ650" i="1"/>
  <c r="AQ648" i="1"/>
  <c r="AX646" i="1"/>
  <c r="O646" i="1"/>
  <c r="O644" i="1"/>
  <c r="V642" i="1"/>
  <c r="AJ641" i="1"/>
  <c r="AG639" i="1"/>
  <c r="AJ639" i="1" s="1"/>
  <c r="AJ630" i="1"/>
  <c r="AJ613" i="1"/>
  <c r="AX560" i="1"/>
  <c r="AX528" i="1"/>
  <c r="V501" i="1"/>
  <c r="V500" i="1"/>
  <c r="AJ499" i="1"/>
  <c r="AJ497" i="1"/>
  <c r="AU496" i="1"/>
  <c r="AX496" i="1" s="1"/>
  <c r="S492" i="1"/>
  <c r="V492" i="1" s="1"/>
  <c r="AG490" i="1"/>
  <c r="AJ490" i="1" s="1"/>
  <c r="S487" i="1"/>
  <c r="V487" i="1" s="1"/>
  <c r="AG486" i="1"/>
  <c r="AJ486" i="1" s="1"/>
  <c r="AN485" i="1"/>
  <c r="AQ485" i="1" s="1"/>
  <c r="AU476" i="1"/>
  <c r="AX476" i="1" s="1"/>
  <c r="AC473" i="1"/>
  <c r="AN467" i="1"/>
  <c r="AQ467" i="1" s="1"/>
  <c r="V464" i="1"/>
  <c r="AG456" i="1"/>
  <c r="AJ456" i="1" s="1"/>
  <c r="O453" i="1"/>
  <c r="Z447" i="1"/>
  <c r="AC447" i="1" s="1"/>
  <c r="BB444" i="1"/>
  <c r="BE444" i="1" s="1"/>
  <c r="AC444" i="1"/>
  <c r="AG438" i="1"/>
  <c r="AJ438" i="1" s="1"/>
  <c r="BE437" i="1"/>
  <c r="AQ437" i="1"/>
  <c r="AG433" i="1"/>
  <c r="AJ433" i="1" s="1"/>
  <c r="O429" i="1"/>
  <c r="L403" i="1"/>
  <c r="O403" i="1" s="1"/>
  <c r="CP403" i="1" s="1"/>
  <c r="L388" i="1"/>
  <c r="O388" i="1" s="1"/>
  <c r="CP388" i="1" s="1"/>
  <c r="L387" i="1"/>
  <c r="O387" i="1" s="1"/>
  <c r="CP387" i="1" s="1"/>
  <c r="L377" i="1"/>
  <c r="O377" i="1" s="1"/>
  <c r="CP377" i="1" s="1"/>
  <c r="BE1106" i="1"/>
  <c r="BE1104" i="1"/>
  <c r="V1103" i="1"/>
  <c r="BE1098" i="1"/>
  <c r="V1097" i="1"/>
  <c r="V1081" i="1"/>
  <c r="AX1049" i="1"/>
  <c r="BE1047" i="1"/>
  <c r="AX988" i="1"/>
  <c r="BE985" i="1"/>
  <c r="AC837" i="1"/>
  <c r="AC833" i="1"/>
  <c r="AC830" i="1"/>
  <c r="AC823" i="1"/>
  <c r="AC815" i="1"/>
  <c r="AJ799" i="1"/>
  <c r="AC798" i="1"/>
  <c r="V796" i="1"/>
  <c r="O795" i="1"/>
  <c r="BE793" i="1"/>
  <c r="AX792" i="1"/>
  <c r="AQ791" i="1"/>
  <c r="AJ790" i="1"/>
  <c r="AC787" i="1"/>
  <c r="O781" i="1"/>
  <c r="V779" i="1"/>
  <c r="AC771" i="1"/>
  <c r="AC764" i="1"/>
  <c r="AC760" i="1"/>
  <c r="AC756" i="1"/>
  <c r="AX751" i="1"/>
  <c r="AJ749" i="1"/>
  <c r="AX747" i="1"/>
  <c r="V744" i="1"/>
  <c r="AQ741" i="1"/>
  <c r="V740" i="1"/>
  <c r="AQ737" i="1"/>
  <c r="V736" i="1"/>
  <c r="BE733" i="1"/>
  <c r="BE729" i="1"/>
  <c r="BE725" i="1"/>
  <c r="AN707" i="1"/>
  <c r="AQ707" i="1" s="1"/>
  <c r="AN703" i="1"/>
  <c r="AQ703" i="1" s="1"/>
  <c r="AN699" i="1"/>
  <c r="AQ699" i="1" s="1"/>
  <c r="AN698" i="1"/>
  <c r="AQ698" i="1" s="1"/>
  <c r="BE692" i="1"/>
  <c r="V692" i="1"/>
  <c r="BE688" i="1"/>
  <c r="Z687" i="1"/>
  <c r="AC687" i="1" s="1"/>
  <c r="S676" i="1"/>
  <c r="V676" i="1" s="1"/>
  <c r="AG674" i="1"/>
  <c r="AJ674" i="1" s="1"/>
  <c r="AN673" i="1"/>
  <c r="AQ673" i="1" s="1"/>
  <c r="AG670" i="1"/>
  <c r="AJ670" i="1" s="1"/>
  <c r="AX667" i="1"/>
  <c r="BE665" i="1"/>
  <c r="AN662" i="1"/>
  <c r="AQ662" i="1" s="1"/>
  <c r="BB661" i="1"/>
  <c r="BE661" i="1" s="1"/>
  <c r="L661" i="1"/>
  <c r="O661" i="1" s="1"/>
  <c r="BE658" i="1"/>
  <c r="O657" i="1"/>
  <c r="AC654" i="1"/>
  <c r="AJ652" i="1"/>
  <c r="AX649" i="1"/>
  <c r="BE647" i="1"/>
  <c r="V645" i="1"/>
  <c r="AC643" i="1"/>
  <c r="AQ640" i="1"/>
  <c r="L639" i="1"/>
  <c r="O639" i="1" s="1"/>
  <c r="AQ501" i="1"/>
  <c r="AQ500" i="1"/>
  <c r="AU499" i="1"/>
  <c r="AX499" i="1" s="1"/>
  <c r="AQ498" i="1"/>
  <c r="BB497" i="1"/>
  <c r="BE497" i="1" s="1"/>
  <c r="AX494" i="1"/>
  <c r="AQ493" i="1"/>
  <c r="AN492" i="1"/>
  <c r="AQ492" i="1" s="1"/>
  <c r="AU490" i="1"/>
  <c r="AX490" i="1" s="1"/>
  <c r="Z488" i="1"/>
  <c r="AC488" i="1" s="1"/>
  <c r="AN487" i="1"/>
  <c r="AQ487" i="1" s="1"/>
  <c r="AU486" i="1"/>
  <c r="AX486" i="1" s="1"/>
  <c r="L477" i="1"/>
  <c r="O477" i="1" s="1"/>
  <c r="AQ473" i="1"/>
  <c r="BE472" i="1"/>
  <c r="AU471" i="1"/>
  <c r="AX471" i="1" s="1"/>
  <c r="BB467" i="1"/>
  <c r="BE467" i="1" s="1"/>
  <c r="AJ464" i="1"/>
  <c r="AX463" i="1"/>
  <c r="AN462" i="1"/>
  <c r="AQ462" i="1" s="1"/>
  <c r="AU456" i="1"/>
  <c r="AX456" i="1" s="1"/>
  <c r="AC453" i="1"/>
  <c r="AQ452" i="1"/>
  <c r="AG451" i="1"/>
  <c r="AJ451" i="1" s="1"/>
  <c r="AN447" i="1"/>
  <c r="AQ447" i="1" s="1"/>
  <c r="AN439" i="1"/>
  <c r="AQ439" i="1" s="1"/>
  <c r="O439" i="1"/>
  <c r="AX438" i="1"/>
  <c r="AU433" i="1"/>
  <c r="AX433" i="1" s="1"/>
  <c r="AC429" i="1"/>
  <c r="AQ428" i="1"/>
  <c r="AG427" i="1"/>
  <c r="AJ427" i="1" s="1"/>
  <c r="L406" i="1"/>
  <c r="O406" i="1" s="1"/>
  <c r="CP406" i="1" s="1"/>
  <c r="L396" i="1"/>
  <c r="O396" i="1" s="1"/>
  <c r="CP396" i="1" s="1"/>
  <c r="L395" i="1"/>
  <c r="O395" i="1" s="1"/>
  <c r="CP395" i="1" s="1"/>
  <c r="L371" i="1"/>
  <c r="O371" i="1" s="1"/>
  <c r="CP371" i="1" s="1"/>
  <c r="AU318" i="1"/>
  <c r="AX318" i="1" s="1"/>
  <c r="L374" i="1"/>
  <c r="O374" i="1" s="1"/>
  <c r="CP374" i="1" s="1"/>
  <c r="L366" i="1"/>
  <c r="O366" i="1" s="1"/>
  <c r="CP366" i="1" s="1"/>
  <c r="L347" i="1"/>
  <c r="O347" i="1" s="1"/>
  <c r="CP347" i="1" s="1"/>
  <c r="AG315" i="1"/>
  <c r="AJ315" i="1" s="1"/>
  <c r="AG312" i="1"/>
  <c r="AJ312" i="1" s="1"/>
  <c r="BB310" i="1"/>
  <c r="BE310" i="1" s="1"/>
  <c r="BB306" i="1"/>
  <c r="BE306" i="1" s="1"/>
  <c r="AN296" i="1"/>
  <c r="AQ296" i="1" s="1"/>
  <c r="AQ704" i="1"/>
  <c r="AQ700" i="1"/>
  <c r="AX697" i="1"/>
  <c r="AJ694" i="1"/>
  <c r="AX692" i="1"/>
  <c r="V690" i="1"/>
  <c r="V689" i="1"/>
  <c r="V687" i="1"/>
  <c r="BE683" i="1"/>
  <c r="BE677" i="1"/>
  <c r="AX676" i="1"/>
  <c r="AQ674" i="1"/>
  <c r="AJ673" i="1"/>
  <c r="V672" i="1"/>
  <c r="O671" i="1"/>
  <c r="BE669" i="1"/>
  <c r="V669" i="1"/>
  <c r="O668" i="1"/>
  <c r="BE666" i="1"/>
  <c r="AX665" i="1"/>
  <c r="AQ664" i="1"/>
  <c r="O662" i="1"/>
  <c r="AC660" i="1"/>
  <c r="V659" i="1"/>
  <c r="O658" i="1"/>
  <c r="BE656" i="1"/>
  <c r="AX655" i="1"/>
  <c r="AQ654" i="1"/>
  <c r="AJ653" i="1"/>
  <c r="AC652" i="1"/>
  <c r="V651" i="1"/>
  <c r="O650" i="1"/>
  <c r="BE648" i="1"/>
  <c r="AX647" i="1"/>
  <c r="AQ646" i="1"/>
  <c r="AJ645" i="1"/>
  <c r="AC644" i="1"/>
  <c r="V643" i="1"/>
  <c r="O642" i="1"/>
  <c r="BE640" i="1"/>
  <c r="AX628" i="1"/>
  <c r="BE614" i="1"/>
  <c r="AJ563" i="1"/>
  <c r="BE561" i="1"/>
  <c r="AC556" i="1"/>
  <c r="O501" i="1"/>
  <c r="O500" i="1"/>
  <c r="BE498" i="1"/>
  <c r="AX497" i="1"/>
  <c r="AQ495" i="1"/>
  <c r="AQ494" i="1"/>
  <c r="AX492" i="1"/>
  <c r="AQ490" i="1"/>
  <c r="BE488" i="1"/>
  <c r="AX487" i="1"/>
  <c r="AQ486" i="1"/>
  <c r="AJ485" i="1"/>
  <c r="AC480" i="1"/>
  <c r="AQ478" i="1"/>
  <c r="AQ475" i="1"/>
  <c r="AX474" i="1"/>
  <c r="O474" i="1"/>
  <c r="O471" i="1"/>
  <c r="V470" i="1"/>
  <c r="AJ469" i="1"/>
  <c r="AJ466" i="1"/>
  <c r="AQ465" i="1"/>
  <c r="BE464" i="1"/>
  <c r="BE461" i="1"/>
  <c r="O461" i="1"/>
  <c r="AC460" i="1"/>
  <c r="AC455" i="1"/>
  <c r="AJ454" i="1"/>
  <c r="AX453" i="1"/>
  <c r="AX450" i="1"/>
  <c r="BE449" i="1"/>
  <c r="V449" i="1"/>
  <c r="AX444" i="1"/>
  <c r="S444" i="1"/>
  <c r="V444" i="1" s="1"/>
  <c r="BE443" i="1"/>
  <c r="AC432" i="1"/>
  <c r="AJ430" i="1"/>
  <c r="AX429" i="1"/>
  <c r="O411" i="1"/>
  <c r="CP411" i="1" s="1"/>
  <c r="O401" i="1"/>
  <c r="CP401" i="1" s="1"/>
  <c r="O392" i="1"/>
  <c r="CP392" i="1" s="1"/>
  <c r="O381" i="1"/>
  <c r="CP381" i="1" s="1"/>
  <c r="L378" i="1"/>
  <c r="O378" i="1" s="1"/>
  <c r="CP378" i="1" s="1"/>
  <c r="O373" i="1"/>
  <c r="CP373" i="1" s="1"/>
  <c r="L370" i="1"/>
  <c r="O370" i="1" s="1"/>
  <c r="CP370" i="1" s="1"/>
  <c r="AN322" i="1"/>
  <c r="AQ322" i="1" s="1"/>
  <c r="AN318" i="1"/>
  <c r="AQ318" i="1" s="1"/>
  <c r="Z313" i="1"/>
  <c r="AC313" i="1" s="1"/>
  <c r="AG311" i="1"/>
  <c r="AJ311" i="1" s="1"/>
  <c r="AQ309" i="1"/>
  <c r="AN308" i="1"/>
  <c r="AQ308" i="1" s="1"/>
  <c r="L305" i="1"/>
  <c r="O305" i="1" s="1"/>
  <c r="AC297" i="1"/>
  <c r="BE690" i="1"/>
  <c r="BE689" i="1"/>
  <c r="AX688" i="1"/>
  <c r="AX668" i="1"/>
  <c r="AQ667" i="1"/>
  <c r="AJ666" i="1"/>
  <c r="AC665" i="1"/>
  <c r="V664" i="1"/>
  <c r="BE659" i="1"/>
  <c r="AX658" i="1"/>
  <c r="AQ657" i="1"/>
  <c r="AJ656" i="1"/>
  <c r="AC655" i="1"/>
  <c r="V654" i="1"/>
  <c r="O653" i="1"/>
  <c r="BE651" i="1"/>
  <c r="AX650" i="1"/>
  <c r="AQ649" i="1"/>
  <c r="AJ648" i="1"/>
  <c r="AC647" i="1"/>
  <c r="V646" i="1"/>
  <c r="O645" i="1"/>
  <c r="BE643" i="1"/>
  <c r="AX642" i="1"/>
  <c r="AQ641" i="1"/>
  <c r="AJ640" i="1"/>
  <c r="AX501" i="1"/>
  <c r="AX500" i="1"/>
  <c r="AQ499" i="1"/>
  <c r="AJ498" i="1"/>
  <c r="AC497" i="1"/>
  <c r="AJ493" i="1"/>
  <c r="BE475" i="1"/>
  <c r="V475" i="1"/>
  <c r="AC471" i="1"/>
  <c r="AQ470" i="1"/>
  <c r="AX466" i="1"/>
  <c r="O466" i="1"/>
  <c r="V462" i="1"/>
  <c r="AJ461" i="1"/>
  <c r="AQ455" i="1"/>
  <c r="BE454" i="1"/>
  <c r="O451" i="1"/>
  <c r="AC450" i="1"/>
  <c r="AN444" i="1"/>
  <c r="AQ444" i="1" s="1"/>
  <c r="BE440" i="1"/>
  <c r="Z440" i="1"/>
  <c r="AC440" i="1" s="1"/>
  <c r="AX439" i="1"/>
  <c r="S439" i="1"/>
  <c r="V439" i="1" s="1"/>
  <c r="AQ438" i="1"/>
  <c r="L438" i="1"/>
  <c r="O438" i="1" s="1"/>
  <c r="AJ437" i="1"/>
  <c r="BB436" i="1"/>
  <c r="BE436" i="1" s="1"/>
  <c r="AC436" i="1"/>
  <c r="AU435" i="1"/>
  <c r="AX435" i="1" s="1"/>
  <c r="AQ432" i="1"/>
  <c r="BE430" i="1"/>
  <c r="O427" i="1"/>
  <c r="L410" i="1"/>
  <c r="O410" i="1" s="1"/>
  <c r="CP410" i="1" s="1"/>
  <c r="O407" i="1"/>
  <c r="CP407" i="1" s="1"/>
  <c r="L400" i="1"/>
  <c r="O400" i="1" s="1"/>
  <c r="CP400" i="1" s="1"/>
  <c r="L391" i="1"/>
  <c r="O391" i="1" s="1"/>
  <c r="CP391" i="1" s="1"/>
  <c r="O383" i="1"/>
  <c r="CP383" i="1" s="1"/>
  <c r="O375" i="1"/>
  <c r="CP375" i="1" s="1"/>
  <c r="O367" i="1"/>
  <c r="CP367" i="1" s="1"/>
  <c r="L355" i="1"/>
  <c r="O355" i="1" s="1"/>
  <c r="CP355" i="1" s="1"/>
  <c r="O339" i="1"/>
  <c r="CP339" i="1" s="1"/>
  <c r="L335" i="1"/>
  <c r="O335" i="1" s="1"/>
  <c r="CP335" i="1" s="1"/>
  <c r="O333" i="1"/>
  <c r="CP333" i="1" s="1"/>
  <c r="AX320" i="1"/>
  <c r="BB314" i="1"/>
  <c r="BE314" i="1" s="1"/>
  <c r="BB311" i="1"/>
  <c r="BE311" i="1" s="1"/>
  <c r="AN310" i="1"/>
  <c r="AQ310" i="1" s="1"/>
  <c r="BB308" i="1"/>
  <c r="BE308" i="1" s="1"/>
  <c r="Z305" i="1"/>
  <c r="AC305" i="1" s="1"/>
  <c r="AU300" i="1"/>
  <c r="AX300" i="1" s="1"/>
  <c r="BB297" i="1"/>
  <c r="BE297" i="1" s="1"/>
  <c r="V480" i="1"/>
  <c r="O478" i="1"/>
  <c r="BE476" i="1"/>
  <c r="AX475" i="1"/>
  <c r="AQ474" i="1"/>
  <c r="AJ473" i="1"/>
  <c r="AC472" i="1"/>
  <c r="V471" i="1"/>
  <c r="O470" i="1"/>
  <c r="BE468" i="1"/>
  <c r="AX467" i="1"/>
  <c r="AQ466" i="1"/>
  <c r="AJ465" i="1"/>
  <c r="AC464" i="1"/>
  <c r="V463" i="1"/>
  <c r="O462" i="1"/>
  <c r="BE460" i="1"/>
  <c r="AX457" i="1"/>
  <c r="AQ456" i="1"/>
  <c r="AJ455" i="1"/>
  <c r="AC454" i="1"/>
  <c r="V453" i="1"/>
  <c r="O452" i="1"/>
  <c r="BE450" i="1"/>
  <c r="AX449" i="1"/>
  <c r="AQ448" i="1"/>
  <c r="AJ447" i="1"/>
  <c r="AC446" i="1"/>
  <c r="AX443" i="1"/>
  <c r="AX434" i="1"/>
  <c r="AQ433" i="1"/>
  <c r="AJ432" i="1"/>
  <c r="AC430" i="1"/>
  <c r="V429" i="1"/>
  <c r="O428" i="1"/>
  <c r="O325" i="1"/>
  <c r="CP325" i="1" s="1"/>
  <c r="AN317" i="1"/>
  <c r="AQ317" i="1" s="1"/>
  <c r="AQ315" i="1"/>
  <c r="AN313" i="1"/>
  <c r="AQ313" i="1" s="1"/>
  <c r="AQ312" i="1"/>
  <c r="AN307" i="1"/>
  <c r="AQ307" i="1" s="1"/>
  <c r="AX302" i="1"/>
  <c r="O302" i="1"/>
  <c r="S297" i="1"/>
  <c r="V297" i="1" s="1"/>
  <c r="AU296" i="1"/>
  <c r="AX296" i="1" s="1"/>
  <c r="V296" i="1"/>
  <c r="BB315" i="1"/>
  <c r="BE315" i="1" s="1"/>
  <c r="BB312" i="1"/>
  <c r="BE312" i="1" s="1"/>
  <c r="Z310" i="1"/>
  <c r="AC310" i="1" s="1"/>
  <c r="Z308" i="1"/>
  <c r="AC308" i="1" s="1"/>
  <c r="AG300" i="1"/>
  <c r="AJ300" i="1" s="1"/>
  <c r="AX297" i="1"/>
  <c r="L297" i="1"/>
  <c r="O297" i="1" s="1"/>
  <c r="L296" i="1"/>
  <c r="O296" i="1" s="1"/>
  <c r="V322" i="1"/>
  <c r="AJ310" i="1"/>
  <c r="AJ308" i="1"/>
  <c r="AJ306" i="1"/>
  <c r="AX305" i="1"/>
  <c r="AJ298" i="1"/>
  <c r="AN297" i="1"/>
  <c r="AQ297" i="1" s="1"/>
  <c r="AG296" i="1"/>
  <c r="AJ296" i="1" s="1"/>
  <c r="O341" i="1"/>
  <c r="CP341" i="1" s="1"/>
  <c r="O338" i="1"/>
  <c r="CP338" i="1" s="1"/>
  <c r="O334" i="1"/>
  <c r="CP334" i="1" s="1"/>
  <c r="O330" i="1"/>
  <c r="CP330" i="1" s="1"/>
  <c r="AJ313" i="1"/>
  <c r="AJ307" i="1"/>
  <c r="AC306" i="1"/>
  <c r="V305" i="1"/>
  <c r="AQ302" i="1"/>
  <c r="AQ300" i="1"/>
  <c r="AC298" i="1"/>
  <c r="AC198" i="1"/>
  <c r="BE72" i="1"/>
  <c r="BE89" i="1"/>
  <c r="BI305" i="1"/>
  <c r="BL305" i="1" s="1"/>
  <c r="BI313" i="1"/>
  <c r="BL313" i="1" s="1"/>
  <c r="BL736" i="1"/>
  <c r="BL1526" i="1"/>
  <c r="BL1535" i="1"/>
  <c r="BL773" i="1"/>
  <c r="BZ61" i="1"/>
  <c r="BI451" i="1"/>
  <c r="BL451" i="1" s="1"/>
  <c r="BI464" i="1"/>
  <c r="BL464" i="1" s="1"/>
  <c r="BI485" i="1"/>
  <c r="BL485" i="1" s="1"/>
  <c r="BI703" i="1"/>
  <c r="BL703" i="1" s="1"/>
  <c r="BI718" i="1"/>
  <c r="BL718" i="1" s="1"/>
  <c r="BI772" i="1"/>
  <c r="BL772" i="1" s="1"/>
  <c r="BI1429" i="1"/>
  <c r="BL1429" i="1" s="1"/>
  <c r="CP13" i="1"/>
  <c r="BS58" i="1"/>
  <c r="BS61" i="1"/>
  <c r="BL113" i="1"/>
  <c r="BL153" i="1"/>
  <c r="BZ153" i="1"/>
  <c r="BL154" i="1"/>
  <c r="BZ154" i="1"/>
  <c r="BZ158" i="1"/>
  <c r="CP324" i="1"/>
  <c r="BI428" i="1"/>
  <c r="BL428" i="1" s="1"/>
  <c r="BI435" i="1"/>
  <c r="BL435" i="1" s="1"/>
  <c r="CG435" i="1"/>
  <c r="BI436" i="1"/>
  <c r="BL436" i="1" s="1"/>
  <c r="CG436" i="1"/>
  <c r="BI437" i="1"/>
  <c r="BL437" i="1" s="1"/>
  <c r="BI449" i="1"/>
  <c r="BL449" i="1" s="1"/>
  <c r="BI452" i="1"/>
  <c r="BL452" i="1" s="1"/>
  <c r="BI455" i="1"/>
  <c r="BL455" i="1" s="1"/>
  <c r="BI465" i="1"/>
  <c r="BL465" i="1" s="1"/>
  <c r="BI469" i="1"/>
  <c r="BL469" i="1" s="1"/>
  <c r="BI476" i="1"/>
  <c r="BL476" i="1" s="1"/>
  <c r="BI480" i="1"/>
  <c r="BL480" i="1" s="1"/>
  <c r="BI492" i="1"/>
  <c r="BL492" i="1" s="1"/>
  <c r="BZ494" i="1"/>
  <c r="BL567" i="1"/>
  <c r="BL574" i="1"/>
  <c r="BL625" i="1"/>
  <c r="BI652" i="1"/>
  <c r="BL652" i="1" s="1"/>
  <c r="BI721" i="1"/>
  <c r="BL721" i="1" s="1"/>
  <c r="BI796" i="1"/>
  <c r="BL796" i="1" s="1"/>
  <c r="BI1020" i="1"/>
  <c r="BL1020" i="1" s="1"/>
  <c r="BI1021" i="1"/>
  <c r="BL1021" i="1" s="1"/>
  <c r="BI1024" i="1"/>
  <c r="BL1024" i="1" s="1"/>
  <c r="BI1025" i="1"/>
  <c r="BL1025" i="1" s="1"/>
  <c r="BI1028" i="1"/>
  <c r="BL1028" i="1" s="1"/>
  <c r="BI1031" i="1"/>
  <c r="BL1031" i="1" s="1"/>
  <c r="BI1032" i="1"/>
  <c r="BL1032" i="1" s="1"/>
  <c r="BI1033" i="1"/>
  <c r="BL1033" i="1" s="1"/>
  <c r="BI1036" i="1"/>
  <c r="BL1036" i="1" s="1"/>
  <c r="BI1037" i="1"/>
  <c r="BL1037" i="1" s="1"/>
  <c r="BI1039" i="1"/>
  <c r="BL1039" i="1" s="1"/>
  <c r="BI1040" i="1"/>
  <c r="BL1040" i="1" s="1"/>
  <c r="BI1041" i="1"/>
  <c r="BL1041" i="1" s="1"/>
  <c r="BI1044" i="1"/>
  <c r="BL1044" i="1" s="1"/>
  <c r="BL1007" i="1"/>
  <c r="BL714" i="1"/>
  <c r="BL460" i="1"/>
  <c r="CP59" i="1"/>
  <c r="BI297" i="1"/>
  <c r="BL297" i="1" s="1"/>
  <c r="BI306" i="1"/>
  <c r="BL306" i="1" s="1"/>
  <c r="BI314" i="1"/>
  <c r="BL314" i="1" s="1"/>
  <c r="BI320" i="1"/>
  <c r="BL320" i="1" s="1"/>
  <c r="BI448" i="1"/>
  <c r="BL448" i="1" s="1"/>
  <c r="BI690" i="1"/>
  <c r="BL690" i="1" s="1"/>
  <c r="BI705" i="1"/>
  <c r="BL705" i="1" s="1"/>
  <c r="BI708" i="1"/>
  <c r="BL708" i="1" s="1"/>
  <c r="BI720" i="1"/>
  <c r="BL720" i="1" s="1"/>
  <c r="BW752" i="1"/>
  <c r="BZ752" i="1" s="1"/>
  <c r="BI1422" i="1"/>
  <c r="BL1422" i="1" s="1"/>
  <c r="BL439" i="1"/>
  <c r="BL58" i="1"/>
  <c r="BZ58" i="1"/>
  <c r="BL63" i="1"/>
  <c r="BS114" i="1"/>
  <c r="BI301" i="1"/>
  <c r="BL301" i="1" s="1"/>
  <c r="BI302" i="1"/>
  <c r="BL302" i="1" s="1"/>
  <c r="BL304" i="1"/>
  <c r="BI308" i="1"/>
  <c r="BL308" i="1" s="1"/>
  <c r="BI318" i="1"/>
  <c r="BL318" i="1" s="1"/>
  <c r="BI322" i="1"/>
  <c r="BL322" i="1" s="1"/>
  <c r="BI429" i="1"/>
  <c r="BL429" i="1" s="1"/>
  <c r="BI432" i="1"/>
  <c r="BL432" i="1" s="1"/>
  <c r="BI450" i="1"/>
  <c r="BL450" i="1" s="1"/>
  <c r="BI453" i="1"/>
  <c r="BL453" i="1" s="1"/>
  <c r="BI456" i="1"/>
  <c r="BL456" i="1" s="1"/>
  <c r="BI497" i="1"/>
  <c r="BL497" i="1" s="1"/>
  <c r="BI991" i="1"/>
  <c r="BL991" i="1" s="1"/>
  <c r="BI1006" i="1"/>
  <c r="BL1006" i="1" s="1"/>
  <c r="BI1010" i="1"/>
  <c r="BL1010" i="1" s="1"/>
  <c r="CP1231" i="1"/>
  <c r="CP1268" i="1"/>
  <c r="BL1541" i="1"/>
  <c r="BL1029" i="1"/>
  <c r="BL799" i="1"/>
  <c r="BL723" i="1"/>
  <c r="BL298" i="1"/>
  <c r="BI307" i="1"/>
  <c r="BL307" i="1" s="1"/>
  <c r="BI315" i="1"/>
  <c r="BL315" i="1" s="1"/>
  <c r="BI317" i="1"/>
  <c r="BL317" i="1" s="1"/>
  <c r="BI430" i="1"/>
  <c r="BL430" i="1" s="1"/>
  <c r="BI438" i="1"/>
  <c r="BL438" i="1" s="1"/>
  <c r="BI444" i="1"/>
  <c r="BL444" i="1" s="1"/>
  <c r="BI471" i="1"/>
  <c r="BL471" i="1" s="1"/>
  <c r="BI474" i="1"/>
  <c r="BL474" i="1" s="1"/>
  <c r="BI478" i="1"/>
  <c r="BL478" i="1" s="1"/>
  <c r="BI488" i="1"/>
  <c r="BL488" i="1" s="1"/>
  <c r="BI490" i="1"/>
  <c r="BL490" i="1" s="1"/>
  <c r="BS494" i="1"/>
  <c r="BL495" i="1"/>
  <c r="CG496" i="1"/>
  <c r="BI501" i="1"/>
  <c r="BL501" i="1" s="1"/>
  <c r="BZ548" i="1"/>
  <c r="BZ549" i="1"/>
  <c r="BL552" i="1"/>
  <c r="BL556" i="1"/>
  <c r="BZ560" i="1"/>
  <c r="BZ564" i="1"/>
  <c r="BZ565" i="1"/>
  <c r="BI642" i="1"/>
  <c r="BL642" i="1" s="1"/>
  <c r="BS660" i="1"/>
  <c r="BL672" i="1"/>
  <c r="BI674" i="1"/>
  <c r="BL674" i="1" s="1"/>
  <c r="BL687" i="1"/>
  <c r="BI695" i="1"/>
  <c r="BL695" i="1" s="1"/>
  <c r="BI699" i="1"/>
  <c r="BL699" i="1" s="1"/>
  <c r="BL704" i="1"/>
  <c r="BI716" i="1"/>
  <c r="BL716" i="1" s="1"/>
  <c r="BI719" i="1"/>
  <c r="BL719" i="1" s="1"/>
  <c r="BI737" i="1"/>
  <c r="BL737" i="1" s="1"/>
  <c r="CK790" i="1"/>
  <c r="CN790" i="1" s="1"/>
  <c r="BI794" i="1"/>
  <c r="BL794" i="1" s="1"/>
  <c r="BL804" i="1"/>
  <c r="BZ804" i="1"/>
  <c r="CG810" i="1"/>
  <c r="BL847" i="1"/>
  <c r="BZ847" i="1"/>
  <c r="CN847" i="1"/>
  <c r="BI999" i="1"/>
  <c r="BL999" i="1" s="1"/>
  <c r="BI1158" i="1"/>
  <c r="BL1158" i="1" s="1"/>
  <c r="BI1427" i="1"/>
  <c r="BL1427" i="1" s="1"/>
  <c r="BI1435" i="1"/>
  <c r="BL1435" i="1" s="1"/>
  <c r="CD1531" i="1"/>
  <c r="CG1531" i="1" s="1"/>
  <c r="BL1420" i="1"/>
  <c r="BL756" i="1"/>
  <c r="BS546" i="1"/>
  <c r="CP606" i="1"/>
  <c r="BS624" i="1"/>
  <c r="BL626" i="1"/>
  <c r="BL669" i="1"/>
  <c r="BI676" i="1"/>
  <c r="BL676" i="1" s="1"/>
  <c r="BI677" i="1"/>
  <c r="BL677" i="1" s="1"/>
  <c r="BI692" i="1"/>
  <c r="BL692" i="1" s="1"/>
  <c r="BI707" i="1"/>
  <c r="BL707" i="1" s="1"/>
  <c r="BI713" i="1"/>
  <c r="BL713" i="1" s="1"/>
  <c r="CK717" i="1"/>
  <c r="CN717" i="1" s="1"/>
  <c r="BW1430" i="1"/>
  <c r="BZ1430" i="1" s="1"/>
  <c r="CK1529" i="1"/>
  <c r="CN1529" i="1" s="1"/>
  <c r="BL1538" i="1"/>
  <c r="BZ1541" i="1"/>
  <c r="BL1542" i="1"/>
  <c r="BL1011" i="1"/>
  <c r="BL1001" i="1"/>
  <c r="CP1001" i="1" s="1"/>
  <c r="CQ1001" i="1" s="1"/>
  <c r="BL795" i="1"/>
  <c r="BL774" i="1"/>
  <c r="BL755" i="1"/>
  <c r="BL684" i="1"/>
  <c r="BL300" i="1"/>
  <c r="BS563" i="1"/>
  <c r="BL568" i="1"/>
  <c r="BL613" i="1"/>
  <c r="BZ614" i="1"/>
  <c r="CP618" i="1"/>
  <c r="BL624" i="1"/>
  <c r="BS625" i="1"/>
  <c r="BL644" i="1"/>
  <c r="BL658" i="1"/>
  <c r="BI663" i="1"/>
  <c r="BL663" i="1" s="1"/>
  <c r="BI664" i="1"/>
  <c r="BL664" i="1" s="1"/>
  <c r="BL668" i="1"/>
  <c r="CG672" i="1"/>
  <c r="BI680" i="1"/>
  <c r="BL680" i="1" s="1"/>
  <c r="BI691" i="1"/>
  <c r="BL691" i="1" s="1"/>
  <c r="BL709" i="1"/>
  <c r="BI715" i="1"/>
  <c r="BL715" i="1" s="1"/>
  <c r="BI726" i="1"/>
  <c r="BL726" i="1" s="1"/>
  <c r="BI730" i="1"/>
  <c r="BL730" i="1" s="1"/>
  <c r="BI745" i="1"/>
  <c r="BL745" i="1" s="1"/>
  <c r="BI757" i="1"/>
  <c r="BL757" i="1" s="1"/>
  <c r="BI761" i="1"/>
  <c r="BL761" i="1" s="1"/>
  <c r="BI793" i="1"/>
  <c r="BL793" i="1" s="1"/>
  <c r="CP872" i="1"/>
  <c r="BL941" i="1"/>
  <c r="CN950" i="1"/>
  <c r="BZ956" i="1"/>
  <c r="BI981" i="1"/>
  <c r="BL981" i="1" s="1"/>
  <c r="BI985" i="1"/>
  <c r="BL985" i="1" s="1"/>
  <c r="BI1016" i="1"/>
  <c r="BL1016" i="1" s="1"/>
  <c r="BS1104" i="1"/>
  <c r="CN1293" i="1"/>
  <c r="CP1342" i="1"/>
  <c r="BI1421" i="1"/>
  <c r="BL1421" i="1" s="1"/>
  <c r="BZ1519" i="1"/>
  <c r="BL1520" i="1"/>
  <c r="BL1527" i="1"/>
  <c r="BZ1529" i="1"/>
  <c r="BS1532" i="1"/>
  <c r="BS1535" i="1"/>
  <c r="BL984" i="1"/>
  <c r="BL763" i="1"/>
  <c r="BL758" i="1"/>
  <c r="BL747" i="1"/>
  <c r="BL742" i="1"/>
  <c r="BL727" i="1"/>
  <c r="BL661" i="1"/>
  <c r="CN893" i="1"/>
  <c r="CP893" i="1" s="1"/>
  <c r="CN895" i="1"/>
  <c r="CP895" i="1" s="1"/>
  <c r="CN963" i="1"/>
  <c r="CG1175" i="1"/>
  <c r="CG1195" i="1"/>
  <c r="CG1279" i="1"/>
  <c r="CP1301" i="1"/>
  <c r="CP1302" i="1"/>
  <c r="BZ1530" i="1"/>
  <c r="BL1425" i="1"/>
  <c r="BL1174" i="1"/>
  <c r="CP1174" i="1" s="1"/>
  <c r="BL1048" i="1"/>
  <c r="BZ1558" i="1"/>
  <c r="BI462" i="1"/>
  <c r="BL462" i="1" s="1"/>
  <c r="CP29" i="1"/>
  <c r="CP155" i="1"/>
  <c r="CG158" i="1"/>
  <c r="BZ435" i="1"/>
  <c r="CD791" i="1"/>
  <c r="CG791" i="1" s="1"/>
  <c r="CP34" i="1"/>
  <c r="BZ91" i="1"/>
  <c r="CP103" i="1"/>
  <c r="CP162" i="1"/>
  <c r="CP239" i="1"/>
  <c r="CG478" i="1"/>
  <c r="CG556" i="1"/>
  <c r="BZ574" i="1"/>
  <c r="CD664" i="1"/>
  <c r="CG664" i="1" s="1"/>
  <c r="CP1312" i="1"/>
  <c r="BP1428" i="1"/>
  <c r="BS1428" i="1" s="1"/>
  <c r="CP3" i="1"/>
  <c r="CP55" i="1"/>
  <c r="BS72" i="1"/>
  <c r="CG72" i="1"/>
  <c r="BS77" i="1"/>
  <c r="CG77" i="1"/>
  <c r="BS96" i="1"/>
  <c r="CG96" i="1"/>
  <c r="CG141" i="1"/>
  <c r="CG171" i="1"/>
  <c r="BS203" i="1"/>
  <c r="CP409" i="1"/>
  <c r="CP535" i="1"/>
  <c r="CG630" i="1"/>
  <c r="CG727" i="1"/>
  <c r="BS731" i="1"/>
  <c r="BS847" i="1"/>
  <c r="BZ943" i="1"/>
  <c r="CN947" i="1"/>
  <c r="CP1235" i="1"/>
  <c r="BZ672" i="1"/>
  <c r="BP725" i="1"/>
  <c r="BS725" i="1" s="1"/>
  <c r="CP852" i="1"/>
  <c r="CP927" i="1"/>
  <c r="CN1258" i="1"/>
  <c r="CP1271" i="1"/>
  <c r="CG1280" i="1"/>
  <c r="CG1284" i="1"/>
  <c r="CN1290" i="1"/>
  <c r="CN1366" i="1"/>
  <c r="CN1377" i="1"/>
  <c r="CG1378" i="1"/>
  <c r="CG1404" i="1"/>
  <c r="CG1405" i="1"/>
  <c r="CG1407" i="1"/>
  <c r="BZ1527" i="1"/>
  <c r="BZ1539" i="1"/>
  <c r="BZ1556" i="1"/>
  <c r="CP348" i="1"/>
  <c r="CN494" i="1"/>
  <c r="BS561" i="1"/>
  <c r="BS562" i="1"/>
  <c r="CP572" i="1"/>
  <c r="CQ572" i="1" s="1"/>
  <c r="BS628" i="1"/>
  <c r="CP849" i="1"/>
  <c r="CP945" i="1"/>
  <c r="BS955" i="1"/>
  <c r="CP978" i="1"/>
  <c r="CP1162" i="1"/>
  <c r="CG1287" i="1"/>
  <c r="CP1311" i="1"/>
  <c r="BZ562" i="1"/>
  <c r="BZ628" i="1"/>
  <c r="CG738" i="1"/>
  <c r="CN890" i="1"/>
  <c r="CP890" i="1" s="1"/>
  <c r="CN894" i="1"/>
  <c r="CP894" i="1" s="1"/>
  <c r="BZ942" i="1"/>
  <c r="BS944" i="1"/>
  <c r="BS951" i="1"/>
  <c r="BZ955" i="1"/>
  <c r="BS982" i="1"/>
  <c r="CP1189" i="1"/>
  <c r="CG1227" i="1"/>
  <c r="CG1293" i="1"/>
  <c r="CP1297" i="1"/>
  <c r="CG1373" i="1"/>
  <c r="BZ1425" i="1"/>
  <c r="BZ1426" i="1"/>
  <c r="BS1539" i="1"/>
  <c r="BS1558" i="1"/>
  <c r="CP16" i="1"/>
  <c r="CG90" i="1"/>
  <c r="CG91" i="1"/>
  <c r="BS95" i="1"/>
  <c r="CP100" i="1"/>
  <c r="CP323" i="1"/>
  <c r="CN436" i="1"/>
  <c r="BI447" i="1"/>
  <c r="BL447" i="1" s="1"/>
  <c r="CN496" i="1"/>
  <c r="CP537" i="1"/>
  <c r="BS552" i="1"/>
  <c r="BZ561" i="1"/>
  <c r="CP570" i="1"/>
  <c r="CP599" i="1"/>
  <c r="BS700" i="1"/>
  <c r="BI792" i="1"/>
  <c r="BL792" i="1" s="1"/>
  <c r="CD1034" i="1"/>
  <c r="CG1034" i="1" s="1"/>
  <c r="CP1298" i="1"/>
  <c r="CK1522" i="1"/>
  <c r="CN1522" i="1" s="1"/>
  <c r="BP689" i="1"/>
  <c r="BS689" i="1" s="1"/>
  <c r="BI696" i="1"/>
  <c r="BL696" i="1" s="1"/>
  <c r="BP716" i="1"/>
  <c r="BS716" i="1" s="1"/>
  <c r="BI749" i="1"/>
  <c r="BL749" i="1" s="1"/>
  <c r="BP1047" i="1"/>
  <c r="BS1047" i="1" s="1"/>
  <c r="CD1543" i="1"/>
  <c r="CG1543" i="1" s="1"/>
  <c r="BW680" i="1"/>
  <c r="BZ680" i="1" s="1"/>
  <c r="BW693" i="1"/>
  <c r="BZ693" i="1" s="1"/>
  <c r="CK1541" i="1"/>
  <c r="CN1541" i="1" s="1"/>
  <c r="CD739" i="1"/>
  <c r="CG739" i="1" s="1"/>
  <c r="BS63" i="1"/>
  <c r="CG74" i="1"/>
  <c r="BZ84" i="1"/>
  <c r="BZ85" i="1"/>
  <c r="BZ86" i="1"/>
  <c r="CP224" i="1"/>
  <c r="BS439" i="1"/>
  <c r="BS452" i="1"/>
  <c r="BI472" i="1"/>
  <c r="BL472" i="1" s="1"/>
  <c r="CP540" i="1"/>
  <c r="BS583" i="1"/>
  <c r="BZ63" i="1"/>
  <c r="BZ74" i="1"/>
  <c r="BZ77" i="1"/>
  <c r="BS84" i="1"/>
  <c r="CG84" i="1"/>
  <c r="BS85" i="1"/>
  <c r="CG85" i="1"/>
  <c r="BS86" i="1"/>
  <c r="CG86" i="1"/>
  <c r="BS87" i="1"/>
  <c r="CG87" i="1"/>
  <c r="CG93" i="1"/>
  <c r="BZ113" i="1"/>
  <c r="BS153" i="1"/>
  <c r="CP190" i="1"/>
  <c r="CP269" i="1"/>
  <c r="CQ269" i="1" s="1"/>
  <c r="BS304" i="1"/>
  <c r="BZ486" i="1"/>
  <c r="BS489" i="1"/>
  <c r="CP547" i="1"/>
  <c r="CG567" i="1"/>
  <c r="CG568" i="1"/>
  <c r="CG621" i="1"/>
  <c r="CG666" i="1"/>
  <c r="BS701" i="1"/>
  <c r="BP704" i="1"/>
  <c r="BS704" i="1" s="1"/>
  <c r="BP771" i="1"/>
  <c r="BS771" i="1" s="1"/>
  <c r="CP843" i="1"/>
  <c r="CD1539" i="1"/>
  <c r="CG1539" i="1" s="1"/>
  <c r="BS548" i="1"/>
  <c r="BZ566" i="1"/>
  <c r="BS613" i="1"/>
  <c r="BS623" i="1"/>
  <c r="BI764" i="1"/>
  <c r="BL764" i="1" s="1"/>
  <c r="BP774" i="1"/>
  <c r="BS774" i="1" s="1"/>
  <c r="CG816" i="1"/>
  <c r="CN897" i="1"/>
  <c r="CP897" i="1" s="1"/>
  <c r="CN955" i="1"/>
  <c r="BS956" i="1"/>
  <c r="BZ957" i="1"/>
  <c r="CG972" i="1"/>
  <c r="BW984" i="1"/>
  <c r="BZ984" i="1" s="1"/>
  <c r="CG1048" i="1"/>
  <c r="CG1278" i="1"/>
  <c r="CG1283" i="1"/>
  <c r="CG1377" i="1"/>
  <c r="CN1427" i="1"/>
  <c r="CP857" i="1"/>
  <c r="CD1008" i="1"/>
  <c r="CG1008" i="1" s="1"/>
  <c r="CD1042" i="1"/>
  <c r="CG1042" i="1" s="1"/>
  <c r="CP1365" i="1"/>
  <c r="CK1423" i="1"/>
  <c r="CN1423" i="1" s="1"/>
  <c r="BS1520" i="1"/>
  <c r="BZ1528" i="1"/>
  <c r="BZ87" i="1"/>
  <c r="BZ92" i="1"/>
  <c r="BZ94" i="1"/>
  <c r="BS113" i="1"/>
  <c r="BS157" i="1"/>
  <c r="BZ304" i="1"/>
  <c r="CG309" i="1"/>
  <c r="BS559" i="1"/>
  <c r="BS566" i="1"/>
  <c r="BZ583" i="1"/>
  <c r="BZ622" i="1"/>
  <c r="BZ623" i="1"/>
  <c r="BZ625" i="1"/>
  <c r="BZ626" i="1"/>
  <c r="CD726" i="1"/>
  <c r="CG726" i="1" s="1"/>
  <c r="CD1002" i="1"/>
  <c r="CG1002" i="1" s="1"/>
  <c r="CP1002" i="1" s="1"/>
  <c r="CQ1002" i="1" s="1"/>
  <c r="CP1251" i="1"/>
  <c r="CP1264" i="1"/>
  <c r="CP1339" i="1"/>
  <c r="CN1378" i="1"/>
  <c r="CP1409" i="1"/>
  <c r="CG1518" i="1"/>
  <c r="BS1526" i="1"/>
  <c r="CK1526" i="1"/>
  <c r="CN1526" i="1" s="1"/>
  <c r="CG1552" i="1"/>
  <c r="CP1552" i="1" s="1"/>
  <c r="BZ816" i="1"/>
  <c r="BS848" i="1"/>
  <c r="CG848" i="1"/>
  <c r="CN896" i="1"/>
  <c r="CP896" i="1" s="1"/>
  <c r="BZ940" i="1"/>
  <c r="CN940" i="1"/>
  <c r="BS941" i="1"/>
  <c r="BZ944" i="1"/>
  <c r="BS947" i="1"/>
  <c r="BS950" i="1"/>
  <c r="CN951" i="1"/>
  <c r="BZ953" i="1"/>
  <c r="BS954" i="1"/>
  <c r="CN954" i="1"/>
  <c r="BZ961" i="1"/>
  <c r="CN961" i="1"/>
  <c r="CG1260" i="1"/>
  <c r="CN1283" i="1"/>
  <c r="CP1321" i="1"/>
  <c r="BS1533" i="1"/>
  <c r="CP1327" i="1"/>
  <c r="CG1379" i="1"/>
  <c r="BS1519" i="1"/>
  <c r="CN1520" i="1"/>
  <c r="BS1521" i="1"/>
  <c r="BS1525" i="1"/>
  <c r="BZ1526" i="1"/>
  <c r="BS1529" i="1"/>
  <c r="BZ1534" i="1"/>
  <c r="BZ1542" i="1"/>
  <c r="BS1555" i="1"/>
  <c r="CD628" i="1"/>
  <c r="CG628" i="1" s="1"/>
  <c r="CD667" i="1"/>
  <c r="CG667" i="1" s="1"/>
  <c r="BW712" i="1"/>
  <c r="BZ712" i="1" s="1"/>
  <c r="CK719" i="1"/>
  <c r="CN719" i="1" s="1"/>
  <c r="BP723" i="1"/>
  <c r="BS723" i="1" s="1"/>
  <c r="BP736" i="1"/>
  <c r="BS736" i="1" s="1"/>
  <c r="BW1012" i="1"/>
  <c r="BZ1012" i="1" s="1"/>
  <c r="BI433" i="1"/>
  <c r="BL433" i="1" s="1"/>
  <c r="CP284" i="1"/>
  <c r="BW649" i="1"/>
  <c r="BZ649" i="1" s="1"/>
  <c r="BP674" i="1"/>
  <c r="BS674" i="1" s="1"/>
  <c r="BI735" i="1"/>
  <c r="BL735" i="1" s="1"/>
  <c r="BW745" i="1"/>
  <c r="BZ745" i="1" s="1"/>
  <c r="BP769" i="1"/>
  <c r="BS769" i="1" s="1"/>
  <c r="BW799" i="1"/>
  <c r="BZ799" i="1" s="1"/>
  <c r="BI974" i="1"/>
  <c r="BL974" i="1" s="1"/>
  <c r="CP19" i="1"/>
  <c r="CP46" i="1"/>
  <c r="CG89" i="1"/>
  <c r="BS90" i="1"/>
  <c r="CG94" i="1"/>
  <c r="CP117" i="1"/>
  <c r="CP118" i="1"/>
  <c r="CP143" i="1"/>
  <c r="CP145" i="1"/>
  <c r="CP244" i="1"/>
  <c r="CK439" i="1"/>
  <c r="CN439" i="1" s="1"/>
  <c r="BP453" i="1"/>
  <c r="BS453" i="1" s="1"/>
  <c r="CG673" i="1"/>
  <c r="BI700" i="1"/>
  <c r="BL700" i="1" s="1"/>
  <c r="CD743" i="1"/>
  <c r="CG743" i="1" s="1"/>
  <c r="BI798" i="1"/>
  <c r="BL798" i="1" s="1"/>
  <c r="CP10" i="1"/>
  <c r="CP37" i="1"/>
  <c r="CD306" i="1"/>
  <c r="CG306" i="1" s="1"/>
  <c r="CD430" i="1"/>
  <c r="CG430" i="1" s="1"/>
  <c r="CP43" i="1"/>
  <c r="CP57" i="1"/>
  <c r="CP82" i="1"/>
  <c r="CP111" i="1"/>
  <c r="CP245" i="1"/>
  <c r="CQ245" i="1" s="1"/>
  <c r="CP287" i="1"/>
  <c r="CD312" i="1"/>
  <c r="CG312" i="1" s="1"/>
  <c r="CK452" i="1"/>
  <c r="CN452" i="1" s="1"/>
  <c r="BW463" i="1"/>
  <c r="BZ463" i="1" s="1"/>
  <c r="BI701" i="1"/>
  <c r="BL701" i="1" s="1"/>
  <c r="BP733" i="1"/>
  <c r="BS733" i="1" s="1"/>
  <c r="BP748" i="1"/>
  <c r="BS748" i="1" s="1"/>
  <c r="CK803" i="1"/>
  <c r="CN803" i="1" s="1"/>
  <c r="CP803" i="1" s="1"/>
  <c r="BP1420" i="1"/>
  <c r="BS1420" i="1" s="1"/>
  <c r="CD1522" i="1"/>
  <c r="CG1522" i="1" s="1"/>
  <c r="CG52" i="1"/>
  <c r="CP52" i="1" s="1"/>
  <c r="BS93" i="1"/>
  <c r="CP187" i="1"/>
  <c r="CP222" i="1"/>
  <c r="CP226" i="1"/>
  <c r="CP232" i="1"/>
  <c r="CP238" i="1"/>
  <c r="CP261" i="1"/>
  <c r="BP297" i="1"/>
  <c r="BS297" i="1" s="1"/>
  <c r="BS298" i="1"/>
  <c r="BI310" i="1"/>
  <c r="BL310" i="1" s="1"/>
  <c r="CP351" i="1"/>
  <c r="CN435" i="1"/>
  <c r="BI475" i="1"/>
  <c r="BL475" i="1" s="1"/>
  <c r="CP555" i="1"/>
  <c r="BW641" i="1"/>
  <c r="BZ641" i="1" s="1"/>
  <c r="BW657" i="1"/>
  <c r="BZ657" i="1" s="1"/>
  <c r="BI694" i="1"/>
  <c r="BL694" i="1" s="1"/>
  <c r="BW754" i="1"/>
  <c r="BZ754" i="1" s="1"/>
  <c r="BW760" i="1"/>
  <c r="BZ760" i="1" s="1"/>
  <c r="CD763" i="1"/>
  <c r="CG763" i="1" s="1"/>
  <c r="CP144" i="1"/>
  <c r="CP161" i="1"/>
  <c r="CP211" i="1"/>
  <c r="CP262" i="1"/>
  <c r="CQ262" i="1" s="1"/>
  <c r="BI468" i="1"/>
  <c r="BL468" i="1" s="1"/>
  <c r="BI487" i="1"/>
  <c r="BL487" i="1" s="1"/>
  <c r="CP531" i="1"/>
  <c r="BZ552" i="1"/>
  <c r="CP554" i="1"/>
  <c r="CP586" i="1"/>
  <c r="BI667" i="1"/>
  <c r="BL667" i="1" s="1"/>
  <c r="BW706" i="1"/>
  <c r="BZ706" i="1" s="1"/>
  <c r="BI711" i="1"/>
  <c r="BL711" i="1" s="1"/>
  <c r="BI732" i="1"/>
  <c r="BL732" i="1" s="1"/>
  <c r="BW744" i="1"/>
  <c r="BZ744" i="1" s="1"/>
  <c r="BP757" i="1"/>
  <c r="BS757" i="1" s="1"/>
  <c r="BP767" i="1"/>
  <c r="BS767" i="1" s="1"/>
  <c r="CD795" i="1"/>
  <c r="CG795" i="1" s="1"/>
  <c r="CK796" i="1"/>
  <c r="CN796" i="1" s="1"/>
  <c r="BP1006" i="1"/>
  <c r="BS1006" i="1" s="1"/>
  <c r="CP365" i="1"/>
  <c r="BS440" i="1"/>
  <c r="BI461" i="1"/>
  <c r="BL461" i="1" s="1"/>
  <c r="BI662" i="1"/>
  <c r="BL662" i="1" s="1"/>
  <c r="CD684" i="1"/>
  <c r="CG684" i="1" s="1"/>
  <c r="BS741" i="1"/>
  <c r="BP750" i="1"/>
  <c r="BS750" i="1" s="1"/>
  <c r="BP752" i="1"/>
  <c r="BS752" i="1" s="1"/>
  <c r="BS755" i="1"/>
  <c r="CG58" i="1"/>
  <c r="BZ72" i="1"/>
  <c r="BS74" i="1"/>
  <c r="BS92" i="1"/>
  <c r="BZ93" i="1"/>
  <c r="CG95" i="1"/>
  <c r="BZ114" i="1"/>
  <c r="CG153" i="1"/>
  <c r="BS154" i="1"/>
  <c r="CP263" i="1"/>
  <c r="CQ263" i="1" s="1"/>
  <c r="BZ298" i="1"/>
  <c r="CG304" i="1"/>
  <c r="BS315" i="1"/>
  <c r="CG431" i="1"/>
  <c r="BZ466" i="1"/>
  <c r="BS485" i="1"/>
  <c r="BS493" i="1"/>
  <c r="CG493" i="1"/>
  <c r="CP536" i="1"/>
  <c r="CP542" i="1"/>
  <c r="BZ545" i="1"/>
  <c r="BS556" i="1"/>
  <c r="CP576" i="1"/>
  <c r="CQ576" i="1" s="1"/>
  <c r="CP590" i="1"/>
  <c r="CP592" i="1"/>
  <c r="CP594" i="1"/>
  <c r="CP600" i="1"/>
  <c r="BS630" i="1"/>
  <c r="BZ662" i="1"/>
  <c r="CG665" i="1"/>
  <c r="CG674" i="1"/>
  <c r="CD676" i="1"/>
  <c r="CG676" i="1" s="1"/>
  <c r="CP678" i="1"/>
  <c r="CP679" i="1"/>
  <c r="CG681" i="1"/>
  <c r="CP681" i="1" s="1"/>
  <c r="CD683" i="1"/>
  <c r="CG683" i="1" s="1"/>
  <c r="BP698" i="1"/>
  <c r="BS698" i="1" s="1"/>
  <c r="BZ699" i="1"/>
  <c r="CK702" i="1"/>
  <c r="CN702" i="1" s="1"/>
  <c r="CN706" i="1"/>
  <c r="CK707" i="1"/>
  <c r="CN707" i="1" s="1"/>
  <c r="BP708" i="1"/>
  <c r="BS708" i="1" s="1"/>
  <c r="BP709" i="1"/>
  <c r="BS709" i="1" s="1"/>
  <c r="CD721" i="1"/>
  <c r="CG721" i="1" s="1"/>
  <c r="CK722" i="1"/>
  <c r="CN722" i="1" s="1"/>
  <c r="CD734" i="1"/>
  <c r="CG734" i="1" s="1"/>
  <c r="CG736" i="1"/>
  <c r="BI741" i="1"/>
  <c r="BL741" i="1" s="1"/>
  <c r="BW758" i="1"/>
  <c r="BZ758" i="1" s="1"/>
  <c r="BS761" i="1"/>
  <c r="BI769" i="1"/>
  <c r="BL769" i="1" s="1"/>
  <c r="BI787" i="1"/>
  <c r="BL787" i="1" s="1"/>
  <c r="CN928" i="1"/>
  <c r="CP936" i="1"/>
  <c r="CP959" i="1"/>
  <c r="CN962" i="1"/>
  <c r="CP966" i="1"/>
  <c r="BP988" i="1"/>
  <c r="BS988" i="1" s="1"/>
  <c r="CP935" i="1"/>
  <c r="BW1038" i="1"/>
  <c r="BZ1038" i="1" s="1"/>
  <c r="CP1206" i="1"/>
  <c r="CP1208" i="1"/>
  <c r="CP1216" i="1"/>
  <c r="CP1224" i="1"/>
  <c r="CP1234" i="1"/>
  <c r="CP1250" i="1"/>
  <c r="CP1203" i="1"/>
  <c r="CP1214" i="1"/>
  <c r="CP1222" i="1"/>
  <c r="CP1245" i="1"/>
  <c r="CP1295" i="1"/>
  <c r="CP1315" i="1"/>
  <c r="BS91" i="1"/>
  <c r="BZ141" i="1"/>
  <c r="BZ172" i="1"/>
  <c r="BS309" i="1"/>
  <c r="BZ431" i="1"/>
  <c r="BZ436" i="1"/>
  <c r="CD444" i="1"/>
  <c r="CG444" i="1" s="1"/>
  <c r="CK455" i="1"/>
  <c r="CN455" i="1" s="1"/>
  <c r="CP550" i="1"/>
  <c r="CP551" i="1"/>
  <c r="BS565" i="1"/>
  <c r="CP598" i="1"/>
  <c r="CP601" i="1"/>
  <c r="CP602" i="1"/>
  <c r="BI640" i="1"/>
  <c r="BL640" i="1" s="1"/>
  <c r="BI646" i="1"/>
  <c r="BL646" i="1" s="1"/>
  <c r="BI648" i="1"/>
  <c r="BL648" i="1" s="1"/>
  <c r="BI654" i="1"/>
  <c r="BL654" i="1" s="1"/>
  <c r="BI656" i="1"/>
  <c r="BL656" i="1" s="1"/>
  <c r="CD680" i="1"/>
  <c r="CG680" i="1" s="1"/>
  <c r="BZ694" i="1"/>
  <c r="CN712" i="1"/>
  <c r="CK713" i="1"/>
  <c r="CN713" i="1" s="1"/>
  <c r="BP714" i="1"/>
  <c r="BS714" i="1" s="1"/>
  <c r="BZ728" i="1"/>
  <c r="BP729" i="1"/>
  <c r="BS729" i="1" s="1"/>
  <c r="CD746" i="1"/>
  <c r="CG746" i="1" s="1"/>
  <c r="CG748" i="1"/>
  <c r="BW756" i="1"/>
  <c r="BZ756" i="1" s="1"/>
  <c r="BS759" i="1"/>
  <c r="BP763" i="1"/>
  <c r="BS763" i="1" s="1"/>
  <c r="CP777" i="1"/>
  <c r="CG792" i="1"/>
  <c r="CP854" i="1"/>
  <c r="CP882" i="1"/>
  <c r="CP934" i="1"/>
  <c r="BS943" i="1"/>
  <c r="BP981" i="1"/>
  <c r="BS981" i="1" s="1"/>
  <c r="BI988" i="1"/>
  <c r="BL988" i="1" s="1"/>
  <c r="BW1009" i="1"/>
  <c r="BZ1009" i="1" s="1"/>
  <c r="BZ493" i="1"/>
  <c r="CN493" i="1"/>
  <c r="CG494" i="1"/>
  <c r="BS496" i="1"/>
  <c r="BS545" i="1"/>
  <c r="CP584" i="1"/>
  <c r="CP603" i="1"/>
  <c r="CP610" i="1"/>
  <c r="BZ630" i="1"/>
  <c r="BZ661" i="1"/>
  <c r="BS676" i="1"/>
  <c r="BS684" i="1"/>
  <c r="BZ702" i="1"/>
  <c r="BZ707" i="1"/>
  <c r="BZ713" i="1"/>
  <c r="CN715" i="1"/>
  <c r="CN720" i="1"/>
  <c r="BZ722" i="1"/>
  <c r="CN724" i="1"/>
  <c r="BS734" i="1"/>
  <c r="BS742" i="1"/>
  <c r="BS744" i="1"/>
  <c r="BS746" i="1"/>
  <c r="BZ770" i="1"/>
  <c r="CK785" i="1"/>
  <c r="CN785" i="1" s="1"/>
  <c r="CP785" i="1" s="1"/>
  <c r="BZ792" i="1"/>
  <c r="BS794" i="1"/>
  <c r="CN801" i="1"/>
  <c r="CP801" i="1" s="1"/>
  <c r="CG806" i="1"/>
  <c r="CP867" i="1"/>
  <c r="CN891" i="1"/>
  <c r="CP891" i="1" s="1"/>
  <c r="BZ947" i="1"/>
  <c r="BS949" i="1"/>
  <c r="BZ951" i="1"/>
  <c r="CN953" i="1"/>
  <c r="CG983" i="1"/>
  <c r="CD987" i="1"/>
  <c r="CG987" i="1" s="1"/>
  <c r="BS991" i="1"/>
  <c r="BZ568" i="1"/>
  <c r="CP596" i="1"/>
  <c r="BS614" i="1"/>
  <c r="BZ621" i="1"/>
  <c r="CG660" i="1"/>
  <c r="CN688" i="1"/>
  <c r="BS728" i="1"/>
  <c r="CK797" i="1"/>
  <c r="CN797" i="1" s="1"/>
  <c r="CP797" i="1" s="1"/>
  <c r="CP874" i="1"/>
  <c r="BZ928" i="1"/>
  <c r="CP929" i="1"/>
  <c r="CN957" i="1"/>
  <c r="BW983" i="1"/>
  <c r="BZ983" i="1" s="1"/>
  <c r="CD1007" i="1"/>
  <c r="CG1007" i="1" s="1"/>
  <c r="BZ1022" i="1"/>
  <c r="CP844" i="1"/>
  <c r="CP851" i="1"/>
  <c r="CP875" i="1"/>
  <c r="CP886" i="1"/>
  <c r="CN892" i="1"/>
  <c r="CP892" i="1" s="1"/>
  <c r="CN901" i="1"/>
  <c r="CP901" i="1" s="1"/>
  <c r="BZ939" i="1"/>
  <c r="CN939" i="1"/>
  <c r="BZ941" i="1"/>
  <c r="BS942" i="1"/>
  <c r="CN943" i="1"/>
  <c r="CN944" i="1"/>
  <c r="BS948" i="1"/>
  <c r="BZ949" i="1"/>
  <c r="BS957" i="1"/>
  <c r="BS958" i="1"/>
  <c r="BS960" i="1"/>
  <c r="BS961" i="1"/>
  <c r="BS962" i="1"/>
  <c r="BS963" i="1"/>
  <c r="CG968" i="1"/>
  <c r="BZ970" i="1"/>
  <c r="BZ995" i="1"/>
  <c r="CG1026" i="1"/>
  <c r="BZ1049" i="1"/>
  <c r="BP1106" i="1"/>
  <c r="BS1106" i="1" s="1"/>
  <c r="CD1120" i="1"/>
  <c r="CG1120" i="1" s="1"/>
  <c r="CP1120" i="1" s="1"/>
  <c r="CP1176" i="1"/>
  <c r="CP1236" i="1"/>
  <c r="CP1238" i="1"/>
  <c r="CP1252" i="1"/>
  <c r="CP1303" i="1"/>
  <c r="CP1323" i="1"/>
  <c r="CP920" i="1"/>
  <c r="CN949" i="1"/>
  <c r="BZ958" i="1"/>
  <c r="BZ960" i="1"/>
  <c r="BZ962" i="1"/>
  <c r="BP1094" i="1"/>
  <c r="BS1094" i="1" s="1"/>
  <c r="CP1199" i="1"/>
  <c r="CP1368" i="1"/>
  <c r="CP1166" i="1"/>
  <c r="CP1181" i="1"/>
  <c r="CP1192" i="1"/>
  <c r="CP1204" i="1"/>
  <c r="CP1210" i="1"/>
  <c r="CP1211" i="1"/>
  <c r="CP1218" i="1"/>
  <c r="CP1220" i="1"/>
  <c r="CP1242" i="1"/>
  <c r="CP1243" i="1"/>
  <c r="CP1259" i="1"/>
  <c r="CN1260" i="1"/>
  <c r="CG1285" i="1"/>
  <c r="CP1300" i="1"/>
  <c r="CP1307" i="1"/>
  <c r="CP1320" i="1"/>
  <c r="CP1324" i="1"/>
  <c r="CP1325" i="1"/>
  <c r="CP1335" i="1"/>
  <c r="CP1337" i="1"/>
  <c r="CP1347" i="1"/>
  <c r="CP1350" i="1"/>
  <c r="CP1357" i="1"/>
  <c r="CP1358" i="1"/>
  <c r="CP1170" i="1"/>
  <c r="CP1184" i="1"/>
  <c r="CP1246" i="1"/>
  <c r="CG1255" i="1"/>
  <c r="CP1267" i="1"/>
  <c r="CP1299" i="1"/>
  <c r="CP1306" i="1"/>
  <c r="CP1308" i="1"/>
  <c r="CP1313" i="1"/>
  <c r="CP1317" i="1"/>
  <c r="CP1319" i="1"/>
  <c r="CP1383" i="1"/>
  <c r="CP1226" i="1"/>
  <c r="CP1240" i="1"/>
  <c r="CN1253" i="1"/>
  <c r="CP1257" i="1"/>
  <c r="CP1270" i="1"/>
  <c r="CP1276" i="1"/>
  <c r="CP1277" i="1"/>
  <c r="CP1333" i="1"/>
  <c r="CP1336" i="1"/>
  <c r="CP1343" i="1"/>
  <c r="CP1360" i="1"/>
  <c r="CG1361" i="1"/>
  <c r="CG1362" i="1"/>
  <c r="CG1367" i="1"/>
  <c r="CP1371" i="1"/>
  <c r="CP1375" i="1"/>
  <c r="CP1376" i="1"/>
  <c r="BP1425" i="1"/>
  <c r="BS1425" i="1" s="1"/>
  <c r="CD1429" i="1"/>
  <c r="CG1429" i="1" s="1"/>
  <c r="CK1535" i="1"/>
  <c r="CN1535" i="1" s="1"/>
  <c r="CP1393" i="1"/>
  <c r="CP1394" i="1"/>
  <c r="CP1402" i="1"/>
  <c r="CD1428" i="1"/>
  <c r="CG1428" i="1" s="1"/>
  <c r="CD1435" i="1"/>
  <c r="CG1435" i="1" s="1"/>
  <c r="CP1406" i="1"/>
  <c r="CN1407" i="1"/>
  <c r="CP1415" i="1"/>
  <c r="CG1421" i="1"/>
  <c r="CN1421" i="1"/>
  <c r="CD1431" i="1"/>
  <c r="CG1431" i="1" s="1"/>
  <c r="CK1432" i="1"/>
  <c r="CN1432" i="1" s="1"/>
  <c r="CP1450" i="1"/>
  <c r="CK1536" i="1"/>
  <c r="CN1536" i="1" s="1"/>
  <c r="CP1386" i="1"/>
  <c r="CP1388" i="1"/>
  <c r="CP1398" i="1"/>
  <c r="CP1399" i="1"/>
  <c r="BP1421" i="1"/>
  <c r="BS1421" i="1" s="1"/>
  <c r="BP1431" i="1"/>
  <c r="BS1431" i="1" s="1"/>
  <c r="CD1528" i="1"/>
  <c r="CG1528" i="1" s="1"/>
  <c r="CK1538" i="1"/>
  <c r="CN1538" i="1" s="1"/>
  <c r="CD1555" i="1"/>
  <c r="CG1555" i="1" s="1"/>
  <c r="CN1175" i="1"/>
  <c r="CN1195" i="1"/>
  <c r="CP1205" i="1"/>
  <c r="CP1209" i="1"/>
  <c r="CP1213" i="1"/>
  <c r="CP1217" i="1"/>
  <c r="CP1221" i="1"/>
  <c r="CP1225" i="1"/>
  <c r="CG1253" i="1"/>
  <c r="CG1256" i="1"/>
  <c r="CP1273" i="1"/>
  <c r="CG1281" i="1"/>
  <c r="CG1282" i="1"/>
  <c r="CN1285" i="1"/>
  <c r="CG1288" i="1"/>
  <c r="CN1289" i="1"/>
  <c r="CP1294" i="1"/>
  <c r="CP1296" i="1"/>
  <c r="CP1309" i="1"/>
  <c r="CP1316" i="1"/>
  <c r="CP1328" i="1"/>
  <c r="CP1352" i="1"/>
  <c r="CN1361" i="1"/>
  <c r="CN1372" i="1"/>
  <c r="CP1389" i="1"/>
  <c r="BW1422" i="1"/>
  <c r="BZ1422" i="1" s="1"/>
  <c r="CN1424" i="1"/>
  <c r="BS1432" i="1"/>
  <c r="CG1481" i="1"/>
  <c r="CP1488" i="1"/>
  <c r="CQ1488" i="1" s="1"/>
  <c r="BZ1518" i="1"/>
  <c r="CN1519" i="1"/>
  <c r="CK1521" i="1"/>
  <c r="CN1521" i="1" s="1"/>
  <c r="CK1523" i="1"/>
  <c r="CN1523" i="1" s="1"/>
  <c r="BZ1543" i="1"/>
  <c r="CD1544" i="1"/>
  <c r="CG1544" i="1" s="1"/>
  <c r="CP1544" i="1" s="1"/>
  <c r="CD1546" i="1"/>
  <c r="CG1546" i="1" s="1"/>
  <c r="CP1546" i="1" s="1"/>
  <c r="CP1261" i="1"/>
  <c r="CN1281" i="1"/>
  <c r="CG1286" i="1"/>
  <c r="CG1290" i="1"/>
  <c r="CN1292" i="1"/>
  <c r="CP1330" i="1"/>
  <c r="CP1332" i="1"/>
  <c r="CN1362" i="1"/>
  <c r="CN1405" i="1"/>
  <c r="BZ1435" i="1"/>
  <c r="BS1527" i="1"/>
  <c r="BS1528" i="1"/>
  <c r="BS1530" i="1"/>
  <c r="CP1547" i="1"/>
  <c r="CG1549" i="1"/>
  <c r="CP1549" i="1" s="1"/>
  <c r="CG1520" i="1"/>
  <c r="BS1531" i="1"/>
  <c r="BZ1532" i="1"/>
  <c r="CN1532" i="1"/>
  <c r="BS1541" i="1"/>
  <c r="BS1542" i="1"/>
  <c r="CD1542" i="1"/>
  <c r="CG1542" i="1" s="1"/>
  <c r="CP1545" i="1"/>
  <c r="BS1518" i="1"/>
  <c r="BZ1521" i="1"/>
  <c r="BS1524" i="1"/>
  <c r="BZ1531" i="1"/>
  <c r="BS1534" i="1"/>
  <c r="BS1543" i="1"/>
  <c r="CP69" i="1"/>
  <c r="CP6" i="1"/>
  <c r="CP8" i="1"/>
  <c r="CP12" i="1"/>
  <c r="CP18" i="1"/>
  <c r="CP25" i="1"/>
  <c r="CP28" i="1"/>
  <c r="CP33" i="1"/>
  <c r="CP36" i="1"/>
  <c r="CP39" i="1"/>
  <c r="CP42" i="1"/>
  <c r="CP45" i="1"/>
  <c r="CP48" i="1"/>
  <c r="CP50" i="1"/>
  <c r="CP56" i="1"/>
  <c r="CP65" i="1"/>
  <c r="CP78" i="1"/>
  <c r="CP81" i="1"/>
  <c r="CP88" i="1"/>
  <c r="CP97" i="1"/>
  <c r="CP99" i="1"/>
  <c r="CP107" i="1"/>
  <c r="CP110" i="1"/>
  <c r="CP116" i="1"/>
  <c r="CP122" i="1"/>
  <c r="CP123" i="1"/>
  <c r="CP124" i="1"/>
  <c r="CP125" i="1"/>
  <c r="CP126" i="1"/>
  <c r="CP156" i="1"/>
  <c r="CP164" i="1"/>
  <c r="CP165" i="1"/>
  <c r="CP185" i="1"/>
  <c r="CQ185" i="1" s="1"/>
  <c r="CP189" i="1"/>
  <c r="CP192" i="1"/>
  <c r="CP195" i="1"/>
  <c r="CP199" i="1"/>
  <c r="CP200" i="1"/>
  <c r="CP201" i="1"/>
  <c r="CP202" i="1"/>
  <c r="CP204" i="1"/>
  <c r="CP206" i="1"/>
  <c r="CP208" i="1"/>
  <c r="CP210" i="1"/>
  <c r="CP214" i="1"/>
  <c r="CP221" i="1"/>
  <c r="CQ221" i="1" s="1"/>
  <c r="CP231" i="1"/>
  <c r="CP240" i="1"/>
  <c r="CP241" i="1"/>
  <c r="CP246" i="1"/>
  <c r="CQ246" i="1" s="1"/>
  <c r="CP265" i="1"/>
  <c r="CQ265" i="1" s="1"/>
  <c r="CP271" i="1"/>
  <c r="CQ271" i="1" s="1"/>
  <c r="CP273" i="1"/>
  <c r="CQ273" i="1" s="1"/>
  <c r="CP274" i="1"/>
  <c r="CQ274" i="1" s="1"/>
  <c r="CP288" i="1"/>
  <c r="CP289" i="1"/>
  <c r="CP344" i="1"/>
  <c r="CP350" i="1"/>
  <c r="CP368" i="1"/>
  <c r="CP376" i="1"/>
  <c r="CP384" i="1"/>
  <c r="CP404" i="1"/>
  <c r="CP529" i="1"/>
  <c r="CP120" i="1"/>
  <c r="CP121" i="1"/>
  <c r="CP127" i="1"/>
  <c r="CP142" i="1"/>
  <c r="CP159" i="1"/>
  <c r="CP160" i="1"/>
  <c r="CP170" i="1"/>
  <c r="CP186" i="1"/>
  <c r="CP188" i="1"/>
  <c r="CP193" i="1"/>
  <c r="CP205" i="1"/>
  <c r="CP207" i="1"/>
  <c r="CP209" i="1"/>
  <c r="CP212" i="1"/>
  <c r="CP217" i="1"/>
  <c r="CP220" i="1"/>
  <c r="CQ220" i="1" s="1"/>
  <c r="CP229" i="1"/>
  <c r="CP236" i="1"/>
  <c r="CP237" i="1"/>
  <c r="CP267" i="1"/>
  <c r="CP268" i="1"/>
  <c r="CP285" i="1"/>
  <c r="CP340" i="1"/>
  <c r="CP354" i="1"/>
  <c r="CP363" i="1"/>
  <c r="CP372" i="1"/>
  <c r="CP389" i="1"/>
  <c r="CP397" i="1"/>
  <c r="CP543" i="1"/>
  <c r="CP588" i="1"/>
  <c r="CP22" i="1"/>
  <c r="CP132" i="1"/>
  <c r="CP216" i="1"/>
  <c r="CP11" i="1"/>
  <c r="CP14" i="1"/>
  <c r="CP20" i="1"/>
  <c r="CP23" i="1"/>
  <c r="CP26" i="1"/>
  <c r="CP31" i="1"/>
  <c r="CP38" i="1"/>
  <c r="CP40" i="1"/>
  <c r="CP47" i="1"/>
  <c r="CP53" i="1"/>
  <c r="CP62" i="1"/>
  <c r="CP64" i="1"/>
  <c r="CP67" i="1"/>
  <c r="CP70" i="1"/>
  <c r="CP75" i="1"/>
  <c r="CP79" i="1"/>
  <c r="CP98" i="1"/>
  <c r="CP101" i="1"/>
  <c r="CP105" i="1"/>
  <c r="CP108" i="1"/>
  <c r="CP4" i="1"/>
  <c r="CP7" i="1"/>
  <c r="CP15" i="1"/>
  <c r="CP21" i="1"/>
  <c r="CP24" i="1"/>
  <c r="CP27" i="1"/>
  <c r="CP30" i="1"/>
  <c r="CP32" i="1"/>
  <c r="CP35" i="1"/>
  <c r="CP41" i="1"/>
  <c r="CP44" i="1"/>
  <c r="CP51" i="1"/>
  <c r="CP54" i="1"/>
  <c r="CP60" i="1"/>
  <c r="CP68" i="1"/>
  <c r="CP71" i="1"/>
  <c r="CP73" i="1"/>
  <c r="CP76" i="1"/>
  <c r="CP80" i="1"/>
  <c r="CP83" i="1"/>
  <c r="CP102" i="1"/>
  <c r="CP106" i="1"/>
  <c r="CP109" i="1"/>
  <c r="CP112" i="1"/>
  <c r="CP115" i="1"/>
  <c r="CP119" i="1"/>
  <c r="CP128" i="1"/>
  <c r="CP151" i="1"/>
  <c r="CP152" i="1"/>
  <c r="CP166" i="1"/>
  <c r="CP167" i="1"/>
  <c r="CP168" i="1"/>
  <c r="CP169" i="1"/>
  <c r="CP191" i="1"/>
  <c r="CP213" i="1"/>
  <c r="CP223" i="1"/>
  <c r="CP225" i="1"/>
  <c r="CP227" i="1"/>
  <c r="CP230" i="1"/>
  <c r="CP242" i="1"/>
  <c r="CP243" i="1"/>
  <c r="CQ243" i="1" s="1"/>
  <c r="CP264" i="1"/>
  <c r="CP270" i="1"/>
  <c r="CQ270" i="1" s="1"/>
  <c r="CP290" i="1"/>
  <c r="CP293" i="1"/>
  <c r="CP327" i="1"/>
  <c r="CP533" i="1"/>
  <c r="CP553" i="1"/>
  <c r="CP597" i="1"/>
  <c r="CP611" i="1"/>
  <c r="CP539" i="1"/>
  <c r="CP541" i="1"/>
  <c r="CP544" i="1"/>
  <c r="BZ546" i="1"/>
  <c r="BZ559" i="1"/>
  <c r="BZ563" i="1"/>
  <c r="BZ567" i="1"/>
  <c r="BS574" i="1"/>
  <c r="CP575" i="1"/>
  <c r="CP580" i="1"/>
  <c r="CP585" i="1"/>
  <c r="CP593" i="1"/>
  <c r="CP595" i="1"/>
  <c r="CP604" i="1"/>
  <c r="CP608" i="1"/>
  <c r="BZ613" i="1"/>
  <c r="CG624" i="1"/>
  <c r="CG625" i="1"/>
  <c r="BS639" i="1"/>
  <c r="BP644" i="1"/>
  <c r="BS644" i="1" s="1"/>
  <c r="CD646" i="1"/>
  <c r="CG646" i="1" s="1"/>
  <c r="BS647" i="1"/>
  <c r="BP652" i="1"/>
  <c r="BS652" i="1" s="1"/>
  <c r="CD654" i="1"/>
  <c r="CG654" i="1" s="1"/>
  <c r="BS655" i="1"/>
  <c r="BZ663" i="1"/>
  <c r="BP666" i="1"/>
  <c r="BS666" i="1" s="1"/>
  <c r="BP670" i="1"/>
  <c r="BS670" i="1" s="1"/>
  <c r="CD677" i="1"/>
  <c r="CG677" i="1" s="1"/>
  <c r="CD689" i="1"/>
  <c r="CG689" i="1" s="1"/>
  <c r="CN699" i="1"/>
  <c r="BI702" i="1"/>
  <c r="BL702" i="1" s="1"/>
  <c r="CD706" i="1"/>
  <c r="CG706" i="1" s="1"/>
  <c r="CK708" i="1"/>
  <c r="CN708" i="1" s="1"/>
  <c r="CD712" i="1"/>
  <c r="CG712" i="1" s="1"/>
  <c r="CK714" i="1"/>
  <c r="CN714" i="1" s="1"/>
  <c r="CD725" i="1"/>
  <c r="CG725" i="1" s="1"/>
  <c r="BI729" i="1"/>
  <c r="BL729" i="1" s="1"/>
  <c r="CD730" i="1"/>
  <c r="CG730" i="1" s="1"/>
  <c r="BW734" i="1"/>
  <c r="BZ734" i="1" s="1"/>
  <c r="BP739" i="1"/>
  <c r="BS739" i="1" s="1"/>
  <c r="CD747" i="1"/>
  <c r="CG747" i="1" s="1"/>
  <c r="BP749" i="1"/>
  <c r="BS749" i="1" s="1"/>
  <c r="BW750" i="1"/>
  <c r="BZ750" i="1" s="1"/>
  <c r="BI753" i="1"/>
  <c r="BL753" i="1" s="1"/>
  <c r="CD762" i="1"/>
  <c r="CG762" i="1" s="1"/>
  <c r="CD770" i="1"/>
  <c r="CG770" i="1" s="1"/>
  <c r="BP787" i="1"/>
  <c r="BS787" i="1" s="1"/>
  <c r="BI790" i="1"/>
  <c r="BL790" i="1" s="1"/>
  <c r="BP792" i="1"/>
  <c r="BS792" i="1" s="1"/>
  <c r="CN799" i="1"/>
  <c r="CK802" i="1"/>
  <c r="CN802" i="1" s="1"/>
  <c r="CP802" i="1" s="1"/>
  <c r="CP805" i="1"/>
  <c r="BP1011" i="1"/>
  <c r="BS1011" i="1" s="1"/>
  <c r="BP1021" i="1"/>
  <c r="BS1021" i="1" s="1"/>
  <c r="BW1024" i="1"/>
  <c r="BZ1024" i="1" s="1"/>
  <c r="BP1037" i="1"/>
  <c r="BS1037" i="1" s="1"/>
  <c r="BW1040" i="1"/>
  <c r="BZ1040" i="1" s="1"/>
  <c r="CP233" i="1"/>
  <c r="CP247" i="1"/>
  <c r="CP251" i="1"/>
  <c r="BP488" i="1"/>
  <c r="BS488" i="1" s="1"/>
  <c r="CD490" i="1"/>
  <c r="CG490" i="1" s="1"/>
  <c r="CP250" i="1"/>
  <c r="CP258" i="1"/>
  <c r="BP305" i="1"/>
  <c r="BS305" i="1" s="1"/>
  <c r="BZ311" i="1"/>
  <c r="BZ313" i="1"/>
  <c r="BW314" i="1"/>
  <c r="BZ314" i="1" s="1"/>
  <c r="BW317" i="1"/>
  <c r="BZ317" i="1" s="1"/>
  <c r="BZ318" i="1"/>
  <c r="BW322" i="1"/>
  <c r="BZ322" i="1" s="1"/>
  <c r="CP326" i="1"/>
  <c r="CP343" i="1"/>
  <c r="CP360" i="1"/>
  <c r="CP361" i="1"/>
  <c r="BW428" i="1"/>
  <c r="BZ428" i="1" s="1"/>
  <c r="CN442" i="1"/>
  <c r="CP442" i="1" s="1"/>
  <c r="CD445" i="1"/>
  <c r="CG445" i="1" s="1"/>
  <c r="CP445" i="1" s="1"/>
  <c r="BI446" i="1"/>
  <c r="BL446" i="1" s="1"/>
  <c r="BS448" i="1"/>
  <c r="BP454" i="1"/>
  <c r="BS454" i="1" s="1"/>
  <c r="CK457" i="1"/>
  <c r="CN457" i="1" s="1"/>
  <c r="BZ462" i="1"/>
  <c r="BW464" i="1"/>
  <c r="BZ464" i="1" s="1"/>
  <c r="BI467" i="1"/>
  <c r="BL467" i="1" s="1"/>
  <c r="CG467" i="1"/>
  <c r="BZ469" i="1"/>
  <c r="BW471" i="1"/>
  <c r="BZ471" i="1" s="1"/>
  <c r="CG474" i="1"/>
  <c r="CK481" i="1"/>
  <c r="CN481" i="1" s="1"/>
  <c r="CP481" i="1" s="1"/>
  <c r="CP532" i="1"/>
  <c r="CP577" i="1"/>
  <c r="CP579" i="1"/>
  <c r="CD623" i="1"/>
  <c r="CG623" i="1" s="1"/>
  <c r="BP646" i="1"/>
  <c r="BS646" i="1" s="1"/>
  <c r="CD648" i="1"/>
  <c r="CG648" i="1" s="1"/>
  <c r="BP668" i="1"/>
  <c r="BS668" i="1" s="1"/>
  <c r="BP688" i="1"/>
  <c r="BS688" i="1" s="1"/>
  <c r="BI693" i="1"/>
  <c r="BL693" i="1" s="1"/>
  <c r="BW697" i="1"/>
  <c r="BZ697" i="1" s="1"/>
  <c r="CD702" i="1"/>
  <c r="CG702" i="1" s="1"/>
  <c r="CK704" i="1"/>
  <c r="CN704" i="1" s="1"/>
  <c r="CK710" i="1"/>
  <c r="CN710" i="1" s="1"/>
  <c r="CP710" i="1" s="1"/>
  <c r="BI725" i="1"/>
  <c r="BL725" i="1" s="1"/>
  <c r="BI743" i="1"/>
  <c r="BL743" i="1" s="1"/>
  <c r="BP747" i="1"/>
  <c r="BS747" i="1" s="1"/>
  <c r="BW771" i="1"/>
  <c r="BZ771" i="1" s="1"/>
  <c r="CD790" i="1"/>
  <c r="CG790" i="1" s="1"/>
  <c r="CP885" i="1"/>
  <c r="BI970" i="1"/>
  <c r="BL970" i="1" s="1"/>
  <c r="BP971" i="1"/>
  <c r="BS971" i="1" s="1"/>
  <c r="CD1420" i="1"/>
  <c r="CG1420" i="1" s="1"/>
  <c r="CK1543" i="1"/>
  <c r="CN1543" i="1" s="1"/>
  <c r="CP253" i="1"/>
  <c r="CP279" i="1"/>
  <c r="CP283" i="1"/>
  <c r="CQ283" i="1" s="1"/>
  <c r="BS296" i="1"/>
  <c r="BZ297" i="1"/>
  <c r="BZ300" i="1"/>
  <c r="BW308" i="1"/>
  <c r="BZ308" i="1" s="1"/>
  <c r="CD316" i="1"/>
  <c r="CG316" i="1" s="1"/>
  <c r="CD320" i="1"/>
  <c r="CG320" i="1" s="1"/>
  <c r="CP328" i="1"/>
  <c r="CP332" i="1"/>
  <c r="CP336" i="1"/>
  <c r="CP349" i="1"/>
  <c r="CP356" i="1"/>
  <c r="CP408" i="1"/>
  <c r="BI427" i="1"/>
  <c r="BL427" i="1" s="1"/>
  <c r="CG427" i="1"/>
  <c r="BS429" i="1"/>
  <c r="BP430" i="1"/>
  <c r="BS430" i="1" s="1"/>
  <c r="CK430" i="1"/>
  <c r="CN430" i="1" s="1"/>
  <c r="BZ432" i="1"/>
  <c r="BS433" i="1"/>
  <c r="CD433" i="1"/>
  <c r="CG433" i="1" s="1"/>
  <c r="BI434" i="1"/>
  <c r="BL434" i="1" s="1"/>
  <c r="BP435" i="1"/>
  <c r="BS435" i="1" s="1"/>
  <c r="BP436" i="1"/>
  <c r="BS436" i="1" s="1"/>
  <c r="BS437" i="1"/>
  <c r="BP438" i="1"/>
  <c r="BS438" i="1" s="1"/>
  <c r="BI443" i="1"/>
  <c r="BL443" i="1" s="1"/>
  <c r="CG443" i="1"/>
  <c r="BP444" i="1"/>
  <c r="BS444" i="1" s="1"/>
  <c r="CK444" i="1"/>
  <c r="CN444" i="1" s="1"/>
  <c r="BP447" i="1"/>
  <c r="BS447" i="1" s="1"/>
  <c r="CN447" i="1"/>
  <c r="CG448" i="1"/>
  <c r="BP450" i="1"/>
  <c r="BS450" i="1" s="1"/>
  <c r="CK450" i="1"/>
  <c r="CN450" i="1" s="1"/>
  <c r="BW452" i="1"/>
  <c r="BZ452" i="1" s="1"/>
  <c r="BZ453" i="1"/>
  <c r="CK453" i="1"/>
  <c r="CN453" i="1" s="1"/>
  <c r="BW455" i="1"/>
  <c r="BZ455" i="1" s="1"/>
  <c r="CN462" i="1"/>
  <c r="BI463" i="1"/>
  <c r="BL463" i="1" s="1"/>
  <c r="CG463" i="1"/>
  <c r="BS465" i="1"/>
  <c r="CD465" i="1"/>
  <c r="CG465" i="1" s="1"/>
  <c r="BI466" i="1"/>
  <c r="BL466" i="1" s="1"/>
  <c r="BP468" i="1"/>
  <c r="BS468" i="1" s="1"/>
  <c r="CN469" i="1"/>
  <c r="BI470" i="1"/>
  <c r="BL470" i="1" s="1"/>
  <c r="CG470" i="1"/>
  <c r="BS472" i="1"/>
  <c r="CD472" i="1"/>
  <c r="CG472" i="1" s="1"/>
  <c r="BI473" i="1"/>
  <c r="BL473" i="1" s="1"/>
  <c r="CN476" i="1"/>
  <c r="BI477" i="1"/>
  <c r="BL477" i="1" s="1"/>
  <c r="BP478" i="1"/>
  <c r="BS478" i="1" s="1"/>
  <c r="BS480" i="1"/>
  <c r="BZ485" i="1"/>
  <c r="CK485" i="1"/>
  <c r="CN485" i="1" s="1"/>
  <c r="CK487" i="1"/>
  <c r="CN487" i="1" s="1"/>
  <c r="CK490" i="1"/>
  <c r="CN490" i="1" s="1"/>
  <c r="CD492" i="1"/>
  <c r="CG492" i="1" s="1"/>
  <c r="BW497" i="1"/>
  <c r="BZ497" i="1" s="1"/>
  <c r="BW500" i="1"/>
  <c r="BZ500" i="1" s="1"/>
  <c r="CP557" i="1"/>
  <c r="CP573" i="1"/>
  <c r="CP578" i="1"/>
  <c r="CP582" i="1"/>
  <c r="CP589" i="1"/>
  <c r="BP640" i="1"/>
  <c r="BS640" i="1" s="1"/>
  <c r="BP641" i="1"/>
  <c r="BS641" i="1" s="1"/>
  <c r="CD642" i="1"/>
  <c r="CG642" i="1" s="1"/>
  <c r="BP648" i="1"/>
  <c r="BS648" i="1" s="1"/>
  <c r="BP649" i="1"/>
  <c r="BS649" i="1" s="1"/>
  <c r="CD650" i="1"/>
  <c r="CG650" i="1" s="1"/>
  <c r="BP656" i="1"/>
  <c r="BS656" i="1" s="1"/>
  <c r="BP657" i="1"/>
  <c r="BS657" i="1" s="1"/>
  <c r="CD658" i="1"/>
  <c r="CG658" i="1" s="1"/>
  <c r="BP662" i="1"/>
  <c r="BS662" i="1" s="1"/>
  <c r="BW665" i="1"/>
  <c r="BZ665" i="1" s="1"/>
  <c r="BP673" i="1"/>
  <c r="BS673" i="1" s="1"/>
  <c r="BP680" i="1"/>
  <c r="BS680" i="1" s="1"/>
  <c r="BW684" i="1"/>
  <c r="BZ684" i="1" s="1"/>
  <c r="BW691" i="1"/>
  <c r="BZ691" i="1" s="1"/>
  <c r="BW695" i="1"/>
  <c r="BZ695" i="1" s="1"/>
  <c r="CD696" i="1"/>
  <c r="CG696" i="1" s="1"/>
  <c r="BI697" i="1"/>
  <c r="BL697" i="1" s="1"/>
  <c r="CK700" i="1"/>
  <c r="CN700" i="1" s="1"/>
  <c r="BW704" i="1"/>
  <c r="BZ704" i="1" s="1"/>
  <c r="BW716" i="1"/>
  <c r="BZ716" i="1" s="1"/>
  <c r="CK718" i="1"/>
  <c r="CN718" i="1" s="1"/>
  <c r="BI724" i="1"/>
  <c r="BL724" i="1" s="1"/>
  <c r="CD735" i="1"/>
  <c r="CG735" i="1" s="1"/>
  <c r="BP737" i="1"/>
  <c r="BS737" i="1" s="1"/>
  <c r="BW746" i="1"/>
  <c r="BZ746" i="1" s="1"/>
  <c r="CD751" i="1"/>
  <c r="CG751" i="1" s="1"/>
  <c r="BW769" i="1"/>
  <c r="BZ769" i="1" s="1"/>
  <c r="BP795" i="1"/>
  <c r="BS795" i="1" s="1"/>
  <c r="BP983" i="1"/>
  <c r="BS983" i="1" s="1"/>
  <c r="CD1123" i="1"/>
  <c r="CG1123" i="1" s="1"/>
  <c r="CP255" i="1"/>
  <c r="CP259" i="1"/>
  <c r="CP277" i="1"/>
  <c r="CP281" i="1"/>
  <c r="BS486" i="1"/>
  <c r="BP500" i="1"/>
  <c r="BS500" i="1" s="1"/>
  <c r="CP254" i="1"/>
  <c r="CP276" i="1"/>
  <c r="CP280" i="1"/>
  <c r="BZ302" i="1"/>
  <c r="CD303" i="1"/>
  <c r="CG303" i="1" s="1"/>
  <c r="CD307" i="1"/>
  <c r="CG307" i="1" s="1"/>
  <c r="CP342" i="1"/>
  <c r="BZ439" i="1"/>
  <c r="CG446" i="1"/>
  <c r="CD449" i="1"/>
  <c r="CG449" i="1" s="1"/>
  <c r="BP451" i="1"/>
  <c r="BS451" i="1" s="1"/>
  <c r="CN451" i="1"/>
  <c r="CK454" i="1"/>
  <c r="CN454" i="1" s="1"/>
  <c r="BW456" i="1"/>
  <c r="BZ456" i="1" s="1"/>
  <c r="BZ457" i="1"/>
  <c r="BW459" i="1"/>
  <c r="BZ459" i="1" s="1"/>
  <c r="CP459" i="1" s="1"/>
  <c r="BS461" i="1"/>
  <c r="CG466" i="1"/>
  <c r="CG473" i="1"/>
  <c r="BS475" i="1"/>
  <c r="BZ476" i="1"/>
  <c r="CD477" i="1"/>
  <c r="CG477" i="1" s="1"/>
  <c r="CN478" i="1"/>
  <c r="BP487" i="1"/>
  <c r="BS487" i="1" s="1"/>
  <c r="BZ488" i="1"/>
  <c r="CP591" i="1"/>
  <c r="CP605" i="1"/>
  <c r="CP609" i="1"/>
  <c r="CQ609" i="1" s="1"/>
  <c r="CD640" i="1"/>
  <c r="CG640" i="1" s="1"/>
  <c r="BP654" i="1"/>
  <c r="BS654" i="1" s="1"/>
  <c r="CD656" i="1"/>
  <c r="CG656" i="1" s="1"/>
  <c r="BI689" i="1"/>
  <c r="BL689" i="1" s="1"/>
  <c r="CK694" i="1"/>
  <c r="CN694" i="1" s="1"/>
  <c r="BW708" i="1"/>
  <c r="BZ708" i="1" s="1"/>
  <c r="BW714" i="1"/>
  <c r="BZ714" i="1" s="1"/>
  <c r="CK716" i="1"/>
  <c r="CN716" i="1" s="1"/>
  <c r="BW724" i="1"/>
  <c r="BZ724" i="1" s="1"/>
  <c r="BW748" i="1"/>
  <c r="BZ748" i="1" s="1"/>
  <c r="CD768" i="1"/>
  <c r="CG768" i="1" s="1"/>
  <c r="CP249" i="1"/>
  <c r="CP257" i="1"/>
  <c r="CP272" i="1"/>
  <c r="CQ272" i="1" s="1"/>
  <c r="BW299" i="1"/>
  <c r="BZ299" i="1" s="1"/>
  <c r="CP299" i="1" s="1"/>
  <c r="CQ299" i="1" s="1"/>
  <c r="CG301" i="1"/>
  <c r="BP306" i="1"/>
  <c r="BS306" i="1" s="1"/>
  <c r="BP310" i="1"/>
  <c r="BS310" i="1" s="1"/>
  <c r="BP312" i="1"/>
  <c r="BS312" i="1" s="1"/>
  <c r="BW315" i="1"/>
  <c r="BZ315" i="1" s="1"/>
  <c r="BS320" i="1"/>
  <c r="CP234" i="1"/>
  <c r="CP248" i="1"/>
  <c r="CP252" i="1"/>
  <c r="CP256" i="1"/>
  <c r="CP260" i="1"/>
  <c r="CQ260" i="1" s="1"/>
  <c r="CP266" i="1"/>
  <c r="CQ266" i="1" s="1"/>
  <c r="CP278" i="1"/>
  <c r="CP282" i="1"/>
  <c r="CP292" i="1"/>
  <c r="BI296" i="1"/>
  <c r="BL296" i="1" s="1"/>
  <c r="CG296" i="1"/>
  <c r="CG297" i="1"/>
  <c r="CG300" i="1"/>
  <c r="CD302" i="1"/>
  <c r="CG302" i="1" s="1"/>
  <c r="BZ303" i="1"/>
  <c r="BZ307" i="1"/>
  <c r="BS308" i="1"/>
  <c r="CD311" i="1"/>
  <c r="CG311" i="1" s="1"/>
  <c r="CD313" i="1"/>
  <c r="CG313" i="1" s="1"/>
  <c r="BP314" i="1"/>
  <c r="BS314" i="1" s="1"/>
  <c r="BZ316" i="1"/>
  <c r="BP317" i="1"/>
  <c r="BS317" i="1" s="1"/>
  <c r="CP319" i="1"/>
  <c r="BZ320" i="1"/>
  <c r="BP322" i="1"/>
  <c r="BS322" i="1" s="1"/>
  <c r="CP353" i="1"/>
  <c r="CN427" i="1"/>
  <c r="BP428" i="1"/>
  <c r="BS428" i="1" s="1"/>
  <c r="CN428" i="1"/>
  <c r="CN431" i="1"/>
  <c r="BP432" i="1"/>
  <c r="BS432" i="1" s="1"/>
  <c r="CN432" i="1"/>
  <c r="BZ433" i="1"/>
  <c r="CN443" i="1"/>
  <c r="CK446" i="1"/>
  <c r="CN446" i="1" s="1"/>
  <c r="BW448" i="1"/>
  <c r="BZ448" i="1" s="1"/>
  <c r="BZ449" i="1"/>
  <c r="CG453" i="1"/>
  <c r="BI454" i="1"/>
  <c r="BL454" i="1" s="1"/>
  <c r="CG454" i="1"/>
  <c r="BS455" i="1"/>
  <c r="BS456" i="1"/>
  <c r="CD457" i="1"/>
  <c r="CG457" i="1" s="1"/>
  <c r="CD462" i="1"/>
  <c r="CG462" i="1" s="1"/>
  <c r="CN463" i="1"/>
  <c r="BP464" i="1"/>
  <c r="BS464" i="1" s="1"/>
  <c r="CN464" i="1"/>
  <c r="BZ465" i="1"/>
  <c r="CK467" i="1"/>
  <c r="CN467" i="1" s="1"/>
  <c r="CD469" i="1"/>
  <c r="CG469" i="1" s="1"/>
  <c r="CN470" i="1"/>
  <c r="BP471" i="1"/>
  <c r="BS471" i="1" s="1"/>
  <c r="CN471" i="1"/>
  <c r="BZ472" i="1"/>
  <c r="CK474" i="1"/>
  <c r="CN474" i="1" s="1"/>
  <c r="CD476" i="1"/>
  <c r="CG476" i="1" s="1"/>
  <c r="CG485" i="1"/>
  <c r="BI486" i="1"/>
  <c r="BL486" i="1" s="1"/>
  <c r="CK486" i="1"/>
  <c r="CN486" i="1" s="1"/>
  <c r="CN492" i="1"/>
  <c r="BZ496" i="1"/>
  <c r="CG497" i="1"/>
  <c r="CP530" i="1"/>
  <c r="CP534" i="1"/>
  <c r="CP538" i="1"/>
  <c r="CP558" i="1"/>
  <c r="BS560" i="1"/>
  <c r="BS564" i="1"/>
  <c r="CD566" i="1"/>
  <c r="CG566" i="1" s="1"/>
  <c r="BS568" i="1"/>
  <c r="CP569" i="1"/>
  <c r="CP581" i="1"/>
  <c r="CP587" i="1"/>
  <c r="CP607" i="1"/>
  <c r="CD614" i="1"/>
  <c r="CG614" i="1" s="1"/>
  <c r="CP619" i="1"/>
  <c r="BS621" i="1"/>
  <c r="BP642" i="1"/>
  <c r="BS642" i="1" s="1"/>
  <c r="BP643" i="1"/>
  <c r="BS643" i="1" s="1"/>
  <c r="CD644" i="1"/>
  <c r="CG644" i="1" s="1"/>
  <c r="BS645" i="1"/>
  <c r="BP650" i="1"/>
  <c r="BS650" i="1" s="1"/>
  <c r="BP651" i="1"/>
  <c r="BS651" i="1" s="1"/>
  <c r="CD652" i="1"/>
  <c r="CG652" i="1" s="1"/>
  <c r="BS653" i="1"/>
  <c r="BP658" i="1"/>
  <c r="BS658" i="1" s="1"/>
  <c r="BP659" i="1"/>
  <c r="BS659" i="1" s="1"/>
  <c r="BP664" i="1"/>
  <c r="BS664" i="1" s="1"/>
  <c r="BW667" i="1"/>
  <c r="BZ667" i="1" s="1"/>
  <c r="CD670" i="1"/>
  <c r="CG670" i="1" s="1"/>
  <c r="BS671" i="1"/>
  <c r="BS672" i="1"/>
  <c r="BW674" i="1"/>
  <c r="BZ674" i="1" s="1"/>
  <c r="BP690" i="1"/>
  <c r="BS690" i="1" s="1"/>
  <c r="CN690" i="1"/>
  <c r="BP696" i="1"/>
  <c r="BS696" i="1" s="1"/>
  <c r="BW700" i="1"/>
  <c r="BZ700" i="1" s="1"/>
  <c r="CN703" i="1"/>
  <c r="BI706" i="1"/>
  <c r="BL706" i="1" s="1"/>
  <c r="BI712" i="1"/>
  <c r="BL712" i="1" s="1"/>
  <c r="BW718" i="1"/>
  <c r="BZ718" i="1" s="1"/>
  <c r="CG719" i="1"/>
  <c r="BW723" i="1"/>
  <c r="BZ723" i="1" s="1"/>
  <c r="BP727" i="1"/>
  <c r="BS727" i="1" s="1"/>
  <c r="BI733" i="1"/>
  <c r="BL733" i="1" s="1"/>
  <c r="BP735" i="1"/>
  <c r="BS735" i="1" s="1"/>
  <c r="BW736" i="1"/>
  <c r="BZ736" i="1" s="1"/>
  <c r="BS740" i="1"/>
  <c r="CD740" i="1"/>
  <c r="CG740" i="1" s="1"/>
  <c r="CD749" i="1"/>
  <c r="CG749" i="1" s="1"/>
  <c r="BP751" i="1"/>
  <c r="BS751" i="1" s="1"/>
  <c r="BI765" i="1"/>
  <c r="BL765" i="1" s="1"/>
  <c r="CD766" i="1"/>
  <c r="CG766" i="1" s="1"/>
  <c r="BI770" i="1"/>
  <c r="BL770" i="1" s="1"/>
  <c r="CP778" i="1"/>
  <c r="CD787" i="1"/>
  <c r="CG787" i="1" s="1"/>
  <c r="CK792" i="1"/>
  <c r="CN792" i="1" s="1"/>
  <c r="CK795" i="1"/>
  <c r="CN795" i="1" s="1"/>
  <c r="BI980" i="1"/>
  <c r="BL980" i="1" s="1"/>
  <c r="BS687" i="1"/>
  <c r="BS692" i="1"/>
  <c r="CN698" i="1"/>
  <c r="CG701" i="1"/>
  <c r="CG705" i="1"/>
  <c r="CG709" i="1"/>
  <c r="CG711" i="1"/>
  <c r="BS715" i="1"/>
  <c r="BS717" i="1"/>
  <c r="BS720" i="1"/>
  <c r="CG729" i="1"/>
  <c r="CG733" i="1"/>
  <c r="BS738" i="1"/>
  <c r="CG753" i="1"/>
  <c r="CG755" i="1"/>
  <c r="CG757" i="1"/>
  <c r="CG759" i="1"/>
  <c r="CG761" i="1"/>
  <c r="CG765" i="1"/>
  <c r="BS772" i="1"/>
  <c r="CG773" i="1"/>
  <c r="BS791" i="1"/>
  <c r="CG794" i="1"/>
  <c r="CN794" i="1"/>
  <c r="BS796" i="1"/>
  <c r="BZ796" i="1"/>
  <c r="BZ798" i="1"/>
  <c r="CG798" i="1"/>
  <c r="CP842" i="1"/>
  <c r="CP887" i="1"/>
  <c r="CP964" i="1"/>
  <c r="BP967" i="1"/>
  <c r="BS967" i="1" s="1"/>
  <c r="CD971" i="1"/>
  <c r="CG971" i="1" s="1"/>
  <c r="CP973" i="1"/>
  <c r="CQ973" i="1" s="1"/>
  <c r="BW980" i="1"/>
  <c r="BZ980" i="1" s="1"/>
  <c r="BW981" i="1"/>
  <c r="BZ981" i="1" s="1"/>
  <c r="BW988" i="1"/>
  <c r="BZ988" i="1" s="1"/>
  <c r="CP989" i="1"/>
  <c r="CQ989" i="1" s="1"/>
  <c r="BP992" i="1"/>
  <c r="BS992" i="1" s="1"/>
  <c r="CD1009" i="1"/>
  <c r="CG1009" i="1" s="1"/>
  <c r="BP1012" i="1"/>
  <c r="BS1012" i="1" s="1"/>
  <c r="CD1019" i="1"/>
  <c r="CG1019" i="1" s="1"/>
  <c r="BP1022" i="1"/>
  <c r="BS1022" i="1" s="1"/>
  <c r="CD1035" i="1"/>
  <c r="CG1035" i="1" s="1"/>
  <c r="BP1038" i="1"/>
  <c r="BS1038" i="1" s="1"/>
  <c r="BI1047" i="1"/>
  <c r="BL1047" i="1" s="1"/>
  <c r="CD1115" i="1"/>
  <c r="CG1115" i="1" s="1"/>
  <c r="CP1115" i="1" s="1"/>
  <c r="CD1157" i="1"/>
  <c r="CG1157" i="1" s="1"/>
  <c r="CP1207" i="1"/>
  <c r="CP1223" i="1"/>
  <c r="CP682" i="1"/>
  <c r="CG799" i="1"/>
  <c r="CP845" i="1"/>
  <c r="CP871" i="1"/>
  <c r="CP877" i="1"/>
  <c r="CD970" i="1"/>
  <c r="CG970" i="1" s="1"/>
  <c r="BW982" i="1"/>
  <c r="BZ982" i="1" s="1"/>
  <c r="BP1014" i="1"/>
  <c r="BS1014" i="1" s="1"/>
  <c r="CD1027" i="1"/>
  <c r="CG1027" i="1" s="1"/>
  <c r="BP1030" i="1"/>
  <c r="BS1030" i="1" s="1"/>
  <c r="CD1043" i="1"/>
  <c r="CG1043" i="1" s="1"/>
  <c r="BI1046" i="1"/>
  <c r="BL1046" i="1" s="1"/>
  <c r="CP1055" i="1"/>
  <c r="CD1065" i="1"/>
  <c r="CG1065" i="1" s="1"/>
  <c r="CP1212" i="1"/>
  <c r="CP1215" i="1"/>
  <c r="BS622" i="1"/>
  <c r="BS626" i="1"/>
  <c r="CD638" i="1"/>
  <c r="CG638" i="1" s="1"/>
  <c r="CP638" i="1" s="1"/>
  <c r="BI639" i="1"/>
  <c r="BL639" i="1" s="1"/>
  <c r="CG639" i="1"/>
  <c r="BZ640" i="1"/>
  <c r="BI641" i="1"/>
  <c r="BL641" i="1" s="1"/>
  <c r="CG641" i="1"/>
  <c r="BZ642" i="1"/>
  <c r="BI643" i="1"/>
  <c r="BL643" i="1" s="1"/>
  <c r="CG643" i="1"/>
  <c r="BZ644" i="1"/>
  <c r="BI645" i="1"/>
  <c r="BL645" i="1" s="1"/>
  <c r="CG645" i="1"/>
  <c r="BZ646" i="1"/>
  <c r="BI647" i="1"/>
  <c r="BL647" i="1" s="1"/>
  <c r="CG647" i="1"/>
  <c r="BZ648" i="1"/>
  <c r="BI649" i="1"/>
  <c r="BL649" i="1" s="1"/>
  <c r="CG649" i="1"/>
  <c r="BZ650" i="1"/>
  <c r="BI651" i="1"/>
  <c r="BL651" i="1" s="1"/>
  <c r="CG651" i="1"/>
  <c r="BZ652" i="1"/>
  <c r="BI653" i="1"/>
  <c r="BL653" i="1" s="1"/>
  <c r="CG653" i="1"/>
  <c r="BZ654" i="1"/>
  <c r="BI655" i="1"/>
  <c r="BL655" i="1" s="1"/>
  <c r="CG655" i="1"/>
  <c r="BZ656" i="1"/>
  <c r="BI657" i="1"/>
  <c r="BL657" i="1" s="1"/>
  <c r="CG657" i="1"/>
  <c r="BZ658" i="1"/>
  <c r="BI659" i="1"/>
  <c r="BL659" i="1" s="1"/>
  <c r="CG659" i="1"/>
  <c r="CD661" i="1"/>
  <c r="CG661" i="1" s="1"/>
  <c r="BS663" i="1"/>
  <c r="BS665" i="1"/>
  <c r="BS667" i="1"/>
  <c r="BS669" i="1"/>
  <c r="BZ670" i="1"/>
  <c r="BI671" i="1"/>
  <c r="BL671" i="1" s="1"/>
  <c r="CG671" i="1"/>
  <c r="BS677" i="1"/>
  <c r="CN687" i="1"/>
  <c r="CN689" i="1"/>
  <c r="CN692" i="1"/>
  <c r="BP694" i="1"/>
  <c r="BS694" i="1" s="1"/>
  <c r="BZ696" i="1"/>
  <c r="BS697" i="1"/>
  <c r="CK697" i="1"/>
  <c r="CN697" i="1" s="1"/>
  <c r="BI698" i="1"/>
  <c r="BL698" i="1" s="1"/>
  <c r="CG698" i="1"/>
  <c r="CD699" i="1"/>
  <c r="CG699" i="1" s="1"/>
  <c r="CG700" i="1"/>
  <c r="BZ701" i="1"/>
  <c r="CD703" i="1"/>
  <c r="CG703" i="1" s="1"/>
  <c r="CG704" i="1"/>
  <c r="BZ705" i="1"/>
  <c r="CD707" i="1"/>
  <c r="CG707" i="1" s="1"/>
  <c r="CG708" i="1"/>
  <c r="BZ709" i="1"/>
  <c r="BZ711" i="1"/>
  <c r="CD713" i="1"/>
  <c r="CG713" i="1" s="1"/>
  <c r="CG714" i="1"/>
  <c r="CG716" i="1"/>
  <c r="CG718" i="1"/>
  <c r="BW719" i="1"/>
  <c r="BZ719" i="1" s="1"/>
  <c r="CK721" i="1"/>
  <c r="CN721" i="1" s="1"/>
  <c r="CD722" i="1"/>
  <c r="CG722" i="1" s="1"/>
  <c r="BS724" i="1"/>
  <c r="BI728" i="1"/>
  <c r="BL728" i="1" s="1"/>
  <c r="CG728" i="1"/>
  <c r="BP732" i="1"/>
  <c r="BS732" i="1" s="1"/>
  <c r="CG732" i="1"/>
  <c r="BZ735" i="1"/>
  <c r="BI740" i="1"/>
  <c r="BL740" i="1" s="1"/>
  <c r="BS743" i="1"/>
  <c r="BI744" i="1"/>
  <c r="BL744" i="1" s="1"/>
  <c r="CG744" i="1"/>
  <c r="BZ747" i="1"/>
  <c r="BZ749" i="1"/>
  <c r="BZ751" i="1"/>
  <c r="BI752" i="1"/>
  <c r="CG752" i="1"/>
  <c r="CD754" i="1"/>
  <c r="CG754" i="1" s="1"/>
  <c r="BZ755" i="1"/>
  <c r="CD756" i="1"/>
  <c r="CG756" i="1" s="1"/>
  <c r="BZ757" i="1"/>
  <c r="CD758" i="1"/>
  <c r="CG758" i="1" s="1"/>
  <c r="BZ759" i="1"/>
  <c r="CD760" i="1"/>
  <c r="CG760" i="1" s="1"/>
  <c r="BZ761" i="1"/>
  <c r="BP764" i="1"/>
  <c r="BS764" i="1" s="1"/>
  <c r="CG764" i="1"/>
  <c r="BI768" i="1"/>
  <c r="BL768" i="1" s="1"/>
  <c r="CG769" i="1"/>
  <c r="CG771" i="1"/>
  <c r="CG772" i="1"/>
  <c r="BW774" i="1"/>
  <c r="BZ774" i="1" s="1"/>
  <c r="CN786" i="1"/>
  <c r="CP786" i="1" s="1"/>
  <c r="BZ787" i="1"/>
  <c r="CK791" i="1"/>
  <c r="CN791" i="1" s="1"/>
  <c r="BW793" i="1"/>
  <c r="BZ793" i="1" s="1"/>
  <c r="BZ794" i="1"/>
  <c r="BS798" i="1"/>
  <c r="BS804" i="1"/>
  <c r="CP840" i="1"/>
  <c r="CP856" i="1"/>
  <c r="CP952" i="1"/>
  <c r="CD967" i="1"/>
  <c r="CG967" i="1" s="1"/>
  <c r="CP975" i="1"/>
  <c r="CQ975" i="1" s="1"/>
  <c r="CP979" i="1"/>
  <c r="CQ979" i="1" s="1"/>
  <c r="CD992" i="1"/>
  <c r="CG992" i="1" s="1"/>
  <c r="BP993" i="1"/>
  <c r="BS993" i="1" s="1"/>
  <c r="BW1006" i="1"/>
  <c r="BZ1006" i="1" s="1"/>
  <c r="BW1016" i="1"/>
  <c r="BZ1016" i="1" s="1"/>
  <c r="BP1029" i="1"/>
  <c r="BS1029" i="1" s="1"/>
  <c r="BW1032" i="1"/>
  <c r="BZ1032" i="1" s="1"/>
  <c r="BP1045" i="1"/>
  <c r="BS1045" i="1" s="1"/>
  <c r="BW1048" i="1"/>
  <c r="BZ1048" i="1" s="1"/>
  <c r="BP1049" i="1"/>
  <c r="BS1049" i="1" s="1"/>
  <c r="CP1219" i="1"/>
  <c r="CP841" i="1"/>
  <c r="CG847" i="1"/>
  <c r="CN848" i="1"/>
  <c r="CP853" i="1"/>
  <c r="CP863" i="1"/>
  <c r="CP878" i="1"/>
  <c r="CN899" i="1"/>
  <c r="CP899" i="1" s="1"/>
  <c r="CP921" i="1"/>
  <c r="CN942" i="1"/>
  <c r="BZ948" i="1"/>
  <c r="BZ950" i="1"/>
  <c r="CN956" i="1"/>
  <c r="BS968" i="1"/>
  <c r="BS972" i="1"/>
  <c r="BZ974" i="1"/>
  <c r="CG974" i="1"/>
  <c r="BZ985" i="1"/>
  <c r="CG985" i="1"/>
  <c r="BI996" i="1"/>
  <c r="BL996" i="1" s="1"/>
  <c r="BZ1007" i="1"/>
  <c r="CG1010" i="1"/>
  <c r="BI1012" i="1"/>
  <c r="BL1012" i="1" s="1"/>
  <c r="BW1013" i="1"/>
  <c r="BZ1013" i="1" s="1"/>
  <c r="BI1014" i="1"/>
  <c r="BL1014" i="1" s="1"/>
  <c r="BZ1017" i="1"/>
  <c r="CG1020" i="1"/>
  <c r="BI1022" i="1"/>
  <c r="BL1022" i="1" s="1"/>
  <c r="BZ1025" i="1"/>
  <c r="CG1028" i="1"/>
  <c r="BI1030" i="1"/>
  <c r="BL1030" i="1" s="1"/>
  <c r="BZ1033" i="1"/>
  <c r="CG1036" i="1"/>
  <c r="BI1038" i="1"/>
  <c r="BL1038" i="1" s="1"/>
  <c r="BZ1041" i="1"/>
  <c r="CG1044" i="1"/>
  <c r="CD1047" i="1"/>
  <c r="CG1047" i="1" s="1"/>
  <c r="BP1048" i="1"/>
  <c r="BS1048" i="1" s="1"/>
  <c r="BI1049" i="1"/>
  <c r="BL1049" i="1" s="1"/>
  <c r="CP1117" i="1"/>
  <c r="CD1126" i="1"/>
  <c r="CG1126" i="1" s="1"/>
  <c r="CP1126" i="1" s="1"/>
  <c r="CP1161" i="1"/>
  <c r="CP1165" i="1"/>
  <c r="CP1169" i="1"/>
  <c r="CP1173" i="1"/>
  <c r="CP1178" i="1"/>
  <c r="CP1183" i="1"/>
  <c r="CP1186" i="1"/>
  <c r="CP1191" i="1"/>
  <c r="CP1194" i="1"/>
  <c r="CP1198" i="1"/>
  <c r="CP1202" i="1"/>
  <c r="CP1230" i="1"/>
  <c r="CP1239" i="1"/>
  <c r="CP1241" i="1"/>
  <c r="CP1248" i="1"/>
  <c r="CD995" i="1"/>
  <c r="CG995" i="1" s="1"/>
  <c r="BI1008" i="1"/>
  <c r="BL1008" i="1" s="1"/>
  <c r="BI1018" i="1"/>
  <c r="BL1018" i="1" s="1"/>
  <c r="BI1026" i="1"/>
  <c r="BL1026" i="1" s="1"/>
  <c r="BI1034" i="1"/>
  <c r="BL1034" i="1" s="1"/>
  <c r="BI1042" i="1"/>
  <c r="BL1042" i="1" s="1"/>
  <c r="BW1100" i="1"/>
  <c r="BZ1100" i="1" s="1"/>
  <c r="CP1100" i="1" s="1"/>
  <c r="CD1121" i="1"/>
  <c r="CG1121" i="1" s="1"/>
  <c r="CP1121" i="1" s="1"/>
  <c r="BW1158" i="1"/>
  <c r="BZ1158" i="1" s="1"/>
  <c r="CP1159" i="1"/>
  <c r="CP1163" i="1"/>
  <c r="CP1167" i="1"/>
  <c r="CP1171" i="1"/>
  <c r="CP1179" i="1"/>
  <c r="CP1182" i="1"/>
  <c r="CP1187" i="1"/>
  <c r="CP1190" i="1"/>
  <c r="CP1196" i="1"/>
  <c r="CP1200" i="1"/>
  <c r="CP1228" i="1"/>
  <c r="CP1233" i="1"/>
  <c r="CP1249" i="1"/>
  <c r="CP855" i="1"/>
  <c r="BS888" i="1"/>
  <c r="CN900" i="1"/>
  <c r="CP900" i="1" s="1"/>
  <c r="CP937" i="1"/>
  <c r="BS939" i="1"/>
  <c r="BZ954" i="1"/>
  <c r="BZ967" i="1"/>
  <c r="BZ971" i="1"/>
  <c r="BS974" i="1"/>
  <c r="BS980" i="1"/>
  <c r="CG981" i="1"/>
  <c r="CD984" i="1"/>
  <c r="CG984" i="1" s="1"/>
  <c r="BS985" i="1"/>
  <c r="BP987" i="1"/>
  <c r="BS987" i="1" s="1"/>
  <c r="CG988" i="1"/>
  <c r="BW991" i="1"/>
  <c r="BZ991" i="1" s="1"/>
  <c r="BZ992" i="1"/>
  <c r="BZ993" i="1"/>
  <c r="BI1000" i="1"/>
  <c r="CP1003" i="1"/>
  <c r="CQ1003" i="1" s="1"/>
  <c r="CD1006" i="1"/>
  <c r="CG1006" i="1" s="1"/>
  <c r="BP1007" i="1"/>
  <c r="BS1007" i="1" s="1"/>
  <c r="BS1008" i="1"/>
  <c r="BI1009" i="1"/>
  <c r="BL1009" i="1" s="1"/>
  <c r="BW1010" i="1"/>
  <c r="BZ1010" i="1" s="1"/>
  <c r="BW1011" i="1"/>
  <c r="BZ1011" i="1" s="1"/>
  <c r="CD1015" i="1"/>
  <c r="CG1015" i="1" s="1"/>
  <c r="CD1016" i="1"/>
  <c r="CG1016" i="1" s="1"/>
  <c r="BP1017" i="1"/>
  <c r="BS1017" i="1" s="1"/>
  <c r="BS1018" i="1"/>
  <c r="BI1019" i="1"/>
  <c r="BL1019" i="1" s="1"/>
  <c r="BW1020" i="1"/>
  <c r="BZ1020" i="1" s="1"/>
  <c r="BW1021" i="1"/>
  <c r="BZ1021" i="1" s="1"/>
  <c r="CD1023" i="1"/>
  <c r="CG1023" i="1" s="1"/>
  <c r="CD1024" i="1"/>
  <c r="CG1024" i="1" s="1"/>
  <c r="BP1025" i="1"/>
  <c r="BS1025" i="1" s="1"/>
  <c r="BS1026" i="1"/>
  <c r="BI1027" i="1"/>
  <c r="BL1027" i="1" s="1"/>
  <c r="BW1028" i="1"/>
  <c r="BZ1028" i="1" s="1"/>
  <c r="BW1029" i="1"/>
  <c r="BZ1029" i="1" s="1"/>
  <c r="CD1031" i="1"/>
  <c r="CG1031" i="1" s="1"/>
  <c r="CD1032" i="1"/>
  <c r="CG1032" i="1" s="1"/>
  <c r="BP1033" i="1"/>
  <c r="BS1033" i="1" s="1"/>
  <c r="BS1034" i="1"/>
  <c r="BI1035" i="1"/>
  <c r="BL1035" i="1" s="1"/>
  <c r="BW1036" i="1"/>
  <c r="BZ1036" i="1" s="1"/>
  <c r="BW1037" i="1"/>
  <c r="BZ1037" i="1" s="1"/>
  <c r="CD1039" i="1"/>
  <c r="CG1039" i="1" s="1"/>
  <c r="CD1040" i="1"/>
  <c r="CG1040" i="1" s="1"/>
  <c r="BP1041" i="1"/>
  <c r="BS1041" i="1" s="1"/>
  <c r="BS1042" i="1"/>
  <c r="BI1043" i="1"/>
  <c r="BL1043" i="1" s="1"/>
  <c r="BW1044" i="1"/>
  <c r="BZ1044" i="1" s="1"/>
  <c r="BW1045" i="1"/>
  <c r="BZ1045" i="1" s="1"/>
  <c r="BP1046" i="1"/>
  <c r="BS1046" i="1" s="1"/>
  <c r="CD1063" i="1"/>
  <c r="CG1063" i="1" s="1"/>
  <c r="CD1064" i="1"/>
  <c r="CG1064" i="1" s="1"/>
  <c r="BS1065" i="1"/>
  <c r="BS1099" i="1"/>
  <c r="CP1114" i="1"/>
  <c r="CP1118" i="1"/>
  <c r="CP1160" i="1"/>
  <c r="CP1164" i="1"/>
  <c r="CP1168" i="1"/>
  <c r="CP1172" i="1"/>
  <c r="CP1177" i="1"/>
  <c r="CP1180" i="1"/>
  <c r="CP1185" i="1"/>
  <c r="CP1188" i="1"/>
  <c r="CP1193" i="1"/>
  <c r="CP1197" i="1"/>
  <c r="CP1201" i="1"/>
  <c r="CP1229" i="1"/>
  <c r="CP1232" i="1"/>
  <c r="CP1237" i="1"/>
  <c r="CP1244" i="1"/>
  <c r="CP1265" i="1"/>
  <c r="CG1112" i="1"/>
  <c r="CP1112" i="1" s="1"/>
  <c r="CG1116" i="1"/>
  <c r="CP1116" i="1" s="1"/>
  <c r="CG1119" i="1"/>
  <c r="CG1127" i="1"/>
  <c r="CP1127" i="1" s="1"/>
  <c r="CP1254" i="1"/>
  <c r="CP1272" i="1"/>
  <c r="CP1275" i="1"/>
  <c r="CP1304" i="1"/>
  <c r="CP1326" i="1"/>
  <c r="CP1356" i="1"/>
  <c r="CP1385" i="1"/>
  <c r="CK1428" i="1"/>
  <c r="CN1428" i="1" s="1"/>
  <c r="CK1430" i="1"/>
  <c r="CN1430" i="1" s="1"/>
  <c r="BW1432" i="1"/>
  <c r="BZ1432" i="1" s="1"/>
  <c r="CD1129" i="1"/>
  <c r="CG1129" i="1" s="1"/>
  <c r="CP1129" i="1" s="1"/>
  <c r="CD1130" i="1"/>
  <c r="CG1130" i="1" s="1"/>
  <c r="CP1130" i="1" s="1"/>
  <c r="CD1131" i="1"/>
  <c r="CG1131" i="1" s="1"/>
  <c r="CP1131" i="1" s="1"/>
  <c r="CD1132" i="1"/>
  <c r="CG1132" i="1" s="1"/>
  <c r="CP1132" i="1" s="1"/>
  <c r="CD1133" i="1"/>
  <c r="CG1133" i="1" s="1"/>
  <c r="CP1133" i="1" s="1"/>
  <c r="CD1134" i="1"/>
  <c r="CG1134" i="1" s="1"/>
  <c r="CP1134" i="1" s="1"/>
  <c r="CD1135" i="1"/>
  <c r="CG1135" i="1" s="1"/>
  <c r="CP1135" i="1" s="1"/>
  <c r="CD1136" i="1"/>
  <c r="CG1136" i="1" s="1"/>
  <c r="CP1136" i="1" s="1"/>
  <c r="CD1137" i="1"/>
  <c r="CG1137" i="1" s="1"/>
  <c r="CP1137" i="1" s="1"/>
  <c r="CD1138" i="1"/>
  <c r="CG1138" i="1" s="1"/>
  <c r="CP1138" i="1" s="1"/>
  <c r="CD1139" i="1"/>
  <c r="CG1139" i="1" s="1"/>
  <c r="CP1139" i="1" s="1"/>
  <c r="CD1140" i="1"/>
  <c r="CG1140" i="1" s="1"/>
  <c r="CP1140" i="1" s="1"/>
  <c r="CD1141" i="1"/>
  <c r="CG1141" i="1" s="1"/>
  <c r="CP1141" i="1" s="1"/>
  <c r="CD1142" i="1"/>
  <c r="CG1142" i="1" s="1"/>
  <c r="CP1142" i="1" s="1"/>
  <c r="CD1143" i="1"/>
  <c r="CG1143" i="1" s="1"/>
  <c r="CP1143" i="1" s="1"/>
  <c r="CD1144" i="1"/>
  <c r="CG1144" i="1" s="1"/>
  <c r="CP1144" i="1" s="1"/>
  <c r="CD1145" i="1"/>
  <c r="CG1145" i="1" s="1"/>
  <c r="CP1145" i="1" s="1"/>
  <c r="CD1146" i="1"/>
  <c r="CG1146" i="1" s="1"/>
  <c r="CP1146" i="1" s="1"/>
  <c r="CD1147" i="1"/>
  <c r="CG1147" i="1" s="1"/>
  <c r="CP1147" i="1" s="1"/>
  <c r="CD1148" i="1"/>
  <c r="CG1148" i="1" s="1"/>
  <c r="CP1148" i="1" s="1"/>
  <c r="CD1149" i="1"/>
  <c r="CG1149" i="1" s="1"/>
  <c r="CP1149" i="1" s="1"/>
  <c r="CD1150" i="1"/>
  <c r="CG1150" i="1" s="1"/>
  <c r="CP1150" i="1" s="1"/>
  <c r="CD1151" i="1"/>
  <c r="CG1151" i="1" s="1"/>
  <c r="CP1151" i="1" s="1"/>
  <c r="CD1152" i="1"/>
  <c r="CG1152" i="1" s="1"/>
  <c r="CP1152" i="1" s="1"/>
  <c r="CD1153" i="1"/>
  <c r="CG1153" i="1" s="1"/>
  <c r="CP1153" i="1" s="1"/>
  <c r="CD1154" i="1"/>
  <c r="CG1154" i="1" s="1"/>
  <c r="CP1154" i="1" s="1"/>
  <c r="CD1155" i="1"/>
  <c r="CG1155" i="1" s="1"/>
  <c r="CP1155" i="1" s="1"/>
  <c r="CP1305" i="1"/>
  <c r="BZ1064" i="1"/>
  <c r="BW1065" i="1"/>
  <c r="BZ1065" i="1" s="1"/>
  <c r="BS1098" i="1"/>
  <c r="BS1102" i="1"/>
  <c r="BP1103" i="1"/>
  <c r="BS1103" i="1" s="1"/>
  <c r="BS1105" i="1"/>
  <c r="CD1124" i="1"/>
  <c r="CG1124" i="1" s="1"/>
  <c r="CG1128" i="1"/>
  <c r="CP1128" i="1" s="1"/>
  <c r="CD1156" i="1"/>
  <c r="CG1156" i="1" s="1"/>
  <c r="CP1156" i="1" s="1"/>
  <c r="BI1157" i="1"/>
  <c r="BL1157" i="1" s="1"/>
  <c r="CD1158" i="1"/>
  <c r="CG1158" i="1" s="1"/>
  <c r="CP1269" i="1"/>
  <c r="CN1288" i="1"/>
  <c r="CP1329" i="1"/>
  <c r="CP1340" i="1"/>
  <c r="CP1341" i="1"/>
  <c r="CP1344" i="1"/>
  <c r="CP1345" i="1"/>
  <c r="CP1348" i="1"/>
  <c r="CP1364" i="1"/>
  <c r="CP1380" i="1"/>
  <c r="CP1412" i="1"/>
  <c r="CP1414" i="1"/>
  <c r="BW1420" i="1"/>
  <c r="BZ1420" i="1" s="1"/>
  <c r="BI1423" i="1"/>
  <c r="BL1423" i="1" s="1"/>
  <c r="CD1430" i="1"/>
  <c r="CG1430" i="1" s="1"/>
  <c r="BI1431" i="1"/>
  <c r="BL1431" i="1" s="1"/>
  <c r="CP1274" i="1"/>
  <c r="CN1280" i="1"/>
  <c r="CP1310" i="1"/>
  <c r="CP1314" i="1"/>
  <c r="CP1318" i="1"/>
  <c r="CP1322" i="1"/>
  <c r="CP1331" i="1"/>
  <c r="CP1349" i="1"/>
  <c r="CP1351" i="1"/>
  <c r="CN1367" i="1"/>
  <c r="CP1370" i="1"/>
  <c r="CP1381" i="1"/>
  <c r="CP1382" i="1"/>
  <c r="BP1424" i="1"/>
  <c r="BS1424" i="1" s="1"/>
  <c r="BI1426" i="1"/>
  <c r="BL1426" i="1" s="1"/>
  <c r="CD1525" i="1"/>
  <c r="CG1525" i="1" s="1"/>
  <c r="CN1284" i="1"/>
  <c r="CP1355" i="1"/>
  <c r="CP1359" i="1"/>
  <c r="CG1366" i="1"/>
  <c r="CP1390" i="1"/>
  <c r="CP1392" i="1"/>
  <c r="CP1395" i="1"/>
  <c r="CP1403" i="1"/>
  <c r="CN1278" i="1"/>
  <c r="CN1282" i="1"/>
  <c r="CN1286" i="1"/>
  <c r="CP1338" i="1"/>
  <c r="CP1353" i="1"/>
  <c r="CP1354" i="1"/>
  <c r="CP1384" i="1"/>
  <c r="CP1397" i="1"/>
  <c r="CP1410" i="1"/>
  <c r="CP1411" i="1"/>
  <c r="BW1423" i="1"/>
  <c r="BZ1423" i="1" s="1"/>
  <c r="CD1426" i="1"/>
  <c r="CG1426" i="1" s="1"/>
  <c r="BW1429" i="1"/>
  <c r="BZ1429" i="1" s="1"/>
  <c r="CK1431" i="1"/>
  <c r="CN1431" i="1" s="1"/>
  <c r="CP1334" i="1"/>
  <c r="CP1363" i="1"/>
  <c r="CP1408" i="1"/>
  <c r="BW1421" i="1"/>
  <c r="BZ1421" i="1" s="1"/>
  <c r="BI1428" i="1"/>
  <c r="BL1428" i="1" s="1"/>
  <c r="BP1429" i="1"/>
  <c r="BS1429" i="1" s="1"/>
  <c r="CP1369" i="1"/>
  <c r="CG1372" i="1"/>
  <c r="CN1373" i="1"/>
  <c r="CP1374" i="1"/>
  <c r="CP1387" i="1"/>
  <c r="CG1422" i="1"/>
  <c r="BW1424" i="1"/>
  <c r="BZ1424" i="1" s="1"/>
  <c r="CG1425" i="1"/>
  <c r="CN1435" i="1"/>
  <c r="CP1391" i="1"/>
  <c r="CP1401" i="1"/>
  <c r="CG1427" i="1"/>
  <c r="BS1435" i="1"/>
  <c r="CD1526" i="1"/>
  <c r="CG1526" i="1" s="1"/>
  <c r="CD1548" i="1"/>
  <c r="CG1548" i="1" s="1"/>
  <c r="CP1548" i="1" s="1"/>
  <c r="BS1423" i="1"/>
  <c r="CN1426" i="1"/>
  <c r="BZ1427" i="1"/>
  <c r="CG1519" i="1"/>
  <c r="CD1530" i="1"/>
  <c r="CG1530" i="1" s="1"/>
  <c r="CK1531" i="1"/>
  <c r="CN1531" i="1" s="1"/>
  <c r="CG1534" i="1"/>
  <c r="CD1556" i="1"/>
  <c r="CG1556" i="1" s="1"/>
  <c r="CP1463" i="1"/>
  <c r="CQ1463" i="1" s="1"/>
  <c r="CP1464" i="1"/>
  <c r="CQ1464" i="1" s="1"/>
  <c r="CD1527" i="1"/>
  <c r="CG1527" i="1" s="1"/>
  <c r="CD1551" i="1"/>
  <c r="CG1551" i="1" s="1"/>
  <c r="CP1551" i="1" s="1"/>
  <c r="CD1521" i="1"/>
  <c r="CG1521" i="1" s="1"/>
  <c r="BS1522" i="1"/>
  <c r="CK1528" i="1"/>
  <c r="CN1528" i="1" s="1"/>
  <c r="CN1539" i="1"/>
  <c r="CK1542" i="1"/>
  <c r="CN1542" i="1" s="1"/>
  <c r="BZ1555" i="1"/>
  <c r="CK1527" i="1"/>
  <c r="CN1527" i="1" s="1"/>
  <c r="CD1533" i="1"/>
  <c r="CG1533" i="1" s="1"/>
  <c r="CG1553" i="1"/>
  <c r="CP1553" i="1" s="1"/>
  <c r="CG1524" i="1"/>
  <c r="BZ1525" i="1"/>
  <c r="BZ1538" i="1"/>
  <c r="CN1540" i="1"/>
  <c r="CG1554" i="1"/>
  <c r="CP1554" i="1" s="1"/>
  <c r="CK1556" i="1"/>
  <c r="CN1556" i="1" s="1"/>
  <c r="BZ1524" i="1"/>
  <c r="BS1537" i="1"/>
  <c r="CD1537" i="1"/>
  <c r="CG1537" i="1" s="1"/>
  <c r="CD1540" i="1"/>
  <c r="CG1540" i="1" s="1"/>
  <c r="CG1550" i="1"/>
  <c r="CP1550" i="1" s="1"/>
  <c r="BZ1533" i="1"/>
  <c r="BS1538" i="1"/>
  <c r="CP835" i="1" l="1"/>
  <c r="CP1293" i="1"/>
  <c r="CP172" i="1"/>
  <c r="CP1292" i="1"/>
  <c r="CP194" i="1"/>
  <c r="CP1449" i="1"/>
  <c r="CP1508" i="1"/>
  <c r="CP1404" i="1"/>
  <c r="CP1227" i="1"/>
  <c r="CP1480" i="1"/>
  <c r="CP1498" i="1"/>
  <c r="CQ1498" i="1" s="1"/>
  <c r="CP1506" i="1"/>
  <c r="CQ1506" i="1" s="1"/>
  <c r="CP1492" i="1"/>
  <c r="CP196" i="1"/>
  <c r="CP1475" i="1"/>
  <c r="CQ1475" i="1" s="1"/>
  <c r="CP1530" i="1"/>
  <c r="CP1482" i="1"/>
  <c r="CQ1482" i="1" s="1"/>
  <c r="CP807" i="1"/>
  <c r="CP1509" i="1"/>
  <c r="CP779" i="1"/>
  <c r="CP1493" i="1"/>
  <c r="CP1495" i="1"/>
  <c r="CQ1495" i="1" s="1"/>
  <c r="CP228" i="1"/>
  <c r="CP781" i="1"/>
  <c r="CP89" i="1"/>
  <c r="CP1443" i="1"/>
  <c r="CP946" i="1"/>
  <c r="CP812" i="1"/>
  <c r="CP888" i="1"/>
  <c r="CP1500" i="1"/>
  <c r="CQ1500" i="1" s="1"/>
  <c r="CP629" i="1"/>
  <c r="CP821" i="1"/>
  <c r="CP157" i="1"/>
  <c r="CP834" i="1"/>
  <c r="CP1061" i="1"/>
  <c r="CP1438" i="1"/>
  <c r="CP1497" i="1"/>
  <c r="CQ1497" i="1" s="1"/>
  <c r="CP1494" i="1"/>
  <c r="CQ1494" i="1" s="1"/>
  <c r="CP1470" i="1"/>
  <c r="CP1446" i="1"/>
  <c r="CP1485" i="1"/>
  <c r="CP627" i="1"/>
  <c r="CP1367" i="1"/>
  <c r="CP1362" i="1"/>
  <c r="CP1278" i="1"/>
  <c r="CP1284" i="1"/>
  <c r="CP950" i="1"/>
  <c r="CP1289" i="1"/>
  <c r="CP1281" i="1"/>
  <c r="CP1092" i="1"/>
  <c r="CP1058" i="1"/>
  <c r="CP1514" i="1"/>
  <c r="CP620" i="1"/>
  <c r="CP827" i="1"/>
  <c r="CP1466" i="1"/>
  <c r="CP1511" i="1"/>
  <c r="CP171" i="1"/>
  <c r="CP1057" i="1"/>
  <c r="CP1078" i="1"/>
  <c r="CP197" i="1"/>
  <c r="CP218" i="1"/>
  <c r="CP198" i="1"/>
  <c r="CQ198" i="1" s="1"/>
  <c r="CP219" i="1"/>
  <c r="CP286" i="1"/>
  <c r="CP624" i="1"/>
  <c r="CP625" i="1"/>
  <c r="CP615" i="1"/>
  <c r="CP549" i="1"/>
  <c r="CP528" i="1"/>
  <c r="CP822" i="1"/>
  <c r="CP1469" i="1"/>
  <c r="CP1536" i="1"/>
  <c r="CP1255" i="1"/>
  <c r="BL1559" i="1"/>
  <c r="CP783" i="1"/>
  <c r="CP1104" i="1"/>
  <c r="CP782" i="1"/>
  <c r="CP1439" i="1"/>
  <c r="CP1476" i="1"/>
  <c r="CP1510" i="1"/>
  <c r="O1557" i="1"/>
  <c r="AQ1557" i="1"/>
  <c r="CP1472" i="1"/>
  <c r="CP1124" i="1"/>
  <c r="CP1290" i="1"/>
  <c r="CP565" i="1"/>
  <c r="CP1260" i="1"/>
  <c r="CP561" i="1"/>
  <c r="CP1407" i="1"/>
  <c r="CP203" i="1"/>
  <c r="CQ203" i="1" s="1"/>
  <c r="CP1279" i="1"/>
  <c r="CP495" i="1"/>
  <c r="CP833" i="1"/>
  <c r="CP828" i="1"/>
  <c r="CP1496" i="1"/>
  <c r="CP810" i="1"/>
  <c r="CP1479" i="1"/>
  <c r="CQ1479" i="1" s="1"/>
  <c r="CP1512" i="1"/>
  <c r="CP926" i="1"/>
  <c r="CP1441" i="1"/>
  <c r="CP141" i="1"/>
  <c r="CP92" i="1"/>
  <c r="CP58" i="1"/>
  <c r="CP1283" i="1"/>
  <c r="CP1287" i="1"/>
  <c r="CP999" i="1"/>
  <c r="CP158" i="1"/>
  <c r="CP815" i="1"/>
  <c r="CP829" i="1"/>
  <c r="CP997" i="1"/>
  <c r="CP1077" i="1"/>
  <c r="CP817" i="1"/>
  <c r="CP1079" i="1"/>
  <c r="CP813" i="1"/>
  <c r="CP215" i="1"/>
  <c r="CP1448" i="1"/>
  <c r="CP1445" i="1"/>
  <c r="CP1442" i="1"/>
  <c r="CP1484" i="1"/>
  <c r="CQ1484" i="1" s="1"/>
  <c r="CP839" i="1"/>
  <c r="CP1499" i="1"/>
  <c r="CP837" i="1"/>
  <c r="CP832" i="1"/>
  <c r="CP1366" i="1"/>
  <c r="CP1119" i="1"/>
  <c r="CP968" i="1"/>
  <c r="CQ968" i="1" s="1"/>
  <c r="CP847" i="1"/>
  <c r="CP574" i="1"/>
  <c r="CP86" i="1"/>
  <c r="CP1378" i="1"/>
  <c r="CP556" i="1"/>
  <c r="CP941" i="1"/>
  <c r="CP673" i="1"/>
  <c r="CP1054" i="1"/>
  <c r="CP1069" i="1"/>
  <c r="CP1504" i="1"/>
  <c r="CP1453" i="1"/>
  <c r="CP1505" i="1"/>
  <c r="CP1478" i="1"/>
  <c r="CQ1478" i="1" s="1"/>
  <c r="AJ1557" i="1"/>
  <c r="CP114" i="1"/>
  <c r="CP1043" i="1"/>
  <c r="AC1557" i="1"/>
  <c r="CP318" i="1"/>
  <c r="CP303" i="1"/>
  <c r="CQ303" i="1" s="1"/>
  <c r="CP559" i="1"/>
  <c r="CP1285" i="1"/>
  <c r="CP1256" i="1"/>
  <c r="CP1195" i="1"/>
  <c r="CP1089" i="1"/>
  <c r="CP1087" i="1"/>
  <c r="CP1502" i="1"/>
  <c r="CP814" i="1"/>
  <c r="CP1088" i="1"/>
  <c r="CP1503" i="1"/>
  <c r="AX1557" i="1"/>
  <c r="BE1557" i="1"/>
  <c r="CP1487" i="1"/>
  <c r="CQ1487" i="1" s="1"/>
  <c r="V1557" i="1"/>
  <c r="CP1471" i="1"/>
  <c r="CP1529" i="1"/>
  <c r="CP1023" i="1"/>
  <c r="CP95" i="1"/>
  <c r="CP1377" i="1"/>
  <c r="CP61" i="1"/>
  <c r="CP1373" i="1"/>
  <c r="CP1105" i="1"/>
  <c r="CP954" i="1"/>
  <c r="CP1123" i="1"/>
  <c r="CP563" i="1"/>
  <c r="CP1520" i="1"/>
  <c r="CP1253" i="1"/>
  <c r="CP960" i="1"/>
  <c r="CP742" i="1"/>
  <c r="CP309" i="1"/>
  <c r="CP1379" i="1"/>
  <c r="CP726" i="1"/>
  <c r="CP567" i="1"/>
  <c r="CP63" i="1"/>
  <c r="CP552" i="1"/>
  <c r="CP1063" i="1"/>
  <c r="CP1106" i="1"/>
  <c r="CP1427" i="1"/>
  <c r="CP622" i="1"/>
  <c r="CP806" i="1"/>
  <c r="CP489" i="1"/>
  <c r="BS1557" i="1"/>
  <c r="CP1046" i="1"/>
  <c r="CP848" i="1"/>
  <c r="CP765" i="1"/>
  <c r="CP613" i="1"/>
  <c r="CP1532" i="1"/>
  <c r="CP963" i="1"/>
  <c r="CP958" i="1"/>
  <c r="CP683" i="1"/>
  <c r="CP94" i="1"/>
  <c r="CP1258" i="1"/>
  <c r="BL1557" i="1"/>
  <c r="CP985" i="1"/>
  <c r="CQ985" i="1" s="1"/>
  <c r="CP501" i="1"/>
  <c r="CP298" i="1"/>
  <c r="CP723" i="1"/>
  <c r="CP972" i="1"/>
  <c r="CQ972" i="1" s="1"/>
  <c r="CP656" i="1"/>
  <c r="CP1518" i="1"/>
  <c r="CP944" i="1"/>
  <c r="CP113" i="1"/>
  <c r="CP87" i="1"/>
  <c r="CP85" i="1"/>
  <c r="CP725" i="1"/>
  <c r="CP943" i="1"/>
  <c r="CP1030" i="1"/>
  <c r="CP1020" i="1"/>
  <c r="CP804" i="1"/>
  <c r="CP1022" i="1"/>
  <c r="CP1405" i="1"/>
  <c r="CP1361" i="1"/>
  <c r="CP995" i="1"/>
  <c r="CP962" i="1"/>
  <c r="CP494" i="1"/>
  <c r="CP928" i="1"/>
  <c r="CP154" i="1"/>
  <c r="CP93" i="1"/>
  <c r="CP745" i="1"/>
  <c r="CP90" i="1"/>
  <c r="CP955" i="1"/>
  <c r="CP562" i="1"/>
  <c r="BL1000" i="1"/>
  <c r="CP1000" i="1" s="1"/>
  <c r="CQ1000" i="1" s="1"/>
  <c r="CP663" i="1"/>
  <c r="CP661" i="1"/>
  <c r="CP695" i="1"/>
  <c r="CP1175" i="1"/>
  <c r="CP1533" i="1"/>
  <c r="CP1286" i="1"/>
  <c r="CP1280" i="1"/>
  <c r="CP1021" i="1"/>
  <c r="CP728" i="1"/>
  <c r="CP738" i="1"/>
  <c r="CP431" i="1"/>
  <c r="CP623" i="1"/>
  <c r="CP546" i="1"/>
  <c r="CP961" i="1"/>
  <c r="CP153" i="1"/>
  <c r="CP940" i="1"/>
  <c r="CP548" i="1"/>
  <c r="CP583" i="1"/>
  <c r="CQ583" i="1" s="1"/>
  <c r="CP96" i="1"/>
  <c r="BL752" i="1"/>
  <c r="CP752" i="1" s="1"/>
  <c r="CR1558" i="1"/>
  <c r="CP939" i="1"/>
  <c r="CP1158" i="1"/>
  <c r="CP703" i="1"/>
  <c r="CP1372" i="1"/>
  <c r="CP1018" i="1"/>
  <c r="CP956" i="1"/>
  <c r="CP768" i="1"/>
  <c r="CP719" i="1"/>
  <c r="CP626" i="1"/>
  <c r="CP477" i="1"/>
  <c r="CP953" i="1"/>
  <c r="CP493" i="1"/>
  <c r="CP816" i="1"/>
  <c r="CP77" i="1"/>
  <c r="CP1034" i="1"/>
  <c r="CP545" i="1"/>
  <c r="CP496" i="1"/>
  <c r="CP297" i="1"/>
  <c r="CP1282" i="1"/>
  <c r="CP794" i="1"/>
  <c r="CP443" i="1"/>
  <c r="CP304" i="1"/>
  <c r="CP478" i="1"/>
  <c r="CP704" i="1"/>
  <c r="CP1288" i="1"/>
  <c r="CP1031" i="1"/>
  <c r="CP566" i="1"/>
  <c r="CP680" i="1"/>
  <c r="CP942" i="1"/>
  <c r="CP74" i="1"/>
  <c r="CP560" i="1"/>
  <c r="CP91" i="1"/>
  <c r="CP72" i="1"/>
  <c r="CP435" i="1"/>
  <c r="CP1430" i="1"/>
  <c r="CP951" i="1"/>
  <c r="CP948" i="1"/>
  <c r="CP717" i="1"/>
  <c r="CP949" i="1"/>
  <c r="CP630" i="1"/>
  <c r="CP568" i="1"/>
  <c r="CP84" i="1"/>
  <c r="CP713" i="1"/>
  <c r="CP314" i="1"/>
  <c r="CP1483" i="1"/>
  <c r="CP1012" i="1"/>
  <c r="CP320" i="1"/>
  <c r="CP729" i="1"/>
  <c r="CP648" i="1"/>
  <c r="CP753" i="1"/>
  <c r="CP718" i="1"/>
  <c r="CP1431" i="1"/>
  <c r="CP974" i="1"/>
  <c r="CQ974" i="1" s="1"/>
  <c r="CP1515" i="1"/>
  <c r="CQ1515" i="1" s="1"/>
  <c r="CP1486" i="1"/>
  <c r="CQ1486" i="1" s="1"/>
  <c r="CP1519" i="1"/>
  <c r="CP1426" i="1"/>
  <c r="CP1420" i="1"/>
  <c r="CP1440" i="1"/>
  <c r="CP1074" i="1"/>
  <c r="CP1048" i="1"/>
  <c r="CP1014" i="1"/>
  <c r="CP698" i="1"/>
  <c r="CP982" i="1"/>
  <c r="CQ982" i="1" s="1"/>
  <c r="CP769" i="1"/>
  <c r="CP733" i="1"/>
  <c r="CP473" i="1"/>
  <c r="CP790" i="1"/>
  <c r="CP741" i="1"/>
  <c r="CP449" i="1"/>
  <c r="CP724" i="1"/>
  <c r="CP485" i="1"/>
  <c r="CP470" i="1"/>
  <c r="CP463" i="1"/>
  <c r="CP750" i="1"/>
  <c r="CP660" i="1"/>
  <c r="CP727" i="1"/>
  <c r="CP720" i="1"/>
  <c r="CP756" i="1"/>
  <c r="CP1524" i="1"/>
  <c r="CP1555" i="1"/>
  <c r="CP1534" i="1"/>
  <c r="CP1422" i="1"/>
  <c r="CP1425" i="1"/>
  <c r="CP1456" i="1"/>
  <c r="CP1421" i="1"/>
  <c r="CP1102" i="1"/>
  <c r="CP1097" i="1"/>
  <c r="CP1081" i="1"/>
  <c r="CP1072" i="1"/>
  <c r="CP1068" i="1"/>
  <c r="CP1065" i="1"/>
  <c r="CP1099" i="1"/>
  <c r="CP984" i="1"/>
  <c r="CQ984" i="1" s="1"/>
  <c r="CP980" i="1"/>
  <c r="CP957" i="1"/>
  <c r="CP947" i="1"/>
  <c r="CP1049" i="1"/>
  <c r="CP774" i="1"/>
  <c r="CP772" i="1"/>
  <c r="CP970" i="1"/>
  <c r="CQ970" i="1" s="1"/>
  <c r="CP744" i="1"/>
  <c r="CP746" i="1"/>
  <c r="CP716" i="1"/>
  <c r="CP691" i="1"/>
  <c r="CP621" i="1"/>
  <c r="CP614" i="1"/>
  <c r="CP564" i="1"/>
  <c r="CP787" i="1"/>
  <c r="CP313" i="1"/>
  <c r="CP301" i="1"/>
  <c r="CQ301" i="1" s="1"/>
  <c r="CP739" i="1"/>
  <c r="CP668" i="1"/>
  <c r="CP655" i="1"/>
  <c r="CP440" i="1"/>
  <c r="CP315" i="1"/>
  <c r="CP971" i="1"/>
  <c r="CQ971" i="1" s="1"/>
  <c r="CP628" i="1"/>
  <c r="CP1539" i="1"/>
  <c r="CP1523" i="1"/>
  <c r="CP1535" i="1"/>
  <c r="CP1423" i="1"/>
  <c r="CP1082" i="1"/>
  <c r="CP838" i="1"/>
  <c r="CP762" i="1"/>
  <c r="CP721" i="1"/>
  <c r="CP1062" i="1"/>
  <c r="CP1019" i="1"/>
  <c r="CP766" i="1"/>
  <c r="CP699" i="1"/>
  <c r="CP823" i="1"/>
  <c r="CP302" i="1"/>
  <c r="CP967" i="1"/>
  <c r="CQ967" i="1" s="1"/>
  <c r="CP706" i="1"/>
  <c r="CP500" i="1"/>
  <c r="CP1507" i="1"/>
  <c r="CQ1507" i="1" s="1"/>
  <c r="CP1467" i="1"/>
  <c r="CQ1467" i="1" s="1"/>
  <c r="CP1542" i="1"/>
  <c r="CP1491" i="1"/>
  <c r="CP1501" i="1"/>
  <c r="CP1435" i="1"/>
  <c r="CP1436" i="1"/>
  <c r="CP1103" i="1"/>
  <c r="CP1095" i="1"/>
  <c r="CP1090" i="1"/>
  <c r="CP1432" i="1"/>
  <c r="CP1037" i="1"/>
  <c r="CP1036" i="1"/>
  <c r="CP991" i="1"/>
  <c r="CQ991" i="1" s="1"/>
  <c r="CP1086" i="1"/>
  <c r="CP1026" i="1"/>
  <c r="CP1047" i="1"/>
  <c r="CP996" i="1"/>
  <c r="CP993" i="1"/>
  <c r="CP818" i="1"/>
  <c r="CP760" i="1"/>
  <c r="CP740" i="1"/>
  <c r="CP730" i="1"/>
  <c r="CP722" i="1"/>
  <c r="CP709" i="1"/>
  <c r="CP1085" i="1"/>
  <c r="CP809" i="1"/>
  <c r="CP707" i="1"/>
  <c r="CP981" i="1"/>
  <c r="CQ981" i="1" s="1"/>
  <c r="CP644" i="1"/>
  <c r="CP731" i="1"/>
  <c r="CP702" i="1"/>
  <c r="CP492" i="1"/>
  <c r="CP466" i="1"/>
  <c r="CP452" i="1"/>
  <c r="CP444" i="1"/>
  <c r="CP427" i="1"/>
  <c r="CP734" i="1"/>
  <c r="CP486" i="1"/>
  <c r="CP454" i="1"/>
  <c r="CP490" i="1"/>
  <c r="CP715" i="1"/>
  <c r="CP453" i="1"/>
  <c r="CP1428" i="1"/>
  <c r="CQ1428" i="1" s="1"/>
  <c r="CP1035" i="1"/>
  <c r="CP1531" i="1"/>
  <c r="CP1556" i="1"/>
  <c r="CP1526" i="1"/>
  <c r="CP1521" i="1"/>
  <c r="CP1528" i="1"/>
  <c r="CP1429" i="1"/>
  <c r="CP754" i="1"/>
  <c r="CP310" i="1"/>
  <c r="CP457" i="1"/>
  <c r="CP1537" i="1"/>
  <c r="CP1513" i="1"/>
  <c r="CP1522" i="1"/>
  <c r="CP792" i="1"/>
  <c r="CP1076" i="1"/>
  <c r="CP1044" i="1"/>
  <c r="CP1028" i="1"/>
  <c r="CP1015" i="1"/>
  <c r="CP1010" i="1"/>
  <c r="CP1071" i="1"/>
  <c r="CP1013" i="1"/>
  <c r="CP1024" i="1"/>
  <c r="CP1006" i="1"/>
  <c r="CP732" i="1"/>
  <c r="CP692" i="1"/>
  <c r="CP1084" i="1"/>
  <c r="CP1027" i="1"/>
  <c r="CP992" i="1"/>
  <c r="CP688" i="1"/>
  <c r="CP651" i="1"/>
  <c r="CP643" i="1"/>
  <c r="CP666" i="1"/>
  <c r="CP451" i="1"/>
  <c r="CP448" i="1"/>
  <c r="CP748" i="1"/>
  <c r="CP654" i="1"/>
  <c r="CP641" i="1"/>
  <c r="CP497" i="1"/>
  <c r="CP465" i="1"/>
  <c r="CP712" i="1"/>
  <c r="CP689" i="1"/>
  <c r="CP476" i="1"/>
  <c r="CP461" i="1"/>
  <c r="CP439" i="1"/>
  <c r="CP1032" i="1"/>
  <c r="CP1016" i="1"/>
  <c r="CP773" i="1"/>
  <c r="CP674" i="1"/>
  <c r="CP664" i="1"/>
  <c r="CP642" i="1"/>
  <c r="CP430" i="1"/>
  <c r="CP1481" i="1"/>
  <c r="CP1527" i="1"/>
  <c r="CP1462" i="1"/>
  <c r="CQ1462" i="1" s="1"/>
  <c r="CP1538" i="1"/>
  <c r="CP1517" i="1"/>
  <c r="CP1007" i="1"/>
  <c r="CP1101" i="1"/>
  <c r="CP1075" i="1"/>
  <c r="CP690" i="1"/>
  <c r="CP438" i="1"/>
  <c r="CP983" i="1"/>
  <c r="CQ983" i="1" s="1"/>
  <c r="CP1064" i="1"/>
  <c r="CP1067" i="1"/>
  <c r="CP799" i="1"/>
  <c r="CP764" i="1"/>
  <c r="CP759" i="1"/>
  <c r="CP755" i="1"/>
  <c r="CP751" i="1"/>
  <c r="CP735" i="1"/>
  <c r="CP676" i="1"/>
  <c r="CP1009" i="1"/>
  <c r="CP684" i="1"/>
  <c r="CP649" i="1"/>
  <c r="CP499" i="1"/>
  <c r="CP432" i="1"/>
  <c r="CP652" i="1"/>
  <c r="CP467" i="1"/>
  <c r="CP434" i="1"/>
  <c r="CP488" i="1"/>
  <c r="CP819" i="1"/>
  <c r="CP771" i="1"/>
  <c r="CP763" i="1"/>
  <c r="CP471" i="1"/>
  <c r="CP464" i="1"/>
  <c r="CP447" i="1"/>
  <c r="CP428" i="1"/>
  <c r="CP308" i="1"/>
  <c r="CP767" i="1"/>
  <c r="CP670" i="1"/>
  <c r="CP460" i="1"/>
  <c r="CP317" i="1"/>
  <c r="CP700" i="1"/>
  <c r="CP658" i="1"/>
  <c r="CP645" i="1"/>
  <c r="CP1447" i="1"/>
  <c r="CP1525" i="1"/>
  <c r="CP1465" i="1"/>
  <c r="CP1444" i="1"/>
  <c r="CP1424" i="1"/>
  <c r="CP1040" i="1"/>
  <c r="CP795" i="1"/>
  <c r="CP693" i="1"/>
  <c r="CP639" i="1"/>
  <c r="CP296" i="1"/>
  <c r="CP736" i="1"/>
  <c r="CP1541" i="1"/>
  <c r="CP1540" i="1"/>
  <c r="CP1516" i="1"/>
  <c r="CQ1516" i="1" s="1"/>
  <c r="CP1083" i="1"/>
  <c r="CP1039" i="1"/>
  <c r="CP1543" i="1"/>
  <c r="CP1437" i="1"/>
  <c r="CP1091" i="1"/>
  <c r="CP1073" i="1"/>
  <c r="CP1060" i="1"/>
  <c r="CP1056" i="1"/>
  <c r="CP1045" i="1"/>
  <c r="CP1029" i="1"/>
  <c r="CP1011" i="1"/>
  <c r="CP1080" i="1"/>
  <c r="CP1042" i="1"/>
  <c r="CP1008" i="1"/>
  <c r="CP1157" i="1"/>
  <c r="CP1038" i="1"/>
  <c r="CP987" i="1"/>
  <c r="CQ987" i="1" s="1"/>
  <c r="CP830" i="1"/>
  <c r="CP1098" i="1"/>
  <c r="CP737" i="1"/>
  <c r="CP793" i="1"/>
  <c r="CP758" i="1"/>
  <c r="CP825" i="1"/>
  <c r="CP796" i="1"/>
  <c r="CP662" i="1"/>
  <c r="CP657" i="1"/>
  <c r="CP456" i="1"/>
  <c r="CP446" i="1"/>
  <c r="CP316" i="1"/>
  <c r="CQ316" i="1" s="1"/>
  <c r="CP307" i="1"/>
  <c r="CP312" i="1"/>
  <c r="CP770" i="1"/>
  <c r="CP475" i="1"/>
  <c r="CP462" i="1"/>
  <c r="CP311" i="1"/>
  <c r="CP305" i="1"/>
  <c r="CP988" i="1"/>
  <c r="CQ988" i="1" s="1"/>
  <c r="CP708" i="1"/>
  <c r="CP697" i="1"/>
  <c r="BZ1557" i="1"/>
  <c r="CP743" i="1"/>
  <c r="CP498" i="1"/>
  <c r="CP487" i="1"/>
  <c r="CP474" i="1"/>
  <c r="CP469" i="1"/>
  <c r="CP322" i="1"/>
  <c r="CQ322" i="1" s="1"/>
  <c r="CP687" i="1"/>
  <c r="CP450" i="1"/>
  <c r="CP306" i="1"/>
  <c r="CP1094" i="1"/>
  <c r="CP1070" i="1"/>
  <c r="CP1066" i="1"/>
  <c r="CP798" i="1"/>
  <c r="CP749" i="1"/>
  <c r="CP701" i="1"/>
  <c r="CP696" i="1"/>
  <c r="CP669" i="1"/>
  <c r="CP667" i="1"/>
  <c r="CP665" i="1"/>
  <c r="CP694" i="1"/>
  <c r="CP659" i="1"/>
  <c r="CP455" i="1"/>
  <c r="CP472" i="1"/>
  <c r="CP437" i="1"/>
  <c r="CP433" i="1"/>
  <c r="CP429" i="1"/>
  <c r="CP300" i="1"/>
  <c r="CP653" i="1"/>
  <c r="CP1093" i="1"/>
  <c r="CP1041" i="1"/>
  <c r="CP1033" i="1"/>
  <c r="CP1025" i="1"/>
  <c r="CP1017" i="1"/>
  <c r="CP761" i="1"/>
  <c r="CP757" i="1"/>
  <c r="CP747" i="1"/>
  <c r="CP711" i="1"/>
  <c r="CP705" i="1"/>
  <c r="CP677" i="1"/>
  <c r="CP791" i="1"/>
  <c r="CP640" i="1"/>
  <c r="CP647" i="1"/>
  <c r="CP468" i="1"/>
  <c r="CP436" i="1"/>
  <c r="CP714" i="1"/>
  <c r="CP672" i="1"/>
  <c r="CP646" i="1"/>
  <c r="CP480" i="1"/>
  <c r="CP671" i="1"/>
  <c r="CP650" i="1"/>
  <c r="CQ1559" i="1" l="1"/>
  <c r="CP1559" i="1"/>
  <c r="CP1557" i="1"/>
  <c r="CQ1557" i="1"/>
</calcChain>
</file>

<file path=xl/sharedStrings.xml><?xml version="1.0" encoding="utf-8"?>
<sst xmlns="http://schemas.openxmlformats.org/spreadsheetml/2006/main" count="10324" uniqueCount="3726">
  <si>
    <t>Valuation</t>
  </si>
  <si>
    <r>
      <rPr>
        <sz val="8"/>
        <color theme="1"/>
        <rFont val="Tahoma"/>
        <family val="2"/>
      </rPr>
      <t>Annual Rates</t>
    </r>
    <r>
      <rPr>
        <b/>
        <sz val="8"/>
        <color theme="1"/>
        <rFont val="Tahoma"/>
        <family val="2"/>
      </rPr>
      <t xml:space="preserve"> 2008/2009</t>
    </r>
  </si>
  <si>
    <r>
      <rPr>
        <sz val="8"/>
        <color theme="1"/>
        <rFont val="Tahoma"/>
        <family val="2"/>
      </rPr>
      <t xml:space="preserve">Annual Rates </t>
    </r>
    <r>
      <rPr>
        <b/>
        <u/>
        <sz val="8"/>
        <color theme="1"/>
        <rFont val="Tahoma"/>
        <family val="2"/>
      </rPr>
      <t>2009/2010</t>
    </r>
  </si>
  <si>
    <r>
      <rPr>
        <sz val="8"/>
        <color theme="1"/>
        <rFont val="Tahoma"/>
        <family val="2"/>
      </rPr>
      <t xml:space="preserve">Annual Rates </t>
    </r>
    <r>
      <rPr>
        <b/>
        <u/>
        <sz val="8"/>
        <color theme="1"/>
        <rFont val="Tahoma"/>
        <family val="2"/>
      </rPr>
      <t>2010/2011</t>
    </r>
  </si>
  <si>
    <r>
      <rPr>
        <sz val="8"/>
        <color theme="1"/>
        <rFont val="Tahoma"/>
        <family val="2"/>
      </rPr>
      <t xml:space="preserve">Annual Rates </t>
    </r>
    <r>
      <rPr>
        <b/>
        <u/>
        <sz val="8"/>
        <color theme="1"/>
        <rFont val="Tahoma"/>
        <family val="2"/>
      </rPr>
      <t>2011/2012</t>
    </r>
  </si>
  <si>
    <r>
      <rPr>
        <sz val="8"/>
        <color theme="1"/>
        <rFont val="Tahoma"/>
        <family val="2"/>
      </rPr>
      <t xml:space="preserve">Annual Rates </t>
    </r>
    <r>
      <rPr>
        <b/>
        <u/>
        <sz val="8"/>
        <color theme="1"/>
        <rFont val="Tahoma"/>
        <family val="2"/>
      </rPr>
      <t>2012/2013</t>
    </r>
  </si>
  <si>
    <r>
      <rPr>
        <sz val="8"/>
        <color theme="1"/>
        <rFont val="Tahoma"/>
        <family val="2"/>
      </rPr>
      <t xml:space="preserve">Annual Rates </t>
    </r>
    <r>
      <rPr>
        <b/>
        <u/>
        <sz val="8"/>
        <color theme="1"/>
        <rFont val="Tahoma"/>
        <family val="2"/>
      </rPr>
      <t>2013/2014</t>
    </r>
  </si>
  <si>
    <r>
      <rPr>
        <sz val="8"/>
        <color theme="1"/>
        <rFont val="Tahoma"/>
        <family val="2"/>
      </rPr>
      <t xml:space="preserve">Annual Rates </t>
    </r>
    <r>
      <rPr>
        <b/>
        <u/>
        <sz val="8"/>
        <color theme="1"/>
        <rFont val="Tahoma"/>
        <family val="2"/>
      </rPr>
      <t>2014/2015</t>
    </r>
  </si>
  <si>
    <t>Annual Rates 2015/2016</t>
  </si>
  <si>
    <r>
      <rPr>
        <b/>
        <sz val="8"/>
        <color theme="1"/>
        <rFont val="Tahoma"/>
        <family val="2"/>
      </rPr>
      <t xml:space="preserve">Annual Rates </t>
    </r>
    <r>
      <rPr>
        <b/>
        <u/>
        <sz val="8"/>
        <color theme="1"/>
        <rFont val="Tahoma"/>
        <family val="2"/>
      </rPr>
      <t>2016/2017</t>
    </r>
  </si>
  <si>
    <r>
      <rPr>
        <b/>
        <sz val="8"/>
        <rFont val="Tahoma"/>
        <family val="2"/>
      </rPr>
      <t xml:space="preserve">Annual Rates </t>
    </r>
    <r>
      <rPr>
        <b/>
        <u/>
        <sz val="8"/>
        <rFont val="Tahoma"/>
        <family val="2"/>
      </rPr>
      <t>2017/2018</t>
    </r>
  </si>
  <si>
    <r>
      <rPr>
        <b/>
        <sz val="8"/>
        <rFont val="Tahoma"/>
        <family val="2"/>
      </rPr>
      <t xml:space="preserve">Annual Rates </t>
    </r>
    <r>
      <rPr>
        <b/>
        <u/>
        <sz val="8"/>
        <rFont val="Tahoma"/>
        <family val="2"/>
      </rPr>
      <t>2018/2019</t>
    </r>
  </si>
  <si>
    <r>
      <rPr>
        <b/>
        <sz val="8"/>
        <rFont val="Tahoma"/>
        <family val="2"/>
      </rPr>
      <t xml:space="preserve">Annual Rates </t>
    </r>
    <r>
      <rPr>
        <b/>
        <u/>
        <sz val="8"/>
        <rFont val="Tahoma"/>
        <family val="2"/>
      </rPr>
      <t>2019/2020</t>
    </r>
  </si>
  <si>
    <r>
      <rPr>
        <i/>
        <sz val="8"/>
        <rFont val="Tahoma"/>
        <family val="2"/>
      </rPr>
      <t>ASSET NO</t>
    </r>
    <r>
      <rPr>
        <sz val="8"/>
        <rFont val="Tahoma"/>
        <family val="2"/>
      </rPr>
      <t>. NCPRP</t>
    </r>
  </si>
  <si>
    <t>PROPERTY DESCRIPTION</t>
  </si>
  <si>
    <t>TOWN</t>
  </si>
  <si>
    <t>LOCAL AUTHORITY</t>
  </si>
  <si>
    <t>ERF NO.</t>
  </si>
  <si>
    <t>PTN</t>
  </si>
  <si>
    <t>REGISTERED OWNER</t>
  </si>
  <si>
    <t>ACCOUNT NUMBER</t>
  </si>
  <si>
    <t>Tariff</t>
  </si>
  <si>
    <t>Rates</t>
  </si>
  <si>
    <t>Rebate</t>
  </si>
  <si>
    <t>Payment PPW</t>
  </si>
  <si>
    <t>Payment Financial systems</t>
  </si>
  <si>
    <t>Total</t>
  </si>
  <si>
    <t>Payment Financial System</t>
  </si>
  <si>
    <t xml:space="preserve">Total </t>
  </si>
  <si>
    <t>ARREARS PER PROPERTY</t>
  </si>
  <si>
    <t>VERIFIED DEBT</t>
  </si>
  <si>
    <t>PROPERTY OWNERSHIP</t>
  </si>
  <si>
    <t>NCPRP2927</t>
  </si>
  <si>
    <t>FARM SCHOOL, BETHESDA</t>
  </si>
  <si>
    <t>UPINGTON</t>
  </si>
  <si>
    <t>DAWID KRUIPER</t>
  </si>
  <si>
    <t>UNDENOMINATIONAL PUBLIC SCHOOL LOUIVALE</t>
  </si>
  <si>
    <t>NO DEBT</t>
  </si>
  <si>
    <t>NCPRP1553</t>
  </si>
  <si>
    <t>OLYVENHOUTSDRIFT PRIMARY SCHOOL</t>
  </si>
  <si>
    <t>LOUISVALEWEG</t>
  </si>
  <si>
    <t>REPUBLIC OF SOUTH AFRICA</t>
  </si>
  <si>
    <t>SDF</t>
  </si>
  <si>
    <t>RESEARCH STATION</t>
  </si>
  <si>
    <t>OLYVENHOUTSDRIFT</t>
  </si>
  <si>
    <t>PROV. GOVT. OF THE N.C</t>
  </si>
  <si>
    <t>pro</t>
  </si>
  <si>
    <t>NCPRP1214</t>
  </si>
  <si>
    <t>NCPRP1215</t>
  </si>
  <si>
    <t>NCPRP1237</t>
  </si>
  <si>
    <t>NCPRP1550</t>
  </si>
  <si>
    <t>KAROS INTERMEDIATE SCHOOL</t>
  </si>
  <si>
    <t>KAROS</t>
  </si>
  <si>
    <t>KHARA HAIS MUNICIPALITY</t>
  </si>
  <si>
    <t>NCPRP1217</t>
  </si>
  <si>
    <t>NCPRP1218</t>
  </si>
  <si>
    <t>NCPRP1219</t>
  </si>
  <si>
    <t>NCPRP1220</t>
  </si>
  <si>
    <t>NCPRP1221</t>
  </si>
  <si>
    <t>NCPRP1222</t>
  </si>
  <si>
    <t>NCPRP1216</t>
  </si>
  <si>
    <t>NCPRP1623</t>
  </si>
  <si>
    <t>KAROS CLINIC</t>
  </si>
  <si>
    <t>NCPRP2279</t>
  </si>
  <si>
    <t>CULTAVATED LAND</t>
  </si>
  <si>
    <t>KAROS SETTLEMENT</t>
  </si>
  <si>
    <t>EDUCATIONAL TRUSTEES</t>
  </si>
  <si>
    <t>NCPRP1552</t>
  </si>
  <si>
    <t>LEERKRANS INTERMEDIATE</t>
  </si>
  <si>
    <t>LEERKRANS</t>
  </si>
  <si>
    <t>NCPRP2280</t>
  </si>
  <si>
    <t>VACANT LAND</t>
  </si>
  <si>
    <t>NCPRP1903</t>
  </si>
  <si>
    <t>NCPRP1232</t>
  </si>
  <si>
    <t>NCPRP1233</t>
  </si>
  <si>
    <t>NCPRP1234</t>
  </si>
  <si>
    <t>NCPRP2030</t>
  </si>
  <si>
    <t>GORDONIA HOSPITAL</t>
  </si>
  <si>
    <t>HOSPITAAL TRUSTEES VAN DIE GORDONIA HOSPITALRAAD</t>
  </si>
  <si>
    <t>010000310000017</t>
  </si>
  <si>
    <t>NCPRP0409</t>
  </si>
  <si>
    <t>ORANGE NORTH PRIMARY</t>
  </si>
  <si>
    <t>UPINGTON ORANJE NOORD LAERSKOOL</t>
  </si>
  <si>
    <t>030031719992</t>
  </si>
  <si>
    <t>NCPRP0602</t>
  </si>
  <si>
    <t>DUINEVELD HIGH + HOSTEL</t>
  </si>
  <si>
    <t>HOëRSKOOL DUINEVELD UPINGTON</t>
  </si>
  <si>
    <t>030031819999</t>
  </si>
  <si>
    <t>NCPRP0715</t>
  </si>
  <si>
    <t>030031919996</t>
  </si>
  <si>
    <t>NCPRP0428</t>
  </si>
  <si>
    <t xml:space="preserve">DUINEVELD HIGH </t>
  </si>
  <si>
    <t>030032019996</t>
  </si>
  <si>
    <t>NCPRP0668</t>
  </si>
  <si>
    <t>020032219980</t>
  </si>
  <si>
    <t>NCPRP1914</t>
  </si>
  <si>
    <t>KAROS PRIMARY SCHOOL</t>
  </si>
  <si>
    <t>NCPRP2500</t>
  </si>
  <si>
    <t>PROVINCE OF THE N.C</t>
  </si>
  <si>
    <t>NCPRP1620</t>
  </si>
  <si>
    <t>NCPRP2138</t>
  </si>
  <si>
    <t>NCPRP2460</t>
  </si>
  <si>
    <t>NCPRP1621</t>
  </si>
  <si>
    <t>NCPRP2497</t>
  </si>
  <si>
    <t>NCPRP1213</t>
  </si>
  <si>
    <t>NCPRP1223</t>
  </si>
  <si>
    <t>NCPRP1235</t>
  </si>
  <si>
    <t>NCPRP1224</t>
  </si>
  <si>
    <t>NCPRP1236</t>
  </si>
  <si>
    <t>NCPRP1225</t>
  </si>
  <si>
    <t>NCPRP1226</t>
  </si>
  <si>
    <t>NCPRP1227</t>
  </si>
  <si>
    <t>NCPRP2140</t>
  </si>
  <si>
    <t>NCPRP1228</t>
  </si>
  <si>
    <t>NCPRP2840</t>
  </si>
  <si>
    <t>ROAD RESERVE</t>
  </si>
  <si>
    <t>LIBRARY</t>
  </si>
  <si>
    <t>020000620000007</t>
  </si>
  <si>
    <t>NEW</t>
  </si>
  <si>
    <t>020000621000009</t>
  </si>
  <si>
    <t>NCPRP1229</t>
  </si>
  <si>
    <t>NCPRP1230 </t>
  </si>
  <si>
    <t>NCPRP1231 </t>
  </si>
  <si>
    <t>NCPRP1782 </t>
  </si>
  <si>
    <t>MC TAGGARTSKAMP PRIMARY SCHOOL</t>
  </si>
  <si>
    <t>GOVERMENT OF THE UNION OF SA</t>
  </si>
  <si>
    <t>NCPRP2841 </t>
  </si>
  <si>
    <t>NCPRP2031</t>
  </si>
  <si>
    <t>HOSPITAL: GORDONIA</t>
  </si>
  <si>
    <t>NCPRP1551</t>
  </si>
  <si>
    <t>S.C. KEARNS SCHOOL</t>
  </si>
  <si>
    <t>NCPRP0544</t>
  </si>
  <si>
    <t>29 5TH AVENUE</t>
  </si>
  <si>
    <t>030080219982</t>
  </si>
  <si>
    <t>NCPRP0665</t>
  </si>
  <si>
    <t>20 EERSTE LAAN</t>
  </si>
  <si>
    <t>PROV. GOVT. OF THE NW PROV</t>
  </si>
  <si>
    <t>NCPRP1713</t>
  </si>
  <si>
    <t>BOPANANG EMPOWERMENT CENTRE</t>
  </si>
  <si>
    <t>NCPRP0651</t>
  </si>
  <si>
    <t>GERHARD BEUKES STR 5</t>
  </si>
  <si>
    <t>010120619987</t>
  </si>
  <si>
    <t>NCPRP2071</t>
  </si>
  <si>
    <t>DISTRICT WORKSHOP &amp; STORES</t>
  </si>
  <si>
    <t>NCPRP0376</t>
  </si>
  <si>
    <t>MORANT STR 19</t>
  </si>
  <si>
    <t>040189619989</t>
  </si>
  <si>
    <t>NCPRP0448</t>
  </si>
  <si>
    <t>HOSPITAL/CLINIC SITES</t>
  </si>
  <si>
    <t>040201719983</t>
  </si>
  <si>
    <t>NCPRP0515</t>
  </si>
  <si>
    <t>ORANGE BOYS HOSTEL/UPINGTON HIGH</t>
  </si>
  <si>
    <t>UPINGTON HOëRSKOOL</t>
  </si>
  <si>
    <t>040232829985</t>
  </si>
  <si>
    <t>NCPRP0645</t>
  </si>
  <si>
    <t>WEIDEMAN PRIMARY/OP DIE VOORPOS</t>
  </si>
  <si>
    <t>UPINGTON LAERSKOOL OP DIE VOORPOS</t>
  </si>
  <si>
    <t>040232929982</t>
  </si>
  <si>
    <t>NCPRP0455</t>
  </si>
  <si>
    <t>UPINGTON HIGH &amp; HOSTEL</t>
  </si>
  <si>
    <t>040233129972</t>
  </si>
  <si>
    <t>NCPRP0579</t>
  </si>
  <si>
    <t>UPINGTON HIGH &amp; S/FIELD</t>
  </si>
  <si>
    <t>040233219994</t>
  </si>
  <si>
    <t>NCPRP0696</t>
  </si>
  <si>
    <t xml:space="preserve">UPINGTON HIGH </t>
  </si>
  <si>
    <t>040233329976</t>
  </si>
  <si>
    <t>NCPRP0382</t>
  </si>
  <si>
    <t>OP DIE VOORPOS PRIMARY</t>
  </si>
  <si>
    <t>040233429980</t>
  </si>
  <si>
    <t>NCPRP0514</t>
  </si>
  <si>
    <t>FANIE MALAN PRIMARY PREPARATORY</t>
  </si>
  <si>
    <t>UPINGTON VOORBEREIDINGSKOOL FANIE MALAN</t>
  </si>
  <si>
    <t>040233619992</t>
  </si>
  <si>
    <t>NCPRP0380</t>
  </si>
  <si>
    <t>17 WEIDEMAN ST.</t>
  </si>
  <si>
    <t>040236939990</t>
  </si>
  <si>
    <t>NCPRP0637</t>
  </si>
  <si>
    <t>15 VAN COPENHAGEN ST.</t>
  </si>
  <si>
    <t>040248619981</t>
  </si>
  <si>
    <t>NCPRP0670</t>
  </si>
  <si>
    <t>4 WEIDEMAN ST.</t>
  </si>
  <si>
    <t>050249919995</t>
  </si>
  <si>
    <t>NCPRP2322</t>
  </si>
  <si>
    <t>BRAND STREET 1A</t>
  </si>
  <si>
    <t>050255719990</t>
  </si>
  <si>
    <t>NCPRP2496</t>
  </si>
  <si>
    <t>010002700000002</t>
  </si>
  <si>
    <t>NCPRP1649</t>
  </si>
  <si>
    <t>40 HOOP STREET</t>
  </si>
  <si>
    <t>050272639994</t>
  </si>
  <si>
    <t>NCPRP0446</t>
  </si>
  <si>
    <t>FRANCISCUS INTERMEDIATE</t>
  </si>
  <si>
    <t>050286119987</t>
  </si>
  <si>
    <t>NCPRP0509</t>
  </si>
  <si>
    <t>NEW HOSPITAL</t>
  </si>
  <si>
    <t>NCPRP0574</t>
  </si>
  <si>
    <t xml:space="preserve">CALTON V/HEERDEN SEC.+ HOSTEL </t>
  </si>
  <si>
    <t>050321219999</t>
  </si>
  <si>
    <t>NCPRP0513</t>
  </si>
  <si>
    <t>VOORUITSIG PRIMARY</t>
  </si>
  <si>
    <t>210326819989</t>
  </si>
  <si>
    <t>NCPRP0695</t>
  </si>
  <si>
    <t>SIMBRUNER PRIMARY</t>
  </si>
  <si>
    <t>050331319997</t>
  </si>
  <si>
    <t>NCPRP1385</t>
  </si>
  <si>
    <t>ROADSCAMP</t>
  </si>
  <si>
    <t>010003747000007</t>
  </si>
  <si>
    <t>NCPRP0713</t>
  </si>
  <si>
    <t>RONDOM STR 72</t>
  </si>
  <si>
    <t>030388819985</t>
  </si>
  <si>
    <t>NCPRP0412</t>
  </si>
  <si>
    <t>RONDOM STR 76</t>
  </si>
  <si>
    <t>030389019982</t>
  </si>
  <si>
    <t>NCPRP0526</t>
  </si>
  <si>
    <t>ROSSOUW AVENUE 13</t>
  </si>
  <si>
    <t>030390719985</t>
  </si>
  <si>
    <t>NCPRP0576</t>
  </si>
  <si>
    <t>SCHRODER STR 175</t>
  </si>
  <si>
    <t>030391819985</t>
  </si>
  <si>
    <t>NCPRP0375</t>
  </si>
  <si>
    <t>ROSENDAL PRIMARY SCHOOL</t>
  </si>
  <si>
    <t>050433319985</t>
  </si>
  <si>
    <t>NCPRP0748</t>
  </si>
  <si>
    <t>KAMEELDORING AVE 10</t>
  </si>
  <si>
    <t>010438819983</t>
  </si>
  <si>
    <t>NCPRP0456</t>
  </si>
  <si>
    <t>KAMEELDORING AVE 8</t>
  </si>
  <si>
    <t>010438919980</t>
  </si>
  <si>
    <t>NCPRP1210</t>
  </si>
  <si>
    <t>SOETDORING AVENUE 3</t>
  </si>
  <si>
    <t>010439219984</t>
  </si>
  <si>
    <t>NCPRP0693</t>
  </si>
  <si>
    <t>SOETDORING AVENUE 13</t>
  </si>
  <si>
    <t>010439719989</t>
  </si>
  <si>
    <t>NCPRP0415</t>
  </si>
  <si>
    <t>DRIEDORING AVE 3</t>
  </si>
  <si>
    <t>010442519985</t>
  </si>
  <si>
    <t>NCPRP0638</t>
  </si>
  <si>
    <t>DRIEDORING AVE 9</t>
  </si>
  <si>
    <t>010442819986</t>
  </si>
  <si>
    <t>NCPRP0745</t>
  </si>
  <si>
    <t>VOORUITSIG STR 242</t>
  </si>
  <si>
    <t>010004967000004</t>
  </si>
  <si>
    <t>NCPRP0519</t>
  </si>
  <si>
    <t>VOORUITSIG STR 240</t>
  </si>
  <si>
    <t>090496819987</t>
  </si>
  <si>
    <t>NCPRP0648</t>
  </si>
  <si>
    <t xml:space="preserve">SAUL DAMON SEC. + HOSTEL </t>
  </si>
  <si>
    <t>090502319980</t>
  </si>
  <si>
    <t>NCPRP0374</t>
  </si>
  <si>
    <t>TOERMALYN STREET</t>
  </si>
  <si>
    <t>010005271000006</t>
  </si>
  <si>
    <t>NCPRP1711</t>
  </si>
  <si>
    <t>MARCUS MBETHA SINDISA SCC</t>
  </si>
  <si>
    <t>NCPRP0431</t>
  </si>
  <si>
    <t>UPINGTON HIGH SPORTSFIELD</t>
  </si>
  <si>
    <t>040535929995</t>
  </si>
  <si>
    <t>NCPRP0385</t>
  </si>
  <si>
    <t>VOORPOS PRIMARY S/FIELD</t>
  </si>
  <si>
    <t>040560319992</t>
  </si>
  <si>
    <t>NCPRP0747</t>
  </si>
  <si>
    <t>A.J. FERREIRA SEC.</t>
  </si>
  <si>
    <t>090567719989</t>
  </si>
  <si>
    <t>NCPRP0676</t>
  </si>
  <si>
    <t>WESTERKIM PRIMARY</t>
  </si>
  <si>
    <t>090567919983</t>
  </si>
  <si>
    <t>NCPRP2375</t>
  </si>
  <si>
    <t>SARA STRAUSS CLINIC</t>
  </si>
  <si>
    <t>NCPRP0521</t>
  </si>
  <si>
    <t>FANIE MALAN PRIMARY</t>
  </si>
  <si>
    <t>040710519999</t>
  </si>
  <si>
    <t>NCPRP0556</t>
  </si>
  <si>
    <t>040710619996</t>
  </si>
  <si>
    <t>NCPRP1200</t>
  </si>
  <si>
    <t>020827319983</t>
  </si>
  <si>
    <t>NCPRP0735</t>
  </si>
  <si>
    <t>VELA LANGA PRIMARY/LUKHANYISO</t>
  </si>
  <si>
    <t>NCPRP0447</t>
  </si>
  <si>
    <t>PABALLELO HIGH</t>
  </si>
  <si>
    <t>141157619995</t>
  </si>
  <si>
    <t>NCPRP1663</t>
  </si>
  <si>
    <t>THEMBELIHLE COMMUNITY CENTRE</t>
  </si>
  <si>
    <t>141176510008</t>
  </si>
  <si>
    <t>NCPRP0681</t>
  </si>
  <si>
    <t>OLD SANOTORIUM OFFICE</t>
  </si>
  <si>
    <t>211345419987</t>
  </si>
  <si>
    <t>NCPRP1199</t>
  </si>
  <si>
    <t>ORION BUILDING REGIONAL OFFICE- ROADS + P/WORKS</t>
  </si>
  <si>
    <t>041395119995</t>
  </si>
  <si>
    <t>NCPRP2777 </t>
  </si>
  <si>
    <t>RESIDENCE: 8 PAMPELMOES WEG</t>
  </si>
  <si>
    <t>051465219990</t>
  </si>
  <si>
    <t>NCPRP2776 </t>
  </si>
  <si>
    <t>RESIDENCE: 20-24 PAMPELMOES WEG</t>
  </si>
  <si>
    <t>051465719990</t>
  </si>
  <si>
    <t>NCPRP1616</t>
  </si>
  <si>
    <t>LINGELETHU CLINIC</t>
  </si>
  <si>
    <t>NCPRP1238</t>
  </si>
  <si>
    <t>RESEARCH FARM: KARAKOEL STATION</t>
  </si>
  <si>
    <t>010017574000007</t>
  </si>
  <si>
    <t>NCPRP1783</t>
  </si>
  <si>
    <t>JJ ADAMS INTERMEDIATE</t>
  </si>
  <si>
    <t>ASKHAM</t>
  </si>
  <si>
    <t>ASKHAM LAERSKOOL</t>
  </si>
  <si>
    <t>NCPRP2098</t>
  </si>
  <si>
    <t>ASKHAM HOSPITAL</t>
  </si>
  <si>
    <t>NCPRP2073</t>
  </si>
  <si>
    <t>ASKHAM KERKTEREIN</t>
  </si>
  <si>
    <t>SIYANDA DISTRICT MUNICIPALITY</t>
  </si>
  <si>
    <t>NCPRP1805</t>
  </si>
  <si>
    <t>KLEIN MIER PRIMARY SCHOOL</t>
  </si>
  <si>
    <t xml:space="preserve">KLEIN MIER </t>
  </si>
  <si>
    <t>MIER MUNICIPALITY</t>
  </si>
  <si>
    <t>NCPRP1808</t>
  </si>
  <si>
    <t>PHILANDERSBRON SCHOOL</t>
  </si>
  <si>
    <t>PHILANDERSBRON</t>
  </si>
  <si>
    <t>NCPRP1563 </t>
  </si>
  <si>
    <t>NCPRP1806</t>
  </si>
  <si>
    <t>RIETFONTEIN COMBINED</t>
  </si>
  <si>
    <t>RIETFONTEIN</t>
  </si>
  <si>
    <t>NCPRP2016 </t>
  </si>
  <si>
    <t>WELKOM PRIMARY SKOOL</t>
  </si>
  <si>
    <t>WELKOM</t>
  </si>
  <si>
    <t>NCPRP1628</t>
  </si>
  <si>
    <t>RIETFONTEIN CHC &amp; CLINIC</t>
  </si>
  <si>
    <t>NCPRP2648</t>
  </si>
  <si>
    <t>RIETFONTEIN RESIDENTIAL BLOCK</t>
  </si>
  <si>
    <t>NCPRP2883</t>
  </si>
  <si>
    <t>WITKOP FARM</t>
  </si>
  <si>
    <t>NOENIEPUT</t>
  </si>
  <si>
    <t>NCPRP2884</t>
  </si>
  <si>
    <t>ERIN FARM</t>
  </si>
  <si>
    <t>ERIN</t>
  </si>
  <si>
    <t>NCPRP2718</t>
  </si>
  <si>
    <t>RIETFONTEIN SATELITE OFFICE</t>
  </si>
  <si>
    <t xml:space="preserve">RIETFONTEIN </t>
  </si>
  <si>
    <t>NCPRP1807</t>
  </si>
  <si>
    <t xml:space="preserve">GROOT MIER SCHOOL </t>
  </si>
  <si>
    <t>GROOT MIER</t>
  </si>
  <si>
    <t>UNREGISTERED, SDF</t>
  </si>
  <si>
    <t>NCPRP2647</t>
  </si>
  <si>
    <t>ASKHAM SATELITE OFFICE</t>
  </si>
  <si>
    <t>Askham</t>
  </si>
  <si>
    <t>WELKOM CLINIC</t>
  </si>
  <si>
    <t>NCPRP2652</t>
  </si>
  <si>
    <t>SANATORIUM DISTRICT OFFICE</t>
  </si>
  <si>
    <t>Upington</t>
  </si>
  <si>
    <t>NCPRP2408</t>
  </si>
  <si>
    <t>UPINGTON PRIMARY HEALTH CARE CLINIC</t>
  </si>
  <si>
    <t>NCPRP2830</t>
  </si>
  <si>
    <t>ASKHAM SCHOOL SITE</t>
  </si>
  <si>
    <t>GORDONIA RD</t>
  </si>
  <si>
    <t>EDUCATIONAL TRUSTEES FOR THE SCHOOL DISTRICT OF GORDONIA</t>
  </si>
  <si>
    <t>NCPRP2905</t>
  </si>
  <si>
    <t>LOUISVALEWEG COMMUNITY LIBRARY</t>
  </si>
  <si>
    <t>DAWID KRUIPER MUNICIPALITY</t>
  </si>
  <si>
    <t>NCPRP2407</t>
  </si>
  <si>
    <t>OLD FORENSIC UPINGTON</t>
  </si>
  <si>
    <t>NCPRP2722</t>
  </si>
  <si>
    <t>CORNELIUS JANSEN PRIMÊRE SKOOL</t>
  </si>
  <si>
    <t>PORTION 3 UITKOMS FARM</t>
  </si>
  <si>
    <t>NCPRP2888</t>
  </si>
  <si>
    <t>NEW SCHOOL LOUISVALE</t>
  </si>
  <si>
    <t>NCPRP2911</t>
  </si>
  <si>
    <t>NEW PABALLELO PRIMARY SCHOOL</t>
  </si>
  <si>
    <t>PABALLELO</t>
  </si>
  <si>
    <t>NCPRP1348</t>
  </si>
  <si>
    <t>VAALRIVIER COMBINED SCHOOL</t>
  </si>
  <si>
    <t>BARKLY WEST</t>
  </si>
  <si>
    <t>DIKGATLONG</t>
  </si>
  <si>
    <t>HOERSKOOL VAALRIVIER BARKLY WES</t>
  </si>
  <si>
    <t>100027/000133</t>
  </si>
  <si>
    <t>NCPRP1351</t>
  </si>
  <si>
    <t>BARKLY WEST OLD HOSPITAL/SOCIAL DEV</t>
  </si>
  <si>
    <t>HOSPITAL TRUSTEES</t>
  </si>
  <si>
    <t>100078/000279</t>
  </si>
  <si>
    <t>NCPRP1349</t>
  </si>
  <si>
    <t>100081/000284</t>
  </si>
  <si>
    <t>NCPRP2439</t>
  </si>
  <si>
    <t>HOLPAN PRIMARY SCHOOL(VACANT SCHOOL SITE)</t>
  </si>
  <si>
    <t>NO ACCOUNT FOUND</t>
  </si>
  <si>
    <t>NCPRP1429</t>
  </si>
  <si>
    <t>BARKLY WEST HIGH SCHOOL</t>
  </si>
  <si>
    <t>101201/001921</t>
  </si>
  <si>
    <t>NCPRP1573</t>
  </si>
  <si>
    <t>DE BEERSHOOGTE CLINIC</t>
  </si>
  <si>
    <t>DIKGATLONG MUNICIPALITY</t>
  </si>
  <si>
    <t>NCPRP1430</t>
  </si>
  <si>
    <t>BARKLEY WES PRIMêRE SKOOL</t>
  </si>
  <si>
    <t>NCPRP1433</t>
  </si>
  <si>
    <t>MOSALAKAE PUBLIC SCHOOL</t>
  </si>
  <si>
    <t>NCPRP1434</t>
  </si>
  <si>
    <t>BORESETSE SECONDARY SCHOOL</t>
  </si>
  <si>
    <t>NCPRP1435</t>
  </si>
  <si>
    <t>MATALENG CLINIC</t>
  </si>
  <si>
    <t>NCPRP1431</t>
  </si>
  <si>
    <t>REKAOFELLA RESORT</t>
  </si>
  <si>
    <t>NCPRP1284</t>
  </si>
  <si>
    <t>DELPORTSHOOP COMBINED SCHOOL</t>
  </si>
  <si>
    <t>DELPORTSHOOP</t>
  </si>
  <si>
    <t>HOëRSKOOL DELPORTSHOOP</t>
  </si>
  <si>
    <t>NCPRP1282</t>
  </si>
  <si>
    <t>HOSTEL DELPORTSHOOP COMBINED SCHOOL</t>
  </si>
  <si>
    <t>200106/004956</t>
  </si>
  <si>
    <t>NCPRP1285</t>
  </si>
  <si>
    <t>200107/004958</t>
  </si>
  <si>
    <t>NCPRP1286</t>
  </si>
  <si>
    <t>200108/004960</t>
  </si>
  <si>
    <t>NCPRP1281</t>
  </si>
  <si>
    <t>NCPRP1283</t>
  </si>
  <si>
    <t>200109/004962</t>
  </si>
  <si>
    <t>NCPRP1119</t>
  </si>
  <si>
    <t>200110/004964</t>
  </si>
  <si>
    <t>NCPRP1911</t>
  </si>
  <si>
    <t>DELPORTSHOOP COMBINED SCHOOL, SPORTSGROUND &amp; HOSTEL</t>
  </si>
  <si>
    <t>200149/005083</t>
  </si>
  <si>
    <t>NCPRP1122</t>
  </si>
  <si>
    <t>NCPRP0694</t>
  </si>
  <si>
    <t>DELPORTSHOOP INTERMEDIATE SCHOOL</t>
  </si>
  <si>
    <t>200271/005285</t>
  </si>
  <si>
    <t>NCPRP0684</t>
  </si>
  <si>
    <t>100355/000868</t>
  </si>
  <si>
    <t>14/15 rates allocated to service account</t>
  </si>
  <si>
    <t>DELPORTSHOOP SATELITE OFFICES</t>
  </si>
  <si>
    <t>NCPRP1121</t>
  </si>
  <si>
    <t>DIKGATLONG SECONDARY SCHOOL</t>
  </si>
  <si>
    <t>301309/007064</t>
  </si>
  <si>
    <t>NCPRP2624</t>
  </si>
  <si>
    <t>KLEIN BOETSAP</t>
  </si>
  <si>
    <t>NCPRP2285</t>
  </si>
  <si>
    <t>NCPRP2287</t>
  </si>
  <si>
    <t>LONGLANDS</t>
  </si>
  <si>
    <t>NCPRP1819</t>
  </si>
  <si>
    <t>LONGLANDS CLINIC</t>
  </si>
  <si>
    <t>NCPRP2765</t>
  </si>
  <si>
    <t>LONGLANDS PRIMARY SCHOOL</t>
  </si>
  <si>
    <t>EDUCATIONAL TRUSTEES- SCHOOL DISTRICT - BARKLY WES</t>
  </si>
  <si>
    <t>NCPRP0425</t>
  </si>
  <si>
    <t>OLD HEBRON HIGH SCHOOL</t>
  </si>
  <si>
    <t>WINDSORTON</t>
  </si>
  <si>
    <t>NCPRP0547</t>
  </si>
  <si>
    <t>400071/008462</t>
  </si>
  <si>
    <t>NCPRP0673</t>
  </si>
  <si>
    <t>D.L. JANSEN PRIMARY SCHOOL</t>
  </si>
  <si>
    <t>400253/008792</t>
  </si>
  <si>
    <t>NCPRP1466</t>
  </si>
  <si>
    <t>REAKANTSWE INTERMEDIATE SCHOOL</t>
  </si>
  <si>
    <t>NCPRP0424</t>
  </si>
  <si>
    <t>WINDSORTON CLINIC</t>
  </si>
  <si>
    <t>BANKSDRIFT PRIMARY SCHOOL</t>
  </si>
  <si>
    <t>MAGOGONG</t>
  </si>
  <si>
    <t>NCPRP2075</t>
  </si>
  <si>
    <t>OUTSPAN BARKLEY WEST</t>
  </si>
  <si>
    <t>BARKLY WEST RD</t>
  </si>
  <si>
    <t>FRANCES BAARD DISTRICT MUNICIPALITY</t>
  </si>
  <si>
    <t>PNIEL LANDGOED PRIMARY SCHOOL</t>
  </si>
  <si>
    <t>NATIONAL GOVERNMENT OF THE RSA</t>
  </si>
  <si>
    <t>NCPRP1817</t>
  </si>
  <si>
    <t>GONG GONG CLINIC</t>
  </si>
  <si>
    <t>STILLWATER INTERMEDIATE SCHOOL</t>
  </si>
  <si>
    <t>NCPRP2462</t>
  </si>
  <si>
    <t>INASEE H. MOSHOEU LIBRARY</t>
  </si>
  <si>
    <t>Barkly West</t>
  </si>
  <si>
    <t>NCPRP1436</t>
  </si>
  <si>
    <t>PROF Z K MATTHEWS HOSPITAL</t>
  </si>
  <si>
    <t>NCPRP1120</t>
  </si>
  <si>
    <t>FRANCIS MOHAPANELE PRIMARY SCHOOL</t>
  </si>
  <si>
    <t>Delportshoop</t>
  </si>
  <si>
    <t>NCPRP1928</t>
  </si>
  <si>
    <t>GN PRESLEY INTERMEDIERE SKOOL</t>
  </si>
  <si>
    <t>NCPRP1078 </t>
  </si>
  <si>
    <t>RESIDENCE: 32 CHURCH STR</t>
  </si>
  <si>
    <t>BRITSTOWN</t>
  </si>
  <si>
    <t>EMTHANJENI</t>
  </si>
  <si>
    <t>02/000014600</t>
  </si>
  <si>
    <t>0.1576/0.0431</t>
  </si>
  <si>
    <t>account in credit</t>
  </si>
  <si>
    <t>NCPRP2606</t>
  </si>
  <si>
    <t>02/000018700</t>
  </si>
  <si>
    <t>NCPRP2605</t>
  </si>
  <si>
    <t>02/000022500</t>
  </si>
  <si>
    <t>NCPRP1080</t>
  </si>
  <si>
    <t>HIGH SCHOOL THERON</t>
  </si>
  <si>
    <t>HOëRSKOOL THERON</t>
  </si>
  <si>
    <t>NCPRP1079</t>
  </si>
  <si>
    <t>02/53500</t>
  </si>
  <si>
    <t>NCPRP1081</t>
  </si>
  <si>
    <t>NCPRP1082</t>
  </si>
  <si>
    <t>NCPRP1084</t>
  </si>
  <si>
    <t>NCPRP1085</t>
  </si>
  <si>
    <t>NCPRP1087</t>
  </si>
  <si>
    <t>RESIDENCE: 48 LONG STREET</t>
  </si>
  <si>
    <t>02/000031000</t>
  </si>
  <si>
    <t>NCPRP1088</t>
  </si>
  <si>
    <t>RESIDENCE: 55 CHURCH  STREET</t>
  </si>
  <si>
    <t>02/000031300</t>
  </si>
  <si>
    <t>NCPRP1089</t>
  </si>
  <si>
    <t>RESIDENCE: 53 CHURCH  STREET</t>
  </si>
  <si>
    <t>02/000031400</t>
  </si>
  <si>
    <t>NCPRP1090</t>
  </si>
  <si>
    <t>RESIDENCE: 51 CHURCH  STREET</t>
  </si>
  <si>
    <t>02/000031500</t>
  </si>
  <si>
    <t>NCPRP1086</t>
  </si>
  <si>
    <t>SCHOOL: HOSTEL THERON HIGH</t>
  </si>
  <si>
    <t>02/000031700</t>
  </si>
  <si>
    <t>NCPRP2110</t>
  </si>
  <si>
    <t>02/000033200</t>
  </si>
  <si>
    <t>NCPRP2604</t>
  </si>
  <si>
    <t>02/000033700</t>
  </si>
  <si>
    <t>NCPRP2447</t>
  </si>
  <si>
    <t>02/000033800</t>
  </si>
  <si>
    <t>NCPRP2472</t>
  </si>
  <si>
    <t>02/000033900</t>
  </si>
  <si>
    <t>NCPRP2289</t>
  </si>
  <si>
    <t>RESIDENCE: 5 BLOEMERUS STREET</t>
  </si>
  <si>
    <t>02/000040700</t>
  </si>
  <si>
    <t>NCPRP2290</t>
  </si>
  <si>
    <t>02/000043700</t>
  </si>
  <si>
    <t>NCPRP2607</t>
  </si>
  <si>
    <t>02/000043800</t>
  </si>
  <si>
    <t>NCPRP2609</t>
  </si>
  <si>
    <t>02/000044000</t>
  </si>
  <si>
    <t>NCPRP2608</t>
  </si>
  <si>
    <t>02/000044100</t>
  </si>
  <si>
    <t>NCPRP1091</t>
  </si>
  <si>
    <t>RESIDENCE: 22 BLOMERUS STREET</t>
  </si>
  <si>
    <t>BRITSTOWN MUNICIPALITY</t>
  </si>
  <si>
    <t>02/000044900</t>
  </si>
  <si>
    <t>NCPRP1092</t>
  </si>
  <si>
    <t>PROVINCIAL TRAFFIC</t>
  </si>
  <si>
    <t>NCPRP1093</t>
  </si>
  <si>
    <t>PROVINCIAL TRAFFIC - GARAGES / CARPORTS</t>
  </si>
  <si>
    <t>NCPRP2291 </t>
  </si>
  <si>
    <t>POLICE STATION</t>
  </si>
  <si>
    <t>02/000048100</t>
  </si>
  <si>
    <t>NCPRP1094</t>
  </si>
  <si>
    <t>SCHOOL: VAN RENSBURG PRIMARY</t>
  </si>
  <si>
    <t>02/000050000</t>
  </si>
  <si>
    <t>SCHOOL: THERON HIGH</t>
  </si>
  <si>
    <t>02/000053500</t>
  </si>
  <si>
    <t>NCPRP1096</t>
  </si>
  <si>
    <t>(MUN HAS ERF 543)</t>
  </si>
  <si>
    <t>Erf 543 - To be registered, Erf 424 - reg. Emthanjeni Municipality, SDF</t>
  </si>
  <si>
    <t>02/000054300</t>
  </si>
  <si>
    <t>NCPRP1097</t>
  </si>
  <si>
    <t>RESIDENCE: 1 ZEBRA STREET</t>
  </si>
  <si>
    <t>02/000055300</t>
  </si>
  <si>
    <t>NCPRP1098</t>
  </si>
  <si>
    <t>RESIDENCE: 2 ZEBRA STREET</t>
  </si>
  <si>
    <t>02/000055400</t>
  </si>
  <si>
    <t>NCPRP1095</t>
  </si>
  <si>
    <t>VAN RENSBURG PRIMARY SCHOOL</t>
  </si>
  <si>
    <t>NCPRP1137</t>
  </si>
  <si>
    <t>VACANT: HEALTH</t>
  </si>
  <si>
    <t>02/000060700</t>
  </si>
  <si>
    <t>NCPRP1445</t>
  </si>
  <si>
    <t>SCHOOL: LUVUYO PRIMARY</t>
  </si>
  <si>
    <t>02/000111900</t>
  </si>
  <si>
    <t>credit used in 17/18</t>
  </si>
  <si>
    <t>NCPRP1169</t>
  </si>
  <si>
    <t>BRITSTOWN CLINIC</t>
  </si>
  <si>
    <t>NCPRP2433</t>
  </si>
  <si>
    <t>VACANT LAND(SCHOOL SITE)</t>
  </si>
  <si>
    <t>BURGERVILLE</t>
  </si>
  <si>
    <t>UNDENOMINATIONAL PUBLIC SCHOOL-BURGERVILLE</t>
  </si>
  <si>
    <t>NCPRP1158</t>
  </si>
  <si>
    <t>SCHOOL: MONWABISI SNR. SECONDARY</t>
  </si>
  <si>
    <t>DE AAR</t>
  </si>
  <si>
    <t>01/008012300</t>
  </si>
  <si>
    <t>NCPRP1337</t>
  </si>
  <si>
    <t>SCHOOL: DE AAR JUNIOR PRIMARY</t>
  </si>
  <si>
    <t>VOORBEREIDINGSKOOL DE AAR</t>
  </si>
  <si>
    <t>01/000024700</t>
  </si>
  <si>
    <t>NCPRP1910</t>
  </si>
  <si>
    <t>KHAYA LETHEMBA SECURE CARE CENTRE</t>
  </si>
  <si>
    <t>WILLIAM SINDILE MADYO AND PATRICIA PHUKLA MADYO, SDF</t>
  </si>
  <si>
    <t>NCPRP1288</t>
  </si>
  <si>
    <t>DE AAR HIGH SCHOOL</t>
  </si>
  <si>
    <t>HOëRSKOOL DE AAR</t>
  </si>
  <si>
    <t>01/000031300</t>
  </si>
  <si>
    <t>PD TO 8038</t>
  </si>
  <si>
    <t>NCPRP1289</t>
  </si>
  <si>
    <t>(CONS 313/314)</t>
  </si>
  <si>
    <t>NCPRP1500</t>
  </si>
  <si>
    <t xml:space="preserve"> (CONS 313/314)</t>
  </si>
  <si>
    <t>NCPRP1307</t>
  </si>
  <si>
    <t>SCHOOL: VAN RENSBURG SWIMMING POOL</t>
  </si>
  <si>
    <t>LAERSKOOL DE AAR</t>
  </si>
  <si>
    <t>01/000045600</t>
  </si>
  <si>
    <t>NCPRP1197</t>
  </si>
  <si>
    <t>01/000045700</t>
  </si>
  <si>
    <t>NCPRP1123</t>
  </si>
  <si>
    <t>VACANT: SWIMMING POOL</t>
  </si>
  <si>
    <t>01/000045800</t>
  </si>
  <si>
    <t>NCPRP1191</t>
  </si>
  <si>
    <t>01/000045900</t>
  </si>
  <si>
    <t>NCPRP1187</t>
  </si>
  <si>
    <t>VACANT: LAERSKOOL DE AAR</t>
  </si>
  <si>
    <t>01/000046000</t>
  </si>
  <si>
    <t>NCPRP1186</t>
  </si>
  <si>
    <t>01/000046100</t>
  </si>
  <si>
    <t>NCPRP1304</t>
  </si>
  <si>
    <t>SCHOOL: EDUCATIONAL HELP CENTE</t>
  </si>
  <si>
    <t>01/000053700</t>
  </si>
  <si>
    <t>OPVOEDKUNDE HULP SENTRUM</t>
  </si>
  <si>
    <t>NCPRP1305</t>
  </si>
  <si>
    <t>01/000053800</t>
  </si>
  <si>
    <t>NCPRP1306 </t>
  </si>
  <si>
    <t>01/000053900</t>
  </si>
  <si>
    <t>NCPRP2404</t>
  </si>
  <si>
    <t>DE AAR TOWN CLINIC</t>
  </si>
  <si>
    <t xml:space="preserve">MUNISIPALITEIT DORPS KLINIEK                </t>
  </si>
  <si>
    <t>NCPRP1908</t>
  </si>
  <si>
    <t>KHOLEKILE EDWARD TWANI CLINIC</t>
  </si>
  <si>
    <t>NONZWAKASI</t>
  </si>
  <si>
    <t>EMTHANJENI MUNICIPALITY</t>
  </si>
  <si>
    <t>NCPRP2728</t>
  </si>
  <si>
    <t>DE AAR NEW HOSPITAL (partially in use)</t>
  </si>
  <si>
    <t>DE AAR MUNICIPALITY</t>
  </si>
  <si>
    <t>NCPRP1136</t>
  </si>
  <si>
    <t>REGIONAL LIBRARY</t>
  </si>
  <si>
    <t>01/000122400</t>
  </si>
  <si>
    <t>NCPRP1719</t>
  </si>
  <si>
    <t>NCPRP2125</t>
  </si>
  <si>
    <t>NCPRP2126</t>
  </si>
  <si>
    <t>NCPRP2127</t>
  </si>
  <si>
    <t>NCPRP2128</t>
  </si>
  <si>
    <t>NCPRP1164</t>
  </si>
  <si>
    <t>HOSPITAL: SENTRAAL KAROO HOSPITAL</t>
  </si>
  <si>
    <t>01/000142500</t>
  </si>
  <si>
    <t>NCPRP2082 </t>
  </si>
  <si>
    <t>DISTRICT ROADS DEPOT</t>
  </si>
  <si>
    <t>BO-KAROO DISTRIKSRAAD</t>
  </si>
  <si>
    <t>01/000146900</t>
  </si>
  <si>
    <t>NCPRP1662</t>
  </si>
  <si>
    <t>DE AAR DAY HOSPITAL</t>
  </si>
  <si>
    <t>NCPRP1302</t>
  </si>
  <si>
    <t>SCHOOL: EMTHANJENI PRIMARY</t>
  </si>
  <si>
    <t>01/008169300</t>
  </si>
  <si>
    <t>NCPRP1309</t>
  </si>
  <si>
    <t>SCHOOL: ZINGAZANE PRIMARY</t>
  </si>
  <si>
    <t>01/008169400</t>
  </si>
  <si>
    <t>NCPRP1163</t>
  </si>
  <si>
    <t>VACANT: SPORTS,ARTS &amp; CULTURE</t>
  </si>
  <si>
    <t>01/000179700</t>
  </si>
  <si>
    <t>NCPRP1166</t>
  </si>
  <si>
    <t>01/000179800</t>
  </si>
  <si>
    <t>NCPRP1994</t>
  </si>
  <si>
    <t>ST JOHNS (RC) PRIMARY SCHOOL</t>
  </si>
  <si>
    <t>ROMAN CATHOLIC CHURCH - ALIWAL, SDF</t>
  </si>
  <si>
    <t>NCPRP1335</t>
  </si>
  <si>
    <t>SCHOOL: VERITAS SECONDARY &amp; HOSTEL</t>
  </si>
  <si>
    <t>01/000257100</t>
  </si>
  <si>
    <t>NCPRP2615</t>
  </si>
  <si>
    <t>GREENPOINT HOSPITAL</t>
  </si>
  <si>
    <t>01/000277600</t>
  </si>
  <si>
    <t>NCPRP1177</t>
  </si>
  <si>
    <t>SCHOOL: WILLIE THERON PRIMARY</t>
  </si>
  <si>
    <t>01/000300700</t>
  </si>
  <si>
    <t>NCPRP1147</t>
  </si>
  <si>
    <t>RESIDENCE: 64 LEO CRESCENT</t>
  </si>
  <si>
    <t>01/000314600</t>
  </si>
  <si>
    <t>NCPRP1124</t>
  </si>
  <si>
    <t>PART OF ACCESS ROAD</t>
  </si>
  <si>
    <t>NCPRP1317</t>
  </si>
  <si>
    <t>SCHOOL: ORION SECONDARY/HOSTEL&amp;ALPHA</t>
  </si>
  <si>
    <t>01/000338400</t>
  </si>
  <si>
    <t>NCPRP1161</t>
  </si>
  <si>
    <t>DE AAR CAMPUS COLLEGE</t>
  </si>
  <si>
    <t>NCPRP1585</t>
  </si>
  <si>
    <t>NCPRP1183</t>
  </si>
  <si>
    <t>SCHOOL: DE AAR PRIMARY SPORTSGROUND</t>
  </si>
  <si>
    <t>01/000404200</t>
  </si>
  <si>
    <t>NCPRP1125</t>
  </si>
  <si>
    <t>ROAD</t>
  </si>
  <si>
    <t>NCPRP1126</t>
  </si>
  <si>
    <t>NCPRP2023</t>
  </si>
  <si>
    <t>CENTRAL KAROO /DE AAR HOSPITAL &amp; HEALTH DISTRICT OFFICE</t>
  </si>
  <si>
    <t>NCPRP1392</t>
  </si>
  <si>
    <t>MONTANA CLINIC</t>
  </si>
  <si>
    <t>01/000450400</t>
  </si>
  <si>
    <t>NCPRP1128</t>
  </si>
  <si>
    <t>ROADS TRUSTEES</t>
  </si>
  <si>
    <t>NCPRP1129</t>
  </si>
  <si>
    <t>NCPRP1130</t>
  </si>
  <si>
    <t>NCPRP1131</t>
  </si>
  <si>
    <t>NCPRP1132</t>
  </si>
  <si>
    <t>NCPRP1133</t>
  </si>
  <si>
    <t>NCPRP1134</t>
  </si>
  <si>
    <t xml:space="preserve">ROAD </t>
  </si>
  <si>
    <t>01/000476900</t>
  </si>
  <si>
    <t>01/000477000</t>
  </si>
  <si>
    <t>NCPRP1499</t>
  </si>
  <si>
    <t>KAREEVILLE PRIMARY SCHOOL/VERITAS SECONDARY TECHNICAL SCHOOL</t>
  </si>
  <si>
    <t>01/000747300</t>
  </si>
  <si>
    <t>NCPRP1150</t>
  </si>
  <si>
    <t>HANOVER CLINIC</t>
  </si>
  <si>
    <t>HANOVER</t>
  </si>
  <si>
    <t>03/000102301</t>
  </si>
  <si>
    <t>NCPRP1170</t>
  </si>
  <si>
    <t>VACANT: ROADSCAMP</t>
  </si>
  <si>
    <t>03/000001100</t>
  </si>
  <si>
    <t>NCPRP1171</t>
  </si>
  <si>
    <t>03/000001200</t>
  </si>
  <si>
    <t>NCPRP1193</t>
  </si>
  <si>
    <t xml:space="preserve">SCHOOL: PHAKAMISANI HIGH </t>
  </si>
  <si>
    <t>03/000030200</t>
  </si>
  <si>
    <t>NCPRP1913</t>
  </si>
  <si>
    <t>NCPRP1189 </t>
  </si>
  <si>
    <t>SCHOOL: HOSTEL-J.S. STREEKSHOOF</t>
  </si>
  <si>
    <t>03/000039500</t>
  </si>
  <si>
    <t>NCPRP1192</t>
  </si>
  <si>
    <t>03/000039600</t>
  </si>
  <si>
    <t>NCPRP1175</t>
  </si>
  <si>
    <t>RESIDENCE: NEW CASTLE STREET</t>
  </si>
  <si>
    <t>03/000041100</t>
  </si>
  <si>
    <t>NCPRP1180</t>
  </si>
  <si>
    <t>VACANT: BERG STREET</t>
  </si>
  <si>
    <t>03/000041500</t>
  </si>
  <si>
    <t>NCPRP1185</t>
  </si>
  <si>
    <t>03/000041600</t>
  </si>
  <si>
    <t>NCPRP1148</t>
  </si>
  <si>
    <t>HANOVER PRIMARY SCHOOL</t>
  </si>
  <si>
    <t>03/000050300</t>
  </si>
  <si>
    <t>NCPRP1149</t>
  </si>
  <si>
    <t>03/000050400</t>
  </si>
  <si>
    <t>NCPRP1151</t>
  </si>
  <si>
    <t>NCPRP1107</t>
  </si>
  <si>
    <t>SCHOOL: SWIMMING POOL</t>
  </si>
  <si>
    <t>03/000050500</t>
  </si>
  <si>
    <t>SCHOOL: HANOVER PRIMARY</t>
  </si>
  <si>
    <t>03/000102300</t>
  </si>
  <si>
    <t>NCPRP2399</t>
  </si>
  <si>
    <t>MASIBAMBANE CLINIC</t>
  </si>
  <si>
    <t>NCPRP2641</t>
  </si>
  <si>
    <t>HANOVER SATELITE OFFICE (PRE-FAB)</t>
  </si>
  <si>
    <t>NCPRP1269</t>
  </si>
  <si>
    <t>DEBEN PRIMARY SCHOOL (GAMAGARA HIGH)</t>
  </si>
  <si>
    <t>DEBEN</t>
  </si>
  <si>
    <t>GAMAGARA</t>
  </si>
  <si>
    <t>LAERSKOOL DEBEN</t>
  </si>
  <si>
    <t>104282/011801</t>
  </si>
  <si>
    <t>NCPRP1295</t>
  </si>
  <si>
    <t>DIBENG LOWER PRIMARY SCHOOL (GAMAGARA HIGH)</t>
  </si>
  <si>
    <t>104283/011802</t>
  </si>
  <si>
    <t>NCPRP1268</t>
  </si>
  <si>
    <t>GAMAGARA HIGH SCHOOL - VACANT LAND</t>
  </si>
  <si>
    <t>104440/012146</t>
  </si>
  <si>
    <t>NATIONAL</t>
  </si>
  <si>
    <t>NCPRP1531</t>
  </si>
  <si>
    <t>DEBEN PRIMARY SCHOOL</t>
  </si>
  <si>
    <t>GAMAGARA MUNICIPALITY</t>
  </si>
  <si>
    <t>NCPRP1530</t>
  </si>
  <si>
    <t>HIGH SCHOOL HOSTEL</t>
  </si>
  <si>
    <t xml:space="preserve">NCPRP2313    </t>
  </si>
  <si>
    <t>DINGLETON POLICE STATION</t>
  </si>
  <si>
    <t>DINGLETON</t>
  </si>
  <si>
    <t>PROVINSIALE REGERING VAN PROVINSIE NOORD KAAP</t>
  </si>
  <si>
    <t>police station</t>
  </si>
  <si>
    <t>NCPRP1308</t>
  </si>
  <si>
    <t>SISHEN PRIMARY SCHOOL</t>
  </si>
  <si>
    <t>103637/010204</t>
  </si>
  <si>
    <t>DINGLETON CLINIC</t>
  </si>
  <si>
    <t>NCPRP0433</t>
  </si>
  <si>
    <t>KATHU PRIMARY SCHOOL</t>
  </si>
  <si>
    <t>KATHU</t>
  </si>
  <si>
    <t>100157/000589</t>
  </si>
  <si>
    <t>NCPRP0535</t>
  </si>
  <si>
    <t>100171/000640</t>
  </si>
  <si>
    <t>NCPRP0536</t>
  </si>
  <si>
    <t>KATHU HIGH SCHOOL</t>
  </si>
  <si>
    <t>101000/003455</t>
  </si>
  <si>
    <t>NCPRP0537</t>
  </si>
  <si>
    <t>VACANT</t>
  </si>
  <si>
    <t>102072/006730</t>
  </si>
  <si>
    <t>NCPRP1194</t>
  </si>
  <si>
    <t>LANGEBERG HIGH- HOSTEL</t>
  </si>
  <si>
    <t>OLIFANTSHOEK</t>
  </si>
  <si>
    <t>300234/818510</t>
  </si>
  <si>
    <t>NCPRP0400</t>
  </si>
  <si>
    <t>HOSPITAL: AMBULANCE DRIVERS RESIDENCE</t>
  </si>
  <si>
    <t>OLIFANTSHOEK HOSPITAL TRUST</t>
  </si>
  <si>
    <t>300337/817555</t>
  </si>
  <si>
    <t>NCPRP1540</t>
  </si>
  <si>
    <t>LANGEBERG HIGH- S/GROUND</t>
  </si>
  <si>
    <t>PROV SEKRETARIS VAN DIE SUPERINTENDENT GENERAAL VAN ONDERWYS</t>
  </si>
  <si>
    <t>300344/017563</t>
  </si>
  <si>
    <t>NCPRP0403</t>
  </si>
  <si>
    <t>OLD NC PRIMARY</t>
  </si>
  <si>
    <t>300814/018421</t>
  </si>
  <si>
    <t>NCPRP0404</t>
  </si>
  <si>
    <t>300815/018421</t>
  </si>
  <si>
    <t>NCPRP1639</t>
  </si>
  <si>
    <t>HOSPITAL</t>
  </si>
  <si>
    <t>300459/017804</t>
  </si>
  <si>
    <t>NCPRP0401</t>
  </si>
  <si>
    <t>HOSPITAL: NURSES HOME</t>
  </si>
  <si>
    <t>300886/018510</t>
  </si>
  <si>
    <t>NCPRP0406</t>
  </si>
  <si>
    <t>LANGEBERG HIGH</t>
  </si>
  <si>
    <t>300541/017910</t>
  </si>
  <si>
    <t>NCPRP0402</t>
  </si>
  <si>
    <t>NORTHERN CAPE PRIMARY SCHOOL</t>
  </si>
  <si>
    <t>NCPRP1541</t>
  </si>
  <si>
    <t>NC PRIMARY- S/GROUND</t>
  </si>
  <si>
    <t>301475/018421</t>
  </si>
  <si>
    <t>NCPRP2385</t>
  </si>
  <si>
    <t>KATRINA KOIKOI CLINIC (OLIFANTSHOEK CLINIC)</t>
  </si>
  <si>
    <t>NCPRP2859</t>
  </si>
  <si>
    <t>KURUMAN RD</t>
  </si>
  <si>
    <t>DINGLE UNDENOMINATIONAL PUBLIC SCHOOL</t>
  </si>
  <si>
    <t>NCPRP2852</t>
  </si>
  <si>
    <t>NCPRP0432</t>
  </si>
  <si>
    <t>OLD KATHU CLINIC</t>
  </si>
  <si>
    <t>NCPRP1949</t>
  </si>
  <si>
    <t>COMBINED (CVO) OLIFANTSHOEK</t>
  </si>
  <si>
    <t>Olifantshoek</t>
  </si>
  <si>
    <t>300445/817773</t>
  </si>
  <si>
    <t>NCPRP2658</t>
  </si>
  <si>
    <t>JAN WITBOOI CLINIC (DIBENG CLINIC)</t>
  </si>
  <si>
    <t>DIBENG</t>
  </si>
  <si>
    <t>NCPRP2344</t>
  </si>
  <si>
    <t>PAKO SEBOKO/MAPOTENG CLINIC</t>
  </si>
  <si>
    <t>Dingleton</t>
  </si>
  <si>
    <t>NCPRP1208</t>
  </si>
  <si>
    <t>AGRICULTURE</t>
  </si>
  <si>
    <t>KURUMAN</t>
  </si>
  <si>
    <t>GA-SEGONYANA</t>
  </si>
  <si>
    <t>SOUTH AFRICAN BANTU TRUST</t>
  </si>
  <si>
    <t>NCPRP1209</t>
  </si>
  <si>
    <t>NCPRP1665</t>
  </si>
  <si>
    <t>SEODIN PRIMARY</t>
  </si>
  <si>
    <t>LAERSKOOL SEODIN KURUMAN</t>
  </si>
  <si>
    <t>NCPRP0660</t>
  </si>
  <si>
    <t>NCPRP0761</t>
  </si>
  <si>
    <t>NCPRP0477</t>
  </si>
  <si>
    <t>NCPRP0601</t>
  </si>
  <si>
    <t>KALAHARI HIGH</t>
  </si>
  <si>
    <t>HOERSKOOL KALAHARI KURUMAN</t>
  </si>
  <si>
    <t>NCPRP0718</t>
  </si>
  <si>
    <t>NCPRP0427</t>
  </si>
  <si>
    <t>NCPRP0530</t>
  </si>
  <si>
    <t>NCPRP1248</t>
  </si>
  <si>
    <t>11/12 NOT PD</t>
  </si>
  <si>
    <t>NCPRP1249</t>
  </si>
  <si>
    <t>NCPRP0466</t>
  </si>
  <si>
    <t>NCPRP0598</t>
  </si>
  <si>
    <t>NCPRP0705</t>
  </si>
  <si>
    <t>NCPRP0712</t>
  </si>
  <si>
    <t>NCPRP0416</t>
  </si>
  <si>
    <t>NCPRP0541</t>
  </si>
  <si>
    <t>NCPRP0663</t>
  </si>
  <si>
    <t>NCPRP1651</t>
  </si>
  <si>
    <t>6 MANGAAN STREET</t>
  </si>
  <si>
    <t>NCPRP0594</t>
  </si>
  <si>
    <t>BANKHARA - BODULONG COMBINED SCHOOL</t>
  </si>
  <si>
    <t>NCPRP0764</t>
  </si>
  <si>
    <t>KURUMAN PRIMARY</t>
  </si>
  <si>
    <t>NCPRP0372</t>
  </si>
  <si>
    <t>NCPRP2303</t>
  </si>
  <si>
    <t>NCPRP0542</t>
  </si>
  <si>
    <t xml:space="preserve">BESTER STR 7 </t>
  </si>
  <si>
    <t>NCPRP0410</t>
  </si>
  <si>
    <t>CNR BESTER &amp; FRYLINCK STR</t>
  </si>
  <si>
    <t>NCPRP1365</t>
  </si>
  <si>
    <t>COMPLEX: COMMUNITY HOSPITAL</t>
  </si>
  <si>
    <t>DRPW WORKSHOP AND STORES</t>
  </si>
  <si>
    <t>NCPRP0759</t>
  </si>
  <si>
    <t>WRENCHVILLE PRIMARY SCHOOL, WAS STATE NOW LETTIE DE BRUIN</t>
  </si>
  <si>
    <t>LETTIE DE BRUIN, Property incorrectly registered, SDF</t>
  </si>
  <si>
    <t>NCPRP0708</t>
  </si>
  <si>
    <t>NCPRP0771</t>
  </si>
  <si>
    <t>NCPRP2626</t>
  </si>
  <si>
    <t>EMS &amp; TRAFFIC OFFICES</t>
  </si>
  <si>
    <t>ADMINISTRATEUR VAN DIE PLAASLIKE OWERHEID</t>
  </si>
  <si>
    <t>NCPRP1266</t>
  </si>
  <si>
    <t>KURUMAN HOSPITAL</t>
  </si>
  <si>
    <t>REM 2582</t>
  </si>
  <si>
    <t>JOHN TAOLE GAETSEWE DISTRICT MUNICIPALITY</t>
  </si>
  <si>
    <t>NCPRP1549</t>
  </si>
  <si>
    <t>WRENCHVILLE HIGH SCHOOL</t>
  </si>
  <si>
    <t>GA-SEGONYANA MUNICIPALITY</t>
  </si>
  <si>
    <t>NCPRP2390</t>
  </si>
  <si>
    <t>WRENCHVILLE CLINIC</t>
  </si>
  <si>
    <t>NCPRP1251</t>
  </si>
  <si>
    <t>KALAHARI HIGH + HOSTEL</t>
  </si>
  <si>
    <t>NCPRP1252</t>
  </si>
  <si>
    <t>NCPRP1247</t>
  </si>
  <si>
    <t>NCPRP1294</t>
  </si>
  <si>
    <t>WRENCHVILLE PRIMARY SCHOOL</t>
  </si>
  <si>
    <t>BUILDING CLAUSE ARREARS</t>
  </si>
  <si>
    <t>NCPRP2032</t>
  </si>
  <si>
    <t>NCPRP1725</t>
  </si>
  <si>
    <t>FARM 690</t>
  </si>
  <si>
    <t>FIRST PAYMENT IN 2015</t>
  </si>
  <si>
    <t>NCPRP0100 </t>
  </si>
  <si>
    <t>HOUSE NO.205</t>
  </si>
  <si>
    <t>MOTHIBISTAD</t>
  </si>
  <si>
    <t>na</t>
  </si>
  <si>
    <t>NCPRP0099 </t>
  </si>
  <si>
    <t>HOUSE NO. 235</t>
  </si>
  <si>
    <t>NCPRP0101 </t>
  </si>
  <si>
    <t>HOUSE NO.238</t>
  </si>
  <si>
    <t>NCPRP0102 </t>
  </si>
  <si>
    <t>HOUSE NO.239</t>
  </si>
  <si>
    <t>NCPRP0103 </t>
  </si>
  <si>
    <t>HOUSE NO.245</t>
  </si>
  <si>
    <t>NCPRP0104 </t>
  </si>
  <si>
    <t>HOUSE NO.246</t>
  </si>
  <si>
    <t>NCPRP0105 </t>
  </si>
  <si>
    <t>HOUSE NO. 247</t>
  </si>
  <si>
    <t>NCPRP0106 </t>
  </si>
  <si>
    <t>HOUSE NO.276</t>
  </si>
  <si>
    <t>NCPRP0107 </t>
  </si>
  <si>
    <t>HOUSE NO.344</t>
  </si>
  <si>
    <t>NCPRP0108 </t>
  </si>
  <si>
    <t>HOUSE NO.345</t>
  </si>
  <si>
    <t>NCPRP0109 </t>
  </si>
  <si>
    <t>HOUSE NO. 346</t>
  </si>
  <si>
    <t>NCPRP0169 </t>
  </si>
  <si>
    <t>HOUSE NO.348</t>
  </si>
  <si>
    <t xml:space="preserve">NCPRP0170 </t>
  </si>
  <si>
    <t>HOUSE NO.352</t>
  </si>
  <si>
    <t>NCPRP0171 </t>
  </si>
  <si>
    <t>HOUSE NO.353</t>
  </si>
  <si>
    <t>NCPRP0172 </t>
  </si>
  <si>
    <t>HOUSE NO.374</t>
  </si>
  <si>
    <t>NCPRP0173 </t>
  </si>
  <si>
    <t>HOUSE NO.376</t>
  </si>
  <si>
    <t>NCPRP0174 </t>
  </si>
  <si>
    <t>HOUSE NO.377</t>
  </si>
  <si>
    <t>NCPRP0175 </t>
  </si>
  <si>
    <t>HOUSE NO.459</t>
  </si>
  <si>
    <t>NCPRP0212  </t>
  </si>
  <si>
    <t>DEERWARD OLD CLINIC / SOCIAL OFFICES</t>
  </si>
  <si>
    <t>2015 suplamentary roll, NOT PD BEFORE</t>
  </si>
  <si>
    <t>NCPRP0207</t>
  </si>
  <si>
    <t>SEGONYANA PRIMARY SCHOOL</t>
  </si>
  <si>
    <t>NCPRP0205 </t>
  </si>
  <si>
    <t>ISAGONTLE PRIMARY SCHOOL</t>
  </si>
  <si>
    <t>NCPRP0211</t>
  </si>
  <si>
    <t>DEPT OF EDUCATION JTG DISTRICT OFFICE</t>
  </si>
  <si>
    <t>NCPRP0176 </t>
  </si>
  <si>
    <t>HOUSE NO.769</t>
  </si>
  <si>
    <t>NCPRP0177 </t>
  </si>
  <si>
    <t>HOUSE NO.770</t>
  </si>
  <si>
    <t>NCPRP0178 </t>
  </si>
  <si>
    <t>HOUSE NO.771</t>
  </si>
  <si>
    <t>NCPRP0179 </t>
  </si>
  <si>
    <t>HOUSE NO.772</t>
  </si>
  <si>
    <t>NCPRP0180</t>
  </si>
  <si>
    <t>HOUSE NO.773</t>
  </si>
  <si>
    <t>NCPRP0181 </t>
  </si>
  <si>
    <t>HOUSE NO.774</t>
  </si>
  <si>
    <t>NCPRP0182 </t>
  </si>
  <si>
    <t>HOUSE NO.775</t>
  </si>
  <si>
    <t>NCPRP0183 </t>
  </si>
  <si>
    <t>HOUSE NO.776</t>
  </si>
  <si>
    <t>NCPRP0184 </t>
  </si>
  <si>
    <t>HOUSE NO.777</t>
  </si>
  <si>
    <t>NCPRP0186 </t>
  </si>
  <si>
    <t>HOUSE NO.778</t>
  </si>
  <si>
    <t>NCPRP0187</t>
  </si>
  <si>
    <t>HOUSE NO.788 / OFFICES</t>
  </si>
  <si>
    <t>NCPRP0214</t>
  </si>
  <si>
    <t>LEARAMELE SPECIAL SCHOOL</t>
  </si>
  <si>
    <t>NCPRP0204 </t>
  </si>
  <si>
    <t>IKETLELETSO MIDDLE SCHOOL</t>
  </si>
  <si>
    <t>NCPRP0206 </t>
  </si>
  <si>
    <t xml:space="preserve">MMABANA ELC CRECHE </t>
  </si>
  <si>
    <t>NCPRP0209</t>
  </si>
  <si>
    <t>MOSHAWENG AREA PROJECT OFFICE(RESOURCE CENTRE)</t>
  </si>
  <si>
    <t>NCPRP0208</t>
  </si>
  <si>
    <t>BATLHARO TLHAPING HIGH SCHOOL &amp;HOSTEL&amp;SPORTGROUND</t>
  </si>
  <si>
    <t>NCPRP0213  </t>
  </si>
  <si>
    <t>AGRI BANK OFFICES</t>
  </si>
  <si>
    <t>NOT PD BEFORE</t>
  </si>
  <si>
    <t>HOUSE 1286</t>
  </si>
  <si>
    <t>NCPRP0340</t>
  </si>
  <si>
    <t>MOTHIBISTAD TRAFFIC</t>
  </si>
  <si>
    <t>NCPRP0210</t>
  </si>
  <si>
    <t>GASEGONYANA AREA PROJECT OFFICE</t>
  </si>
  <si>
    <t>NCPRP0218</t>
  </si>
  <si>
    <t>GALALETSANG SCIENCE SCHOOL</t>
  </si>
  <si>
    <t>NCPRP0219  </t>
  </si>
  <si>
    <t>KAGISO HEALTH CENTRE</t>
  </si>
  <si>
    <t>NCPRP0216</t>
  </si>
  <si>
    <t>AGRICULTURE &amp; LAND REFORM OFFICES</t>
  </si>
  <si>
    <t>NCPRP2713</t>
  </si>
  <si>
    <t>BAITIREDI TECHNICAL &amp; COMMERCIAL HIGH SCHOOL</t>
  </si>
  <si>
    <t>TRANSPORT OFFICES AND WORKSHOP</t>
  </si>
  <si>
    <t>TRANSPORT OLD MECHANICAL WORKSHOP</t>
  </si>
  <si>
    <t>MOTHIBISTAD SCHOOL</t>
  </si>
  <si>
    <t>NCPRP2397</t>
  </si>
  <si>
    <t>BANKHARA CLINIC</t>
  </si>
  <si>
    <t>BANKHARA BODULONG</t>
  </si>
  <si>
    <t>NCPRP2764</t>
  </si>
  <si>
    <t>BANKHARA BODULONG SECONDARY SCHOOL</t>
  </si>
  <si>
    <t>NCPRP0315</t>
  </si>
  <si>
    <t>LOOPENG HEALTH CENTRE</t>
  </si>
  <si>
    <t>NCPRP0269</t>
  </si>
  <si>
    <t>GAHOHUWE PRIMARY SCHOOL</t>
  </si>
  <si>
    <t>NCPRP0316</t>
  </si>
  <si>
    <t>BATLHAROS GATEWAY CLINIC</t>
  </si>
  <si>
    <t>SUID AFRIKAANSE ONTWIKKELINGS TRUST</t>
  </si>
  <si>
    <t>NCPRP0136</t>
  </si>
  <si>
    <t>SEDIBENG PRIMARY SCHOOL</t>
  </si>
  <si>
    <t>BATLHAROS</t>
  </si>
  <si>
    <t>NCPRP0147</t>
  </si>
  <si>
    <t>REARATA PRIMARY SCHOOL</t>
  </si>
  <si>
    <t>NCPRP0150</t>
  </si>
  <si>
    <t>COLSTON COMBINED SCHOOL</t>
  </si>
  <si>
    <t>COLSTON</t>
  </si>
  <si>
    <t>NCPRP2394</t>
  </si>
  <si>
    <t>LOGOBATE CLINIC</t>
  </si>
  <si>
    <t>NCPRP2428</t>
  </si>
  <si>
    <t>MOTHIBISTAD SCIENCE CENTRE</t>
  </si>
  <si>
    <t>NCPRP2657</t>
  </si>
  <si>
    <t>STATE OWNED RESIDENCE</t>
  </si>
  <si>
    <t>NCPRP0188</t>
  </si>
  <si>
    <t>SEOKAMA VILLAGE</t>
  </si>
  <si>
    <t>NCPRP0816</t>
  </si>
  <si>
    <t>OFFICES: NATURE CONSERVATION</t>
  </si>
  <si>
    <t>NIEUWOUDTVILLE</t>
  </si>
  <si>
    <t>HANTAM</t>
  </si>
  <si>
    <t>NCPRP0874</t>
  </si>
  <si>
    <t>PROTEA SECONDARY</t>
  </si>
  <si>
    <t>LAERSKOOL NIEUWOUDTVILLE</t>
  </si>
  <si>
    <t>VACANT: TOURISM  (VROLL - TRPW VACANT LAND)</t>
  </si>
  <si>
    <t>UNPAID AS FROM 13/14</t>
  </si>
  <si>
    <t>NCPRP0809</t>
  </si>
  <si>
    <t>PROTEA PRIMARY</t>
  </si>
  <si>
    <t>NCPRP0815</t>
  </si>
  <si>
    <t>NIEUWOUDTVILLE CLINIC</t>
  </si>
  <si>
    <t>NCPRP1073</t>
  </si>
  <si>
    <t>ALHEIT HOSTEL</t>
  </si>
  <si>
    <t>BRANDVLEI</t>
  </si>
  <si>
    <t>NCPRP1297</t>
  </si>
  <si>
    <t>BRANDVLEI PRIMARY SCHOOL</t>
  </si>
  <si>
    <t>NCPRP1072</t>
  </si>
  <si>
    <t>BRANDVLEI PRIMARY SCHOOL : ALHEIT HOSTEL</t>
  </si>
  <si>
    <t>16/17 FIRST PAYMENT</t>
  </si>
  <si>
    <t>NCPRP1437</t>
  </si>
  <si>
    <t>RESIDENCE</t>
  </si>
  <si>
    <t>UP TO 12/13 PD BY TENANT, CLEARANCE PD IN 2018</t>
  </si>
  <si>
    <t>NCPRP1438</t>
  </si>
  <si>
    <t>15/16 FIRST PAYMENT</t>
  </si>
  <si>
    <t>NCPRP1439 </t>
  </si>
  <si>
    <t>17/18 FIRST PAYMENT</t>
  </si>
  <si>
    <t>NCPRP1440</t>
  </si>
  <si>
    <t>NCPRP1441</t>
  </si>
  <si>
    <t>NCPRP1442</t>
  </si>
  <si>
    <t>BRANDVLEI INTERMEDIATE SCHOOL</t>
  </si>
  <si>
    <t>17/18 ACCOUNT CREDIT USED</t>
  </si>
  <si>
    <t>NCPRP1324</t>
  </si>
  <si>
    <t>NCPRP1443</t>
  </si>
  <si>
    <t>HANTAM MUNICIPALITY</t>
  </si>
  <si>
    <t>NCPRP2645</t>
  </si>
  <si>
    <t>BRANDVLEI CONTAINER OFFICE</t>
  </si>
  <si>
    <t>NCPRP1444</t>
  </si>
  <si>
    <t>BRANDVLEI NURSING INSTITUTION</t>
  </si>
  <si>
    <t>BRANDVLEI VERPLEEGINRIGTING</t>
  </si>
  <si>
    <t>NCPRP2088</t>
  </si>
  <si>
    <t>WORKSHOP &amp; STORES</t>
  </si>
  <si>
    <t>CALVINIA</t>
  </si>
  <si>
    <t>NAMAKWA DISTRICT MUNICIPALITY</t>
  </si>
  <si>
    <t>NCPRP0978</t>
  </si>
  <si>
    <t>CALVINIA LOWER PRIMARY SCHOOL</t>
  </si>
  <si>
    <t>levied as residence, pd on govt 2008 - 2013</t>
  </si>
  <si>
    <t>NCPRP0979 </t>
  </si>
  <si>
    <t>LAERSKOOL CALVINIA LC</t>
  </si>
  <si>
    <t>15/16 WRONG TARIFF PD</t>
  </si>
  <si>
    <t>NCPRP2421</t>
  </si>
  <si>
    <t>13/14 ALLOCATED TO 130034602, corrected</t>
  </si>
  <si>
    <t>NCPRP0981</t>
  </si>
  <si>
    <t>VOORTREKKER HOSPITAL</t>
  </si>
  <si>
    <t>NCPRP0982 </t>
  </si>
  <si>
    <t>NCPRP0983 </t>
  </si>
  <si>
    <t>NCPRP0984 </t>
  </si>
  <si>
    <t>NCPRP0985</t>
  </si>
  <si>
    <t>NCPRP0986 </t>
  </si>
  <si>
    <t>NCPRP0987 </t>
  </si>
  <si>
    <t>NCPRP0988 </t>
  </si>
  <si>
    <t>NCPRP1002</t>
  </si>
  <si>
    <t>CALVINIA HIGH SCHOOL</t>
  </si>
  <si>
    <t>HOëRSKOOL CALVINIA</t>
  </si>
  <si>
    <t>NCPRP1003</t>
  </si>
  <si>
    <t>NCPRP0993</t>
  </si>
  <si>
    <t>ABRAHAM ESAU HOSPITAL</t>
  </si>
  <si>
    <t>NCPRP0989</t>
  </si>
  <si>
    <t>NCPRP0991</t>
  </si>
  <si>
    <t>KABOUTERLAND PRE-PRIMARY SCHOOL</t>
  </si>
  <si>
    <t>NCPRP0994</t>
  </si>
  <si>
    <t>COMPLEX: VOORTREKKER COMMUNITY</t>
  </si>
  <si>
    <t>NCPRP0995</t>
  </si>
  <si>
    <t>NCPRP0996</t>
  </si>
  <si>
    <t>HANTAM PRIMARY SCHOOL</t>
  </si>
  <si>
    <t>13/14 UNPAID</t>
  </si>
  <si>
    <t>NCPRP0997 </t>
  </si>
  <si>
    <t>HANTAM PRE PRIMARY</t>
  </si>
  <si>
    <t>16/17 WRONG VALUE PD</t>
  </si>
  <si>
    <t>NCPRP1000</t>
  </si>
  <si>
    <t>TRAFFIC OFFICES</t>
  </si>
  <si>
    <t>NCPRP1004</t>
  </si>
  <si>
    <t>NCPRP0992</t>
  </si>
  <si>
    <t>NCPRP1071</t>
  </si>
  <si>
    <t>CALVINIA HIGH- REBUNIE HOSTEL</t>
  </si>
  <si>
    <t>NCPRP0990 </t>
  </si>
  <si>
    <t>HUIS ALBERTUS VAN RHYN</t>
  </si>
  <si>
    <t>NCPRP1074</t>
  </si>
  <si>
    <t>HIGH SCHOOL HOUSE</t>
  </si>
  <si>
    <t>NCPRP1075</t>
  </si>
  <si>
    <t>REGIONAL LIBRARY OFFICE</t>
  </si>
  <si>
    <t>NCPRP0998 </t>
  </si>
  <si>
    <t>NCPRP0999 </t>
  </si>
  <si>
    <t>NCPRP1076 </t>
  </si>
  <si>
    <t>ACCESS ROAD BTW REGIONAL LIBRARY AND CHURCH</t>
  </si>
  <si>
    <t>NCPRP1077</t>
  </si>
  <si>
    <t>ROADSCAMP + HOUSE</t>
  </si>
  <si>
    <t>16/17 allocated to 130161600, corrected</t>
  </si>
  <si>
    <t>NCPRP1278</t>
  </si>
  <si>
    <t>18/19 FIRST PAYMENT</t>
  </si>
  <si>
    <t>NCPRP1279</t>
  </si>
  <si>
    <t>HANTAM SECONDARY SCHOOL</t>
  </si>
  <si>
    <t>15/16, 16/17 not allocated</t>
  </si>
  <si>
    <t>NCPRP1300 </t>
  </si>
  <si>
    <t>CALVINIA CLINIC</t>
  </si>
  <si>
    <t>PLAASLIKE OORGANGSRAAD</t>
  </si>
  <si>
    <t>HANTAM HIGH SCHOOL</t>
  </si>
  <si>
    <t>NCPRP2412</t>
  </si>
  <si>
    <t>CALVINIA CLINIC, HUIS BETFAGE</t>
  </si>
  <si>
    <t>NCPRP1858</t>
  </si>
  <si>
    <t>MIDDLEPOS FARM</t>
  </si>
  <si>
    <t>MIDDELPOS FARM</t>
  </si>
  <si>
    <t>NCPRP2117</t>
  </si>
  <si>
    <t>MIDDELPOS PRIMARY SCHOOL</t>
  </si>
  <si>
    <t>FARM STINKKUIL</t>
  </si>
  <si>
    <t>NCPRP2336</t>
  </si>
  <si>
    <t>NIEUWOUDTVILLE SEC AND PRIMARY  SCHOOL</t>
  </si>
  <si>
    <t>FARM ONAP</t>
  </si>
  <si>
    <t>NCPRP0909</t>
  </si>
  <si>
    <t>LOERIESFONTEIN HIGH</t>
  </si>
  <si>
    <t>LOERIESFONTEIN</t>
  </si>
  <si>
    <t>NCPRP0910</t>
  </si>
  <si>
    <t>NCPRP0907</t>
  </si>
  <si>
    <t>NCPRP0905</t>
  </si>
  <si>
    <t>NCPRP0913</t>
  </si>
  <si>
    <t>LOERIESFONTEIN PRIMARY</t>
  </si>
  <si>
    <t>NCPRP0914</t>
  </si>
  <si>
    <t>HOSTEL HIGH + PRIMARY</t>
  </si>
  <si>
    <t>11/12, 12/13 allocated to service account</t>
  </si>
  <si>
    <t>NCPRP2411</t>
  </si>
  <si>
    <t>LOERIESFONTEIN CHC &amp; CLINIC</t>
  </si>
  <si>
    <t>NCPRP0911</t>
  </si>
  <si>
    <t>NCPRP2104</t>
  </si>
  <si>
    <t>VAN ZYLSRUS LOWER PRIMARY</t>
  </si>
  <si>
    <t>VAN ZYLSRUS</t>
  </si>
  <si>
    <t>JOE MOROLONG</t>
  </si>
  <si>
    <t>100017/000031</t>
  </si>
  <si>
    <t>NCPRP1561</t>
  </si>
  <si>
    <t>VAN ZYLSRUS CLINIC</t>
  </si>
  <si>
    <t>100037/000079</t>
  </si>
  <si>
    <t>NCPRP2638</t>
  </si>
  <si>
    <t>100038/000082</t>
  </si>
  <si>
    <t>NCPRP1350</t>
  </si>
  <si>
    <t>VAN ZYLSRUS INTERMEDIATE SCHOOL</t>
  </si>
  <si>
    <t>KGALAGADI DISTRICT MUNICIPALITY</t>
  </si>
  <si>
    <t>200710/002772</t>
  </si>
  <si>
    <t>NCPRP1777</t>
  </si>
  <si>
    <t>BLACKROCK PRIMARY SCHOOL</t>
  </si>
  <si>
    <t>ASSMANG LTD, SDF</t>
  </si>
  <si>
    <t>NCPRP2109</t>
  </si>
  <si>
    <t>LAERSKOOL VAN ZYLSRUS</t>
  </si>
  <si>
    <t>100030/000063</t>
  </si>
  <si>
    <t>NCPRP1800</t>
  </si>
  <si>
    <t>SKOOLPLAAS 31 PT 5</t>
  </si>
  <si>
    <t>100033/000067</t>
  </si>
  <si>
    <t>NCPRP2440</t>
  </si>
  <si>
    <t>LIFE STOCK INSPECTOR HOUSE</t>
  </si>
  <si>
    <t>100035/000073</t>
  </si>
  <si>
    <t>NCPRP1565 </t>
  </si>
  <si>
    <t>KITLANYANG PRIMARY SCHOOL</t>
  </si>
  <si>
    <t>LAERSKOOL SEVERN KURUMAN</t>
  </si>
  <si>
    <t>200160/002420</t>
  </si>
  <si>
    <t>HM</t>
  </si>
  <si>
    <t>BENDEL</t>
  </si>
  <si>
    <t>SEODING</t>
  </si>
  <si>
    <t>IM</t>
  </si>
  <si>
    <t>DEURHAM</t>
  </si>
  <si>
    <t>DEERWARD</t>
  </si>
  <si>
    <t>NCPRP0028</t>
  </si>
  <si>
    <t>NCPRP0163</t>
  </si>
  <si>
    <t>STATE OWNED RESIDENCE /CLINIC</t>
  </si>
  <si>
    <t>NCPRP0168</t>
  </si>
  <si>
    <t>STATE OWNED RESIDENCE / BOTHITHONG CLINIC</t>
  </si>
  <si>
    <t>BOTHITHONG</t>
  </si>
  <si>
    <t>NCPRP0110</t>
  </si>
  <si>
    <t>ITAPOLOSONG MIDDLE SCHOOL</t>
  </si>
  <si>
    <t>NCPRP0121</t>
  </si>
  <si>
    <t>OARABILE PRIMARY SCHOOL</t>
  </si>
  <si>
    <t>PTN 2, 5 &amp; 6</t>
  </si>
  <si>
    <t>NCPRP0135</t>
  </si>
  <si>
    <t>LENAANE PRIMARY SCHOOL</t>
  </si>
  <si>
    <t>NCPRP0138</t>
  </si>
  <si>
    <t>TSHIMOLOGO MIDDLE SCHOOL</t>
  </si>
  <si>
    <t>NCPRP0139</t>
  </si>
  <si>
    <t>MAHUBE A MOSO ELC</t>
  </si>
  <si>
    <t>NCPRP0140</t>
  </si>
  <si>
    <t>LARENG PRIMARY SCHOOL</t>
  </si>
  <si>
    <t>NCPRP0250</t>
  </si>
  <si>
    <t>CAMDEN HIGH SCHOOL</t>
  </si>
  <si>
    <t>NCPRP0252</t>
  </si>
  <si>
    <t>BAITSHEPI ELC</t>
  </si>
  <si>
    <t>NCPRP0261</t>
  </si>
  <si>
    <t>MOSINKI MIDDLE SCHOOL</t>
  </si>
  <si>
    <t>NCPRP0288</t>
  </si>
  <si>
    <t>NEW RAMATALE PRIMARY SCHOOL</t>
  </si>
  <si>
    <t>NCPRP0289</t>
  </si>
  <si>
    <t>OREBELEGE MIDDLE SCHOOL</t>
  </si>
  <si>
    <t>NCPRP0321</t>
  </si>
  <si>
    <t>CARDINGTON ROAD CAMP</t>
  </si>
  <si>
    <t>NCPRP0331</t>
  </si>
  <si>
    <t>CAMDEN FSU</t>
  </si>
  <si>
    <t xml:space="preserve">HM </t>
  </si>
  <si>
    <t>NCPRP0336</t>
  </si>
  <si>
    <t>BENDEL FSU</t>
  </si>
  <si>
    <t>NCPRP0071</t>
  </si>
  <si>
    <t>THAGANYANENG PRIMARY SCHOOL</t>
  </si>
  <si>
    <t>SHIPPARD'S GIFT</t>
  </si>
  <si>
    <t>UNION GOVERNMENT</t>
  </si>
  <si>
    <t>NCPRP0262</t>
  </si>
  <si>
    <t>B.V MAHURA ELC</t>
  </si>
  <si>
    <t>NCPRP0335</t>
  </si>
  <si>
    <t>DEERWARD FSU</t>
  </si>
  <si>
    <t>NCPRP1756</t>
  </si>
  <si>
    <t>HOTAZEL COMBINED SCHOOL</t>
  </si>
  <si>
    <t>Hotazel</t>
  </si>
  <si>
    <t>NCPRP1757</t>
  </si>
  <si>
    <t>ULSTER  PRIMARY SCHOOL</t>
  </si>
  <si>
    <t>NCPRP1758</t>
  </si>
  <si>
    <t>HOTAZEL PRIMARY SCHOOL</t>
  </si>
  <si>
    <t>NCPRP2650</t>
  </si>
  <si>
    <t>DITHAKONG SOCIAL DEVELOPMENT OFFICES</t>
  </si>
  <si>
    <t>DITHAKONG</t>
  </si>
  <si>
    <t>NCPRP2655</t>
  </si>
  <si>
    <t>SEODING CLINIC</t>
  </si>
  <si>
    <t>NCPRP2910</t>
  </si>
  <si>
    <t>CASSEL, DEPARTMENT OF  SOCIAL DEVELOPMENT OFFICES</t>
  </si>
  <si>
    <t>CASSEL</t>
  </si>
  <si>
    <t>NCPRP0533</t>
  </si>
  <si>
    <t>SCHOOL: ORANGE SOUTH PRIMARY</t>
  </si>
  <si>
    <t>KAKAMAS</t>
  </si>
  <si>
    <t>KAI! GARIB</t>
  </si>
  <si>
    <t>LAERSKOOL ORANJE-SUID-LANGERWAG-KAKAMAS</t>
  </si>
  <si>
    <t>020263/014253</t>
  </si>
  <si>
    <t>SCHOOL IS PAYING</t>
  </si>
  <si>
    <t>NCPRP0534</t>
  </si>
  <si>
    <t>020266/020061</t>
  </si>
  <si>
    <t>NCPRP1545 </t>
  </si>
  <si>
    <t>KAKAMAS HOSPITAL</t>
  </si>
  <si>
    <t>027125/023343</t>
  </si>
  <si>
    <t>NCPRP0726</t>
  </si>
  <si>
    <t>SCHOOL: MARTIN OOSTHUIZEN - HOSTEL</t>
  </si>
  <si>
    <t>020444/010169</t>
  </si>
  <si>
    <t>NCPRP0725</t>
  </si>
  <si>
    <t>028137/027321</t>
  </si>
  <si>
    <t>Was pd on erf 405, transfer credit from 405 to clear account</t>
  </si>
  <si>
    <t>NCPRP0710</t>
  </si>
  <si>
    <t>SCHOOL: MARTIN OOSTHUIZEN - PRIMARY</t>
  </si>
  <si>
    <t>020446/010172</t>
  </si>
  <si>
    <t>transfer credit to 404</t>
  </si>
  <si>
    <t>NCPRP0553</t>
  </si>
  <si>
    <t>SCHOOL: MARTIN OOSTHUIZEN - S/FIELD</t>
  </si>
  <si>
    <t>020449/010167</t>
  </si>
  <si>
    <t>NCPRP0363</t>
  </si>
  <si>
    <t>SCHOOL: VACANT</t>
  </si>
  <si>
    <t>020455/010168</t>
  </si>
  <si>
    <t>NCPRP0550</t>
  </si>
  <si>
    <t>020463/010165</t>
  </si>
  <si>
    <t>NCPRP0411</t>
  </si>
  <si>
    <t>021067/010170</t>
  </si>
  <si>
    <t>NCPRP0667</t>
  </si>
  <si>
    <t>RESIDENCE: 4 TH AVENUE</t>
  </si>
  <si>
    <t>021306/010834</t>
  </si>
  <si>
    <t>NCPRP1361</t>
  </si>
  <si>
    <t>HOSPITAL: KAKAMAS</t>
  </si>
  <si>
    <t>151113/022975</t>
  </si>
  <si>
    <t>NCPRP0762</t>
  </si>
  <si>
    <t>SCHOOL: HIGH</t>
  </si>
  <si>
    <t>021738/011375</t>
  </si>
  <si>
    <t>NCPRP2719</t>
  </si>
  <si>
    <t>FARM 30 KAKAMAS SOUTH</t>
  </si>
  <si>
    <t>KAKAMAS SS</t>
  </si>
  <si>
    <t>ZF MGCAWU MUNICIPALITY</t>
  </si>
  <si>
    <t>151119/023335</t>
  </si>
  <si>
    <t>NCPRP1547</t>
  </si>
  <si>
    <t>KAKAMAS CENTRAL PRIMARY SCHOOL</t>
  </si>
  <si>
    <t>151322/017214</t>
  </si>
  <si>
    <t>NCPRP1548</t>
  </si>
  <si>
    <t>151122/017214</t>
  </si>
  <si>
    <t>MARTIN OOSTHUIZEN SCHOOL AND SPORTS GROUND</t>
  </si>
  <si>
    <t>025491/016722</t>
  </si>
  <si>
    <t>NCPRP2146</t>
  </si>
  <si>
    <t>025645/016876</t>
  </si>
  <si>
    <t>NCPRP1888 </t>
  </si>
  <si>
    <t>PERDE EILAND PRIMARY SCHOOL (OLD NAME MARCHAND PR.SCHOOL)</t>
  </si>
  <si>
    <t>025647/016878</t>
  </si>
  <si>
    <t>NCPRP2819 </t>
  </si>
  <si>
    <t>AGRICULTURAL HOLDING</t>
  </si>
  <si>
    <t>025983/017214</t>
  </si>
  <si>
    <t>NCPRP1535 </t>
  </si>
  <si>
    <t>KEIMOES HIGH SCHOOL</t>
  </si>
  <si>
    <t>KEIMOES</t>
  </si>
  <si>
    <t>KEIMOES HOëRSKOOL</t>
  </si>
  <si>
    <t>016396/027199</t>
  </si>
  <si>
    <t>NCPRP2491 </t>
  </si>
  <si>
    <t>016397/027201</t>
  </si>
  <si>
    <t>NCPRP0661</t>
  </si>
  <si>
    <t>SCHOOL: KEIMOES PRIMARY</t>
  </si>
  <si>
    <t>010544/004627</t>
  </si>
  <si>
    <t>NCPRP0540</t>
  </si>
  <si>
    <t>SCHOOL: KEIMOES HIGH</t>
  </si>
  <si>
    <t>010550/004628</t>
  </si>
  <si>
    <t>NCPRP2490 </t>
  </si>
  <si>
    <t>016400/027207</t>
  </si>
  <si>
    <t>NCPRP2488</t>
  </si>
  <si>
    <t>010555/002239</t>
  </si>
  <si>
    <t>NCPRP0479</t>
  </si>
  <si>
    <t>SCHOOL: KEIMOES PRIMARY S/GROUND</t>
  </si>
  <si>
    <t>010557/002238</t>
  </si>
  <si>
    <t>NCPRP0623</t>
  </si>
  <si>
    <t>010559/002100</t>
  </si>
  <si>
    <t>NCPRP0723</t>
  </si>
  <si>
    <t>016401/027209</t>
  </si>
  <si>
    <t>NCPRP0435</t>
  </si>
  <si>
    <t>SCHOOL: KEIMOES HIGH S/GROUND</t>
  </si>
  <si>
    <t>010584/004629</t>
  </si>
  <si>
    <t>NCPRP0569</t>
  </si>
  <si>
    <t>SCHOOL: HOSTEL KEIMOES HIGH</t>
  </si>
  <si>
    <t>010589/004630</t>
  </si>
  <si>
    <t>NCPRP0616 </t>
  </si>
  <si>
    <t>016402/027211</t>
  </si>
  <si>
    <t>NCPRP0617 </t>
  </si>
  <si>
    <t>016403/027211</t>
  </si>
  <si>
    <t>NCPRP0618 </t>
  </si>
  <si>
    <t>016404/027211</t>
  </si>
  <si>
    <t>NCPRP0619 </t>
  </si>
  <si>
    <t>016405/027211</t>
  </si>
  <si>
    <t>NCPRP0620 </t>
  </si>
  <si>
    <t>016406/027211</t>
  </si>
  <si>
    <t>NCPRP0621 </t>
  </si>
  <si>
    <t>016407/027211</t>
  </si>
  <si>
    <t>NCPRP0622 </t>
  </si>
  <si>
    <t>016408/027211</t>
  </si>
  <si>
    <t>NCPRP2142</t>
  </si>
  <si>
    <t>MARTIN OOSTHUIZEN SCHOOL &amp; SPORTSGROUNDS</t>
  </si>
  <si>
    <t>025414/016645</t>
  </si>
  <si>
    <t>NCPRP2143</t>
  </si>
  <si>
    <t>025415/016646</t>
  </si>
  <si>
    <t>NCPRP2144</t>
  </si>
  <si>
    <t>025416/016647</t>
  </si>
  <si>
    <t>NCPRP2145</t>
  </si>
  <si>
    <t>025417/016648</t>
  </si>
  <si>
    <t>NCPRP0469</t>
  </si>
  <si>
    <t>HOSPITAL: KEIMOES</t>
  </si>
  <si>
    <t>KEIMOES PRIVATE HOSP TRUST</t>
  </si>
  <si>
    <t>017969/019121</t>
  </si>
  <si>
    <t>wrong tariff pd</t>
  </si>
  <si>
    <t>NCPRP1650</t>
  </si>
  <si>
    <t>ROADSCAMP, PART OF MEENT</t>
  </si>
  <si>
    <t>KAI! GARIB MUNICIPALITY</t>
  </si>
  <si>
    <t>NCPRP2489</t>
  </si>
  <si>
    <t>016443/027235</t>
  </si>
  <si>
    <t>NCPRP0341</t>
  </si>
  <si>
    <t>SCHOOL: MORELIG INTERMEDIATE</t>
  </si>
  <si>
    <t>011302/023829</t>
  </si>
  <si>
    <t>NCPRP0629</t>
  </si>
  <si>
    <t>026022/017253</t>
  </si>
  <si>
    <t>SCHOOL: ORANJEZICHT HIGH &amp; HOSTELS</t>
  </si>
  <si>
    <t>011529/004319</t>
  </si>
  <si>
    <t>NCPRP2492</t>
  </si>
  <si>
    <t>016465/027261</t>
  </si>
  <si>
    <t>NCPRP1202</t>
  </si>
  <si>
    <t>COMPLEX: KENHARDT BORER DEPOT</t>
  </si>
  <si>
    <t>KENHARDT</t>
  </si>
  <si>
    <t>030015/005287</t>
  </si>
  <si>
    <t>NCPRP0658</t>
  </si>
  <si>
    <t>030019/010252</t>
  </si>
  <si>
    <t>NCPRP0758</t>
  </si>
  <si>
    <t>030020/010254</t>
  </si>
  <si>
    <t>NCPRP0473</t>
  </si>
  <si>
    <t>030021/010255</t>
  </si>
  <si>
    <t>NCPRP0603</t>
  </si>
  <si>
    <t>ROADS: VACANT</t>
  </si>
  <si>
    <t>030022/010256</t>
  </si>
  <si>
    <t>NCPRP0720</t>
  </si>
  <si>
    <t>030023/006572</t>
  </si>
  <si>
    <t>NCPRP2060</t>
  </si>
  <si>
    <t>SOCIAL OFFICES</t>
  </si>
  <si>
    <t>030217/008249</t>
  </si>
  <si>
    <t>NCPRP0517</t>
  </si>
  <si>
    <t>SCHOOL: KENHARDT HIGH</t>
  </si>
  <si>
    <t>030256/011197</t>
  </si>
  <si>
    <t>NCPRP2451 </t>
  </si>
  <si>
    <t>KENHARDT HIGH SCHOOL</t>
  </si>
  <si>
    <t>032141/027383</t>
  </si>
  <si>
    <t>NCPRP2452 </t>
  </si>
  <si>
    <t>032145/027385</t>
  </si>
  <si>
    <t>NCPRP2453</t>
  </si>
  <si>
    <t>032146/027387</t>
  </si>
  <si>
    <t>NCPRP2454 </t>
  </si>
  <si>
    <t>032147/027387</t>
  </si>
  <si>
    <t>NCPRP2455 </t>
  </si>
  <si>
    <t>032148/027385</t>
  </si>
  <si>
    <t>NCPRP2456 </t>
  </si>
  <si>
    <t>032149/027389</t>
  </si>
  <si>
    <t>NCPRP2457</t>
  </si>
  <si>
    <t>032150/027391</t>
  </si>
  <si>
    <t>NCPRP0736</t>
  </si>
  <si>
    <t>030325/010289</t>
  </si>
  <si>
    <t>NCPRP0628</t>
  </si>
  <si>
    <t>030326/010291</t>
  </si>
  <si>
    <t>NCPRP0493</t>
  </si>
  <si>
    <t>030328/010292</t>
  </si>
  <si>
    <t>NCPRP0365</t>
  </si>
  <si>
    <t>030330/010296</t>
  </si>
  <si>
    <t>NCPRP0688</t>
  </si>
  <si>
    <t>030334/010297</t>
  </si>
  <si>
    <t>NCPRP0559</t>
  </si>
  <si>
    <t>030338/011208</t>
  </si>
  <si>
    <t>NCPRP0441</t>
  </si>
  <si>
    <t>030340/010299</t>
  </si>
  <si>
    <t>NCPRP0729</t>
  </si>
  <si>
    <t>030343/010300</t>
  </si>
  <si>
    <t>NCPRP0625</t>
  </si>
  <si>
    <t>030345/010301</t>
  </si>
  <si>
    <t>NCPRP0482</t>
  </si>
  <si>
    <t>030347/010302</t>
  </si>
  <si>
    <t>NCPRP0763</t>
  </si>
  <si>
    <t>030349/010303</t>
  </si>
  <si>
    <t>NCPRP0552</t>
  </si>
  <si>
    <t>SCHOOL: KENHARDT PRIMARY</t>
  </si>
  <si>
    <t>030365/010309</t>
  </si>
  <si>
    <t>NCPRP1362</t>
  </si>
  <si>
    <t>HOSPITAL: KENHARDT</t>
  </si>
  <si>
    <t>KENHARDT PRIVATE HOSPITAAL</t>
  </si>
  <si>
    <t>030380/005954</t>
  </si>
  <si>
    <t>NCPRP0583</t>
  </si>
  <si>
    <t>RESIDENCE: VAN DER COLF STREET</t>
  </si>
  <si>
    <t>030403/005855</t>
  </si>
  <si>
    <t>NCPRP0358</t>
  </si>
  <si>
    <t>030446/011197</t>
  </si>
  <si>
    <t>NCPRP2458 </t>
  </si>
  <si>
    <t>032156/027401</t>
  </si>
  <si>
    <t>NCPRP2072</t>
  </si>
  <si>
    <t>030455/023829</t>
  </si>
  <si>
    <t>NCPRP0356</t>
  </si>
  <si>
    <t>031808/023829</t>
  </si>
  <si>
    <t>NCPRP2459 </t>
  </si>
  <si>
    <t>032110/023416</t>
  </si>
  <si>
    <t>NCPRP0357</t>
  </si>
  <si>
    <t>ROADS: TRUSTEES</t>
  </si>
  <si>
    <t>030487/023829</t>
  </si>
  <si>
    <t>NCPRP2376</t>
  </si>
  <si>
    <t>KENHARDT CLINIC &amp; CHC</t>
  </si>
  <si>
    <t>NCPRP0351 </t>
  </si>
  <si>
    <t>KANONEILAND PRIMARY SCHOOL: SPORTSFIELD</t>
  </si>
  <si>
    <t>KANONEILAND</t>
  </si>
  <si>
    <t>017344/023829</t>
  </si>
  <si>
    <t>NCPRP0352 </t>
  </si>
  <si>
    <t>017346/023829</t>
  </si>
  <si>
    <t>NCPRP0353 </t>
  </si>
  <si>
    <t>017368/023829</t>
  </si>
  <si>
    <t>NCPRP0354</t>
  </si>
  <si>
    <t>017421/023829</t>
  </si>
  <si>
    <t>KANONEILAND CLINIC</t>
  </si>
  <si>
    <t>NCPRP2478 </t>
  </si>
  <si>
    <t>NEILERSDRIFT SCHOOL</t>
  </si>
  <si>
    <t xml:space="preserve">NEILERS DRIFT </t>
  </si>
  <si>
    <t>150180/023829</t>
  </si>
  <si>
    <t>NCPRP2720</t>
  </si>
  <si>
    <t>FARM 34, PTN 175 NEILERSDRIFT</t>
  </si>
  <si>
    <t>150247/023829</t>
  </si>
  <si>
    <t>NCPRP0883 </t>
  </si>
  <si>
    <t>RENOSTERKOP FARM SCHOOL</t>
  </si>
  <si>
    <t xml:space="preserve">RENOSTER KOP </t>
  </si>
  <si>
    <t>150097/023829</t>
  </si>
  <si>
    <t>NCPRP2273</t>
  </si>
  <si>
    <t>SANDEILAND SCHOOL</t>
  </si>
  <si>
    <t>SANDEILAND</t>
  </si>
  <si>
    <t>018101/019677</t>
  </si>
  <si>
    <t>NCPRP2274</t>
  </si>
  <si>
    <t>EDUCATIONAL TRUSTEES KENHARDT</t>
  </si>
  <si>
    <t>018102/019678</t>
  </si>
  <si>
    <t>NCPRP2275</t>
  </si>
  <si>
    <t>018113/019689</t>
  </si>
  <si>
    <t>NCPRP2278</t>
  </si>
  <si>
    <t>018114/019690</t>
  </si>
  <si>
    <t>NCPRP2277</t>
  </si>
  <si>
    <t>018158/019734</t>
  </si>
  <si>
    <t>NCPRP2276</t>
  </si>
  <si>
    <t>018159/019735</t>
  </si>
  <si>
    <t>NCPRP2099</t>
  </si>
  <si>
    <t>MARTIN OOSTHUIZEN HIGH SCHOOL</t>
  </si>
  <si>
    <t>KENHARDT RD</t>
  </si>
  <si>
    <t>EDUCATIONAL TRUSTEES KAKAMAS</t>
  </si>
  <si>
    <t>151348/018178</t>
  </si>
  <si>
    <t>NCPRP2100</t>
  </si>
  <si>
    <t>150979/018178</t>
  </si>
  <si>
    <t>NCPRP2101</t>
  </si>
  <si>
    <t>EDUCATIONAL TRUSTEES FOR THE SCHOOL DISTRICT</t>
  </si>
  <si>
    <t>150981/019467</t>
  </si>
  <si>
    <t>NCPRP2102</t>
  </si>
  <si>
    <t>150982/018178</t>
  </si>
  <si>
    <t>AUGRABIES</t>
  </si>
  <si>
    <t>NCPRP1424</t>
  </si>
  <si>
    <t>AUGRABIES CLINIC</t>
  </si>
  <si>
    <t>GOERGE EILAND PRIMARY SCHOOL</t>
  </si>
  <si>
    <t>NCPRP1918</t>
  </si>
  <si>
    <t>CURRIECAMP PRIMARY SCHOOL</t>
  </si>
  <si>
    <t>NCPRP2415</t>
  </si>
  <si>
    <t>NELSON ROLIHLAHLA CLINIC /RIEMVASMAAK CLINIC</t>
  </si>
  <si>
    <t>Riemvasmaak</t>
  </si>
  <si>
    <t>NCPRP2887</t>
  </si>
  <si>
    <t>NEW KAKAMAS PRIMARY SCHOOL</t>
  </si>
  <si>
    <t>Kakamas</t>
  </si>
  <si>
    <t>NCPRP2508</t>
  </si>
  <si>
    <t>SKANSKOP EILAND SETTLEMENT</t>
  </si>
  <si>
    <t xml:space="preserve">KEIMOES </t>
  </si>
  <si>
    <t>REM 140</t>
  </si>
  <si>
    <t>NCPRP1786</t>
  </si>
  <si>
    <t>TOPLINE PRIMARY SCHOOL</t>
  </si>
  <si>
    <t>SAALKOP</t>
  </si>
  <si>
    <t>N/A</t>
  </si>
  <si>
    <t>NCPRP1966</t>
  </si>
  <si>
    <t>NOURIVIER METODISTE PRIMERE SKOOL</t>
  </si>
  <si>
    <t>NOURIVIER</t>
  </si>
  <si>
    <t>KAMIESBERG</t>
  </si>
  <si>
    <t>KAMIESBERG MUN</t>
  </si>
  <si>
    <t>SEC 28 SCHOOL</t>
  </si>
  <si>
    <t>NCPRP0876</t>
  </si>
  <si>
    <t>KAMIESKROON</t>
  </si>
  <si>
    <t>NCPRP0878</t>
  </si>
  <si>
    <t>KAMIESKROON PRIMARY</t>
  </si>
  <si>
    <t>NCPRP0877</t>
  </si>
  <si>
    <t>KAMIESKROON PRIMARY HOSTEL</t>
  </si>
  <si>
    <t>NCPRP0879</t>
  </si>
  <si>
    <t>OLD SCHOOL</t>
  </si>
  <si>
    <t>NCPRP1829</t>
  </si>
  <si>
    <t>KAMIESKROON CLINIC</t>
  </si>
  <si>
    <t>NCPRP1738</t>
  </si>
  <si>
    <t>KHARKHAMS HIGH SCHOOL</t>
  </si>
  <si>
    <t>KHARKAMS</t>
  </si>
  <si>
    <t>NCPRP0939</t>
  </si>
  <si>
    <t>SCHOOL: GARIES HIGH S/GROUND</t>
  </si>
  <si>
    <t>GARIES</t>
  </si>
  <si>
    <t>NCPRP0940 </t>
  </si>
  <si>
    <t>GARIES HIGH SCHOOL: SPORTSGROUND</t>
  </si>
  <si>
    <t>NCPRP0941</t>
  </si>
  <si>
    <t>SCHOOL: GARIES HIGH FLATS</t>
  </si>
  <si>
    <t>NCPRP0943</t>
  </si>
  <si>
    <t>OLD HOSPITAL</t>
  </si>
  <si>
    <t>NCPRP1274</t>
  </si>
  <si>
    <t>GARIES HIGH SCHOOL</t>
  </si>
  <si>
    <t>NCPRP1472</t>
  </si>
  <si>
    <t>NCPRP0916</t>
  </si>
  <si>
    <t>GARIES HIGH HOSTEL</t>
  </si>
  <si>
    <t>NCPRP0919</t>
  </si>
  <si>
    <t>GARIES GIRLS HOSTEL</t>
  </si>
  <si>
    <t>NCPRP0920</t>
  </si>
  <si>
    <t>NCPRP0924</t>
  </si>
  <si>
    <t>NCPRP0928</t>
  </si>
  <si>
    <t>NURSES HOME</t>
  </si>
  <si>
    <t>NCPRP0948</t>
  </si>
  <si>
    <t>NCPRP0925</t>
  </si>
  <si>
    <t>NCPRP0950</t>
  </si>
  <si>
    <t>NCPRP1271 </t>
  </si>
  <si>
    <t>NCPRP1272 </t>
  </si>
  <si>
    <t>VACANT LAND SCHOOL</t>
  </si>
  <si>
    <t>NCPRP1273</t>
  </si>
  <si>
    <t>NCPRP0931</t>
  </si>
  <si>
    <t>GARIES HIGH</t>
  </si>
  <si>
    <t>NCPRP0932</t>
  </si>
  <si>
    <t>NCPRP0926</t>
  </si>
  <si>
    <t>J.J. LAMBERT PRIMARY</t>
  </si>
  <si>
    <t>NCPRP0929</t>
  </si>
  <si>
    <t>DWARS STR 2</t>
  </si>
  <si>
    <t>NCPRP1716 </t>
  </si>
  <si>
    <t>SOCIAL DEVELOPMENT OFFICES</t>
  </si>
  <si>
    <t>NCPRP0947</t>
  </si>
  <si>
    <t>JOE SLOVO CHC</t>
  </si>
  <si>
    <t>NCPRP1614</t>
  </si>
  <si>
    <t xml:space="preserve">ST ANNA'S CLINIC </t>
  </si>
  <si>
    <t>HONDEKLIPBAAI</t>
  </si>
  <si>
    <t>NCPRP1753 </t>
  </si>
  <si>
    <t>NORAP MET. PRIMARY SCHOOL</t>
  </si>
  <si>
    <t>ROOIFONTEIN</t>
  </si>
  <si>
    <t>NCPRP1735 </t>
  </si>
  <si>
    <t>PAULSHOEK MET PRIMARY SCHOOL</t>
  </si>
  <si>
    <t>PAULSHOEK</t>
  </si>
  <si>
    <t>NCPRP2363</t>
  </si>
  <si>
    <t>KHUIS CLINIC</t>
  </si>
  <si>
    <t>KHUIS</t>
  </si>
  <si>
    <t xml:space="preserve">NCPRP1959  </t>
  </si>
  <si>
    <t xml:space="preserve">KLIPFONTEIN METHODISTE PRIMERE SKOOL </t>
  </si>
  <si>
    <t>KLIPFONTEIN</t>
  </si>
  <si>
    <t>NCPRP2435</t>
  </si>
  <si>
    <t>LELIEFONTEIN RK INTERMEDIATE SCHOOL</t>
  </si>
  <si>
    <t>LELIEFONTEIN</t>
  </si>
  <si>
    <t xml:space="preserve">NCPRP1741 </t>
  </si>
  <si>
    <t>MARIAS GEDENK PRIMARY SCHOOL</t>
  </si>
  <si>
    <t>VERENIGENDE GEREFORMEERDE KERK 
IN SUIDER AFRIKA-GARIES</t>
  </si>
  <si>
    <t>NCPRP1734</t>
  </si>
  <si>
    <t xml:space="preserve">TWEERIVIER METODISTE PRIMARY SCHOOL </t>
  </si>
  <si>
    <t>TWEERIVIER</t>
  </si>
  <si>
    <t>NCPRP0881 </t>
  </si>
  <si>
    <t>KAMIESKROON PRIMARY SCHOOL(SPORTSGROUND)</t>
  </si>
  <si>
    <t>NAMAQUALAND RD</t>
  </si>
  <si>
    <t>EDUCATIONAL TRUSTEES-SPRINGBOK</t>
  </si>
  <si>
    <t>NCPRP2811</t>
  </si>
  <si>
    <t>VACANT LAND (FORMS PART OF THE SCHOOL)</t>
  </si>
  <si>
    <t>NCPRP1613</t>
  </si>
  <si>
    <t>KHARKAMS CLINIC</t>
  </si>
  <si>
    <t>OORGANGSRAAD - LELIEFONTEIN</t>
  </si>
  <si>
    <t>NCPRP1733</t>
  </si>
  <si>
    <t>GARIES CLINIC</t>
  </si>
  <si>
    <t>NCPRP0967</t>
  </si>
  <si>
    <t>VACANT: SECONDARY SCHOOL</t>
  </si>
  <si>
    <t>VANWYKSVLEI</t>
  </si>
  <si>
    <t>KAREEBERG</t>
  </si>
  <si>
    <t>5306/5306</t>
  </si>
  <si>
    <t>NCPRP0955</t>
  </si>
  <si>
    <t>VACANT: SECONDARY SCHOOL+ HOSTEL</t>
  </si>
  <si>
    <t>NCPRP0974</t>
  </si>
  <si>
    <t>SCHOOL: SECONDARY SCHOOL+ HOSTEL</t>
  </si>
  <si>
    <t>1393/89</t>
  </si>
  <si>
    <t>NCPRP0975</t>
  </si>
  <si>
    <t>VACANT: SECONDARY SCHOOL T/COURTS</t>
  </si>
  <si>
    <t>1396/90</t>
  </si>
  <si>
    <t>NCPRP0958</t>
  </si>
  <si>
    <t>1397/1397</t>
  </si>
  <si>
    <t>1398/91</t>
  </si>
  <si>
    <t>1404/1404</t>
  </si>
  <si>
    <t>1408/92</t>
  </si>
  <si>
    <t>1409/1409</t>
  </si>
  <si>
    <t>1411/1411</t>
  </si>
  <si>
    <t>NCPRP0968</t>
  </si>
  <si>
    <t xml:space="preserve">SCHOOL: VAN WYKSVLEI INTERMEDIATE </t>
  </si>
  <si>
    <t>1410/1410</t>
  </si>
  <si>
    <t>NCPRP0965 </t>
  </si>
  <si>
    <t>VACANT: OLD SECONDARY SCHOOL (RUGBY FIELD)</t>
  </si>
  <si>
    <t>VAN WYKS VLEI SETTLEMENT</t>
  </si>
  <si>
    <t>NCPRP1292</t>
  </si>
  <si>
    <t>VOSBURG PRIMARY SCHOOL</t>
  </si>
  <si>
    <t>VOSBURG</t>
  </si>
  <si>
    <t>UNDENOMINATIONAL PUBLIC SCHOOL - VOSBURG</t>
  </si>
  <si>
    <t>1478/88</t>
  </si>
  <si>
    <t>NCPRP1291</t>
  </si>
  <si>
    <t>1473/93</t>
  </si>
  <si>
    <t>NCPRP1293</t>
  </si>
  <si>
    <t>606/606</t>
  </si>
  <si>
    <t>NCPRP0820</t>
  </si>
  <si>
    <t>DELTA INTERMEDIATE</t>
  </si>
  <si>
    <t>605/605</t>
  </si>
  <si>
    <t>NCPRP1327</t>
  </si>
  <si>
    <t>CARNARVON HIGH SCHOOL</t>
  </si>
  <si>
    <t>CARNARVON</t>
  </si>
  <si>
    <t>313/554</t>
  </si>
  <si>
    <t>NCPRP1346</t>
  </si>
  <si>
    <t>CAREL VAN ZYL PRIMERE SKOOL</t>
  </si>
  <si>
    <t>4500/1500</t>
  </si>
  <si>
    <t>NCPRP1254</t>
  </si>
  <si>
    <t>ADMINISTRATION BUILDING B1</t>
  </si>
  <si>
    <t>504/577</t>
  </si>
  <si>
    <t>NCPRP1329</t>
  </si>
  <si>
    <t>649/557</t>
  </si>
  <si>
    <t>NCPRP1529</t>
  </si>
  <si>
    <t>ME SNYMAN HOSTEL</t>
  </si>
  <si>
    <t>5156/5156</t>
  </si>
  <si>
    <t>800/578</t>
  </si>
  <si>
    <t>NCPRP2084</t>
  </si>
  <si>
    <t>NCPRP1330</t>
  </si>
  <si>
    <t>874/589</t>
  </si>
  <si>
    <t>NCPRP1328</t>
  </si>
  <si>
    <t>875/558</t>
  </si>
  <si>
    <t>NCPRP1336</t>
  </si>
  <si>
    <t>CAREL VAN ZYL HIGH HOSTEL</t>
  </si>
  <si>
    <t>1032/1860</t>
  </si>
  <si>
    <t>NCPRP2141</t>
  </si>
  <si>
    <t>BIESJIESLAAGTE RESEARCH STATION</t>
  </si>
  <si>
    <t>CARNARVON RD</t>
  </si>
  <si>
    <t>101621/101621</t>
  </si>
  <si>
    <t>NCPRP0796</t>
  </si>
  <si>
    <t>101623/101623</t>
  </si>
  <si>
    <t>NCPRP0797</t>
  </si>
  <si>
    <t>101624/101624</t>
  </si>
  <si>
    <t>NCPRP0798</t>
  </si>
  <si>
    <t>101625/101625</t>
  </si>
  <si>
    <t>NCPRP0799</t>
  </si>
  <si>
    <t>101626/101626</t>
  </si>
  <si>
    <t>NCPRP0804</t>
  </si>
  <si>
    <t>KLEDERENFONTEIN FARM</t>
  </si>
  <si>
    <t>101629/101629</t>
  </si>
  <si>
    <t>NCPRP0801</t>
  </si>
  <si>
    <t>101630/101630</t>
  </si>
  <si>
    <t>NCPRP0806</t>
  </si>
  <si>
    <t>VRYELAAGTE FARM</t>
  </si>
  <si>
    <t>101632/101632</t>
  </si>
  <si>
    <t>NCPRP0805</t>
  </si>
  <si>
    <t>RONDEFONTEIN FARM</t>
  </si>
  <si>
    <t>101936/101936</t>
  </si>
  <si>
    <t>NCPRP0800</t>
  </si>
  <si>
    <t>101628/101628</t>
  </si>
  <si>
    <t>NCPRP1320</t>
  </si>
  <si>
    <t>FRASERBURG HIGH SCHOOL</t>
  </si>
  <si>
    <t>FRASERBURG</t>
  </si>
  <si>
    <t>KAROO HOOGLAND</t>
  </si>
  <si>
    <t>HOERSKOOL FRASERBURG</t>
  </si>
  <si>
    <t>200396/210396</t>
  </si>
  <si>
    <t>NCPRP0787</t>
  </si>
  <si>
    <t>240397/330168</t>
  </si>
  <si>
    <t>NCPRP0785</t>
  </si>
  <si>
    <t>240398/330168</t>
  </si>
  <si>
    <t>NCPRP0782</t>
  </si>
  <si>
    <t>240399/330168</t>
  </si>
  <si>
    <t>NCPRP1318</t>
  </si>
  <si>
    <t>200400/210400</t>
  </si>
  <si>
    <t>NCPRP1319</t>
  </si>
  <si>
    <t>200401/210401</t>
  </si>
  <si>
    <t>NCPRP1323</t>
  </si>
  <si>
    <t>200402/210402</t>
  </si>
  <si>
    <t>NCPRP1321</t>
  </si>
  <si>
    <t>200403/210403</t>
  </si>
  <si>
    <t>NCPRP1322</t>
  </si>
  <si>
    <t>200404/210404</t>
  </si>
  <si>
    <t>NCPRP2024</t>
  </si>
  <si>
    <t>200480/200480</t>
  </si>
  <si>
    <t>NCPRP0780</t>
  </si>
  <si>
    <t>200483/200014</t>
  </si>
  <si>
    <t>NCPRP0781</t>
  </si>
  <si>
    <t>200484/200484</t>
  </si>
  <si>
    <t>NCPRP0790</t>
  </si>
  <si>
    <t>AGRICULTURE OFFICES</t>
  </si>
  <si>
    <t>200553/210553</t>
  </si>
  <si>
    <t>NCPRP0793</t>
  </si>
  <si>
    <t>MALHERBE HUMAN INTERMEDIATE</t>
  </si>
  <si>
    <t>200561/210561</t>
  </si>
  <si>
    <t>ACCOUNT WAS IN CREDIT</t>
  </si>
  <si>
    <t>NCPRP1423</t>
  </si>
  <si>
    <t>FRASERBURG HOSPITAL</t>
  </si>
  <si>
    <t>PRIVATE HOSPITAL - FRASERBURG</t>
  </si>
  <si>
    <t>200563/330168</t>
  </si>
  <si>
    <t>NCPRP0784</t>
  </si>
  <si>
    <t>240014/330168</t>
  </si>
  <si>
    <t>NCPRP0783</t>
  </si>
  <si>
    <t>240016/330168</t>
  </si>
  <si>
    <t>NCPRP0786</t>
  </si>
  <si>
    <t>240018/330168</t>
  </si>
  <si>
    <t>NCPRP0788</t>
  </si>
  <si>
    <t>240671/330168</t>
  </si>
  <si>
    <t>NCPRP0789</t>
  </si>
  <si>
    <t>240773/330168</t>
  </si>
  <si>
    <t>NCPRP2089</t>
  </si>
  <si>
    <t>200765/200765</t>
  </si>
  <si>
    <t>NCPRP0506</t>
  </si>
  <si>
    <t>DE LUST SCHOOL HOSTEL</t>
  </si>
  <si>
    <t>SUTHERLAND</t>
  </si>
  <si>
    <t>340003/330750</t>
  </si>
  <si>
    <t>NCPRP0894</t>
  </si>
  <si>
    <t>SUTHERLAND HIGH SCHOOL</t>
  </si>
  <si>
    <t>340206/330750</t>
  </si>
  <si>
    <t>NCPRP0895</t>
  </si>
  <si>
    <t>SCHOOL</t>
  </si>
  <si>
    <t>300212/391254</t>
  </si>
  <si>
    <t>NCPRP1496</t>
  </si>
  <si>
    <t>ROGGEVELD INTERMEDIATE</t>
  </si>
  <si>
    <t>300262/210672</t>
  </si>
  <si>
    <t>NCPRP1658</t>
  </si>
  <si>
    <t>ROADSCAMP - HOSTEL</t>
  </si>
  <si>
    <t>300441/300262</t>
  </si>
  <si>
    <t>NCPRP1497</t>
  </si>
  <si>
    <t>300330/391254</t>
  </si>
  <si>
    <t>NCPRP0896</t>
  </si>
  <si>
    <t>300331/310331</t>
  </si>
  <si>
    <t>NCPRP0794</t>
  </si>
  <si>
    <t>WILLISTON HIGH SCHOOL</t>
  </si>
  <si>
    <t>WILLISTON</t>
  </si>
  <si>
    <t>100007/120007</t>
  </si>
  <si>
    <t>NCPRP0830</t>
  </si>
  <si>
    <t>COMPLEX: PROVINCIAL ROADS DEPOT</t>
  </si>
  <si>
    <t>100185/100185</t>
  </si>
  <si>
    <t>NCPRP0818</t>
  </si>
  <si>
    <t>100186/100186</t>
  </si>
  <si>
    <t>NCPRP0819</t>
  </si>
  <si>
    <t>100187/100187</t>
  </si>
  <si>
    <t>NCPRP0821</t>
  </si>
  <si>
    <t>100188/100188</t>
  </si>
  <si>
    <t>NCPRP0822</t>
  </si>
  <si>
    <t>100189/100189</t>
  </si>
  <si>
    <t>NCPRP1391</t>
  </si>
  <si>
    <t>100190/392338</t>
  </si>
  <si>
    <t>NCPRP0823</t>
  </si>
  <si>
    <t>100191/100191</t>
  </si>
  <si>
    <t>NCPRP0933</t>
  </si>
  <si>
    <t>100192/100192</t>
  </si>
  <si>
    <t>NCPRP0935</t>
  </si>
  <si>
    <t>100193/100193</t>
  </si>
  <si>
    <t>NCPRP0508</t>
  </si>
  <si>
    <t>WILLISTON HIGH-HOSTEL</t>
  </si>
  <si>
    <t>120266/120266</t>
  </si>
  <si>
    <t>NCPRP0795</t>
  </si>
  <si>
    <t>AMANDELBOOM STR 10</t>
  </si>
  <si>
    <t>120319/330168</t>
  </si>
  <si>
    <t>NCPRP0846</t>
  </si>
  <si>
    <t>HOOG STR</t>
  </si>
  <si>
    <t>140329/330328</t>
  </si>
  <si>
    <t>NCPRP0825</t>
  </si>
  <si>
    <t>VACANT: WILLISTON HIGH PLAYGROUND</t>
  </si>
  <si>
    <t>100330/100330</t>
  </si>
  <si>
    <t>NCPRP0808</t>
  </si>
  <si>
    <t>VACANT: WILLISTON HIGH</t>
  </si>
  <si>
    <t>100331/100331</t>
  </si>
  <si>
    <t>NCPRP1265</t>
  </si>
  <si>
    <t>NICO BEKKER INTERMEDIATE</t>
  </si>
  <si>
    <t>120375/120375</t>
  </si>
  <si>
    <t>NCPRP0814</t>
  </si>
  <si>
    <t>VACANT: WILLISTON HIGH-SHOOTING RANGE</t>
  </si>
  <si>
    <t>100437/100437</t>
  </si>
  <si>
    <t>NCPRP0827</t>
  </si>
  <si>
    <t>120438/120438</t>
  </si>
  <si>
    <t>NCPRP0829</t>
  </si>
  <si>
    <t>NICO BEKKER INTERMEDIATE-HOSTEL</t>
  </si>
  <si>
    <t>120479/120479</t>
  </si>
  <si>
    <t>NCPRP0875</t>
  </si>
  <si>
    <t>EUREKA KOSHUIS</t>
  </si>
  <si>
    <t>100487/100487</t>
  </si>
  <si>
    <t>NCPRP0817</t>
  </si>
  <si>
    <t>100518/100518</t>
  </si>
  <si>
    <t>NCPRP0824</t>
  </si>
  <si>
    <t>100521/100521</t>
  </si>
  <si>
    <t>NCPRP0791</t>
  </si>
  <si>
    <t>NCPRP2644</t>
  </si>
  <si>
    <t>WILLISTON SATELITE OFFICE(SOCIAL DEVELOPMENT)</t>
  </si>
  <si>
    <t>NCPRP1533</t>
  </si>
  <si>
    <t>KUILSVILLE HIGH SCHOOL</t>
  </si>
  <si>
    <t>DANIELSKUIL</t>
  </si>
  <si>
    <t>KGATELOPELE</t>
  </si>
  <si>
    <t>49-58</t>
  </si>
  <si>
    <t>NCPRP1534</t>
  </si>
  <si>
    <t>COMMUNITY HEALTH CENTRE</t>
  </si>
  <si>
    <t xml:space="preserve">DANIELSKUIL PLAASLIKE OORGANGSRAAD </t>
  </si>
  <si>
    <t>EXEMPTED</t>
  </si>
  <si>
    <t>NCPRP1341</t>
  </si>
  <si>
    <t>DANIELSKUIL HIGH SCHOOL</t>
  </si>
  <si>
    <t>NCPRP1340</t>
  </si>
  <si>
    <t>DANIELSKUIL HIGH SCHOOL HOSTEL</t>
  </si>
  <si>
    <t>NCPRP0591</t>
  </si>
  <si>
    <t>ERF 707</t>
  </si>
  <si>
    <t>NCPRP1339</t>
  </si>
  <si>
    <t>KUIL PRIMARY SCHOOL</t>
  </si>
  <si>
    <t>NCPRP1332</t>
  </si>
  <si>
    <t>DANIELSKUIL COMBINED SCHOOL</t>
  </si>
  <si>
    <t>NCPRP1338</t>
  </si>
  <si>
    <t>DANIELSKUIL INTERMEDIATE SCHOOL : SPORTSGROUND</t>
  </si>
  <si>
    <t>KGATELOPELE MUNICIPALITY</t>
  </si>
  <si>
    <t>NCPRP2380  </t>
  </si>
  <si>
    <t>AGGENEYS HOSPITAL &amp; CLINIC</t>
  </si>
  <si>
    <t>AGGENEYS</t>
  </si>
  <si>
    <t>KHAI-MA</t>
  </si>
  <si>
    <t>BLACK MOUNTAIN MINING</t>
  </si>
  <si>
    <t>PRIVATE / PARASTATAL</t>
  </si>
  <si>
    <t>NCPRP1752  </t>
  </si>
  <si>
    <t>AGGENEYS HIGH SCHOOL</t>
  </si>
  <si>
    <t>Leases Educ: HIGHER EDUCATION</t>
  </si>
  <si>
    <t>NCPRP1343</t>
  </si>
  <si>
    <t>AGGENEYS PRIMARY SCHOOL</t>
  </si>
  <si>
    <t>NCPRP1603  </t>
  </si>
  <si>
    <t>PELLA CLINIC</t>
  </si>
  <si>
    <t>PELLA</t>
  </si>
  <si>
    <t>ELSIE SWARTS</t>
  </si>
  <si>
    <t>NCPRP2419  </t>
  </si>
  <si>
    <t>ETHIE MCDONALD CLINIC</t>
  </si>
  <si>
    <t>POFADDER</t>
  </si>
  <si>
    <t>NCPRP1380</t>
  </si>
  <si>
    <t>OLD SCHOOL BUILDING</t>
  </si>
  <si>
    <t>NCPRP0730</t>
  </si>
  <si>
    <t>BOESMANLAND HIGH SCHOOL</t>
  </si>
  <si>
    <t>HOëRSKOOL BOESMANLAND</t>
  </si>
  <si>
    <t>NCPRP0438</t>
  </si>
  <si>
    <t>ROADS HOUSE</t>
  </si>
  <si>
    <t>NCPRP2631</t>
  </si>
  <si>
    <t>NCPRP1201</t>
  </si>
  <si>
    <t>NCPRP0490</t>
  </si>
  <si>
    <t>FRANCIOS VISSER PRIMARY SCHOOL</t>
  </si>
  <si>
    <t>NCPRP0483</t>
  </si>
  <si>
    <t>NCPRP1601  </t>
  </si>
  <si>
    <t>POFADDER CHC</t>
  </si>
  <si>
    <t>MUNISIPALE GEBIED VAN POFADDER</t>
  </si>
  <si>
    <t>NCPRP1377</t>
  </si>
  <si>
    <t>ROADS OFFICE</t>
  </si>
  <si>
    <t>NCPRP0610</t>
  </si>
  <si>
    <t>NCPRP2357  </t>
  </si>
  <si>
    <t>WITBANK CLINIC</t>
  </si>
  <si>
    <t>WITBANK</t>
  </si>
  <si>
    <t>GEMEENSKAPSONTWIKKELINGSTRUST-WITBANK</t>
  </si>
  <si>
    <t>NCPRP1484  </t>
  </si>
  <si>
    <t>WITBANK PRIMARY SCHOOL</t>
  </si>
  <si>
    <t>KHAI-MA MUNISIPALITEIT</t>
  </si>
  <si>
    <t xml:space="preserve">NCPRP2336    </t>
  </si>
  <si>
    <t>NIEUWOUDTVILLE SEC AND PRIMARY SCHOOL</t>
  </si>
  <si>
    <t>CALVINIA RD</t>
  </si>
  <si>
    <t>NCPRP1967  </t>
  </si>
  <si>
    <t>PELLA (RK) INTERMEDIERE SKOOL</t>
  </si>
  <si>
    <t>NAMAKWALAND RD</t>
  </si>
  <si>
    <t>ROMAN CATHOLIC CHURCH - KEIMOES</t>
  </si>
  <si>
    <t>NCPRP1795</t>
  </si>
  <si>
    <t>JG JANSEN INTERMEDIATE SCHOOL</t>
  </si>
  <si>
    <t>WEGDRAAI</t>
  </si>
  <si>
    <t xml:space="preserve">KHEIS </t>
  </si>
  <si>
    <t>KHEIS MUNICIPALITY</t>
  </si>
  <si>
    <t>CALCULATIONS DONE, WAIT FOR MUN</t>
  </si>
  <si>
    <t>NCPRP2822</t>
  </si>
  <si>
    <t>WILGENHOUTSDRIFT LAERSKOOL</t>
  </si>
  <si>
    <t>BOEGOEBERG SETTLEMENT</t>
  </si>
  <si>
    <t>LAERSKOOL WILGENHOUTSDRIFT</t>
  </si>
  <si>
    <t>NCPRP2502</t>
  </si>
  <si>
    <t>NCPRP1793</t>
  </si>
  <si>
    <t>STERNHAM INTERMEDIATE SCHOOL</t>
  </si>
  <si>
    <t>GROBLERSHOOP</t>
  </si>
  <si>
    <t>2339 / 1947</t>
  </si>
  <si>
    <t>NCPRP2649</t>
  </si>
  <si>
    <t>DEPARTMENT OF SOCIAL DEVELOPMENT</t>
  </si>
  <si>
    <t>GROBLERSHOOP MUNICIPALITY</t>
  </si>
  <si>
    <t>NO ACCOUNT</t>
  </si>
  <si>
    <t>NCPRP0600</t>
  </si>
  <si>
    <t>GROBLERSHOOP HIGH</t>
  </si>
  <si>
    <t>HOERSKOOL GROBLERSHOOP</t>
  </si>
  <si>
    <t>NCPRP2007</t>
  </si>
  <si>
    <t>NCPRP1630</t>
  </si>
  <si>
    <t>GROOTDRINK INTERMEDIATE SCHOOL</t>
  </si>
  <si>
    <t>GROOTDRINK</t>
  </si>
  <si>
    <t>NCPRP1791</t>
  </si>
  <si>
    <t>NCPRP0659</t>
  </si>
  <si>
    <t>GROBLERSHOOP CLINIC</t>
  </si>
  <si>
    <t>NCPRP2806</t>
  </si>
  <si>
    <t>GARIEP PRIMARY SCHOOL</t>
  </si>
  <si>
    <t>GARIEP SETTLEMENT AH</t>
  </si>
  <si>
    <t>NCPRP2475</t>
  </si>
  <si>
    <t>NCPRP2476</t>
  </si>
  <si>
    <t>NCPRP2823</t>
  </si>
  <si>
    <t>1825 / 291219</t>
  </si>
  <si>
    <t>NCPRP0417</t>
  </si>
  <si>
    <t>1826 / 291068</t>
  </si>
  <si>
    <t>NCPRP0543</t>
  </si>
  <si>
    <t>GROBLERSHOOP PRIMARY</t>
  </si>
  <si>
    <t>1827 / 291075</t>
  </si>
  <si>
    <t>NCPRP1543</t>
  </si>
  <si>
    <t>GROBLERSHOOP HIGH SCHOOL</t>
  </si>
  <si>
    <t>NCPRP1544</t>
  </si>
  <si>
    <t>NCPRP2132</t>
  </si>
  <si>
    <t>NCPRP2282</t>
  </si>
  <si>
    <t>1829 / 292337</t>
  </si>
  <si>
    <t>NCPRP2498</t>
  </si>
  <si>
    <t>NCPRP0664</t>
  </si>
  <si>
    <t>LAERSKOOL GROBLERSHOOP</t>
  </si>
  <si>
    <t>1830 / 292382</t>
  </si>
  <si>
    <t>NCPRP2600</t>
  </si>
  <si>
    <t>WILGENHOUTSDRIFT PRIMARY SCHOOL</t>
  </si>
  <si>
    <t>NCPRP2601</t>
  </si>
  <si>
    <t>NCPRP2602</t>
  </si>
  <si>
    <t>NCPRP2926</t>
  </si>
  <si>
    <t>NCPRP2603</t>
  </si>
  <si>
    <t>NCPRP2477</t>
  </si>
  <si>
    <t>NCPRP0765</t>
  </si>
  <si>
    <t>BRANDBOOM INTERMEDIATE</t>
  </si>
  <si>
    <t>1834 / 21119</t>
  </si>
  <si>
    <t>NCPRP2114</t>
  </si>
  <si>
    <t>BRANDBOOM PRIMARY SCHOOL</t>
  </si>
  <si>
    <t>NCPRP2799</t>
  </si>
  <si>
    <t>NCPRP2798</t>
  </si>
  <si>
    <t>NCPRP2797</t>
  </si>
  <si>
    <t>NCPRP2775</t>
  </si>
  <si>
    <t>STERNHAM COMMUNITY LIBRARY</t>
  </si>
  <si>
    <t>NCPRP2442</t>
  </si>
  <si>
    <t>NCPRP2443</t>
  </si>
  <si>
    <t>NCPRP1420</t>
  </si>
  <si>
    <t>ERF 83</t>
  </si>
  <si>
    <t>WARRENTON</t>
  </si>
  <si>
    <t>MAGARENG</t>
  </si>
  <si>
    <t>11/12, 12/13 NOT ALLO</t>
  </si>
  <si>
    <t>NCPRP0689</t>
  </si>
  <si>
    <t>TLHATLOGANG PRIMARY SCHOOL</t>
  </si>
  <si>
    <t>IKHUTSENG</t>
  </si>
  <si>
    <t>MAGARENG MUNICIPALITY</t>
  </si>
  <si>
    <t>NCPRP1296</t>
  </si>
  <si>
    <t>WARRENTON PUBLIC PRIMARY SCHOOL</t>
  </si>
  <si>
    <t>11/12 SHORT PAYMENT, 11/12, 12/13 NOT ALLO</t>
  </si>
  <si>
    <t>NCPRP0578</t>
  </si>
  <si>
    <t>PRIMARY SCHOOL WARRENTON</t>
  </si>
  <si>
    <t>LAERSKOOL WARRENTON</t>
  </si>
  <si>
    <t>10/11 unpaid 11/12, 12/13 NOT ALLO</t>
  </si>
  <si>
    <t>NCPRP0699</t>
  </si>
  <si>
    <t>HIGH SCHOOL WARRENTON</t>
  </si>
  <si>
    <t>HOëRSKOOL WARRENTON</t>
  </si>
  <si>
    <t>10/11 unpaid, 11/12, 12/13 NOT ALLO</t>
  </si>
  <si>
    <t>NCPRP0381</t>
  </si>
  <si>
    <t>NCPRP2081</t>
  </si>
  <si>
    <t>NCPRP0454</t>
  </si>
  <si>
    <t>ERASMUS STR 18</t>
  </si>
  <si>
    <t>12/13 NOT ALLO</t>
  </si>
  <si>
    <t>NCPRP1644 </t>
  </si>
  <si>
    <t>ERASMUS STR 16</t>
  </si>
  <si>
    <t>DEVOLVED DEBT: PRIOR 2009</t>
  </si>
  <si>
    <t>NCPRP1276</t>
  </si>
  <si>
    <t>MOGOMOTSI SECONDARY SCHOOL</t>
  </si>
  <si>
    <t>NCPRP1577</t>
  </si>
  <si>
    <t>WARRENVALE SATELITE CLINIC</t>
  </si>
  <si>
    <t>NCPRP1948</t>
  </si>
  <si>
    <t>WARRENVALE SECONDARY SCHOOL</t>
  </si>
  <si>
    <t>NCPRP1575 </t>
  </si>
  <si>
    <t>WARRENTON HOSPITAL</t>
  </si>
  <si>
    <t>PRIVATE HOSPITAL TRUST</t>
  </si>
  <si>
    <t>NCPRP1470</t>
  </si>
  <si>
    <t>ROLIHLAHLA PRIMARY SCHOOL</t>
  </si>
  <si>
    <t>15/16 first payment</t>
  </si>
  <si>
    <t>NCPRP1940</t>
  </si>
  <si>
    <t>REALEBOGA INTERMEDIATE SCHOOL</t>
  </si>
  <si>
    <t>VAALHARTS SETT B</t>
  </si>
  <si>
    <t>LAERSKOOL HARTSVALLEI</t>
  </si>
  <si>
    <t>NCPRP2637</t>
  </si>
  <si>
    <t>NCPRP2636</t>
  </si>
  <si>
    <t>NCPRP2301</t>
  </si>
  <si>
    <t>NCPRP1576</t>
  </si>
  <si>
    <t>PHOLONG CLINIC</t>
  </si>
  <si>
    <t xml:space="preserve">NCPRP1485  </t>
  </si>
  <si>
    <t>BULLETRAP PRIMARY SCHOOL</t>
  </si>
  <si>
    <t>BULLETRAP</t>
  </si>
  <si>
    <t>NAMA KHOI</t>
  </si>
  <si>
    <t>NCPRP2354</t>
  </si>
  <si>
    <t>BULLETRAP CLINIC</t>
  </si>
  <si>
    <t xml:space="preserve">NCPRP2381  </t>
  </si>
  <si>
    <t>BUFFELSRIVIER CLINIC</t>
  </si>
  <si>
    <t>BUFFELSRIVIER</t>
  </si>
  <si>
    <t>NAMA KHOI MUNICIPALITY</t>
  </si>
  <si>
    <t xml:space="preserve">NCPRP1480  </t>
  </si>
  <si>
    <t>BUFFELSRIVIER VGK PRIMARY SCHOOL</t>
  </si>
  <si>
    <t>VERENIGENDE GEREFORMEERDE KERK</t>
  </si>
  <si>
    <t>NCPRP1736</t>
  </si>
  <si>
    <t>PRIMARY SCHOOL</t>
  </si>
  <si>
    <t>CAROLUSBERG</t>
  </si>
  <si>
    <t>ANNA FILANDER, SDF</t>
  </si>
  <si>
    <t xml:space="preserve">NCPRP2356  </t>
  </si>
  <si>
    <t>ROOIWINKEL CLINIC</t>
  </si>
  <si>
    <t>NCPRP1827</t>
  </si>
  <si>
    <t>CAROLUSBERG CLINIC</t>
  </si>
  <si>
    <t xml:space="preserve">NCPRP2352  </t>
  </si>
  <si>
    <t>SPRINGBOK CLINIC</t>
  </si>
  <si>
    <t>VAN RIEBEECK STR</t>
  </si>
  <si>
    <t xml:space="preserve">NCPRP2359  </t>
  </si>
  <si>
    <t>CONCORDIA CLINIC</t>
  </si>
  <si>
    <t>CONCORDIA</t>
  </si>
  <si>
    <t xml:space="preserve">NCPRP1952  </t>
  </si>
  <si>
    <t>ST ANNA SEKONDERE PRIVAATSKOOL</t>
  </si>
  <si>
    <t>MELKBOSCHKUIL</t>
  </si>
  <si>
    <t>RC MISSION STR.</t>
  </si>
  <si>
    <t>FARM NO. 132</t>
  </si>
  <si>
    <t>NCPRP1481</t>
  </si>
  <si>
    <t>CONCORDIA PRIMARY</t>
  </si>
  <si>
    <t xml:space="preserve">NCPRP2362  </t>
  </si>
  <si>
    <t>HENKRIES MOBILE CLINIC</t>
  </si>
  <si>
    <t>HENKRIES FARM</t>
  </si>
  <si>
    <t>NCPRP1482</t>
  </si>
  <si>
    <t>CONCORDIA SECONDARY</t>
  </si>
  <si>
    <t xml:space="preserve">NCPRP2414  </t>
  </si>
  <si>
    <t>CILLIE SATELITE CLINIC</t>
  </si>
  <si>
    <t>C/O GOUSBLOM &amp; AALWYN STREET</t>
  </si>
  <si>
    <t xml:space="preserve">NCPRP2360  </t>
  </si>
  <si>
    <t>GOODHOUSE CLINIC</t>
  </si>
  <si>
    <t>GOODHOUSE</t>
  </si>
  <si>
    <t xml:space="preserve">NCPRP2471  </t>
  </si>
  <si>
    <t>NABABEEP NATURE RESERVE</t>
  </si>
  <si>
    <t>FARM KORRIDOR NO.21</t>
  </si>
  <si>
    <t>NCPRP1958</t>
  </si>
  <si>
    <t>GOODHOUSE NGK PRIMERE SKOOL</t>
  </si>
  <si>
    <t xml:space="preserve">NCPRP1607  </t>
  </si>
  <si>
    <t>KOMAGAS CLINIC</t>
  </si>
  <si>
    <t>KOMAGGAS</t>
  </si>
  <si>
    <t xml:space="preserve">NCPRP1488  </t>
  </si>
  <si>
    <t>ST CYPRIANS INTERMEDIATE SCHOOL</t>
  </si>
  <si>
    <t>BUITEKANT STR.</t>
  </si>
  <si>
    <t>NCPRP2711</t>
  </si>
  <si>
    <t>F. J. SMIT (NGK) INTERMEDIATE SCHOOL</t>
  </si>
  <si>
    <t>GEREFORMEERDE</t>
  </si>
  <si>
    <t xml:space="preserve">NCPRP1714  </t>
  </si>
  <si>
    <t>OKIEP GROUP VOSTER HOME</t>
  </si>
  <si>
    <t>62 KOKERBOOM STR</t>
  </si>
  <si>
    <t>NCPRP2890</t>
  </si>
  <si>
    <t>MATJIESKLOOF COMBINED SCHOOL</t>
  </si>
  <si>
    <t>MATJIESKLOOF</t>
  </si>
  <si>
    <t>KERK IN SUIDER</t>
  </si>
  <si>
    <t>NCPRP1604</t>
  </si>
  <si>
    <t>MATJIESKLOOF CLINIC(MARTIN DEPORRES)</t>
  </si>
  <si>
    <t>AFRIKA-KOMAGGAS</t>
  </si>
  <si>
    <t>not on roll</t>
  </si>
  <si>
    <t xml:space="preserve">NCPRP2980  </t>
  </si>
  <si>
    <t>ORANJE FONTEIN</t>
  </si>
  <si>
    <t>FARM ORANJE FONTEIN NR. 129</t>
  </si>
  <si>
    <t>NCPRP1488</t>
  </si>
  <si>
    <t>ST CYPRIANS PRIMARY SCHOOL</t>
  </si>
  <si>
    <t>NABABEEP</t>
  </si>
  <si>
    <t>NCPRP1487</t>
  </si>
  <si>
    <t>SACRED HEART PRIMARY SCHOOL</t>
  </si>
  <si>
    <t xml:space="preserve">NCPRP2162  </t>
  </si>
  <si>
    <t>6 DWARS STREET</t>
  </si>
  <si>
    <t xml:space="preserve">NCPRP1608  </t>
  </si>
  <si>
    <t>NABABEEP HOSPITAL</t>
  </si>
  <si>
    <t>O'OKIEP COPPER CO</t>
  </si>
  <si>
    <t xml:space="preserve">NCPRP1965  </t>
  </si>
  <si>
    <t>MATJIESKLOOF RK INTERMEDIERE SKOOL</t>
  </si>
  <si>
    <t>FARM MELKBOSCHKUIL NO. 132</t>
  </si>
  <si>
    <t>BRISSON STREET</t>
  </si>
  <si>
    <t>FARM MELKBOSCHKUIL NO.132</t>
  </si>
  <si>
    <t>NCPRP2116 </t>
  </si>
  <si>
    <t>KERSBOSKLOOF LIBRARY</t>
  </si>
  <si>
    <t xml:space="preserve">NCPRP1901  </t>
  </si>
  <si>
    <t>ROAD BRIDGE -SPRINGBOK -N7</t>
  </si>
  <si>
    <t>N7 NATIONAL ROAD</t>
  </si>
  <si>
    <t>NCPRP1486</t>
  </si>
  <si>
    <t>NABABEEP SECONDARY SCHOOL</t>
  </si>
  <si>
    <t>NAMAKWA MUNICIPALITY</t>
  </si>
  <si>
    <t xml:space="preserve">NCPRP1828  </t>
  </si>
  <si>
    <t>STEINKOPF CLINIC</t>
  </si>
  <si>
    <t>BRUG ROAD</t>
  </si>
  <si>
    <t>NCPRP2027</t>
  </si>
  <si>
    <t>O'KIEP SECONDARY SCHOOL</t>
  </si>
  <si>
    <t>OKIEP</t>
  </si>
  <si>
    <t>NCPRP2029</t>
  </si>
  <si>
    <t>NCPRP2028</t>
  </si>
  <si>
    <t>NCPRP1494</t>
  </si>
  <si>
    <t>OKIEP SECONDARY SCHOOL</t>
  </si>
  <si>
    <t>OKIEP HOERSKOOL</t>
  </si>
  <si>
    <t>NCPRP1493</t>
  </si>
  <si>
    <t>OKIEP PRIMARY SCHOOL</t>
  </si>
  <si>
    <t>CHURCH</t>
  </si>
  <si>
    <t xml:space="preserve">NCPRP2643  </t>
  </si>
  <si>
    <t>STEINKOPF SATALITE OFFICE</t>
  </si>
  <si>
    <t>STEINKOPF</t>
  </si>
  <si>
    <t>NCPRP1479</t>
  </si>
  <si>
    <t>STEINKOPF SECONDARY HOSTEL</t>
  </si>
  <si>
    <t>ANNA MAGDALENA VAN WYK, SDF</t>
  </si>
  <si>
    <t>NCPRP2643</t>
  </si>
  <si>
    <t>NCPRP1478</t>
  </si>
  <si>
    <t>FERDINARD BRECHER PRIMARY SCHOOL &amp; STEINKOPF SECONDARY SCHOOL</t>
  </si>
  <si>
    <t>GEMEENSKAP VAN STEINKOPF</t>
  </si>
  <si>
    <t>NCPRP2272</t>
  </si>
  <si>
    <t>FAMIELIESTRAAT 16</t>
  </si>
  <si>
    <t xml:space="preserve">NCPRP2957    </t>
  </si>
  <si>
    <t>KLEINZEE PRE PRIMARY SCHOOL</t>
  </si>
  <si>
    <t>KLEINZEE</t>
  </si>
  <si>
    <t xml:space="preserve">NCPRP2956    </t>
  </si>
  <si>
    <t xml:space="preserve">NCPRP2955    </t>
  </si>
  <si>
    <t xml:space="preserve">NCPRP2954   </t>
  </si>
  <si>
    <t xml:space="preserve">NCPRP2953    </t>
  </si>
  <si>
    <t xml:space="preserve">NCPRP2952    </t>
  </si>
  <si>
    <t>SCHOOL SINGLE FLATS -KLEINZEE</t>
  </si>
  <si>
    <t xml:space="preserve">NCPRP2951    </t>
  </si>
  <si>
    <t xml:space="preserve">NCPRP2950    </t>
  </si>
  <si>
    <t xml:space="preserve">NCPRP2949    </t>
  </si>
  <si>
    <t>KLEINZEE SENIOR CAMPUS</t>
  </si>
  <si>
    <t xml:space="preserve">NCPRP2948    </t>
  </si>
  <si>
    <t>OFFICES OF EDUCTION-KLEINZEE SCHOOL</t>
  </si>
  <si>
    <t xml:space="preserve">NCPRP2947    </t>
  </si>
  <si>
    <t>OLD SINGLE QUARTERS-KLEINZEE</t>
  </si>
  <si>
    <t xml:space="preserve">NCPRP2946    </t>
  </si>
  <si>
    <t xml:space="preserve">NCPRP2945    </t>
  </si>
  <si>
    <t xml:space="preserve">NCPRP2944    </t>
  </si>
  <si>
    <t>MESS - HOSTEL-KLEINZEE SCHOOL</t>
  </si>
  <si>
    <t>NCPRP2943</t>
  </si>
  <si>
    <t>OCEAN VIEW - HOSTEL-KLIENZEE SCHOOL</t>
  </si>
  <si>
    <t xml:space="preserve">NCPRP2942    </t>
  </si>
  <si>
    <t>SEA VISTA - HOSTEL</t>
  </si>
  <si>
    <t xml:space="preserve">NCPRP2941    </t>
  </si>
  <si>
    <t>VILLA ROSA HOSTEL-KLEINZEE SCHOOL</t>
  </si>
  <si>
    <t xml:space="preserve">NCPRP2940    </t>
  </si>
  <si>
    <t>JUNIOR PRIMARY SCHOOL</t>
  </si>
  <si>
    <t xml:space="preserve">NCPRP2939    </t>
  </si>
  <si>
    <t xml:space="preserve">NCPRP2938    </t>
  </si>
  <si>
    <t xml:space="preserve">NCPRP2937    </t>
  </si>
  <si>
    <t xml:space="preserve">NCPRP2936    </t>
  </si>
  <si>
    <t xml:space="preserve">NCPRP2935    </t>
  </si>
  <si>
    <t>KLEINZEE HOSPITAL</t>
  </si>
  <si>
    <t>NCPRP2912</t>
  </si>
  <si>
    <t>KLEINZEE PRIMARY SCHOOL &amp; HOSTEL</t>
  </si>
  <si>
    <t xml:space="preserve">DE BEERS CONSOLIDATED MINES </t>
  </si>
  <si>
    <t>NCPRP2436</t>
  </si>
  <si>
    <t>UNDENOMINATIONAL PUBLIC SCHOOL-GAMOEP</t>
  </si>
  <si>
    <t xml:space="preserve">NCPRP2629    </t>
  </si>
  <si>
    <t>GOEGAP NATURE RESERVE</t>
  </si>
  <si>
    <t>UNRATABLE</t>
  </si>
  <si>
    <t xml:space="preserve">NCPRP2628    </t>
  </si>
  <si>
    <t xml:space="preserve">NCPRP0882    </t>
  </si>
  <si>
    <t xml:space="preserve">NCPRP2627    </t>
  </si>
  <si>
    <t>KAREHOUTE KLOOF</t>
  </si>
  <si>
    <t>NCPRP2753</t>
  </si>
  <si>
    <t>ROOIWAL VGK PRIMER</t>
  </si>
  <si>
    <t>VIOOLSDRIFT</t>
  </si>
  <si>
    <t>NED GER SENDINGKERK STEINKOPF</t>
  </si>
  <si>
    <t>NCPRP1611</t>
  </si>
  <si>
    <t>ROOIWAL CLINIC</t>
  </si>
  <si>
    <t>NCPRP1492</t>
  </si>
  <si>
    <t>KOTZEHOOP PRIMARY SCHOOL</t>
  </si>
  <si>
    <t>VIOOLSDRIFT SETT</t>
  </si>
  <si>
    <t>NCPRP1489</t>
  </si>
  <si>
    <t>NOORDOEWER RESIDENCE</t>
  </si>
  <si>
    <t>NCPRP1490</t>
  </si>
  <si>
    <t xml:space="preserve">NCPRP1491    </t>
  </si>
  <si>
    <t xml:space="preserve">NCPRP2059  </t>
  </si>
  <si>
    <t>VIOOLSDRIFT PRIMARY SCHOOL</t>
  </si>
  <si>
    <t xml:space="preserve">NCPRP1610  </t>
  </si>
  <si>
    <t>VIOOLSDRIFT CLINIC</t>
  </si>
  <si>
    <t>NCPRP0886</t>
  </si>
  <si>
    <t>PRE PRIMARY SCHOOL</t>
  </si>
  <si>
    <t>SPRINGBOK</t>
  </si>
  <si>
    <t>NCPRP0912</t>
  </si>
  <si>
    <t>PRIMARY SCHOOL SPRINGBOK</t>
  </si>
  <si>
    <t>NCPRP0900</t>
  </si>
  <si>
    <t>KING STR 8</t>
  </si>
  <si>
    <t>NCPRP2634</t>
  </si>
  <si>
    <t>COMPLEX: DR V NIEKERK HOSPITAL</t>
  </si>
  <si>
    <t xml:space="preserve"> (comb erf 551, 642)</t>
  </si>
  <si>
    <t xml:space="preserve">NCPRP1564    </t>
  </si>
  <si>
    <t>WIELIE WALIE PRE PRIMERE SKOOL</t>
  </si>
  <si>
    <t>BERGSIG</t>
  </si>
  <si>
    <t xml:space="preserve">NCPRP2635    </t>
  </si>
  <si>
    <t xml:space="preserve">NCPRP1475  </t>
  </si>
  <si>
    <t>ROAD, UITSPAN STREET</t>
  </si>
  <si>
    <t xml:space="preserve">NCPRP1354    </t>
  </si>
  <si>
    <t>NCPRP0888</t>
  </si>
  <si>
    <t>NAMAQUALAND HIGH SCHOOL</t>
  </si>
  <si>
    <t>NCPRP0893</t>
  </si>
  <si>
    <t>DR.IZAK V/NIEKERK PRIM.SCHOOL</t>
  </si>
  <si>
    <t xml:space="preserve">NCPRP1476    </t>
  </si>
  <si>
    <t>NCPRP0843</t>
  </si>
  <si>
    <t>NCPRP2087</t>
  </si>
  <si>
    <t>NCPRP0858</t>
  </si>
  <si>
    <t>LE ROUX STR 25</t>
  </si>
  <si>
    <t>NCPRP0850</t>
  </si>
  <si>
    <t>LE ROUX STR 26</t>
  </si>
  <si>
    <t>NCPRP1655 </t>
  </si>
  <si>
    <t>19 OVERBERG</t>
  </si>
  <si>
    <t>NCPRP1652 </t>
  </si>
  <si>
    <t>11 HOEKOM STR</t>
  </si>
  <si>
    <t>NCPRP0897</t>
  </si>
  <si>
    <t>OVERBERG AVE 23</t>
  </si>
  <si>
    <t>NCPRP1198</t>
  </si>
  <si>
    <t>OVERBERG AVENUE 26</t>
  </si>
  <si>
    <t>NCPRP1474</t>
  </si>
  <si>
    <t>SPRINGBOK PRIMARY SCHOOL</t>
  </si>
  <si>
    <t>NCPRP0889</t>
  </si>
  <si>
    <t>NCPRP0854</t>
  </si>
  <si>
    <t>VOORTREKKER STR SOUTH 109</t>
  </si>
  <si>
    <t>NCPRP0849</t>
  </si>
  <si>
    <t>VOORTREKKER STR SOUTH 117</t>
  </si>
  <si>
    <t>NCPRP0848</t>
  </si>
  <si>
    <t>VOORTREKKER STR SOUTH 115</t>
  </si>
  <si>
    <t>NCPRP0856</t>
  </si>
  <si>
    <t>VOORTREKKER STR 113</t>
  </si>
  <si>
    <t>NCPRP0845</t>
  </si>
  <si>
    <t>VOORTREKKER STR 111</t>
  </si>
  <si>
    <t>NCPRP0890</t>
  </si>
  <si>
    <t>NCPRP1656</t>
  </si>
  <si>
    <t>RESIDENCE: REPUBLIEK STR 13</t>
  </si>
  <si>
    <t>NCPRP0898</t>
  </si>
  <si>
    <t>CARINUS STR 14</t>
  </si>
  <si>
    <t>NCPRP1653 </t>
  </si>
  <si>
    <t>CARINUS STR 16</t>
  </si>
  <si>
    <t>NCPRP0908</t>
  </si>
  <si>
    <t>DU PLESSIS STR 8</t>
  </si>
  <si>
    <t>NCPRP0904</t>
  </si>
  <si>
    <t>DU PLESSISSTR 10</t>
  </si>
  <si>
    <t>NCPRP0903</t>
  </si>
  <si>
    <t>UNIE STR 5</t>
  </si>
  <si>
    <t>NCPRP0899</t>
  </si>
  <si>
    <t>S.A. V/WYK HIGH SCHOOL</t>
  </si>
  <si>
    <t>NCPRP0892</t>
  </si>
  <si>
    <t>HEUWEL STR 12</t>
  </si>
  <si>
    <t>NCPRP0891</t>
  </si>
  <si>
    <t>LIBRA STR 12</t>
  </si>
  <si>
    <t>NCPRP0902</t>
  </si>
  <si>
    <t>VAN RIEBEECK STR 115</t>
  </si>
  <si>
    <t>NCPRP0901</t>
  </si>
  <si>
    <t>VAN RIEBEECK STR 117</t>
  </si>
  <si>
    <t>NCPRP0915</t>
  </si>
  <si>
    <t>WORKSHOP:INDUSTRIAL AREA</t>
  </si>
  <si>
    <t>NCPRP0844</t>
  </si>
  <si>
    <t>MAX SHAPIRO / BERGSIG CLINIC</t>
  </si>
  <si>
    <t>NCPRP2633</t>
  </si>
  <si>
    <t>SECURE CARE CENTER</t>
  </si>
  <si>
    <t>NCPRP0778</t>
  </si>
  <si>
    <t>1 THOMPSON STREET</t>
  </si>
  <si>
    <t>HARTSWATER</t>
  </si>
  <si>
    <t xml:space="preserve">PHOKWANE </t>
  </si>
  <si>
    <t>NCPRP0504</t>
  </si>
  <si>
    <t>1 DONGES STREET</t>
  </si>
  <si>
    <t>NCPRP2464</t>
  </si>
  <si>
    <t>MICHAEL OLESENG MOTHIBI / HARTSWATER LIBRARY</t>
  </si>
  <si>
    <t>PHOKWANE MUNICIPALITY</t>
  </si>
  <si>
    <t>NCPRP0719</t>
  </si>
  <si>
    <t>PRIMARY AND HIGH SCHOOL</t>
  </si>
  <si>
    <t>SKOOLRAAD VD SKOOLDISTRIK</t>
  </si>
  <si>
    <t>HARTSWATER PRIMARY &amp; HIGH SCHOOL &amp; HALL</t>
  </si>
  <si>
    <t>NCPRP0502 </t>
  </si>
  <si>
    <t>HARTSWATER HIGH SCHOOL &amp; HALL</t>
  </si>
  <si>
    <t>NCPRP1352</t>
  </si>
  <si>
    <t>COMPLEX: CONNIE VORSTER MEMORIAL HOSP</t>
  </si>
  <si>
    <t>NCPRP0612</t>
  </si>
  <si>
    <t>SCHOOL: CW KIES INTERMEDIATE</t>
  </si>
  <si>
    <t>NCPRP1934</t>
  </si>
  <si>
    <t>MOTSWEDI THUTO PRIMARY SCHOOL</t>
  </si>
  <si>
    <t>NCPRP0499</t>
  </si>
  <si>
    <t>AKA JERRY BOTHA CLINIC</t>
  </si>
  <si>
    <t>NCPRP0500 </t>
  </si>
  <si>
    <t>BANKSDRIFT HIGH SCHOOL</t>
  </si>
  <si>
    <t>NCPRP1290</t>
  </si>
  <si>
    <t>NDWANIA PRIMARY SCHOOL</t>
  </si>
  <si>
    <t>JAN KEMPDORP</t>
  </si>
  <si>
    <t>NCPRP2646</t>
  </si>
  <si>
    <t>JAN KEMPDORP SATELITE OFFICE</t>
  </si>
  <si>
    <t>NCPRP0727</t>
  </si>
  <si>
    <t>ANDALUSIA PRIMARY</t>
  </si>
  <si>
    <t>LAERSKOOL ANDALUSIA</t>
  </si>
  <si>
    <t>NCPRP0429</t>
  </si>
  <si>
    <t>HOERSKOOL VAALHARTS</t>
  </si>
  <si>
    <t>NCPRP0568</t>
  </si>
  <si>
    <t>NCPRP0570</t>
  </si>
  <si>
    <t>VAALHARTS HIGH</t>
  </si>
  <si>
    <t>NCPRP0774</t>
  </si>
  <si>
    <t>NCPRP0485</t>
  </si>
  <si>
    <t>LEARSKOOL ANDALLUSIA</t>
  </si>
  <si>
    <t>NCPRP0624</t>
  </si>
  <si>
    <t>NCPRP0687</t>
  </si>
  <si>
    <t>NCPRP0571</t>
  </si>
  <si>
    <t>VAALHARTS COMBINED</t>
  </si>
  <si>
    <t>NCPRP2080</t>
  </si>
  <si>
    <t>NCPRP1203</t>
  </si>
  <si>
    <t>JAN KEMPDORP HOSPITAL</t>
  </si>
  <si>
    <t xml:space="preserve"> was 294</t>
  </si>
  <si>
    <t>NCPRP1275</t>
  </si>
  <si>
    <t>TLHWAHALANG SECONDARY SCHOOL</t>
  </si>
  <si>
    <t>VALSPAN</t>
  </si>
  <si>
    <t>NCPRP1345</t>
  </si>
  <si>
    <t>VALSPAN PUBLIC PRIMARY SCHOOL</t>
  </si>
  <si>
    <t>NCPRP2902</t>
  </si>
  <si>
    <t>JAN KEMPDORP MULTI PURPOSE CENTRE</t>
  </si>
  <si>
    <t>NCPRP2774</t>
  </si>
  <si>
    <t>VOORSPOED PRIMARY SCHOOL</t>
  </si>
  <si>
    <t>VAALHARTS SETT A</t>
  </si>
  <si>
    <t>NCPRP0002</t>
  </si>
  <si>
    <t>TADCASTER PRIMARY SCHOOL</t>
  </si>
  <si>
    <t>PORTION OF 167</t>
  </si>
  <si>
    <t>NCPRP2461</t>
  </si>
  <si>
    <t>GULDENSKAT PRIMARY SCHOOL(NOW REARUTA CRECHE)</t>
  </si>
  <si>
    <t>DEPT VAN ONDERWYS NOORDKAAP</t>
  </si>
  <si>
    <t>NCPRP2078</t>
  </si>
  <si>
    <t>OUTSPAN VAALHARTS</t>
  </si>
  <si>
    <t>NCPRP2079</t>
  </si>
  <si>
    <t>NCPRP1508</t>
  </si>
  <si>
    <t>SCHOOL: PETRUSVILLE PRIMARY</t>
  </si>
  <si>
    <t>PETRUSVILLE</t>
  </si>
  <si>
    <t>RENOSTERBERG</t>
  </si>
  <si>
    <t>PETRUSVILLE MUNICIPALITY</t>
  </si>
  <si>
    <t>NCPRP1112</t>
  </si>
  <si>
    <t>SCHOOL: VISISANI PRIMARY</t>
  </si>
  <si>
    <t>NCPRP1114</t>
  </si>
  <si>
    <t>SCHOOL: PETRUSVILLE HIGH</t>
  </si>
  <si>
    <t>NCPRP1118</t>
  </si>
  <si>
    <t>NCPRP2639</t>
  </si>
  <si>
    <t>PETRUSVILLE SATELITE OFFICE (PRE FAB)</t>
  </si>
  <si>
    <t>RENOSTERBERG MUNICIPALITY</t>
  </si>
  <si>
    <t>NCPRP1109</t>
  </si>
  <si>
    <t>PETRUSVILLE CLINIC</t>
  </si>
  <si>
    <t>NCPRP1110</t>
  </si>
  <si>
    <t>NCPRP1111</t>
  </si>
  <si>
    <t>NCPRP1152</t>
  </si>
  <si>
    <t>SCHOOL: PHILLIPSVALE HIGH- HOSTEL</t>
  </si>
  <si>
    <t>PHILIPSTOWN</t>
  </si>
  <si>
    <t>NCPRP1160</t>
  </si>
  <si>
    <t>SCHOOL: PHILLIPSTOWN HIGH -S/GROUND</t>
  </si>
  <si>
    <t xml:space="preserve">PHILIPSTOWN HIGH SCHOOL </t>
  </si>
  <si>
    <t>NCPRP1153</t>
  </si>
  <si>
    <t>VACANT: EDUCATION COETSEE ST.</t>
  </si>
  <si>
    <t>NCPRP1157</t>
  </si>
  <si>
    <t>NCPRP1165</t>
  </si>
  <si>
    <t>NCPRP1168</t>
  </si>
  <si>
    <t>NCPRP1172</t>
  </si>
  <si>
    <t>NCPRP1174</t>
  </si>
  <si>
    <t>NCPRP1179</t>
  </si>
  <si>
    <t>NCPRP1184</t>
  </si>
  <si>
    <t>NCPRP1142</t>
  </si>
  <si>
    <t>VACANT: HILL ST.</t>
  </si>
  <si>
    <t>PHILIPSTOWN MUNICIPALITY</t>
  </si>
  <si>
    <t>NCPRP1188</t>
  </si>
  <si>
    <t>VACANT: EDUCATION VENTER STREET</t>
  </si>
  <si>
    <t xml:space="preserve">PHILLIPSVALE PRIMARY SCHOOL </t>
  </si>
  <si>
    <t>NCPRP1143</t>
  </si>
  <si>
    <t>SCHOOL: PHILLIPSVALE PRIMARY</t>
  </si>
  <si>
    <t>NCPRP1387</t>
  </si>
  <si>
    <t>NCPRP1195</t>
  </si>
  <si>
    <t>ROADSCAMP: + HOUSE</t>
  </si>
  <si>
    <t>NCPRP2083</t>
  </si>
  <si>
    <t>DISTRICT ROADS CAMP</t>
  </si>
  <si>
    <t>NCPRP2640</t>
  </si>
  <si>
    <t>PHILIPSTOWN SATELITE OFFICE</t>
  </si>
  <si>
    <t>ROADS CAMP</t>
  </si>
  <si>
    <t>NCPRP1360</t>
  </si>
  <si>
    <t>RESERVE: + RESIDENCE</t>
  </si>
  <si>
    <t>VAN DER KLOOF</t>
  </si>
  <si>
    <t>NCPRP1257</t>
  </si>
  <si>
    <t>RESIDENCE: 117 GANSIE ST.</t>
  </si>
  <si>
    <t>NCPRP1258</t>
  </si>
  <si>
    <t>RESIDENCE: 118 GANSIE ST.</t>
  </si>
  <si>
    <t>NCPRP1259</t>
  </si>
  <si>
    <t>RESIDENCE: 119 GANSIE ST.</t>
  </si>
  <si>
    <t>NCPRP1260</t>
  </si>
  <si>
    <t>RESIDENCE: 120 GANSIE ST.</t>
  </si>
  <si>
    <t>NCPRP1261</t>
  </si>
  <si>
    <t>RESIDENCE: 121 GANSIE ST.</t>
  </si>
  <si>
    <t>NCPRPR1173</t>
  </si>
  <si>
    <t>RESIDENCE: 122 GANSIE ST.</t>
  </si>
  <si>
    <t>NCPRP1262</t>
  </si>
  <si>
    <t>RESIDENCE: 123 GANSIE ST.</t>
  </si>
  <si>
    <t>NCPRP1159</t>
  </si>
  <si>
    <t>SCHOOL: KEURTJIESKLOOF PRIMARY</t>
  </si>
  <si>
    <t>NCPRP2409</t>
  </si>
  <si>
    <t>KEURTJIESKLOOF CLINIC</t>
  </si>
  <si>
    <t>MUN VANDERKLOOF</t>
  </si>
  <si>
    <t>NCPRP0885</t>
  </si>
  <si>
    <t>PORT NOLLOTH SECONDARY</t>
  </si>
  <si>
    <t>PORT NOLLOTH</t>
  </si>
  <si>
    <t>RICHTERSVELD</t>
  </si>
  <si>
    <t>LEARSKOOL PORT NOLLOTH</t>
  </si>
  <si>
    <t>NCPRP1366</t>
  </si>
  <si>
    <t>NCPRP0887</t>
  </si>
  <si>
    <t>PORT NOLLOTH PRIMARY</t>
  </si>
  <si>
    <t>NCPRP2438 </t>
  </si>
  <si>
    <t>FIRST PAYMENT IN 2017, PROVIDE HISTORY</t>
  </si>
  <si>
    <t>NCPRP1253</t>
  </si>
  <si>
    <t>NCPRP1598</t>
  </si>
  <si>
    <t>KATHY CORAIZEN COMMUNITY CLINIC</t>
  </si>
  <si>
    <t>NCPRP2642</t>
  </si>
  <si>
    <t>YOUTH JUSTICE CENTRE (ROBBAAI BUILDING)</t>
  </si>
  <si>
    <t>RICHTERSVELD MUNICIPALITY</t>
  </si>
  <si>
    <t>NCPRP1745</t>
  </si>
  <si>
    <t>STATE OWNED RESIDENCE(VERIFY WITH LEASE DATA)</t>
  </si>
  <si>
    <t>ALEXANDER BAAI</t>
  </si>
  <si>
    <t>NCPRP2899</t>
  </si>
  <si>
    <t>PORT NOLLOTH MULTI PURPOSE SPORT FACILITY</t>
  </si>
  <si>
    <t>NCPRP1310</t>
  </si>
  <si>
    <t>DOUGLAS HIGH SCHOOL</t>
  </si>
  <si>
    <t>DOUGLAS</t>
  </si>
  <si>
    <t xml:space="preserve">SIYANCUMA </t>
  </si>
  <si>
    <t>HOëRSKOOL DOUGLAS</t>
  </si>
  <si>
    <t>130389/100760</t>
  </si>
  <si>
    <t>10/11 wrong tariff pd</t>
  </si>
  <si>
    <t>NCPRP0562</t>
  </si>
  <si>
    <t>132277/700636</t>
  </si>
  <si>
    <t>NCPRP1509</t>
  </si>
  <si>
    <t>132278/700636</t>
  </si>
  <si>
    <t>NCPRP1312</t>
  </si>
  <si>
    <t>100204/100760</t>
  </si>
  <si>
    <t>NCPRP1311</t>
  </si>
  <si>
    <t>100205/100760</t>
  </si>
  <si>
    <t>NCPRP2400</t>
  </si>
  <si>
    <t>LEHLONOLOLO ADAMS CLINIC</t>
  </si>
  <si>
    <t>SIYANCUMA MUNICIPALITY</t>
  </si>
  <si>
    <t>DUPLICATE, OTHER NCPRP</t>
  </si>
  <si>
    <t>NCPRP1313</t>
  </si>
  <si>
    <t>100548/100760</t>
  </si>
  <si>
    <t>NCPRP1314</t>
  </si>
  <si>
    <t>100568/100760</t>
  </si>
  <si>
    <t>NCPRP0563</t>
  </si>
  <si>
    <t>132279/700636</t>
  </si>
  <si>
    <t>NCPRP0564</t>
  </si>
  <si>
    <t>MEIRING HOSTEL, DOUGLAS HIGH</t>
  </si>
  <si>
    <t>132691/100883</t>
  </si>
  <si>
    <t>NCPRP2474</t>
  </si>
  <si>
    <t>DIE ERWE</t>
  </si>
  <si>
    <t>100776/100760</t>
  </si>
  <si>
    <t>NCPRP2473</t>
  </si>
  <si>
    <t>100775/100760</t>
  </si>
  <si>
    <t>NCPRP1316</t>
  </si>
  <si>
    <t>100409/100760</t>
  </si>
  <si>
    <t>NCPRP1315</t>
  </si>
  <si>
    <t>130388/100760</t>
  </si>
  <si>
    <t>NCPRP1359</t>
  </si>
  <si>
    <t>COMPLEX: HESTER MALAN COMM HOS</t>
  </si>
  <si>
    <t>100494/100760</t>
  </si>
  <si>
    <t>NCPRP0565</t>
  </si>
  <si>
    <t>VAAL-ORANJE PRIMARY</t>
  </si>
  <si>
    <t>101036/100760</t>
  </si>
  <si>
    <t>NCPRP2485</t>
  </si>
  <si>
    <t>BONGANI HIGH &amp; PRIMARY</t>
  </si>
  <si>
    <t>BONGANI</t>
  </si>
  <si>
    <t>DOUGLAS RAAD</t>
  </si>
  <si>
    <t>1BH012/100764</t>
  </si>
  <si>
    <t>NCPRP1207</t>
  </si>
  <si>
    <t>130233/100760</t>
  </si>
  <si>
    <t>NCPRP0655</t>
  </si>
  <si>
    <t>WESLAAN INTERMEDIATE</t>
  </si>
  <si>
    <t>101169/100760</t>
  </si>
  <si>
    <t>NCPRP2086</t>
  </si>
  <si>
    <t>130317/100785</t>
  </si>
  <si>
    <t>NCPRP1764</t>
  </si>
  <si>
    <t>RIVERSIDE HIGH SCHOOL</t>
  </si>
  <si>
    <t>131544/108455</t>
  </si>
  <si>
    <t>NCPRP1204</t>
  </si>
  <si>
    <t>SCHOOL SPORTSGROUND KARRIKAMA</t>
  </si>
  <si>
    <t>GRIEKWASTAD</t>
  </si>
  <si>
    <t>HOëRSKOOL GRIEKWASTAD</t>
  </si>
  <si>
    <t>200101/200498</t>
  </si>
  <si>
    <t>ACCOUNT WAS IN CREDIT 17/18</t>
  </si>
  <si>
    <t>NCPRP1358</t>
  </si>
  <si>
    <t>COMPLEX: HELPMEKAAR COMM HOSP</t>
  </si>
  <si>
    <t>200219/108352</t>
  </si>
  <si>
    <t>payment allocated to services 09/10</t>
  </si>
  <si>
    <t>NCPRP1356</t>
  </si>
  <si>
    <t>KIRRIKAMA HIGH SCHOOL</t>
  </si>
  <si>
    <t>202462/700644</t>
  </si>
  <si>
    <t>RECON DONE</t>
  </si>
  <si>
    <t>NCPRP1357</t>
  </si>
  <si>
    <t>202469/700644</t>
  </si>
  <si>
    <t>NCPRP2130</t>
  </si>
  <si>
    <t>KIRRIKAMA HIGH</t>
  </si>
  <si>
    <t>200251/700644</t>
  </si>
  <si>
    <t>NCPRP1512</t>
  </si>
  <si>
    <t>202461/700644</t>
  </si>
  <si>
    <t>NCPRP2875</t>
  </si>
  <si>
    <t>HOSPITAL: HELPMEKAAR HOSPITAL</t>
  </si>
  <si>
    <t>HOSPITAL BOARD - HAY</t>
  </si>
  <si>
    <t>200256/202194</t>
  </si>
  <si>
    <t>NCPRP1513</t>
  </si>
  <si>
    <t>202464/700644</t>
  </si>
  <si>
    <t>NCPRP1514</t>
  </si>
  <si>
    <t>202465/700644</t>
  </si>
  <si>
    <t>NCPRP1515</t>
  </si>
  <si>
    <t>202466/700644</t>
  </si>
  <si>
    <t>NCPRP1516</t>
  </si>
  <si>
    <t>200315/700644</t>
  </si>
  <si>
    <t>NCPRP0641</t>
  </si>
  <si>
    <t>ANDERSON PRIMARY</t>
  </si>
  <si>
    <t>200323/108352</t>
  </si>
  <si>
    <t>NCPRP1517</t>
  </si>
  <si>
    <t>202467/700644</t>
  </si>
  <si>
    <t>NCPRP1518</t>
  </si>
  <si>
    <t>202468/700644</t>
  </si>
  <si>
    <t>NCPRP2085</t>
  </si>
  <si>
    <t>200330/200159</t>
  </si>
  <si>
    <t>NCPRP1381</t>
  </si>
  <si>
    <t>COMPLEX: ROADS DEPOT</t>
  </si>
  <si>
    <t>200347/200506</t>
  </si>
  <si>
    <t>NCPRP1382</t>
  </si>
  <si>
    <t>200348/200504</t>
  </si>
  <si>
    <t>NCPRP1383</t>
  </si>
  <si>
    <t>200349/200505</t>
  </si>
  <si>
    <t>NCPRP1384</t>
  </si>
  <si>
    <t>COMPLEX: ROADS DEPOT &amp; HOUSE</t>
  </si>
  <si>
    <t>200350/200014</t>
  </si>
  <si>
    <t>NCPRP2122</t>
  </si>
  <si>
    <t>200411/200046</t>
  </si>
  <si>
    <t>GRIEKWASTAD HIGH SCHOOL HOSTEL</t>
  </si>
  <si>
    <t>HOËRSKOOL GRIQUATOWN</t>
  </si>
  <si>
    <t>202442/700644</t>
  </si>
  <si>
    <t>NCPRP1520</t>
  </si>
  <si>
    <t>AALWYN INTERMEDIATE SCHOOL</t>
  </si>
  <si>
    <t>CAMPBELL</t>
  </si>
  <si>
    <t>NCPRP1798</t>
  </si>
  <si>
    <t>VOLOP PRIMARY SCHOOL, PILE HILL</t>
  </si>
  <si>
    <t>HAY RD</t>
  </si>
  <si>
    <t>LAERSKOOL VOLOP</t>
  </si>
  <si>
    <t>IP1440/701816</t>
  </si>
  <si>
    <t>NCPRP2495</t>
  </si>
  <si>
    <t>IP1442/701818</t>
  </si>
  <si>
    <t>NCPRP2494</t>
  </si>
  <si>
    <t>IP1443/701820</t>
  </si>
  <si>
    <t>NCPRP2325</t>
  </si>
  <si>
    <t>WITSAND NATURE RESERVE</t>
  </si>
  <si>
    <t>IP1640/702088</t>
  </si>
  <si>
    <t>NCPRP2283</t>
  </si>
  <si>
    <t>RIETRIVIER NEDERSETTING WES</t>
  </si>
  <si>
    <t>RIETRIVIER</t>
  </si>
  <si>
    <t>IP1999/700646</t>
  </si>
  <si>
    <t>NCPRP1767 </t>
  </si>
  <si>
    <t>IKAGENG PRIMARY SCHOOL, DE KALK</t>
  </si>
  <si>
    <t>DE KALK</t>
  </si>
  <si>
    <t>IP2058/702920</t>
  </si>
  <si>
    <t>NCPRP1770</t>
  </si>
  <si>
    <t>PLOOYSBERG PRIMARY SCHOOL</t>
  </si>
  <si>
    <t>HERBERT RD</t>
  </si>
  <si>
    <t>LAERSKOOL PLOOYSBERG</t>
  </si>
  <si>
    <t>IP0271/700918</t>
  </si>
  <si>
    <t>NCPRP1989</t>
  </si>
  <si>
    <t>JAMBULANI -RIVERMEAD PRIMARY SKOOL</t>
  </si>
  <si>
    <t>IP0328/300515</t>
  </si>
  <si>
    <t>NCPRP2441</t>
  </si>
  <si>
    <t>VACANT SCHOOL SITE</t>
  </si>
  <si>
    <t>IP0330/300515</t>
  </si>
  <si>
    <t>NCPRP1991</t>
  </si>
  <si>
    <t>SALT LAKE PRIMARY SCHOOL, WILTSHIRE</t>
  </si>
  <si>
    <t>IP0504/701154</t>
  </si>
  <si>
    <t>NCPRP2484</t>
  </si>
  <si>
    <t>BONGANI HIGH SCHOOL</t>
  </si>
  <si>
    <t>NCPRP2062</t>
  </si>
  <si>
    <t>LANDBOUSENTRUM RIETRIVIER</t>
  </si>
  <si>
    <t>NCPRP2366</t>
  </si>
  <si>
    <t>BREIPAAL CLINIC</t>
  </si>
  <si>
    <t>NCPRP2904</t>
  </si>
  <si>
    <t xml:space="preserve">GRIEKWASTAD MULTI PURPOSE SPORT FACILITY </t>
  </si>
  <si>
    <t>NCPRP2913</t>
  </si>
  <si>
    <t>LEHLOHONOLO ADAMS CLINIC</t>
  </si>
  <si>
    <t>NCPRP0371</t>
  </si>
  <si>
    <t>F.A. LOOTS PRIMARY SCHOOL</t>
  </si>
  <si>
    <t>MARYDALE</t>
  </si>
  <si>
    <t>SIYATHEMBA</t>
  </si>
  <si>
    <t>200107/200278</t>
  </si>
  <si>
    <t>DEBT SETTLED</t>
  </si>
  <si>
    <t>NCPRP0458</t>
  </si>
  <si>
    <t>200124/200512</t>
  </si>
  <si>
    <t>NCPRP0459</t>
  </si>
  <si>
    <t>F.A. LOOTS PRIMARY SCHOOL S/POOL</t>
  </si>
  <si>
    <t>200125/200514</t>
  </si>
  <si>
    <t>NCPRP0753</t>
  </si>
  <si>
    <t>F.A. LOOTS PRIMARY</t>
  </si>
  <si>
    <t>200136/200516</t>
  </si>
  <si>
    <t>NCPRP0470</t>
  </si>
  <si>
    <t>200137/200518</t>
  </si>
  <si>
    <t>NCPRP0461</t>
  </si>
  <si>
    <t>SONSKYN PRIMARY</t>
  </si>
  <si>
    <t>200323/200522</t>
  </si>
  <si>
    <t>NCPRP0652</t>
  </si>
  <si>
    <t>SONSKYN PRIMARY- HOSTEL</t>
  </si>
  <si>
    <t>200332/200058</t>
  </si>
  <si>
    <t>NCPRP0370</t>
  </si>
  <si>
    <t>200339/300998</t>
  </si>
  <si>
    <t>NCPRP0750</t>
  </si>
  <si>
    <t>29 DRAGHOENDER ST.</t>
  </si>
  <si>
    <t>200411/200824</t>
  </si>
  <si>
    <t>NCPRP0518</t>
  </si>
  <si>
    <t>F.A. LOOTS PRIMARY: SPORTFIELD</t>
  </si>
  <si>
    <t>200416/200520</t>
  </si>
  <si>
    <t>NCPRP1421</t>
  </si>
  <si>
    <t>200798/301123</t>
  </si>
  <si>
    <t>200862/300992</t>
  </si>
  <si>
    <t>200870/300999</t>
  </si>
  <si>
    <t>RESIDENCE - 941 BOSMAN ST.</t>
  </si>
  <si>
    <t>200941/301116</t>
  </si>
  <si>
    <t>NCPRP0548</t>
  </si>
  <si>
    <t>MORESTER INTERMEDIATE</t>
  </si>
  <si>
    <t>NIEKERKSHOOP</t>
  </si>
  <si>
    <t>3N0135/301462</t>
  </si>
  <si>
    <t>NCPRP0475</t>
  </si>
  <si>
    <t>MORESTER INTERMEDIATE- HOSTEL</t>
  </si>
  <si>
    <t>3N0136/301462</t>
  </si>
  <si>
    <t>NCPRP0634</t>
  </si>
  <si>
    <t>MORESTER INTERMEDIATE-S/GROUND</t>
  </si>
  <si>
    <t>3N0325/300229</t>
  </si>
  <si>
    <t>NCPRP0474</t>
  </si>
  <si>
    <t>MORESON INTERMEDIATE SCHOOL</t>
  </si>
  <si>
    <t>3N0464/301044</t>
  </si>
  <si>
    <t>NCPRP0472</t>
  </si>
  <si>
    <t>COETZEE STR 9</t>
  </si>
  <si>
    <t>PRIESKA</t>
  </si>
  <si>
    <t>10029A/100845</t>
  </si>
  <si>
    <t>NCPRP0350</t>
  </si>
  <si>
    <t>HIGH SCHOOL PRIESKA</t>
  </si>
  <si>
    <t>10031A/100845</t>
  </si>
  <si>
    <t>NCPRP0728</t>
  </si>
  <si>
    <t>PRIESKA PRIMARY NO.3</t>
  </si>
  <si>
    <t>UNDENOMINATIONAL PUBLIC SCHOOL</t>
  </si>
  <si>
    <t>100101/103238</t>
  </si>
  <si>
    <t>NCPRP0440</t>
  </si>
  <si>
    <t>MOREWAG S/FIELD</t>
  </si>
  <si>
    <t>100175/100845</t>
  </si>
  <si>
    <t>NCPRP1379</t>
  </si>
  <si>
    <t>COMPLEX: OLD SCHOOL BOARD</t>
  </si>
  <si>
    <t>100181/100845</t>
  </si>
  <si>
    <t>NCPRP0613</t>
  </si>
  <si>
    <t>PRIESKA PRIMARY NO.3 S/FIELD</t>
  </si>
  <si>
    <t>100321/100845</t>
  </si>
  <si>
    <t>NCPRP1205</t>
  </si>
  <si>
    <t>100324/100845</t>
  </si>
  <si>
    <t>NCPRP0557</t>
  </si>
  <si>
    <t>MOREWAG SCHOOL</t>
  </si>
  <si>
    <t>100325/100845</t>
  </si>
  <si>
    <t>NCPRP0430</t>
  </si>
  <si>
    <t>J.J. PRIMARY SCHOOL</t>
  </si>
  <si>
    <t>100366/100845</t>
  </si>
  <si>
    <t>NCPRP0666</t>
  </si>
  <si>
    <t>COETZEE STR 18</t>
  </si>
  <si>
    <t>100370/100845</t>
  </si>
  <si>
    <t>NCPRP0555</t>
  </si>
  <si>
    <t>COETZEE STR 20</t>
  </si>
  <si>
    <t>100372/100845</t>
  </si>
  <si>
    <t>NCPRP0421</t>
  </si>
  <si>
    <t>COETZEE STR 22</t>
  </si>
  <si>
    <t>100374/100845</t>
  </si>
  <si>
    <t>NCPRP0476</t>
  </si>
  <si>
    <t>HOSPITAL BILL PICKARDT</t>
  </si>
  <si>
    <t>100491/100845</t>
  </si>
  <si>
    <t>NCPRP2063</t>
  </si>
  <si>
    <t>100530/100845</t>
  </si>
  <si>
    <t>NCPRP0772</t>
  </si>
  <si>
    <t>ARBECK STR 73</t>
  </si>
  <si>
    <t>100551/100845</t>
  </si>
  <si>
    <t>NCPRP0717</t>
  </si>
  <si>
    <t>FOURTH AVE 30</t>
  </si>
  <si>
    <t>100753/100845</t>
  </si>
  <si>
    <t>NCPRP0342</t>
  </si>
  <si>
    <t>OLD SCHOOL BLDG.</t>
  </si>
  <si>
    <t>100874/100845</t>
  </si>
  <si>
    <t>NCPRP0489</t>
  </si>
  <si>
    <t>R.D. WILLIAMS PRIMARY</t>
  </si>
  <si>
    <t>100878/100845</t>
  </si>
  <si>
    <t>NCPRP1398</t>
  </si>
  <si>
    <t>COMPLEX: PRIESKA CLINIC</t>
  </si>
  <si>
    <t>101103/30762</t>
  </si>
  <si>
    <t>NCPRP1389</t>
  </si>
  <si>
    <t>DISTRICT ROADS OFFICES</t>
  </si>
  <si>
    <t>100956/100845</t>
  </si>
  <si>
    <t>NCPRP1390</t>
  </si>
  <si>
    <t>100957/100845</t>
  </si>
  <si>
    <t>NCPRP0607</t>
  </si>
  <si>
    <t>VACANT: EDUCATION</t>
  </si>
  <si>
    <t>101198/100845</t>
  </si>
  <si>
    <t>NCPRP0626</t>
  </si>
  <si>
    <t>HEUWELSIG SECONDARY</t>
  </si>
  <si>
    <t>100967/100845</t>
  </si>
  <si>
    <t>NCPRP0733</t>
  </si>
  <si>
    <t>100991/100845</t>
  </si>
  <si>
    <t>NCPRP0770</t>
  </si>
  <si>
    <t>PRIESKA HIGH - HOSTEL</t>
  </si>
  <si>
    <t>100999/100845</t>
  </si>
  <si>
    <t>NCPRP1505</t>
  </si>
  <si>
    <t>THEMBELIHLE SENIOR SECONDARY</t>
  </si>
  <si>
    <t>ERF 1283 REGISTERED IN NAME OF PRIESKA MUNICIPALITY AND ONLY ERF 2958 TO BE REGISTERED IN NAME OF PROVINCE</t>
  </si>
  <si>
    <t>108295/103245</t>
  </si>
  <si>
    <t>NCPRP2402</t>
  </si>
  <si>
    <t>ETHEMBENI CLINIC</t>
  </si>
  <si>
    <t>103894/100845</t>
  </si>
  <si>
    <t>NCPRP0247</t>
  </si>
  <si>
    <t>RIETFONTEIN FARM</t>
  </si>
  <si>
    <t>PRIESAK RD</t>
  </si>
  <si>
    <t>51011F/304640</t>
  </si>
  <si>
    <t>NCPRP2300</t>
  </si>
  <si>
    <t>COPPERTON HIGH SCHOOL</t>
  </si>
  <si>
    <t>COPPERTON</t>
  </si>
  <si>
    <t>510417/306036</t>
  </si>
  <si>
    <t>NCPRP0744</t>
  </si>
  <si>
    <t>ADAMANTIA HIGH SCHOOL</t>
  </si>
  <si>
    <t>NEW PARK</t>
  </si>
  <si>
    <t>SOL PLAATJE</t>
  </si>
  <si>
    <t>NCPRP0646</t>
  </si>
  <si>
    <t>NCPRP2105</t>
  </si>
  <si>
    <t>TWEE RIVIERE PRIMARY SCHOOL</t>
  </si>
  <si>
    <t>RITCHIE</t>
  </si>
  <si>
    <t>NCPRP0442</t>
  </si>
  <si>
    <t>NCPRP0567</t>
  </si>
  <si>
    <t>NCPRP0480</t>
  </si>
  <si>
    <t>NCPRP0611</t>
  </si>
  <si>
    <t>NCPRP0724</t>
  </si>
  <si>
    <t>NCPRP0558</t>
  </si>
  <si>
    <t>RIETRIVIER PRIMARY SCHOOL</t>
  </si>
  <si>
    <t>NCPRP1206</t>
  </si>
  <si>
    <t>RIETVALE HIGH SCHOOL</t>
  </si>
  <si>
    <t>NCPRP1326</t>
  </si>
  <si>
    <t>KGABANG COMBINED SCHOOL</t>
  </si>
  <si>
    <t>NCPRP2076</t>
  </si>
  <si>
    <t>WORKSHOP</t>
  </si>
  <si>
    <t>NCPRP0426</t>
  </si>
  <si>
    <t>NCPRP2106</t>
  </si>
  <si>
    <t>NCPRP0379</t>
  </si>
  <si>
    <t>DR EP LEKHELA</t>
  </si>
  <si>
    <t>RETSWELELE</t>
  </si>
  <si>
    <t>NCPRP1363</t>
  </si>
  <si>
    <t>CUROMED SECONDARY HOSPITAL</t>
  </si>
  <si>
    <t>MEMORIAL ROAD AREA</t>
  </si>
  <si>
    <t>SETTLEMENT</t>
  </si>
  <si>
    <t>NCPRP0462</t>
  </si>
  <si>
    <t>FLATS SHARON COURT</t>
  </si>
  <si>
    <t>BELGRAVIA</t>
  </si>
  <si>
    <t>NCPRP1374</t>
  </si>
  <si>
    <t xml:space="preserve">NIHE: PHATSIMANG COLLEGE </t>
  </si>
  <si>
    <t>NCPRP1367</t>
  </si>
  <si>
    <t>TLHOKOMELO OFFICES</t>
  </si>
  <si>
    <t>NCPRP1375</t>
  </si>
  <si>
    <t xml:space="preserve">NIHE: MOREMOGOLO COLLEGE </t>
  </si>
  <si>
    <t>NCPRP0635</t>
  </si>
  <si>
    <t>NCPRP0737</t>
  </si>
  <si>
    <t>NCPRP0522</t>
  </si>
  <si>
    <t>NCPRP1393</t>
  </si>
  <si>
    <t>NIHE: OLD WILLIAM PESCOD</t>
  </si>
  <si>
    <t>NCPRP0532</t>
  </si>
  <si>
    <t>BOYS HIGH SCHOOL</t>
  </si>
  <si>
    <t>NCPRP0463</t>
  </si>
  <si>
    <t>LABRAM</t>
  </si>
  <si>
    <t>NCPRP0589</t>
  </si>
  <si>
    <t>NCPRP0608</t>
  </si>
  <si>
    <t>NIHE: KITSONG TEACHER'S CENTRE</t>
  </si>
  <si>
    <t>NCPRP0580</t>
  </si>
  <si>
    <t>DU TOITSPAN L PRIMARY SCHOOL</t>
  </si>
  <si>
    <t>BEACONSFIELD</t>
  </si>
  <si>
    <t>NCPRP0700</t>
  </si>
  <si>
    <t>NCPRP0496</t>
  </si>
  <si>
    <t>NCPRP0721</t>
  </si>
  <si>
    <t>NCPRP0633</t>
  </si>
  <si>
    <t>NCPRP0495</t>
  </si>
  <si>
    <t>NCPRP1287</t>
  </si>
  <si>
    <t>LETSHEGO PRIMARY SCHOOL</t>
  </si>
  <si>
    <t>REDIRILE</t>
  </si>
  <si>
    <t>NCPRP1370</t>
  </si>
  <si>
    <t>ST PETERS PRIMARY SCHOOL</t>
  </si>
  <si>
    <t>VERGENOEG</t>
  </si>
  <si>
    <t>NCPRP0009</t>
  </si>
  <si>
    <t>12 MARKSTR</t>
  </si>
  <si>
    <t>KESTELLHOF</t>
  </si>
  <si>
    <t>NCPRP2340</t>
  </si>
  <si>
    <t>CALLINAN GARDENS</t>
  </si>
  <si>
    <t>NCPRP2831</t>
  </si>
  <si>
    <t>GALESHEWE DAY HOSPITAL (VROLL)</t>
  </si>
  <si>
    <t>GEMDENE</t>
  </si>
  <si>
    <t>NCPRP0680</t>
  </si>
  <si>
    <t xml:space="preserve">2 THAW CRESCENT </t>
  </si>
  <si>
    <t>NCPRP0388</t>
  </si>
  <si>
    <t>GIRLS HIGH SCHOOL</t>
  </si>
  <si>
    <t>NCPRP0408</t>
  </si>
  <si>
    <t>DIAMANDVELD HIGH SCHOOL: DUGMORE HOUSE</t>
  </si>
  <si>
    <t>NCPRP0465</t>
  </si>
  <si>
    <t>DIAMANTVELD HIGH SCHOOL</t>
  </si>
  <si>
    <t>NCPRP0443</t>
  </si>
  <si>
    <t>NCPRP0413</t>
  </si>
  <si>
    <t>KIMBERLEY HOSPITAL</t>
  </si>
  <si>
    <t>KIMBERLEY CBD</t>
  </si>
  <si>
    <t>NCPRP0453</t>
  </si>
  <si>
    <t>VOORUITSIG PRIMARY SCHOOL</t>
  </si>
  <si>
    <t>NCPRP0418</t>
  </si>
  <si>
    <t>STAATSPRESIDENT SWART P SCHOOL</t>
  </si>
  <si>
    <t>KLISSERVILLE</t>
  </si>
  <si>
    <t>NCPRP1457</t>
  </si>
  <si>
    <t xml:space="preserve">SOL PLAATJE MUNICIPALITY </t>
  </si>
  <si>
    <t>NCPRP0606</t>
  </si>
  <si>
    <t>NCPRP0674</t>
  </si>
  <si>
    <t>KIM KGOLO PRIMARY SCHOOL</t>
  </si>
  <si>
    <t>VERGENOEG EXT 1</t>
  </si>
  <si>
    <t>NCPRP0741</t>
  </si>
  <si>
    <t>MIMOSA COMPLEX OFFICES</t>
  </si>
  <si>
    <t>HOMESTEAD</t>
  </si>
  <si>
    <t>NCPRP0582</t>
  </si>
  <si>
    <t>TECHNICAL HIGH  SCHOOL</t>
  </si>
  <si>
    <t>NCPRP0702</t>
  </si>
  <si>
    <t>NORTHERN CAPE HIGH SCHOOL</t>
  </si>
  <si>
    <t>NCPRP1395</t>
  </si>
  <si>
    <t>NIHE: OLD LEGISLATOR</t>
  </si>
  <si>
    <t>NCPRP0484</t>
  </si>
  <si>
    <t>NJ HEYNS HIGH SCHOOL</t>
  </si>
  <si>
    <t>MONUMENT HEIGHTS</t>
  </si>
  <si>
    <t>NCPRP0450</t>
  </si>
  <si>
    <t>NCPRP0528</t>
  </si>
  <si>
    <t>NCPRP0551</t>
  </si>
  <si>
    <t>NCPRP0675</t>
  </si>
  <si>
    <t>NCPRP0457</t>
  </si>
  <si>
    <t>ELIZABETH CONRADIE</t>
  </si>
  <si>
    <t>SOUTHRIDGE</t>
  </si>
  <si>
    <t>NCPRP0531</t>
  </si>
  <si>
    <t>HEALTH DISTRICT OFFICE / HENDRIETTA STOCKDALE</t>
  </si>
  <si>
    <t>NCPRP1412</t>
  </si>
  <si>
    <t>MEDICAL LOGISTIC CENTRE, HEALTH LABORATORY</t>
  </si>
  <si>
    <t>FABRICIA</t>
  </si>
  <si>
    <t>NCPRP0525</t>
  </si>
  <si>
    <t>MASIZA PRIMARY</t>
  </si>
  <si>
    <t>VERGENOEG EXT 2</t>
  </si>
  <si>
    <t>NCPRP2767</t>
  </si>
  <si>
    <t>KIMBERLEY HARMONY HOME</t>
  </si>
  <si>
    <t>NCPRP0756</t>
  </si>
  <si>
    <t>KBY JUNOIR SCHOOL</t>
  </si>
  <si>
    <t>NCPRP0588</t>
  </si>
  <si>
    <t>6 - 8 KESTELL STR</t>
  </si>
  <si>
    <t>NCPRP2833</t>
  </si>
  <si>
    <t>KIMBERLEY HIGH SCHOOL DEVELOPMENT TRUST</t>
  </si>
  <si>
    <t>NCPRP0656</t>
  </si>
  <si>
    <t xml:space="preserve">27 HOLTON ROAD 3 EDGAR DAVIS </t>
  </si>
  <si>
    <t>NCPRP1246</t>
  </si>
  <si>
    <t>6 - 8 FIELD STREET (HEALTH)</t>
  </si>
  <si>
    <t>NCPRP0468</t>
  </si>
  <si>
    <t>NCPRP0010</t>
  </si>
  <si>
    <t>4 DEBORAH ROAD</t>
  </si>
  <si>
    <t>HADISON PARK</t>
  </si>
  <si>
    <t>NCPRP0615</t>
  </si>
  <si>
    <t>MANKURWANE PRIMARY SCHOOL</t>
  </si>
  <si>
    <t>VERGENOEG EXT 7</t>
  </si>
  <si>
    <t>NCPRP1641</t>
  </si>
  <si>
    <t>12 ELISE STREET</t>
  </si>
  <si>
    <t>HEUWELSIG</t>
  </si>
  <si>
    <t>NCPRP0561</t>
  </si>
  <si>
    <t>BEACOM PRIMARY</t>
  </si>
  <si>
    <t>BRICKFIELDS</t>
  </si>
  <si>
    <t>NCPRP2020</t>
  </si>
  <si>
    <t>MAYIBUYE MULTI PURPOSE CENTRE</t>
  </si>
  <si>
    <t>GALESHEWE</t>
  </si>
  <si>
    <t>NCPRP2092</t>
  </si>
  <si>
    <t>EDUCATION SUPPORT SERVICES OFFICES</t>
  </si>
  <si>
    <t>NCPRP2093</t>
  </si>
  <si>
    <t>NCPRP2094</t>
  </si>
  <si>
    <t>NCPRP1303</t>
  </si>
  <si>
    <t>EDUCATION OFFICE (OLD PEME PRIMARY)</t>
  </si>
  <si>
    <t>VERGENOEG EXT 6</t>
  </si>
  <si>
    <t>NCPRP1449</t>
  </si>
  <si>
    <t>NCPRP0560 </t>
  </si>
  <si>
    <t>OLD MIMOSA PLACE OF SAFETY</t>
  </si>
  <si>
    <t>CLEARANCE</t>
  </si>
  <si>
    <t>NCPRP1418</t>
  </si>
  <si>
    <t>ASHBURNHAM</t>
  </si>
  <si>
    <t>NCPRP1417</t>
  </si>
  <si>
    <t>NCPRP0632</t>
  </si>
  <si>
    <t>REDIRILE SENIOR PHASE</t>
  </si>
  <si>
    <t>KWANO BANTU EXTENTION</t>
  </si>
  <si>
    <t>NCPRP0581</t>
  </si>
  <si>
    <t>RC ELLIOT COLLEGE</t>
  </si>
  <si>
    <t>FLOORS</t>
  </si>
  <si>
    <t>NCPRP0692</t>
  </si>
  <si>
    <t>FLOORS NORTH INTERMEDIATE</t>
  </si>
  <si>
    <t>NCPRP0451</t>
  </si>
  <si>
    <t>ENDEAVOR PRIMARY</t>
  </si>
  <si>
    <t>NCPRP0414</t>
  </si>
  <si>
    <t>PROGRESS PRIMARY &amp; TLT OFFICES</t>
  </si>
  <si>
    <t>COLVILLE</t>
  </si>
  <si>
    <t>18/19 - school on psp, offices on gov.</t>
  </si>
  <si>
    <t>NCPRP0593</t>
  </si>
  <si>
    <t>OLYMPIC PRIMARY SCHOOL</t>
  </si>
  <si>
    <t>NCPRP0523</t>
  </si>
  <si>
    <t>7 BELK CLOSE</t>
  </si>
  <si>
    <t>NCPRP0752</t>
  </si>
  <si>
    <t>3 BELK CLOSE</t>
  </si>
  <si>
    <t>NCPRP0639</t>
  </si>
  <si>
    <t>20 SMART ROAD</t>
  </si>
  <si>
    <t>NCPRP0739</t>
  </si>
  <si>
    <t>22 SMART ROAD-CHANNER CL 37</t>
  </si>
  <si>
    <t>NCPRP0697</t>
  </si>
  <si>
    <t>35 CHANNER CLOSE</t>
  </si>
  <si>
    <t>NCPRP0377</t>
  </si>
  <si>
    <t>33 CHANNER CLOSE</t>
  </si>
  <si>
    <t>NCPRP0389</t>
  </si>
  <si>
    <t>19 SMART STR</t>
  </si>
  <si>
    <t>NCPRP0749</t>
  </si>
  <si>
    <t>13 SMART ROAD</t>
  </si>
  <si>
    <t>NCPRP0577</t>
  </si>
  <si>
    <t>19 MARSHALL CLOSE</t>
  </si>
  <si>
    <t>NCPRP0467</t>
  </si>
  <si>
    <t>11 SMART ROAD</t>
  </si>
  <si>
    <t>NCPRP0516</t>
  </si>
  <si>
    <t>11 MARSHALL CLOSE</t>
  </si>
  <si>
    <t>NCPRP0399</t>
  </si>
  <si>
    <t>13 MARSHALL CLOSE</t>
  </si>
  <si>
    <t>NCPRP0704</t>
  </si>
  <si>
    <t>15 MARSHALL CLOSE</t>
  </si>
  <si>
    <t>NCPRP1572</t>
  </si>
  <si>
    <t>MA DOYLE CLINIC</t>
  </si>
  <si>
    <t>NCPRP0494</t>
  </si>
  <si>
    <t>15 SAUNDERS ROAD</t>
  </si>
  <si>
    <t>NCPRP0538</t>
  </si>
  <si>
    <t>7 SAUNDERS ROAD</t>
  </si>
  <si>
    <t>NCPRP0609</t>
  </si>
  <si>
    <t>NCPRP0740</t>
  </si>
  <si>
    <t>1-9 Woodman Street</t>
  </si>
  <si>
    <t>NCPRP0503</t>
  </si>
  <si>
    <t>NCPRP0671</t>
  </si>
  <si>
    <t>NCPRP1369</t>
  </si>
  <si>
    <t>MONTSHIWA PRIMARY</t>
  </si>
  <si>
    <t>GALESHEWE EXT 6</t>
  </si>
  <si>
    <t>NCPRP0777</t>
  </si>
  <si>
    <t>BOITSHOKO PRIMARY</t>
  </si>
  <si>
    <t>NCPRP1448</t>
  </si>
  <si>
    <t>LERATO PLACE OF SAFETY</t>
  </si>
  <si>
    <t>NCPRP0378</t>
  </si>
  <si>
    <t>RENEILWE INTERMEDIATE SCHOOL</t>
  </si>
  <si>
    <t>NCPRP0678</t>
  </si>
  <si>
    <t>TSHIRELETSO SECONDARY SCHOOL</t>
  </si>
  <si>
    <t>NCPRP1371</t>
  </si>
  <si>
    <t>OLD VUYOLWETHU SECONDARY SCHOOL</t>
  </si>
  <si>
    <t>NCPRP1243</t>
  </si>
  <si>
    <t>FLOOR HIGH SCHOOL</t>
  </si>
  <si>
    <t>SQUAREHILL PARK</t>
  </si>
  <si>
    <t>NCPRP2103</t>
  </si>
  <si>
    <t>A.R. ABASS STADIUM</t>
  </si>
  <si>
    <t xml:space="preserve">FLATS SAP </t>
  </si>
  <si>
    <t>KIMBERLEY</t>
  </si>
  <si>
    <t>NCPRP0573</t>
  </si>
  <si>
    <t>GOVERNMENT GARAGE</t>
  </si>
  <si>
    <t>KIMBERLEY NORTH</t>
  </si>
  <si>
    <t>NCPRP0364</t>
  </si>
  <si>
    <t>IVY CROSS CENTRE FOR THE BLIND</t>
  </si>
  <si>
    <t>UTILITY</t>
  </si>
  <si>
    <t>NCPRP2617</t>
  </si>
  <si>
    <t>NCPRP2620</t>
  </si>
  <si>
    <t>NCPRP2621</t>
  </si>
  <si>
    <t>NCPRP0754</t>
  </si>
  <si>
    <t>DIAMANTVELD PRIMARY SCHOOL</t>
  </si>
  <si>
    <t>NCPRP0507</t>
  </si>
  <si>
    <t>WILLIAM PESCOD SECONDARY SCHOOL</t>
  </si>
  <si>
    <t>NCPRP0755</t>
  </si>
  <si>
    <t>NEW LEGISLATURE BUILDING</t>
  </si>
  <si>
    <t>KIRSTENHOF</t>
  </si>
  <si>
    <t>NCPRP2724 </t>
  </si>
  <si>
    <t>KHOTSO FLATELA ARCHIVES RESPOSITORY</t>
  </si>
  <si>
    <t>nat</t>
  </si>
  <si>
    <t>NCPRP0006</t>
  </si>
  <si>
    <t>NCPRP0590</t>
  </si>
  <si>
    <t>NCPRP0738</t>
  </si>
  <si>
    <t>NCPRP0709</t>
  </si>
  <si>
    <t>NCPRP0751</t>
  </si>
  <si>
    <t>NCPRP0650</t>
  </si>
  <si>
    <t>NCPRP1277</t>
  </si>
  <si>
    <t>NCPRP0486</t>
  </si>
  <si>
    <t>ZINGISA NO 1&amp; 2</t>
  </si>
  <si>
    <t>GALESHEWE EXT 3</t>
  </si>
  <si>
    <t>NCPRP2618</t>
  </si>
  <si>
    <t>SOL PLAATJE FOUNDATION</t>
  </si>
  <si>
    <t>GALESHEWE EXT 2</t>
  </si>
  <si>
    <t>Offices: SAP Bldg- Opposite SAP IN Transvaal Rd</t>
  </si>
  <si>
    <t>Offices: Mamdupas Driving School/ANC</t>
  </si>
  <si>
    <t>NCPRP1455</t>
  </si>
  <si>
    <t xml:space="preserve">KEVIN NKOANE PRIMARY </t>
  </si>
  <si>
    <t>VERWOERD PARK</t>
  </si>
  <si>
    <t>NCPRP1413</t>
  </si>
  <si>
    <t>12/13 duplicate levy</t>
  </si>
  <si>
    <t>NCPRP1414</t>
  </si>
  <si>
    <t>NCPRP0657</t>
  </si>
  <si>
    <t>TLHOMELANG SECONDARY SCHOOL</t>
  </si>
  <si>
    <t>VERGENOEG EXT 3</t>
  </si>
  <si>
    <t>NCPRP0488</t>
  </si>
  <si>
    <t>NCPRP1355</t>
  </si>
  <si>
    <t>WEST END MENTAL HOSPITAL</t>
  </si>
  <si>
    <t>RIVIERA</t>
  </si>
  <si>
    <t>NCPRP0773</t>
  </si>
  <si>
    <t>TETLANYO HIGH SCHOOL</t>
  </si>
  <si>
    <t>VERGENOEG EXT 5</t>
  </si>
  <si>
    <t>NCPRP1372</t>
  </si>
  <si>
    <t>MOLEHABANG PRIMARY SCHOOL</t>
  </si>
  <si>
    <t>NCPRP1373</t>
  </si>
  <si>
    <t>MOLEHABANGWE PRIMARY SCHOOL</t>
  </si>
  <si>
    <t>NCPRP0703</t>
  </si>
  <si>
    <t>POWER STATION MUNICIPAL (TEACHERS CENTRE)</t>
  </si>
  <si>
    <t>NCPRP0505</t>
  </si>
  <si>
    <t>TSHIAMO PRIMARY SCHOOL</t>
  </si>
  <si>
    <t>TSHWARAGANO</t>
  </si>
  <si>
    <t>NCPRP0487</t>
  </si>
  <si>
    <t>THABANE HIGH SCHOOL</t>
  </si>
  <si>
    <t>NCPRP0572</t>
  </si>
  <si>
    <t>ISAGO PRIMARY SCHOOL</t>
  </si>
  <si>
    <t>VERGENOEG EXT 8</t>
  </si>
  <si>
    <t>NCPRP2074</t>
  </si>
  <si>
    <t>DRPW PADKAMP REGIONAL OFFICES</t>
  </si>
  <si>
    <t>CARTERS GLEN</t>
  </si>
  <si>
    <t>NCPRP1643</t>
  </si>
  <si>
    <t>NCPRP1642</t>
  </si>
  <si>
    <t>NCPRP1325</t>
  </si>
  <si>
    <t>VUYOLWETHU SECONDARY SCHOOL</t>
  </si>
  <si>
    <t>IPELENG</t>
  </si>
  <si>
    <t>NCPRP0642</t>
  </si>
  <si>
    <t>KEVIN NKOANE EDUCATION BUILDING</t>
  </si>
  <si>
    <t>NCPRP0643</t>
  </si>
  <si>
    <t>NCPRP0554</t>
  </si>
  <si>
    <t>TSWARALELA PRIMARY SCHOOL</t>
  </si>
  <si>
    <t>NCPRP0734</t>
  </si>
  <si>
    <t>HOMEVALE PRIMARY</t>
  </si>
  <si>
    <t>HOMEVALE</t>
  </si>
  <si>
    <t>NCPRP0631</t>
  </si>
  <si>
    <t>VENUS PRIMARY SCHOOL</t>
  </si>
  <si>
    <t>NCPRP0769</t>
  </si>
  <si>
    <t>GIRLS HIGH SCHOOL HOSTEL</t>
  </si>
  <si>
    <t>NCPRP0527</t>
  </si>
  <si>
    <t>NCPRP0599</t>
  </si>
  <si>
    <t>EUREKA PRIMARY SCHOOL</t>
  </si>
  <si>
    <t>NCPRP0585</t>
  </si>
  <si>
    <t>NCPRP0647</t>
  </si>
  <si>
    <t>SPORTS OFFICES</t>
  </si>
  <si>
    <t>ALBERTYNSHOF</t>
  </si>
  <si>
    <t>NCPRP2619</t>
  </si>
  <si>
    <t>NCPRP0767</t>
  </si>
  <si>
    <t>PESCODIA SECONDARY SCHOOL</t>
  </si>
  <si>
    <t>NAIDOO PARK</t>
  </si>
  <si>
    <t>NCPRP0690</t>
  </si>
  <si>
    <t>ROODEPAN</t>
  </si>
  <si>
    <t>NCPRP0478</t>
  </si>
  <si>
    <t>ROODEPAN PRIMARY</t>
  </si>
  <si>
    <t>NCPRP1454</t>
  </si>
  <si>
    <t>NORTHERN CAPE HIGH / HOUSE NERINA</t>
  </si>
  <si>
    <t>NCPRP1378</t>
  </si>
  <si>
    <t>J S DU PLOOY BUILDING</t>
  </si>
  <si>
    <t>NCPRP1256</t>
  </si>
  <si>
    <t>3 MAGALIESBERG AVE</t>
  </si>
  <si>
    <t>NCPRP0742</t>
  </si>
  <si>
    <t>7 WINTERBERG AVENUE</t>
  </si>
  <si>
    <t>NCPRP0707</t>
  </si>
  <si>
    <t>50 Rhodes Street</t>
  </si>
  <si>
    <t>NCPRP0706</t>
  </si>
  <si>
    <t>WEST END PRIMARY SCHOOL</t>
  </si>
  <si>
    <t>NCPRP0436</t>
  </si>
  <si>
    <t>HOMEVALE SECONDARY NO 1</t>
  </si>
  <si>
    <t>ownership transfer</t>
  </si>
  <si>
    <t>NCPRP0760</t>
  </si>
  <si>
    <t xml:space="preserve">4 BEBINGTON STR </t>
  </si>
  <si>
    <t>NCPRP2761</t>
  </si>
  <si>
    <t>26 EDNA STREET</t>
  </si>
  <si>
    <t>NCPRP0546</t>
  </si>
  <si>
    <t>13 APPIAN WAY</t>
  </si>
  <si>
    <t>MINERVA GARDENS</t>
  </si>
  <si>
    <t>NCPRP0545</t>
  </si>
  <si>
    <t>76 GERRIT SCHOUTEN STREET</t>
  </si>
  <si>
    <t>NAT</t>
  </si>
  <si>
    <t>NCPRP0384</t>
  </si>
  <si>
    <t>69 Gerrit Schouten Street</t>
  </si>
  <si>
    <t>NCPRP0672</t>
  </si>
  <si>
    <t>7 Senate Street</t>
  </si>
  <si>
    <t>NCPRP0682</t>
  </si>
  <si>
    <t>10 - 36 MEMORIAL ROAD</t>
  </si>
  <si>
    <t>NCPRP0011</t>
  </si>
  <si>
    <t>NCPRP1376</t>
  </si>
  <si>
    <t>BOITUMELO SCHOOL</t>
  </si>
  <si>
    <t>PHUTANANG</t>
  </si>
  <si>
    <t>NCPRP0722</t>
  </si>
  <si>
    <t>NCPRP0452</t>
  </si>
  <si>
    <t>FLAMINGO PRIMARY SCHOOL</t>
  </si>
  <si>
    <t>NCPRP2762</t>
  </si>
  <si>
    <t>9 NEDERBERG STREET</t>
  </si>
  <si>
    <t>ROYELDENE</t>
  </si>
  <si>
    <t>NCPRP1240</t>
  </si>
  <si>
    <t>NCPRP1241</t>
  </si>
  <si>
    <t>5 MULBERRY ROAD</t>
  </si>
  <si>
    <t>NCPRP0383</t>
  </si>
  <si>
    <t>23 COMMUNITY ROAD</t>
  </si>
  <si>
    <t>NCPRP0698</t>
  </si>
  <si>
    <t>NCPRP0630</t>
  </si>
  <si>
    <t>EMANG MMOGO COMPREHENSIVE</t>
  </si>
  <si>
    <t>NCPRP1280</t>
  </si>
  <si>
    <t>NCPRP0627</t>
  </si>
  <si>
    <t>HERLEAR PRIMARY SCHOOL</t>
  </si>
  <si>
    <t>NCPRP0776</t>
  </si>
  <si>
    <t>NCPRP1386</t>
  </si>
  <si>
    <t>NG MEYER BUILDING</t>
  </si>
  <si>
    <t>NCPRP1411</t>
  </si>
  <si>
    <t>NCPRP1410</t>
  </si>
  <si>
    <t>NCPRP1456</t>
  </si>
  <si>
    <t>NCPRP0604</t>
  </si>
  <si>
    <t>67-69 Begonia Street</t>
  </si>
  <si>
    <t>NCPRP1245</t>
  </si>
  <si>
    <t>LUCRETIA INTERMEDIATE</t>
  </si>
  <si>
    <t>NCPRP1299</t>
  </si>
  <si>
    <t>KIMBERLEY BOYS HIGH SCHOOL</t>
  </si>
  <si>
    <t>NCPRP0757</t>
  </si>
  <si>
    <t>NEWTON PRIMARY</t>
  </si>
  <si>
    <t>NCPRP0679</t>
  </si>
  <si>
    <t>GALESHEWE DAY HOSPITAL</t>
  </si>
  <si>
    <t>SANTA CENTRE</t>
  </si>
  <si>
    <t>NCPRP2293</t>
  </si>
  <si>
    <t>NCPRP2343</t>
  </si>
  <si>
    <t>PHUTANANG CLINIC</t>
  </si>
  <si>
    <t>NCPRP1416</t>
  </si>
  <si>
    <t>KIM DIAMOND CUTTING BUILDING</t>
  </si>
  <si>
    <t>NCPRP1397</t>
  </si>
  <si>
    <t>KBY TRAINING CENTRE</t>
  </si>
  <si>
    <t>NCPRP0464</t>
  </si>
  <si>
    <t>GREENPOINT BUTCHERY &amp; BAKERY</t>
  </si>
  <si>
    <t>GREENPOINT</t>
  </si>
  <si>
    <t>NCPRP1815</t>
  </si>
  <si>
    <t>GREENPOINT CLINIC</t>
  </si>
  <si>
    <t>NCPRP1368</t>
  </si>
  <si>
    <t>GROENPUNT PRIMARY</t>
  </si>
  <si>
    <t>NCPRP1453</t>
  </si>
  <si>
    <t>RETLAMELENG SPECIAL SCHOOL</t>
  </si>
  <si>
    <t>NCPRP2897</t>
  </si>
  <si>
    <t>TEMO THUO HOUSE AGRICULTURE OFFICES</t>
  </si>
  <si>
    <t>WATERLOO STR</t>
  </si>
  <si>
    <t>NCPRP2891</t>
  </si>
  <si>
    <t>9 LOCKYEAR STREET</t>
  </si>
  <si>
    <t>66 AVIVA ROAD</t>
  </si>
  <si>
    <t>HILCREST</t>
  </si>
  <si>
    <t>NCPRP1452</t>
  </si>
  <si>
    <t>GREENPOINT HIGH SCHOOL</t>
  </si>
  <si>
    <t>NCPRP0008</t>
  </si>
  <si>
    <t>1 OLIVER ROAD</t>
  </si>
  <si>
    <t>NCPRP1419</t>
  </si>
  <si>
    <t>!XUKHWESA COMBINED SCHOOL</t>
  </si>
  <si>
    <t>PLATFONTEIN</t>
  </si>
  <si>
    <t>NCPRP0649</t>
  </si>
  <si>
    <t>TEACHERS COLLEGE KBY</t>
  </si>
  <si>
    <t>NCPRP2118</t>
  </si>
  <si>
    <t>VISITORS CENTRE</t>
  </si>
  <si>
    <t>BIG HOLE AREA</t>
  </si>
  <si>
    <t>NCPRP2119</t>
  </si>
  <si>
    <t>MALOOF SKATE PARK</t>
  </si>
  <si>
    <t>NCPRP2120</t>
  </si>
  <si>
    <t>MIETTHA SEPEREPERE</t>
  </si>
  <si>
    <t>900000031726 CORRECT TO 10359084662</t>
  </si>
  <si>
    <t>NCPRP2077</t>
  </si>
  <si>
    <t>OUTSPAN RICHIE</t>
  </si>
  <si>
    <t>MODDER RIVIER</t>
  </si>
  <si>
    <t>NCPRP0768</t>
  </si>
  <si>
    <t>NEW MENTAL HOSPITAL</t>
  </si>
  <si>
    <t>KIMBERLEY FARMS</t>
  </si>
  <si>
    <t>NCPRP1722</t>
  </si>
  <si>
    <t>WATERWORKS PRIMARY SCHOOL</t>
  </si>
  <si>
    <t>NCPRP2622</t>
  </si>
  <si>
    <t>Kimberley</t>
  </si>
  <si>
    <t>NCPRP2623</t>
  </si>
  <si>
    <t>NCPRP2901</t>
  </si>
  <si>
    <t>HOMEVALE COMMUNITY LIBRARY</t>
  </si>
  <si>
    <t>PRIMARY-HOSTEL</t>
  </si>
  <si>
    <t>STRYDENBURG</t>
  </si>
  <si>
    <t>THEMBELIHLE</t>
  </si>
  <si>
    <t>LAERSKOOL STRYDENBURG</t>
  </si>
  <si>
    <t>500266/500173</t>
  </si>
  <si>
    <t>0.028248, 0.0197736</t>
  </si>
  <si>
    <t>0.0218, 0.0310728</t>
  </si>
  <si>
    <t>0.02398, 0.0341801</t>
  </si>
  <si>
    <t>NCPRP0361</t>
  </si>
  <si>
    <t>STRYDENBURG COMBINED</t>
  </si>
  <si>
    <t>500267/500173</t>
  </si>
  <si>
    <t>NCPRP0592</t>
  </si>
  <si>
    <t>COMBINED SCHOOL -HOSTEL</t>
  </si>
  <si>
    <t>500270/500173</t>
  </si>
  <si>
    <t>NCPRP0640</t>
  </si>
  <si>
    <t>STRYDENBURG PRIMARY</t>
  </si>
  <si>
    <t>500331/500173</t>
  </si>
  <si>
    <t>NCPRP0686</t>
  </si>
  <si>
    <t>500649/500173</t>
  </si>
  <si>
    <t>NCPRP0449</t>
  </si>
  <si>
    <t>HOPETOWN HIGH S/GROUND</t>
  </si>
  <si>
    <t>HOPETOWN</t>
  </si>
  <si>
    <t>HOëRSKOOL HOPETOWN</t>
  </si>
  <si>
    <t>000006/001575</t>
  </si>
  <si>
    <t>NCPRP0398</t>
  </si>
  <si>
    <t>HOPETOWN HIGH</t>
  </si>
  <si>
    <t>000345/001575</t>
  </si>
  <si>
    <t>NCPRP0529</t>
  </si>
  <si>
    <t>HOPETOWN HIGH HOSTEL</t>
  </si>
  <si>
    <t>000380/001612</t>
  </si>
  <si>
    <t>NCPRP0595 </t>
  </si>
  <si>
    <t>HOPETOWN HIGH SCHOOL</t>
  </si>
  <si>
    <t>000381/001613</t>
  </si>
  <si>
    <t>NCPRP0743</t>
  </si>
  <si>
    <t>ORANGE DIAMOND PRIMARY</t>
  </si>
  <si>
    <t>STEINVILLE</t>
  </si>
  <si>
    <t>MUN THEMBELIHLE</t>
  </si>
  <si>
    <t>000388/001575</t>
  </si>
  <si>
    <t>NCPRP1511</t>
  </si>
  <si>
    <t>VUKASIZWE PRIMARY SCHOOL</t>
  </si>
  <si>
    <t>005724/000331</t>
  </si>
  <si>
    <t>NCPRP0597</t>
  </si>
  <si>
    <t>HOPETOWN HIGH - VACANT</t>
  </si>
  <si>
    <t>000717/001575</t>
  </si>
  <si>
    <t>NCPRP1510</t>
  </si>
  <si>
    <t>STEINVILLE HIGH SCHOOL</t>
  </si>
  <si>
    <t>005985/001575</t>
  </si>
  <si>
    <t>NCPRP1645</t>
  </si>
  <si>
    <t>PADKAMPHOUSE</t>
  </si>
  <si>
    <t>NCPRP2922</t>
  </si>
  <si>
    <t>HOPETOWN RD</t>
  </si>
  <si>
    <t>NCPRP0596</t>
  </si>
  <si>
    <t>HOPETOWN HIGH SCHOOL TENNIS CLUB</t>
  </si>
  <si>
    <t>BENEDE GARIEP OPVOEGKUNDE TRUST, SDF</t>
  </si>
  <si>
    <t>003069/503061</t>
  </si>
  <si>
    <t>0.028248, 0.0197737</t>
  </si>
  <si>
    <t>0.0218, 0.0310729</t>
  </si>
  <si>
    <t>0.02398, 0.0341802</t>
  </si>
  <si>
    <t>NCPRP0587</t>
  </si>
  <si>
    <t>VACANT: ROADS</t>
  </si>
  <si>
    <t>POSTMASBURG</t>
  </si>
  <si>
    <t>TSANTSABANE</t>
  </si>
  <si>
    <t>010022/000043</t>
  </si>
  <si>
    <t>NCPRP0677</t>
  </si>
  <si>
    <t>POSTMASBURG PRIMARY</t>
  </si>
  <si>
    <t>POSTMASBURG PRIMARY SCHOOL</t>
  </si>
  <si>
    <t>010409/001044</t>
  </si>
  <si>
    <t>NCPRP0775</t>
  </si>
  <si>
    <t>010410/001045</t>
  </si>
  <si>
    <t>NCPRP0586</t>
  </si>
  <si>
    <t>010441/001124</t>
  </si>
  <si>
    <t>NCPRP0605</t>
  </si>
  <si>
    <t>010442/001127</t>
  </si>
  <si>
    <t>NCPRP0422</t>
  </si>
  <si>
    <t>010444/001129</t>
  </si>
  <si>
    <t>NCPRP0566</t>
  </si>
  <si>
    <t>POSTMASBURG SECONDARY</t>
  </si>
  <si>
    <t>HOERSKOOL POSTMASBURG</t>
  </si>
  <si>
    <t>010445/001132</t>
  </si>
  <si>
    <t>NCPRP0444</t>
  </si>
  <si>
    <t>POSTMASBURG HOSPITAL</t>
  </si>
  <si>
    <t>010875/002535</t>
  </si>
  <si>
    <t>NCPRP0685</t>
  </si>
  <si>
    <t>POSTMASBURG SECONDARY- HOSTEL</t>
  </si>
  <si>
    <t>POSTMASBURG HIGH SCHOOL</t>
  </si>
  <si>
    <t>011133/003217</t>
  </si>
  <si>
    <t>NCPRP0716</t>
  </si>
  <si>
    <t>011135/003219</t>
  </si>
  <si>
    <t>NCPRP0653</t>
  </si>
  <si>
    <t>BLINKKLIP SECONDARY</t>
  </si>
  <si>
    <t>011641/004921</t>
  </si>
  <si>
    <t>NCPRP0524</t>
  </si>
  <si>
    <t>POSTDENE PRIMARY</t>
  </si>
  <si>
    <t>011818/005299</t>
  </si>
  <si>
    <t>NCPRP0397</t>
  </si>
  <si>
    <t>ASMANDIA PRIMARY</t>
  </si>
  <si>
    <t>012149/006008</t>
  </si>
  <si>
    <t>NCPRP0731</t>
  </si>
  <si>
    <t>ROADSCAMP &amp; HOUSE</t>
  </si>
  <si>
    <t>012164/006031</t>
  </si>
  <si>
    <t>STOCK FARM WITH DWELLING</t>
  </si>
  <si>
    <t>015994/012636</t>
  </si>
  <si>
    <t>ACCOUNT WAS IN CREDIT, no tariff for 2016 and 2017</t>
  </si>
  <si>
    <t>NCPRP1640</t>
  </si>
  <si>
    <t>JENN HAVEN CLINIC</t>
  </si>
  <si>
    <t>JENN HAVEN</t>
  </si>
  <si>
    <t>TSANTSABANE MUNICIPALITY</t>
  </si>
  <si>
    <t>NCPRP1843</t>
  </si>
  <si>
    <t>KLEINBEGIN PRIMARY SCHOOL</t>
  </si>
  <si>
    <t>NCPRP1538</t>
  </si>
  <si>
    <t>RATANG THUTO</t>
  </si>
  <si>
    <t>014434/010102</t>
  </si>
  <si>
    <t>NCPRP1790</t>
  </si>
  <si>
    <t>REFENTSE PRIMARY SCHOOL(AXSYS REPORT TO BE VERIFIED)</t>
  </si>
  <si>
    <t>NCPRP1951</t>
  </si>
  <si>
    <t>SHILOAH ACADEMY PRIVATE SCHOOL ( OLD NAME TRINITY COLLEGE)</t>
  </si>
  <si>
    <t>NCPRP0392</t>
  </si>
  <si>
    <t>HTT BIDI</t>
  </si>
  <si>
    <t>015446/011807</t>
  </si>
  <si>
    <t>NCPRP2377</t>
  </si>
  <si>
    <t>BOICHOKO OLD CLINIC</t>
  </si>
  <si>
    <t>BOICHOKO</t>
  </si>
  <si>
    <t>NEWTON PRIMARY SCHOOL</t>
  </si>
  <si>
    <t>NCPRP0390</t>
  </si>
  <si>
    <t>BOICHOKO POLICE DETECTIVE BUILDING</t>
  </si>
  <si>
    <t>NCPRP2373</t>
  </si>
  <si>
    <t>BOICHOKO NEW CLINIC</t>
  </si>
  <si>
    <t>NCPRP2903</t>
  </si>
  <si>
    <t>POSTMASBURG MULTI PURPOSE CENTRE</t>
  </si>
  <si>
    <t>Postmasburg</t>
  </si>
  <si>
    <t>NCPRP1176</t>
  </si>
  <si>
    <t>RICHMOND HIGH + HOSTEL</t>
  </si>
  <si>
    <t>RICHMOND</t>
  </si>
  <si>
    <t>UBUNTU</t>
  </si>
  <si>
    <t>000367/000546</t>
  </si>
  <si>
    <t>000368/010608</t>
  </si>
  <si>
    <t>000496/010630</t>
  </si>
  <si>
    <t>NCPRP1108</t>
  </si>
  <si>
    <t>000436/000308</t>
  </si>
  <si>
    <t>NCPRP1113</t>
  </si>
  <si>
    <t>BENNIE GROENEWALD PRIMARY SCHOOL</t>
  </si>
  <si>
    <t>000476/000099</t>
  </si>
  <si>
    <t>NCPRP2026</t>
  </si>
  <si>
    <t>RICHMOND HIGH SCHOOL</t>
  </si>
  <si>
    <t>000494/001276</t>
  </si>
  <si>
    <t>NCPRP2463</t>
  </si>
  <si>
    <t>NTSIKELELO TIDA / RICHMOND COMMUNITY LIBRARY</t>
  </si>
  <si>
    <t>UBUNTU MUNICIPALITY</t>
  </si>
  <si>
    <t>NCPRP1190</t>
  </si>
  <si>
    <t>000627/001277</t>
  </si>
  <si>
    <t>NCPRP1196</t>
  </si>
  <si>
    <t>000630/001278</t>
  </si>
  <si>
    <t>NCPRP1102</t>
  </si>
  <si>
    <t>000631/001279</t>
  </si>
  <si>
    <t>NCPRP1101</t>
  </si>
  <si>
    <t>000636/001135</t>
  </si>
  <si>
    <t>NCPRP1178</t>
  </si>
  <si>
    <t>000795/001280</t>
  </si>
  <si>
    <t>NCPRP1501</t>
  </si>
  <si>
    <t>IKHAYA PRIMARY SCHOOL</t>
  </si>
  <si>
    <t>NCPRP1422</t>
  </si>
  <si>
    <t>001121/000317</t>
  </si>
  <si>
    <t>NCPRP1162</t>
  </si>
  <si>
    <t>IKAYA PRIMARY SCHOOL</t>
  </si>
  <si>
    <t>001133/000318</t>
  </si>
  <si>
    <t>NCPRP1167</t>
  </si>
  <si>
    <t>001135/000319</t>
  </si>
  <si>
    <t>WERKSWINKEL</t>
  </si>
  <si>
    <t>31,32,4990</t>
  </si>
  <si>
    <t>000030/001692</t>
  </si>
  <si>
    <t>NCPRP0873</t>
  </si>
  <si>
    <t>V/WEST COMBINED SCHOOL</t>
  </si>
  <si>
    <t>VICTORIA WEST</t>
  </si>
  <si>
    <t>052067/004067</t>
  </si>
  <si>
    <t>HOSPITAL: B.J. KEMPEN</t>
  </si>
  <si>
    <t xml:space="preserve">V/WEST COMBINED SPORTSFIELD </t>
  </si>
  <si>
    <t>NCPRP0944</t>
  </si>
  <si>
    <t>052133/004133</t>
  </si>
  <si>
    <t>NCPRP0936</t>
  </si>
  <si>
    <t>052139/004139</t>
  </si>
  <si>
    <t>NCPRP0934</t>
  </si>
  <si>
    <t>052158/004158</t>
  </si>
  <si>
    <t>NCPRP0945</t>
  </si>
  <si>
    <t>052161/004161</t>
  </si>
  <si>
    <t>NCPRP0865</t>
  </si>
  <si>
    <t>052196/004196</t>
  </si>
  <si>
    <t>NCPRP0930</t>
  </si>
  <si>
    <t>V/WEST HIGH</t>
  </si>
  <si>
    <t>052210/004210</t>
  </si>
  <si>
    <t>NCPRP0927</t>
  </si>
  <si>
    <t>JOHN ROSSOUW PRIMARY</t>
  </si>
  <si>
    <t>052253/004253</t>
  </si>
  <si>
    <t>NCPRP1264</t>
  </si>
  <si>
    <t>MUGGLESTONE STR 3</t>
  </si>
  <si>
    <t>052275/004275</t>
  </si>
  <si>
    <t>MUGGLESTONE STR 5</t>
  </si>
  <si>
    <t>NCPRP1997</t>
  </si>
  <si>
    <t>VAN DER WALTSPOORT PRIMERE SKOOL</t>
  </si>
  <si>
    <t>NCPRP1853</t>
  </si>
  <si>
    <t>LILIAN NOVEVE COMBINED SCHOOL</t>
  </si>
  <si>
    <t>PROVINCE OF THE WESTERN CAPE</t>
  </si>
  <si>
    <t>NCPRP0831</t>
  </si>
  <si>
    <t>LOXTON PRIMARY HOSTEL DENNEHOF</t>
  </si>
  <si>
    <t>LOXTON</t>
  </si>
  <si>
    <t>LAERSKOOL LOXTON</t>
  </si>
  <si>
    <t>080055/006780</t>
  </si>
  <si>
    <t>NCPRP0826</t>
  </si>
  <si>
    <t>080056/006780</t>
  </si>
  <si>
    <t>NCPRP0832</t>
  </si>
  <si>
    <t>080057/006780</t>
  </si>
  <si>
    <t>NCPRP0833</t>
  </si>
  <si>
    <t>DENNEHOF KOSHUIS</t>
  </si>
  <si>
    <t>080058/006780</t>
  </si>
  <si>
    <t>NCPRP0834</t>
  </si>
  <si>
    <t>080059/006780</t>
  </si>
  <si>
    <t>NCPRP0835</t>
  </si>
  <si>
    <t>080060/006780</t>
  </si>
  <si>
    <t>NCPRP0837</t>
  </si>
  <si>
    <t>080063/006780</t>
  </si>
  <si>
    <t>NCPRP0838</t>
  </si>
  <si>
    <t>080064/006780</t>
  </si>
  <si>
    <t>NCPRP0871</t>
  </si>
  <si>
    <t>080065/005265</t>
  </si>
  <si>
    <t>NCPRP0836</t>
  </si>
  <si>
    <t>080066/006780</t>
  </si>
  <si>
    <t>NCPRP0813</t>
  </si>
  <si>
    <t>J.J. BOOYSEN PRIMARY</t>
  </si>
  <si>
    <t>080233/006779</t>
  </si>
  <si>
    <t>NCPRP0839</t>
  </si>
  <si>
    <t>080234/005434</t>
  </si>
  <si>
    <t>NCPRP0840</t>
  </si>
  <si>
    <t>080235/005435</t>
  </si>
  <si>
    <t>NCPRP0861</t>
  </si>
  <si>
    <t>080236/005436</t>
  </si>
  <si>
    <t>NCPRP0847</t>
  </si>
  <si>
    <t>080237/005437</t>
  </si>
  <si>
    <t>NCPRP0851</t>
  </si>
  <si>
    <t>J. J. BOOYSEN PRIMARY SCHOOL</t>
  </si>
  <si>
    <t>080238/005438</t>
  </si>
  <si>
    <t>NCPRP0852</t>
  </si>
  <si>
    <t>080239/005439</t>
  </si>
  <si>
    <t>NCPRP0853</t>
  </si>
  <si>
    <t>080240/005440</t>
  </si>
  <si>
    <t>NCPRP0855</t>
  </si>
  <si>
    <t>080241/005441</t>
  </si>
  <si>
    <t>NCPRP0857</t>
  </si>
  <si>
    <t>080242/005442</t>
  </si>
  <si>
    <t>NCPRP0859</t>
  </si>
  <si>
    <t>080243/005443</t>
  </si>
  <si>
    <t>NCPRP0860</t>
  </si>
  <si>
    <t>080244/005444</t>
  </si>
  <si>
    <t>NCPRP0862</t>
  </si>
  <si>
    <t>080245/005445</t>
  </si>
  <si>
    <t>NCPRP2625</t>
  </si>
  <si>
    <t>080246/005446</t>
  </si>
  <si>
    <t>NCPRP1503</t>
  </si>
  <si>
    <t>080345/005546</t>
  </si>
  <si>
    <t>NCPRP1502</t>
  </si>
  <si>
    <t>J. J. BOOYSEN PRIMARY HOSTEL</t>
  </si>
  <si>
    <t>080353/006779</t>
  </si>
  <si>
    <t>NCPRP0810</t>
  </si>
  <si>
    <t>OLD JJ BOOYSEN PRIMARY SCHOOL</t>
  </si>
  <si>
    <t>080355/005555</t>
  </si>
  <si>
    <t>NCPRP1344</t>
  </si>
  <si>
    <t>COLESBERG HIGH</t>
  </si>
  <si>
    <t>COLESBERG</t>
  </si>
  <si>
    <t>UMSOBOMVU</t>
  </si>
  <si>
    <t>(incl.15,16,22 and 1068)</t>
  </si>
  <si>
    <t>01/000401676</t>
  </si>
  <si>
    <t>08/09 not paid</t>
  </si>
  <si>
    <t>NCPRP1181</t>
  </si>
  <si>
    <t>PRESIDENT KRUGER STR 9</t>
  </si>
  <si>
    <t>01/000050375</t>
  </si>
  <si>
    <t>NCPRP2610</t>
  </si>
  <si>
    <t>01/000301385</t>
  </si>
  <si>
    <t>2014 FIRST PAYMENT</t>
  </si>
  <si>
    <t>NCPRP1353</t>
  </si>
  <si>
    <t>OLD COLESBERG HOSPITAL</t>
  </si>
  <si>
    <t>01/000401941</t>
  </si>
  <si>
    <t>NCPRP1145</t>
  </si>
  <si>
    <t>KOSMOS STR 2 STAND 915</t>
  </si>
  <si>
    <t>01/000060671</t>
  </si>
  <si>
    <t>NCPRP1267</t>
  </si>
  <si>
    <t>LOWRYVILLE PRIMARY SCHOOL</t>
  </si>
  <si>
    <t>01/000080436</t>
  </si>
  <si>
    <t>13/14 suppl roll</t>
  </si>
  <si>
    <t>NCPRP1388</t>
  </si>
  <si>
    <t>COMPLEX: ROAD DEPOT</t>
  </si>
  <si>
    <t>01/000602235</t>
  </si>
  <si>
    <t>NCPRP1154</t>
  </si>
  <si>
    <t>SS MADIKANE PRIMARY</t>
  </si>
  <si>
    <t>01/001001287</t>
  </si>
  <si>
    <t>NCPRP1155</t>
  </si>
  <si>
    <t>COLESBERG PRIMARY</t>
  </si>
  <si>
    <t>01/001011289</t>
  </si>
  <si>
    <t>NCPRP1646</t>
  </si>
  <si>
    <t>22,24,26 TORENBERG ST.</t>
  </si>
  <si>
    <t>01/000050117</t>
  </si>
  <si>
    <t>NCPRP1138</t>
  </si>
  <si>
    <t>COLESBERG PRIMARY SCHOOL</t>
  </si>
  <si>
    <t>01/000060605</t>
  </si>
  <si>
    <t>NCPRP1156</t>
  </si>
  <si>
    <t>GOUSBLOM STR 4 STAND 897</t>
  </si>
  <si>
    <t>01/000601980</t>
  </si>
  <si>
    <t>NCPRP2612</t>
  </si>
  <si>
    <t>DAPPERFONTEIN FARM</t>
  </si>
  <si>
    <t>COLESBERG RD</t>
  </si>
  <si>
    <t>no account received</t>
  </si>
  <si>
    <t>NCPRP1763</t>
  </si>
  <si>
    <t>NORVALSPONT INTERMEDIATE SCHOOL</t>
  </si>
  <si>
    <t>01/060000201</t>
  </si>
  <si>
    <t>up to 14/15 pd in full by school</t>
  </si>
  <si>
    <t>NCPRP1458</t>
  </si>
  <si>
    <t>01/060000217</t>
  </si>
  <si>
    <t>2008-2015 not paid</t>
  </si>
  <si>
    <t>NCPRP2613</t>
  </si>
  <si>
    <t>NOUPOORT SCHOOL SPORTSGROUND</t>
  </si>
  <si>
    <t>03/030011501</t>
  </si>
  <si>
    <t>08/09, 14/15 wrong amount pd</t>
  </si>
  <si>
    <t>NCPRP2611</t>
  </si>
  <si>
    <t>FRITZ VISSER HOSPITAL</t>
  </si>
  <si>
    <t>03/030011504</t>
  </si>
  <si>
    <t>NCPRP1105</t>
  </si>
  <si>
    <t>03/030001503</t>
  </si>
  <si>
    <t>NCPRP1860</t>
  </si>
  <si>
    <t>FARM HARTEBEESTHOEK</t>
  </si>
  <si>
    <t>03/000300104</t>
  </si>
  <si>
    <t>14/15 no value, account was levied - to be reversed</t>
  </si>
  <si>
    <t>NCPRP0683</t>
  </si>
  <si>
    <t>NORVALSPONT</t>
  </si>
  <si>
    <t>PRIVATE, 2014 STATE, SDF</t>
  </si>
  <si>
    <t>NCPRP1140</t>
  </si>
  <si>
    <t>CHUNANI PRE-PRIMARY</t>
  </si>
  <si>
    <t>NOUPOORT</t>
  </si>
  <si>
    <t>VOORBREIDINGSKOOL NOUPOORT</t>
  </si>
  <si>
    <t>03/030000079</t>
  </si>
  <si>
    <t>NCPRP1103</t>
  </si>
  <si>
    <t>NOUPOORT COMBINED SCHOOL</t>
  </si>
  <si>
    <t>03/030000096</t>
  </si>
  <si>
    <t>only 17/18 levied, other account?</t>
  </si>
  <si>
    <t>NCPRP1106</t>
  </si>
  <si>
    <t>D M PRETORIUS HIGH SCHOOL</t>
  </si>
  <si>
    <t>03/030000259</t>
  </si>
  <si>
    <t>11/12, 12/13 no levy on account</t>
  </si>
  <si>
    <t>NCPRP1115</t>
  </si>
  <si>
    <t>03/030000349</t>
  </si>
  <si>
    <t>NCPRP1117</t>
  </si>
  <si>
    <t>03/030000350</t>
  </si>
  <si>
    <t>NCPRP1524</t>
  </si>
  <si>
    <t>EURIKA PRIMARY</t>
  </si>
  <si>
    <t>03/030000912</t>
  </si>
  <si>
    <t>NCPRP1907</t>
  </si>
  <si>
    <t>LOWRYVILLE CLINIC</t>
  </si>
  <si>
    <t>UMSOBOMVU MUNICIPALITY</t>
  </si>
  <si>
    <t>NCPRP2410</t>
  </si>
  <si>
    <t>COLESBERG WELLNESS CENTRE</t>
  </si>
  <si>
    <t>NCPRP1906</t>
  </si>
  <si>
    <t>KUYASA CLINIC</t>
  </si>
  <si>
    <t>NCPRP2721</t>
  </si>
  <si>
    <t xml:space="preserve">DOORNKLOOF NATURE RESORT </t>
  </si>
  <si>
    <t>NCPRP2614</t>
  </si>
  <si>
    <t>FARM DAPPERFONTEIN</t>
  </si>
  <si>
    <t>PSI-ROAD</t>
  </si>
  <si>
    <t>NCPRP1868</t>
  </si>
  <si>
    <t>NCPRP1905</t>
  </si>
  <si>
    <t>MANNE DIPICO HOSPITAL</t>
  </si>
  <si>
    <t>KUYASA</t>
  </si>
  <si>
    <t>NCPRP2367</t>
  </si>
  <si>
    <t>NORVALSPONT CLINIC</t>
  </si>
  <si>
    <t>NCPRP1116</t>
  </si>
  <si>
    <t>NANQO SIMON ZONO CLINIC</t>
  </si>
  <si>
    <t>NCPRP1139</t>
  </si>
  <si>
    <t>EUREKAVILLE CLINIC</t>
  </si>
  <si>
    <t>NCPRP2906</t>
  </si>
  <si>
    <t>NOUPOORT COMMUNITY LIBRARY</t>
  </si>
  <si>
    <t>NCPRP1523</t>
  </si>
  <si>
    <t>IKWEZI LOKUSA PRIMARY SCHOOL</t>
  </si>
  <si>
    <t>KWAZAMUXOLO</t>
  </si>
  <si>
    <t>03/030005077</t>
  </si>
  <si>
    <t>NCPRP1521</t>
  </si>
  <si>
    <t>ENOCH MTHETHO SECONDARY SCHOOL</t>
  </si>
  <si>
    <t>03/030005076</t>
  </si>
  <si>
    <t>2009-2014 levied on wrong value</t>
  </si>
  <si>
    <t>unallocated</t>
  </si>
  <si>
    <t>Unallocated</t>
  </si>
  <si>
    <t>properties pd</t>
  </si>
  <si>
    <t>LEVIED</t>
  </si>
  <si>
    <t>private land</t>
  </si>
  <si>
    <t>tribal land</t>
  </si>
  <si>
    <t>trust land</t>
  </si>
  <si>
    <t>government land</t>
  </si>
  <si>
    <t>unregistered land</t>
  </si>
  <si>
    <t>nnn</t>
  </si>
  <si>
    <t>mm</t>
  </si>
  <si>
    <t>ll</t>
  </si>
  <si>
    <t>lll</t>
  </si>
  <si>
    <t>ttt</t>
  </si>
  <si>
    <t>rr</t>
  </si>
  <si>
    <t>ww</t>
  </si>
  <si>
    <t>ppp</t>
  </si>
  <si>
    <t>lkl</t>
  </si>
  <si>
    <t>tra</t>
  </si>
  <si>
    <t>ree</t>
  </si>
  <si>
    <t>fgh</t>
  </si>
  <si>
    <t>yyy</t>
  </si>
  <si>
    <t>mnmm</t>
  </si>
  <si>
    <t>rerr</t>
  </si>
  <si>
    <t>derr</t>
  </si>
  <si>
    <t>rrrrrrr</t>
  </si>
  <si>
    <t>jjj</t>
  </si>
  <si>
    <t>tttt</t>
  </si>
  <si>
    <t>hjjhh</t>
  </si>
  <si>
    <t>kkllk</t>
  </si>
  <si>
    <t>ttyyyy</t>
  </si>
  <si>
    <t>koooo</t>
  </si>
  <si>
    <t>rereee</t>
  </si>
  <si>
    <t>iuiuu</t>
  </si>
  <si>
    <t>llkk</t>
  </si>
  <si>
    <t>huuuu</t>
  </si>
  <si>
    <t>lkkji</t>
  </si>
  <si>
    <t>kiii</t>
  </si>
  <si>
    <t>kiiiiii</t>
  </si>
  <si>
    <t>kiioooo</t>
  </si>
  <si>
    <t>klllllll</t>
  </si>
  <si>
    <t>lkoooo</t>
  </si>
  <si>
    <t>ppllk</t>
  </si>
  <si>
    <t>mlk</t>
  </si>
  <si>
    <t>lkjhh</t>
  </si>
  <si>
    <t>uyy</t>
  </si>
  <si>
    <t>uiiii</t>
  </si>
  <si>
    <t>plok</t>
  </si>
  <si>
    <t>loki</t>
  </si>
  <si>
    <t>lkjjj</t>
  </si>
  <si>
    <t>hjkk</t>
  </si>
  <si>
    <t>klllop</t>
  </si>
  <si>
    <t>koll</t>
  </si>
  <si>
    <t>kikiki</t>
  </si>
  <si>
    <t>klkk</t>
  </si>
  <si>
    <t>lllkkjj</t>
  </si>
  <si>
    <t>Complex</t>
  </si>
  <si>
    <t>School</t>
  </si>
  <si>
    <t>Hospital</t>
  </si>
  <si>
    <t>Library</t>
  </si>
  <si>
    <t>Trustees</t>
  </si>
  <si>
    <t>Sportfield</t>
  </si>
  <si>
    <t>School &amp; Hostel</t>
  </si>
  <si>
    <t xml:space="preserve">School </t>
  </si>
  <si>
    <t>Hostel</t>
  </si>
  <si>
    <t>Care Centre</t>
  </si>
  <si>
    <t>Teacher centre</t>
  </si>
  <si>
    <t>TOTAL</t>
  </si>
  <si>
    <t>Clean</t>
  </si>
  <si>
    <t>Type of building</t>
  </si>
  <si>
    <t>Row Labels</t>
  </si>
  <si>
    <t>Grand Total</t>
  </si>
  <si>
    <t>Column Labels</t>
  </si>
  <si>
    <t>Rates 2015/16</t>
  </si>
  <si>
    <t>Rates 2016/17</t>
  </si>
  <si>
    <t>Rates 2017/18</t>
  </si>
  <si>
    <t>2015/16</t>
  </si>
  <si>
    <t>2016/17</t>
  </si>
  <si>
    <t>2017/18</t>
  </si>
  <si>
    <t>2018/19</t>
  </si>
  <si>
    <t>Financial year</t>
  </si>
  <si>
    <t>Sum of Rates</t>
  </si>
  <si>
    <t>Total Sum of Rates</t>
  </si>
  <si>
    <t>Total Sum of Payment PPW</t>
  </si>
  <si>
    <t>Sum of Payment PPW</t>
  </si>
  <si>
    <t>Total Sum of Rebate</t>
  </si>
  <si>
    <t>Sum of Rebate</t>
  </si>
  <si>
    <t>Payment RPW</t>
  </si>
  <si>
    <t xml:space="preserve"> Payment RPW</t>
  </si>
  <si>
    <t>2019/20</t>
  </si>
  <si>
    <t>2020/21</t>
  </si>
  <si>
    <t>2021/22</t>
  </si>
  <si>
    <t>Type of buildings</t>
  </si>
  <si>
    <t>MTEF Growth projection</t>
  </si>
  <si>
    <t>2015/16 to 2018/19 Rates &amp; Taxes payments</t>
  </si>
  <si>
    <t>CAGR</t>
  </si>
  <si>
    <t>Total  Rates</t>
  </si>
  <si>
    <t>Total  Rebates</t>
  </si>
  <si>
    <t xml:space="preserve">Total  Payment </t>
  </si>
  <si>
    <t>Total Arrears</t>
  </si>
  <si>
    <t xml:space="preserve"> Rebates</t>
  </si>
  <si>
    <t xml:space="preserve">Payment </t>
  </si>
  <si>
    <t>Arrears</t>
  </si>
  <si>
    <t>Rebates</t>
  </si>
  <si>
    <t>Fin years</t>
  </si>
  <si>
    <t>% of payment</t>
  </si>
  <si>
    <t>Sum of Valuation</t>
  </si>
  <si>
    <t>Types of buildings</t>
  </si>
  <si>
    <t>Municipal rates and taxes expenditure incurred on vacant and unused properties by the department of Roads and Public Works</t>
  </si>
  <si>
    <t xml:space="preserve">Go to </t>
  </si>
  <si>
    <t xml:space="preserve">The rates schedule for all properties in the Northern Cape Province  as received from the Property Management unit of the department of Roads and Public Works </t>
  </si>
  <si>
    <t>Go to Raw Data 1</t>
  </si>
  <si>
    <t>Go to Raw Data 2</t>
  </si>
  <si>
    <t>The Data is cleaned and grouped according to type of building   for ease of reference</t>
  </si>
  <si>
    <t>The payment trend over the four review period has decreased by an average of 33 per cent</t>
  </si>
  <si>
    <t>Go to trend analysis</t>
  </si>
  <si>
    <t>The growth is projected using the CPIX as per the  2019 MTEF technical guidelines</t>
  </si>
  <si>
    <t>Go to growth projections</t>
  </si>
  <si>
    <t xml:space="preserve">The payment share per type of building </t>
  </si>
  <si>
    <t>Go to share analysis</t>
  </si>
  <si>
    <t>The Pareto Analysis</t>
  </si>
  <si>
    <t>Go to pareto analysis</t>
  </si>
  <si>
    <t>The table and the graph showing amounts in arrears to municipalities per financial year</t>
  </si>
  <si>
    <t>Go to Arrears</t>
  </si>
  <si>
    <t xml:space="preserve">The valuation for the properties amounts to R38 million and has been slightly flactuating from 2015/16 to 2018/19 financial years </t>
  </si>
  <si>
    <t xml:space="preserve">Go to Valuations </t>
  </si>
  <si>
    <t>2015/16 to 2018/19 Rates &amp; Taxes debt owed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</si>
</sst>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164" formatCode="_ * #,##0_ ;_ * \-#,##0_ ;_ * &quot;-&quot;_ ;_ @_ "/>
    <numFmt numFmtId="165" formatCode="_ &quot;R&quot;\ * #,##0.00_ ;_ &quot;R&quot;\ * \-#,##0.00_ ;_ &quot;R&quot;\ * &quot;-&quot;??_ ;_ @_ "/>
    <numFmt numFmtId="166" formatCode="_ * #,##0.00_ ;_ * \-#,##0.00_ ;_ * &quot;-&quot;??_ ;_ @_ "/>
    <numFmt numFmtId="167" formatCode="#,##0.0000000"/>
    <numFmt numFmtId="168" formatCode="#,##0.00000"/>
    <numFmt numFmtId="169" formatCode="0.0000000"/>
    <numFmt numFmtId="170" formatCode="_(* #,##0.00_);_(* \(#,##0.00\);_(* &quot;-&quot;??_);_(@_)"/>
    <numFmt numFmtId="171" formatCode="_ * #,##0.00_ ;_ * \-#,##0.00_ ;_ * &quot;-&quot;??.0_ ;_ @_ "/>
    <numFmt numFmtId="172" formatCode="#,##0.000"/>
    <numFmt numFmtId="173" formatCode="_ [$R-432]\ * #,##0.00_ ;_ [$R-432]\ * \-#,##0.00_ ;_ [$R-432]\ * &quot;-&quot;??_ ;_ @_ "/>
    <numFmt numFmtId="174" formatCode="#,##0.00_);[Red]\(#,##0.00\)"/>
    <numFmt numFmtId="175" formatCode="0.000000000"/>
    <numFmt numFmtId="176" formatCode="0.000000"/>
    <numFmt numFmtId="177" formatCode="_-&quot;£&quot;* #,##0.00_-;\-&quot;£&quot;* #,##0.00_-;_-&quot;£&quot;* &quot;-&quot;??_-;_-@_-"/>
    <numFmt numFmtId="178" formatCode="0.000000_ "/>
    <numFmt numFmtId="179" formatCode="_ * #,##0_ ;_ * \-#,##0_ ;_ * &quot;-&quot;??_ ;_ @_ "/>
    <numFmt numFmtId="180" formatCode="_ * #,##0.0000_ ;_ * \-#,##0.0000_ ;_ * &quot;-&quot;??_ ;_ @_ "/>
    <numFmt numFmtId="181" formatCode="0.000000000_ "/>
    <numFmt numFmtId="182" formatCode="0.000"/>
    <numFmt numFmtId="183" formatCode="_ * #,##0.00000_ ;_ * \-#,##0.00000_ ;_ * &quot;-&quot;??.000_ ;_ @_ "/>
    <numFmt numFmtId="184" formatCode="_ * #,##0.0000000_ ;_ * \-#,##0.0000000_ ;_ * &quot;-&quot;??.00000_ ;_ @_ "/>
    <numFmt numFmtId="185" formatCode="0.00000"/>
    <numFmt numFmtId="186" formatCode="_(* #,##0_);_(* \(#,##0\);_(* &quot;-&quot;??_);_(@_)"/>
    <numFmt numFmtId="187" formatCode="#,##0.0000"/>
    <numFmt numFmtId="188" formatCode="0.0000"/>
    <numFmt numFmtId="189" formatCode="_ * #,##0.000000_ ;_ * \-#,##0.000000_ ;_ * &quot;-&quot;??_ ;_ @_ "/>
    <numFmt numFmtId="190" formatCode="0.00000_ "/>
    <numFmt numFmtId="191" formatCode="_ * #,##0.000000_ ;_ * \-#,##0.000000_ ;_ * &quot;-&quot;??.0000_ ;_ @_ "/>
    <numFmt numFmtId="192" formatCode="00000"/>
    <numFmt numFmtId="193" formatCode="_ * #,##0.00_ ;_ * \-#,##0.00_ ;_ * &quot;-&quot;??.00_ ;_ @_ "/>
    <numFmt numFmtId="194" formatCode="_ * #,##0.000000000_ ;_ * \-#,##0.000000000_ ;_ * &quot;-&quot;??_ ;_ @_ "/>
    <numFmt numFmtId="195" formatCode="#,##0.000000"/>
    <numFmt numFmtId="196" formatCode="[$R-1C09]\ #,##0.00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name val="Tahoma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9"/>
      <name val="Arial"/>
      <family val="2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u/>
      <sz val="8"/>
      <color theme="1"/>
      <name val="Tahoma"/>
      <family val="2"/>
    </font>
    <font>
      <b/>
      <u/>
      <sz val="8"/>
      <name val="Tahoma"/>
      <family val="2"/>
    </font>
    <font>
      <i/>
      <sz val="8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/>
      <bottom style="thin">
        <color theme="0" tint="-0.499984740745262"/>
      </bottom>
      <diagonal/>
    </border>
    <border>
      <left/>
      <right style="thin">
        <color auto="1"/>
      </right>
      <top/>
      <bottom style="thin">
        <color theme="0" tint="-0.499984740745262"/>
      </bottom>
      <diagonal/>
    </border>
    <border>
      <left/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indexed="65"/>
      </top>
      <bottom/>
      <diagonal/>
    </border>
    <border>
      <left style="hair">
        <color auto="1"/>
      </left>
      <right style="hair">
        <color auto="1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hair">
        <color auto="1"/>
      </right>
      <top style="thin">
        <color indexed="8"/>
      </top>
      <bottom/>
      <diagonal/>
    </border>
    <border>
      <left style="hair">
        <color auto="1"/>
      </left>
      <right style="hair">
        <color auto="1"/>
      </right>
      <top style="thin">
        <color indexed="8"/>
      </top>
      <bottom/>
      <diagonal/>
    </border>
    <border>
      <left style="thin">
        <color indexed="8"/>
      </left>
      <right style="hair">
        <color auto="1"/>
      </right>
      <top style="thin">
        <color indexed="65"/>
      </top>
      <bottom/>
      <diagonal/>
    </border>
    <border>
      <left style="thin">
        <color indexed="8"/>
      </left>
      <right style="hair">
        <color auto="1"/>
      </right>
      <top style="thin">
        <color indexed="8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8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65"/>
      </top>
      <bottom/>
      <diagonal/>
    </border>
    <border>
      <left style="hair">
        <color indexed="8"/>
      </left>
      <right style="hair">
        <color indexed="8"/>
      </right>
      <top style="thin">
        <color indexed="65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65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</borders>
  <cellStyleXfs count="10">
    <xf numFmtId="0" fontId="0" fillId="0" borderId="0"/>
    <xf numFmtId="166" fontId="21" fillId="0" borderId="0" applyFont="0" applyFill="0" applyBorder="0" applyAlignment="0" applyProtection="0"/>
    <xf numFmtId="177" fontId="2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21" fillId="0" borderId="0"/>
    <xf numFmtId="0" fontId="17" fillId="0" borderId="0"/>
    <xf numFmtId="0" fontId="21" fillId="0" borderId="0"/>
    <xf numFmtId="165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131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3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166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6" fontId="0" fillId="5" borderId="0" xfId="0" applyNumberFormat="1" applyFill="1" applyAlignment="1">
      <alignment vertical="center"/>
    </xf>
    <xf numFmtId="166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166" fontId="0" fillId="0" borderId="0" xfId="1" applyFont="1" applyAlignment="1">
      <alignment vertical="center"/>
    </xf>
    <xf numFmtId="179" fontId="0" fillId="0" borderId="0" xfId="0" applyNumberFormat="1" applyAlignment="1">
      <alignment vertical="center"/>
    </xf>
    <xf numFmtId="189" fontId="0" fillId="0" borderId="0" xfId="1" applyNumberFormat="1" applyFont="1" applyAlignment="1">
      <alignment vertical="center"/>
    </xf>
    <xf numFmtId="166" fontId="0" fillId="5" borderId="0" xfId="1" applyFont="1" applyFill="1" applyAlignment="1">
      <alignment vertical="center"/>
    </xf>
    <xf numFmtId="4" fontId="0" fillId="0" borderId="0" xfId="1" applyNumberFormat="1" applyFont="1" applyAlignment="1">
      <alignment vertical="center"/>
    </xf>
    <xf numFmtId="166" fontId="0" fillId="6" borderId="0" xfId="1" applyFont="1" applyFill="1" applyAlignment="1">
      <alignment vertical="center"/>
    </xf>
    <xf numFmtId="166" fontId="0" fillId="7" borderId="0" xfId="1" applyFont="1" applyFill="1" applyAlignment="1">
      <alignment vertical="center"/>
    </xf>
    <xf numFmtId="0" fontId="0" fillId="8" borderId="0" xfId="0" applyFill="1" applyAlignment="1">
      <alignment vertical="center"/>
    </xf>
    <xf numFmtId="4" fontId="0" fillId="0" borderId="0" xfId="0" applyNumberForma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92" fontId="0" fillId="0" borderId="1" xfId="0" applyNumberFormat="1" applyFont="1" applyFill="1" applyBorder="1" applyAlignment="1">
      <alignment horizontal="right" vertical="center"/>
    </xf>
    <xf numFmtId="1" fontId="0" fillId="0" borderId="1" xfId="5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5" applyFont="1" applyFill="1" applyBorder="1" applyAlignment="1">
      <alignment horizontal="center" vertical="center"/>
    </xf>
    <xf numFmtId="196" fontId="5" fillId="0" borderId="1" xfId="0" applyNumberFormat="1" applyFont="1" applyFill="1" applyBorder="1" applyAlignment="1">
      <alignment horizontal="left" vertical="center"/>
    </xf>
    <xf numFmtId="192" fontId="0" fillId="0" borderId="1" xfId="0" applyNumberFormat="1" applyFont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96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left" vertical="center"/>
    </xf>
    <xf numFmtId="0" fontId="0" fillId="0" borderId="1" xfId="6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" fontId="0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66" fontId="8" fillId="9" borderId="0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Border="1" applyAlignment="1">
      <alignment horizontal="center" vertical="center"/>
    </xf>
    <xf numFmtId="0" fontId="4" fillId="9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166" fontId="4" fillId="9" borderId="1" xfId="0" applyNumberFormat="1" applyFont="1" applyFill="1" applyBorder="1" applyAlignment="1">
      <alignment horizontal="center" vertical="center"/>
    </xf>
    <xf numFmtId="166" fontId="4" fillId="9" borderId="1" xfId="3" applyNumberFormat="1" applyFont="1" applyFill="1" applyBorder="1" applyAlignment="1">
      <alignment horizontal="center" vertical="center"/>
    </xf>
    <xf numFmtId="166" fontId="4" fillId="9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6" fontId="0" fillId="0" borderId="1" xfId="1" applyFont="1" applyFill="1" applyBorder="1" applyAlignment="1">
      <alignment vertical="center"/>
    </xf>
    <xf numFmtId="4" fontId="0" fillId="10" borderId="1" xfId="0" applyNumberFormat="1" applyFont="1" applyFill="1" applyBorder="1" applyAlignment="1">
      <alignment vertical="center"/>
    </xf>
    <xf numFmtId="166" fontId="0" fillId="7" borderId="1" xfId="0" applyNumberFormat="1" applyFont="1" applyFill="1" applyBorder="1" applyAlignment="1">
      <alignment vertical="center"/>
    </xf>
    <xf numFmtId="166" fontId="0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7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4" fontId="0" fillId="10" borderId="1" xfId="0" applyNumberFormat="1" applyFont="1" applyFill="1" applyBorder="1" applyAlignment="1">
      <alignment horizontal="right" vertical="center"/>
    </xf>
    <xf numFmtId="4" fontId="5" fillId="10" borderId="1" xfId="0" applyNumberFormat="1" applyFont="1" applyFill="1" applyBorder="1" applyAlignment="1">
      <alignment vertical="center"/>
    </xf>
    <xf numFmtId="166" fontId="0" fillId="4" borderId="0" xfId="0" applyNumberFormat="1" applyFill="1" applyAlignment="1">
      <alignment vertical="center"/>
    </xf>
    <xf numFmtId="3" fontId="8" fillId="11" borderId="0" xfId="0" applyNumberFormat="1" applyFont="1" applyFill="1" applyBorder="1" applyAlignment="1">
      <alignment horizontal="center" vertical="center"/>
    </xf>
    <xf numFmtId="166" fontId="4" fillId="4" borderId="1" xfId="0" applyNumberFormat="1" applyFont="1" applyFill="1" applyBorder="1" applyAlignment="1">
      <alignment horizontal="center" vertical="center"/>
    </xf>
    <xf numFmtId="166" fontId="4" fillId="4" borderId="1" xfId="3" applyNumberFormat="1" applyFont="1" applyFill="1" applyBorder="1" applyAlignment="1">
      <alignment horizontal="center" vertical="center"/>
    </xf>
    <xf numFmtId="166" fontId="4" fillId="4" borderId="1" xfId="0" applyNumberFormat="1" applyFont="1" applyFill="1" applyBorder="1" applyAlignment="1">
      <alignment horizontal="center" vertical="center" wrapText="1"/>
    </xf>
    <xf numFmtId="0" fontId="4" fillId="11" borderId="1" xfId="0" applyNumberFormat="1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right" vertical="center"/>
    </xf>
    <xf numFmtId="0" fontId="0" fillId="3" borderId="1" xfId="0" applyFont="1" applyFill="1" applyBorder="1" applyAlignment="1">
      <alignment vertical="center" wrapText="1"/>
    </xf>
    <xf numFmtId="166" fontId="8" fillId="11" borderId="0" xfId="0" applyNumberFormat="1" applyFont="1" applyFill="1" applyBorder="1" applyAlignment="1">
      <alignment horizontal="center" vertical="center"/>
    </xf>
    <xf numFmtId="166" fontId="0" fillId="11" borderId="0" xfId="0" applyNumberFormat="1" applyFill="1" applyAlignment="1">
      <alignment vertical="center"/>
    </xf>
    <xf numFmtId="166" fontId="8" fillId="12" borderId="0" xfId="0" applyNumberFormat="1" applyFont="1" applyFill="1" applyBorder="1" applyAlignment="1">
      <alignment horizontal="center" vertical="center"/>
    </xf>
    <xf numFmtId="166" fontId="4" fillId="11" borderId="1" xfId="0" applyNumberFormat="1" applyFont="1" applyFill="1" applyBorder="1" applyAlignment="1">
      <alignment horizontal="center" vertical="center"/>
    </xf>
    <xf numFmtId="166" fontId="4" fillId="11" borderId="1" xfId="3" applyNumberFormat="1" applyFont="1" applyFill="1" applyBorder="1" applyAlignment="1">
      <alignment horizontal="center" vertical="center"/>
    </xf>
    <xf numFmtId="166" fontId="4" fillId="11" borderId="1" xfId="0" applyNumberFormat="1" applyFont="1" applyFill="1" applyBorder="1" applyAlignment="1">
      <alignment horizontal="center" vertical="center" wrapText="1"/>
    </xf>
    <xf numFmtId="0" fontId="4" fillId="12" borderId="1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166" fontId="4" fillId="12" borderId="1" xfId="0" applyNumberFormat="1" applyFont="1" applyFill="1" applyBorder="1" applyAlignment="1">
      <alignment horizontal="center" vertical="center"/>
    </xf>
    <xf numFmtId="0" fontId="5" fillId="0" borderId="1" xfId="4" applyFont="1" applyFill="1" applyBorder="1" applyAlignment="1">
      <alignment vertical="center"/>
    </xf>
    <xf numFmtId="0" fontId="5" fillId="7" borderId="1" xfId="4" applyFont="1" applyFill="1" applyBorder="1" applyAlignment="1">
      <alignment vertical="center"/>
    </xf>
    <xf numFmtId="0" fontId="5" fillId="0" borderId="1" xfId="4" applyFont="1" applyFill="1" applyBorder="1" applyAlignment="1">
      <alignment horizontal="center" vertical="center"/>
    </xf>
    <xf numFmtId="4" fontId="5" fillId="0" borderId="1" xfId="4" applyNumberFormat="1" applyFont="1" applyFill="1" applyBorder="1" applyAlignment="1">
      <alignment vertical="center"/>
    </xf>
    <xf numFmtId="4" fontId="5" fillId="7" borderId="1" xfId="4" applyNumberFormat="1" applyFont="1" applyFill="1" applyBorder="1" applyAlignment="1">
      <alignment vertical="center"/>
    </xf>
    <xf numFmtId="4" fontId="5" fillId="0" borderId="1" xfId="4" applyNumberFormat="1" applyFont="1" applyFill="1" applyBorder="1" applyAlignment="1">
      <alignment horizontal="center" vertical="center"/>
    </xf>
    <xf numFmtId="4" fontId="0" fillId="0" borderId="1" xfId="4" applyNumberFormat="1" applyFont="1" applyFill="1" applyBorder="1" applyAlignment="1">
      <alignment vertical="center"/>
    </xf>
    <xf numFmtId="4" fontId="0" fillId="7" borderId="1" xfId="4" applyNumberFormat="1" applyFont="1" applyFill="1" applyBorder="1" applyAlignment="1">
      <alignment vertical="center"/>
    </xf>
    <xf numFmtId="4" fontId="0" fillId="0" borderId="1" xfId="4" applyNumberFormat="1" applyFont="1" applyFill="1" applyBorder="1" applyAlignment="1">
      <alignment horizontal="center" vertical="center"/>
    </xf>
    <xf numFmtId="166" fontId="8" fillId="13" borderId="0" xfId="0" applyNumberFormat="1" applyFont="1" applyFill="1" applyBorder="1" applyAlignment="1">
      <alignment horizontal="center" vertical="center"/>
    </xf>
    <xf numFmtId="166" fontId="0" fillId="12" borderId="0" xfId="0" applyNumberFormat="1" applyFill="1" applyAlignment="1">
      <alignment vertical="center"/>
    </xf>
    <xf numFmtId="166" fontId="8" fillId="14" borderId="0" xfId="0" applyNumberFormat="1" applyFont="1" applyFill="1" applyBorder="1" applyAlignment="1">
      <alignment horizontal="center" vertical="center"/>
    </xf>
    <xf numFmtId="166" fontId="4" fillId="12" borderId="1" xfId="3" applyNumberFormat="1" applyFont="1" applyFill="1" applyBorder="1" applyAlignment="1">
      <alignment horizontal="center" vertical="center"/>
    </xf>
    <xf numFmtId="166" fontId="4" fillId="13" borderId="1" xfId="0" applyNumberFormat="1" applyFont="1" applyFill="1" applyBorder="1" applyAlignment="1">
      <alignment horizontal="center" vertical="center" wrapText="1"/>
    </xf>
    <xf numFmtId="0" fontId="4" fillId="14" borderId="1" xfId="0" applyNumberFormat="1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166" fontId="4" fillId="14" borderId="1" xfId="1" applyFont="1" applyFill="1" applyBorder="1" applyAlignment="1">
      <alignment horizontal="center" vertical="center"/>
    </xf>
    <xf numFmtId="166" fontId="4" fillId="14" borderId="1" xfId="0" applyNumberFormat="1" applyFon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vertical="center"/>
    </xf>
    <xf numFmtId="4" fontId="5" fillId="0" borderId="1" xfId="4" applyNumberFormat="1" applyFont="1" applyFill="1" applyBorder="1" applyAlignment="1">
      <alignment horizontal="right" vertical="center"/>
    </xf>
    <xf numFmtId="0" fontId="6" fillId="0" borderId="1" xfId="4" applyFont="1" applyFill="1" applyBorder="1" applyAlignment="1">
      <alignment horizontal="center" vertical="center"/>
    </xf>
    <xf numFmtId="4" fontId="0" fillId="6" borderId="1" xfId="0" applyNumberFormat="1" applyFont="1" applyFill="1" applyBorder="1" applyAlignment="1">
      <alignment horizontal="right" vertical="center"/>
    </xf>
    <xf numFmtId="0" fontId="0" fillId="0" borderId="1" xfId="4" applyFont="1" applyFill="1" applyBorder="1" applyAlignment="1">
      <alignment vertical="center"/>
    </xf>
    <xf numFmtId="4" fontId="5" fillId="6" borderId="1" xfId="0" applyNumberFormat="1" applyFont="1" applyFill="1" applyBorder="1" applyAlignment="1">
      <alignment vertical="center"/>
    </xf>
    <xf numFmtId="166" fontId="0" fillId="14" borderId="0" xfId="0" applyNumberFormat="1" applyFill="1" applyAlignment="1">
      <alignment vertical="center"/>
    </xf>
    <xf numFmtId="179" fontId="8" fillId="15" borderId="0" xfId="0" applyNumberFormat="1" applyFont="1" applyFill="1" applyBorder="1" applyAlignment="1">
      <alignment horizontal="center" vertical="center"/>
    </xf>
    <xf numFmtId="0" fontId="4" fillId="15" borderId="1" xfId="0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166" fontId="4" fillId="15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right" vertical="center"/>
    </xf>
    <xf numFmtId="0" fontId="0" fillId="7" borderId="1" xfId="4" applyFont="1" applyFill="1" applyBorder="1" applyAlignment="1">
      <alignment vertical="center"/>
    </xf>
    <xf numFmtId="2" fontId="5" fillId="7" borderId="1" xfId="4" applyNumberFormat="1" applyFont="1" applyFill="1" applyBorder="1" applyAlignment="1">
      <alignment vertical="center"/>
    </xf>
    <xf numFmtId="166" fontId="8" fillId="15" borderId="0" xfId="0" applyNumberFormat="1" applyFont="1" applyFill="1" applyBorder="1" applyAlignment="1">
      <alignment horizontal="center" vertical="center"/>
    </xf>
    <xf numFmtId="166" fontId="0" fillId="15" borderId="0" xfId="0" applyNumberFormat="1" applyFill="1" applyAlignment="1">
      <alignment vertical="center"/>
    </xf>
    <xf numFmtId="166" fontId="8" fillId="16" borderId="0" xfId="0" applyNumberFormat="1" applyFont="1" applyFill="1" applyBorder="1" applyAlignment="1">
      <alignment horizontal="center" vertical="center"/>
    </xf>
    <xf numFmtId="166" fontId="4" fillId="15" borderId="1" xfId="0" applyNumberFormat="1" applyFont="1" applyFill="1" applyBorder="1" applyAlignment="1">
      <alignment horizontal="center" vertical="center" wrapText="1"/>
    </xf>
    <xf numFmtId="0" fontId="4" fillId="16" borderId="1" xfId="0" applyNumberFormat="1" applyFont="1" applyFill="1" applyBorder="1" applyAlignment="1">
      <alignment horizontal="center" vertical="center"/>
    </xf>
    <xf numFmtId="189" fontId="4" fillId="16" borderId="1" xfId="1" applyNumberFormat="1" applyFont="1" applyFill="1" applyBorder="1" applyAlignment="1">
      <alignment horizontal="center" vertical="center"/>
    </xf>
    <xf numFmtId="166" fontId="4" fillId="16" borderId="1" xfId="1" applyFont="1" applyFill="1" applyBorder="1" applyAlignment="1">
      <alignment horizontal="center" vertical="center"/>
    </xf>
    <xf numFmtId="166" fontId="4" fillId="16" borderId="1" xfId="0" applyNumberFormat="1" applyFont="1" applyFill="1" applyBorder="1" applyAlignment="1">
      <alignment horizontal="center" vertical="center" wrapText="1"/>
    </xf>
    <xf numFmtId="179" fontId="0" fillId="0" borderId="1" xfId="1" applyNumberFormat="1" applyFont="1" applyFill="1" applyBorder="1" applyAlignment="1">
      <alignment horizontal="right" vertical="center"/>
    </xf>
    <xf numFmtId="169" fontId="0" fillId="0" borderId="1" xfId="0" applyNumberFormat="1" applyFill="1" applyBorder="1" applyAlignment="1">
      <alignment vertical="center"/>
    </xf>
    <xf numFmtId="166" fontId="5" fillId="0" borderId="1" xfId="1" applyFont="1" applyFill="1" applyBorder="1" applyAlignment="1">
      <alignment vertical="center"/>
    </xf>
    <xf numFmtId="166" fontId="5" fillId="6" borderId="1" xfId="1" applyFont="1" applyFill="1" applyBorder="1" applyAlignment="1">
      <alignment vertical="center"/>
    </xf>
    <xf numFmtId="0" fontId="5" fillId="5" borderId="1" xfId="4" applyFont="1" applyFill="1" applyBorder="1" applyAlignment="1">
      <alignment vertical="center"/>
    </xf>
    <xf numFmtId="179" fontId="0" fillId="0" borderId="1" xfId="1" applyNumberFormat="1" applyFont="1" applyFill="1" applyBorder="1" applyAlignment="1">
      <alignment horizontal="right" vertical="center" wrapText="1"/>
    </xf>
    <xf numFmtId="169" fontId="0" fillId="0" borderId="1" xfId="0" applyNumberFormat="1" applyBorder="1" applyAlignment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5" borderId="1" xfId="0" applyFont="1" applyFill="1" applyBorder="1" applyAlignment="1">
      <alignment vertical="center"/>
    </xf>
    <xf numFmtId="189" fontId="5" fillId="0" borderId="1" xfId="1" applyNumberFormat="1" applyFont="1" applyFill="1" applyBorder="1" applyAlignment="1">
      <alignment vertical="center"/>
    </xf>
    <xf numFmtId="4" fontId="5" fillId="5" borderId="1" xfId="4" applyNumberFormat="1" applyFont="1" applyFill="1" applyBorder="1" applyAlignment="1">
      <alignment vertical="center"/>
    </xf>
    <xf numFmtId="4" fontId="0" fillId="5" borderId="1" xfId="4" applyNumberFormat="1" applyFont="1" applyFill="1" applyBorder="1" applyAlignment="1">
      <alignment vertical="center"/>
    </xf>
    <xf numFmtId="179" fontId="0" fillId="0" borderId="1" xfId="1" applyNumberFormat="1" applyFont="1" applyBorder="1" applyAlignment="1">
      <alignment vertical="center"/>
    </xf>
    <xf numFmtId="179" fontId="5" fillId="0" borderId="1" xfId="1" applyNumberFormat="1" applyFont="1" applyFill="1" applyBorder="1" applyAlignment="1">
      <alignment horizontal="right" vertical="center"/>
    </xf>
    <xf numFmtId="189" fontId="0" fillId="0" borderId="1" xfId="1" applyNumberFormat="1" applyFont="1" applyFill="1" applyBorder="1" applyAlignment="1">
      <alignment vertical="center"/>
    </xf>
    <xf numFmtId="179" fontId="6" fillId="0" borderId="1" xfId="1" applyNumberFormat="1" applyFont="1" applyFill="1" applyBorder="1" applyAlignment="1">
      <alignment horizontal="right" vertical="center"/>
    </xf>
    <xf numFmtId="166" fontId="0" fillId="16" borderId="0" xfId="1" applyFont="1" applyFill="1" applyAlignment="1">
      <alignment vertical="center"/>
    </xf>
    <xf numFmtId="166" fontId="8" fillId="17" borderId="0" xfId="0" applyNumberFormat="1" applyFont="1" applyFill="1" applyBorder="1" applyAlignment="1">
      <alignment horizontal="center" vertical="center"/>
    </xf>
    <xf numFmtId="166" fontId="8" fillId="17" borderId="0" xfId="1" applyFont="1" applyFill="1" applyBorder="1" applyAlignment="1">
      <alignment horizontal="center" vertical="center"/>
    </xf>
    <xf numFmtId="166" fontId="0" fillId="17" borderId="0" xfId="0" applyNumberFormat="1" applyFill="1" applyAlignment="1">
      <alignment vertical="center"/>
    </xf>
    <xf numFmtId="0" fontId="4" fillId="17" borderId="1" xfId="0" applyNumberFormat="1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166" fontId="4" fillId="17" borderId="1" xfId="0" applyNumberFormat="1" applyFont="1" applyFill="1" applyBorder="1" applyAlignment="1">
      <alignment horizontal="center" vertical="center"/>
    </xf>
    <xf numFmtId="166" fontId="4" fillId="17" borderId="1" xfId="1" applyFont="1" applyFill="1" applyBorder="1" applyAlignment="1">
      <alignment horizontal="center" vertical="center"/>
    </xf>
    <xf numFmtId="166" fontId="4" fillId="17" borderId="1" xfId="1" applyFont="1" applyFill="1" applyBorder="1" applyAlignment="1">
      <alignment horizontal="center" vertical="center" wrapText="1"/>
    </xf>
    <xf numFmtId="166" fontId="0" fillId="6" borderId="1" xfId="1" applyFont="1" applyFill="1" applyBorder="1" applyAlignment="1">
      <alignment vertical="center"/>
    </xf>
    <xf numFmtId="166" fontId="0" fillId="5" borderId="1" xfId="1" applyFont="1" applyFill="1" applyBorder="1" applyAlignment="1">
      <alignment vertical="center"/>
    </xf>
    <xf numFmtId="166" fontId="0" fillId="0" borderId="1" xfId="0" applyNumberFormat="1" applyFont="1" applyBorder="1" applyAlignment="1">
      <alignment vertical="center"/>
    </xf>
    <xf numFmtId="166" fontId="0" fillId="7" borderId="1" xfId="1" applyFont="1" applyFill="1" applyBorder="1" applyAlignment="1">
      <alignment vertical="center"/>
    </xf>
    <xf numFmtId="166" fontId="0" fillId="0" borderId="1" xfId="1" applyFont="1" applyBorder="1" applyAlignment="1">
      <alignment vertical="center"/>
    </xf>
    <xf numFmtId="166" fontId="8" fillId="3" borderId="0" xfId="0" applyNumberFormat="1" applyFont="1" applyFill="1" applyBorder="1" applyAlignment="1">
      <alignment horizontal="center" vertical="center"/>
    </xf>
    <xf numFmtId="166" fontId="9" fillId="3" borderId="0" xfId="0" applyNumberFormat="1" applyFont="1" applyFill="1" applyBorder="1" applyAlignment="1">
      <alignment horizontal="center" vertical="center"/>
    </xf>
    <xf numFmtId="166" fontId="0" fillId="3" borderId="0" xfId="0" applyNumberFormat="1" applyFill="1" applyAlignment="1">
      <alignment vertical="center"/>
    </xf>
    <xf numFmtId="166" fontId="4" fillId="18" borderId="0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166" fontId="4" fillId="3" borderId="1" xfId="1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 wrapText="1"/>
    </xf>
    <xf numFmtId="0" fontId="4" fillId="18" borderId="1" xfId="0" applyNumberFormat="1" applyFont="1" applyFill="1" applyBorder="1" applyAlignment="1">
      <alignment horizontal="center" vertical="center"/>
    </xf>
    <xf numFmtId="169" fontId="0" fillId="0" borderId="1" xfId="0" applyNumberFormat="1" applyFont="1" applyFill="1" applyBorder="1" applyAlignment="1">
      <alignment horizontal="center" vertical="center"/>
    </xf>
    <xf numFmtId="166" fontId="10" fillId="18" borderId="0" xfId="0" applyNumberFormat="1" applyFont="1" applyFill="1" applyBorder="1" applyAlignment="1">
      <alignment horizontal="center" vertical="center"/>
    </xf>
    <xf numFmtId="166" fontId="5" fillId="18" borderId="0" xfId="0" applyNumberFormat="1" applyFont="1" applyFill="1" applyAlignment="1">
      <alignment vertical="center"/>
    </xf>
    <xf numFmtId="166" fontId="4" fillId="19" borderId="0" xfId="0" applyNumberFormat="1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166" fontId="4" fillId="18" borderId="1" xfId="0" applyNumberFormat="1" applyFont="1" applyFill="1" applyBorder="1" applyAlignment="1">
      <alignment horizontal="center" vertical="center"/>
    </xf>
    <xf numFmtId="166" fontId="4" fillId="18" borderId="1" xfId="3" applyNumberFormat="1" applyFont="1" applyFill="1" applyBorder="1" applyAlignment="1">
      <alignment horizontal="center" vertical="center" wrapText="1"/>
    </xf>
    <xf numFmtId="166" fontId="4" fillId="18" borderId="1" xfId="1" applyFont="1" applyFill="1" applyBorder="1" applyAlignment="1">
      <alignment horizontal="center" vertical="center"/>
    </xf>
    <xf numFmtId="166" fontId="4" fillId="18" borderId="1" xfId="0" applyNumberFormat="1" applyFont="1" applyFill="1" applyBorder="1" applyAlignment="1">
      <alignment horizontal="center" vertical="center" wrapText="1"/>
    </xf>
    <xf numFmtId="0" fontId="4" fillId="19" borderId="1" xfId="0" applyNumberFormat="1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166" fontId="5" fillId="0" borderId="1" xfId="0" applyNumberFormat="1" applyFont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169" fontId="0" fillId="0" borderId="1" xfId="0" applyNumberFormat="1" applyFont="1" applyFill="1" applyBorder="1" applyAlignment="1">
      <alignment horizontal="right" vertical="center"/>
    </xf>
    <xf numFmtId="166" fontId="5" fillId="0" borderId="1" xfId="1" applyFont="1" applyBorder="1" applyAlignment="1">
      <alignment vertical="center"/>
    </xf>
    <xf numFmtId="169" fontId="0" fillId="0" borderId="1" xfId="0" applyNumberFormat="1" applyFill="1" applyBorder="1" applyAlignment="1">
      <alignment horizontal="right" vertical="center"/>
    </xf>
    <xf numFmtId="166" fontId="5" fillId="19" borderId="0" xfId="1" applyFont="1" applyFill="1" applyAlignment="1">
      <alignment vertical="center"/>
    </xf>
    <xf numFmtId="166" fontId="4" fillId="20" borderId="0" xfId="0" applyNumberFormat="1" applyFont="1" applyFill="1" applyBorder="1" applyAlignment="1">
      <alignment horizontal="center" vertical="center"/>
    </xf>
    <xf numFmtId="166" fontId="4" fillId="19" borderId="1" xfId="1" applyFont="1" applyFill="1" applyBorder="1" applyAlignment="1">
      <alignment horizontal="center" vertical="center"/>
    </xf>
    <xf numFmtId="166" fontId="4" fillId="19" borderId="1" xfId="3" applyNumberFormat="1" applyFont="1" applyFill="1" applyBorder="1" applyAlignment="1">
      <alignment horizontal="center" vertical="center" wrapText="1"/>
    </xf>
    <xf numFmtId="166" fontId="4" fillId="19" borderId="1" xfId="1" applyFont="1" applyFill="1" applyBorder="1" applyAlignment="1">
      <alignment horizontal="center" vertical="center" wrapText="1"/>
    </xf>
    <xf numFmtId="0" fontId="4" fillId="20" borderId="1" xfId="0" applyNumberFormat="1" applyFont="1" applyFill="1" applyBorder="1" applyAlignment="1">
      <alignment horizontal="center" vertical="center"/>
    </xf>
    <xf numFmtId="0" fontId="4" fillId="20" borderId="1" xfId="0" applyFont="1" applyFill="1" applyBorder="1" applyAlignment="1">
      <alignment horizontal="center" vertical="center"/>
    </xf>
    <xf numFmtId="4" fontId="4" fillId="20" borderId="1" xfId="1" applyNumberFormat="1" applyFont="1" applyFill="1" applyBorder="1" applyAlignment="1">
      <alignment horizontal="center" vertical="center"/>
    </xf>
    <xf numFmtId="166" fontId="5" fillId="5" borderId="1" xfId="1" applyFont="1" applyFill="1" applyBorder="1" applyAlignment="1">
      <alignment vertical="center"/>
    </xf>
    <xf numFmtId="166" fontId="0" fillId="0" borderId="1" xfId="1" applyFont="1" applyFill="1" applyBorder="1" applyAlignment="1">
      <alignment horizontal="right" vertical="center" wrapText="1"/>
    </xf>
    <xf numFmtId="166" fontId="5" fillId="17" borderId="1" xfId="1" applyFont="1" applyFill="1" applyBorder="1" applyAlignment="1">
      <alignment vertical="center"/>
    </xf>
    <xf numFmtId="166" fontId="0" fillId="0" borderId="1" xfId="1" applyFont="1" applyFill="1" applyBorder="1" applyAlignment="1">
      <alignment horizontal="right" vertical="center"/>
    </xf>
    <xf numFmtId="166" fontId="6" fillId="0" borderId="1" xfId="1" applyFont="1" applyBorder="1" applyAlignment="1">
      <alignment vertical="center"/>
    </xf>
    <xf numFmtId="2" fontId="0" fillId="0" borderId="1" xfId="0" applyNumberFormat="1" applyFill="1" applyBorder="1" applyAlignment="1">
      <alignment horizontal="right" vertical="center"/>
    </xf>
    <xf numFmtId="166" fontId="5" fillId="20" borderId="0" xfId="1" applyFont="1" applyFill="1" applyAlignment="1">
      <alignment vertical="center"/>
    </xf>
    <xf numFmtId="0" fontId="10" fillId="8" borderId="0" xfId="0" applyFont="1" applyFill="1" applyBorder="1" applyAlignment="1">
      <alignment horizontal="center" vertical="center"/>
    </xf>
    <xf numFmtId="166" fontId="4" fillId="20" borderId="1" xfId="3" applyNumberFormat="1" applyFont="1" applyFill="1" applyBorder="1" applyAlignment="1">
      <alignment horizontal="center" vertical="center" wrapText="1"/>
    </xf>
    <xf numFmtId="166" fontId="4" fillId="20" borderId="1" xfId="1" applyFont="1" applyFill="1" applyBorder="1" applyAlignment="1">
      <alignment horizontal="center" vertical="center"/>
    </xf>
    <xf numFmtId="166" fontId="4" fillId="20" borderId="1" xfId="1" applyFont="1" applyFill="1" applyBorder="1" applyAlignment="1">
      <alignment horizontal="center" vertical="center" wrapText="1"/>
    </xf>
    <xf numFmtId="166" fontId="4" fillId="8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6" fontId="5" fillId="7" borderId="1" xfId="1" applyFont="1" applyFill="1" applyBorder="1" applyAlignment="1">
      <alignment vertical="center"/>
    </xf>
    <xf numFmtId="0" fontId="0" fillId="8" borderId="1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5" fillId="6" borderId="1" xfId="1" applyNumberFormat="1" applyFont="1" applyFill="1" applyBorder="1" applyAlignment="1">
      <alignment vertical="center"/>
    </xf>
    <xf numFmtId="166" fontId="6" fillId="6" borderId="1" xfId="1" applyFont="1" applyFill="1" applyBorder="1" applyAlignment="1">
      <alignment vertical="center"/>
    </xf>
    <xf numFmtId="166" fontId="6" fillId="7" borderId="1" xfId="1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6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6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 wrapText="1"/>
    </xf>
    <xf numFmtId="2" fontId="0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1" fontId="0" fillId="0" borderId="1" xfId="0" applyNumberForma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vertical="center" wrapText="1"/>
    </xf>
    <xf numFmtId="4" fontId="0" fillId="1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10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 wrapText="1"/>
    </xf>
    <xf numFmtId="166" fontId="5" fillId="0" borderId="1" xfId="1" applyFont="1" applyFill="1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4" fontId="5" fillId="0" borderId="1" xfId="4" applyNumberFormat="1" applyFont="1" applyFill="1" applyBorder="1" applyAlignment="1">
      <alignment vertical="center" wrapText="1"/>
    </xf>
    <xf numFmtId="4" fontId="0" fillId="6" borderId="1" xfId="0" applyNumberFormat="1" applyFont="1" applyFill="1" applyBorder="1" applyAlignment="1">
      <alignment vertical="center" wrapText="1"/>
    </xf>
    <xf numFmtId="4" fontId="7" fillId="6" borderId="1" xfId="0" applyNumberFormat="1" applyFont="1" applyFill="1" applyBorder="1" applyAlignment="1">
      <alignment horizontal="right" vertical="center"/>
    </xf>
    <xf numFmtId="166" fontId="5" fillId="0" borderId="1" xfId="1" applyFont="1" applyFill="1" applyBorder="1" applyAlignment="1" applyProtection="1">
      <alignment vertical="center"/>
    </xf>
    <xf numFmtId="179" fontId="5" fillId="0" borderId="1" xfId="1" applyNumberFormat="1" applyFont="1" applyFill="1" applyBorder="1" applyAlignment="1" applyProtection="1">
      <alignment vertical="center"/>
    </xf>
    <xf numFmtId="0" fontId="0" fillId="6" borderId="1" xfId="0" applyFont="1" applyFill="1" applyBorder="1" applyAlignment="1">
      <alignment vertical="center"/>
    </xf>
    <xf numFmtId="4" fontId="5" fillId="6" borderId="1" xfId="0" applyNumberFormat="1" applyFont="1" applyFill="1" applyBorder="1" applyAlignment="1">
      <alignment vertical="center" wrapText="1"/>
    </xf>
    <xf numFmtId="179" fontId="0" fillId="0" borderId="1" xfId="1" applyNumberFormat="1" applyFont="1" applyFill="1" applyBorder="1" applyAlignment="1">
      <alignment vertical="center"/>
    </xf>
    <xf numFmtId="0" fontId="0" fillId="5" borderId="1" xfId="4" applyFont="1" applyFill="1" applyBorder="1" applyAlignment="1">
      <alignment vertical="center"/>
    </xf>
    <xf numFmtId="166" fontId="5" fillId="17" borderId="1" xfId="1" applyFont="1" applyFill="1" applyBorder="1" applyAlignment="1" applyProtection="1">
      <alignment vertical="center"/>
    </xf>
    <xf numFmtId="185" fontId="0" fillId="0" borderId="1" xfId="0" applyNumberFormat="1" applyFill="1" applyBorder="1" applyAlignment="1">
      <alignment vertical="center"/>
    </xf>
    <xf numFmtId="166" fontId="5" fillId="6" borderId="1" xfId="1" applyFont="1" applyFill="1" applyBorder="1" applyAlignment="1">
      <alignment vertical="center" wrapText="1"/>
    </xf>
    <xf numFmtId="166" fontId="0" fillId="17" borderId="1" xfId="0" applyNumberFormat="1" applyFont="1" applyFill="1" applyBorder="1" applyAlignment="1">
      <alignment vertical="center"/>
    </xf>
    <xf numFmtId="179" fontId="5" fillId="0" borderId="1" xfId="0" applyNumberFormat="1" applyFont="1" applyBorder="1" applyAlignment="1">
      <alignment vertical="center"/>
    </xf>
    <xf numFmtId="166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17" borderId="1" xfId="0" applyFont="1" applyFill="1" applyBorder="1" applyAlignment="1">
      <alignment horizontal="left" vertical="center"/>
    </xf>
    <xf numFmtId="0" fontId="0" fillId="0" borderId="1" xfId="5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right" vertical="center" wrapText="1"/>
    </xf>
    <xf numFmtId="166" fontId="0" fillId="2" borderId="1" xfId="1" applyFont="1" applyFill="1" applyBorder="1" applyAlignment="1">
      <alignment vertical="center"/>
    </xf>
    <xf numFmtId="166" fontId="0" fillId="2" borderId="1" xfId="0" applyNumberFormat="1" applyFont="1" applyFill="1" applyBorder="1" applyAlignment="1">
      <alignment vertical="center"/>
    </xf>
    <xf numFmtId="179" fontId="0" fillId="0" borderId="1" xfId="1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166" fontId="12" fillId="0" borderId="1" xfId="3" applyNumberFormat="1" applyFont="1" applyFill="1" applyBorder="1" applyAlignment="1">
      <alignment horizontal="center" vertical="center"/>
    </xf>
    <xf numFmtId="166" fontId="0" fillId="10" borderId="1" xfId="0" applyNumberFormat="1" applyFont="1" applyFill="1" applyBorder="1" applyAlignment="1">
      <alignment horizontal="center" vertical="center"/>
    </xf>
    <xf numFmtId="166" fontId="0" fillId="7" borderId="1" xfId="0" applyNumberFormat="1" applyFont="1" applyFill="1" applyBorder="1" applyAlignment="1">
      <alignment horizontal="center" vertical="center" wrapText="1"/>
    </xf>
    <xf numFmtId="166" fontId="0" fillId="7" borderId="1" xfId="0" applyNumberFormat="1" applyFont="1" applyFill="1" applyBorder="1" applyAlignment="1">
      <alignment horizontal="center" vertical="center"/>
    </xf>
    <xf numFmtId="166" fontId="0" fillId="6" borderId="1" xfId="0" applyNumberFormat="1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6" fontId="12" fillId="2" borderId="1" xfId="3" applyNumberForma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  <xf numFmtId="166" fontId="8" fillId="21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66" fontId="0" fillId="10" borderId="1" xfId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right" vertical="center"/>
    </xf>
    <xf numFmtId="166" fontId="0" fillId="5" borderId="1" xfId="0" applyNumberFormat="1" applyFont="1" applyFill="1" applyBorder="1" applyAlignment="1">
      <alignment horizontal="center" vertical="center" wrapText="1"/>
    </xf>
    <xf numFmtId="166" fontId="0" fillId="5" borderId="1" xfId="0" applyNumberFormat="1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vertical="center"/>
    </xf>
    <xf numFmtId="166" fontId="8" fillId="2" borderId="1" xfId="0" applyNumberFormat="1" applyFont="1" applyFill="1" applyBorder="1" applyAlignment="1">
      <alignment horizontal="center" vertical="center" wrapText="1"/>
    </xf>
    <xf numFmtId="166" fontId="5" fillId="17" borderId="1" xfId="0" applyNumberFormat="1" applyFont="1" applyFill="1" applyBorder="1" applyAlignment="1">
      <alignment horizontal="right" vertical="center"/>
    </xf>
    <xf numFmtId="166" fontId="5" fillId="17" borderId="1" xfId="1" applyFont="1" applyFill="1" applyBorder="1" applyAlignment="1">
      <alignment horizontal="right" vertical="center"/>
    </xf>
    <xf numFmtId="166" fontId="0" fillId="0" borderId="1" xfId="0" applyNumberFormat="1" applyFont="1" applyFill="1" applyBorder="1" applyAlignment="1">
      <alignment horizontal="center" vertical="center"/>
    </xf>
    <xf numFmtId="166" fontId="8" fillId="21" borderId="1" xfId="0" applyNumberFormat="1" applyFont="1" applyFill="1" applyBorder="1" applyAlignment="1">
      <alignment horizontal="center" vertical="center"/>
    </xf>
    <xf numFmtId="166" fontId="0" fillId="0" borderId="1" xfId="0" applyNumberFormat="1" applyFont="1" applyFill="1" applyBorder="1" applyAlignment="1">
      <alignment horizontal="center" vertical="center" wrapText="1"/>
    </xf>
    <xf numFmtId="185" fontId="0" fillId="0" borderId="1" xfId="0" applyNumberFormat="1" applyFont="1" applyFill="1" applyBorder="1" applyAlignment="1">
      <alignment horizontal="center" vertical="center"/>
    </xf>
    <xf numFmtId="166" fontId="0" fillId="17" borderId="1" xfId="0" applyNumberFormat="1" applyFont="1" applyFill="1" applyBorder="1" applyAlignment="1">
      <alignment horizontal="center" vertical="center" wrapText="1"/>
    </xf>
    <xf numFmtId="166" fontId="5" fillId="2" borderId="1" xfId="1" applyFont="1" applyFill="1" applyBorder="1" applyAlignment="1">
      <alignment vertical="center"/>
    </xf>
    <xf numFmtId="166" fontId="5" fillId="21" borderId="1" xfId="1" applyFont="1" applyFill="1" applyBorder="1" applyAlignment="1">
      <alignment vertical="center"/>
    </xf>
    <xf numFmtId="4" fontId="0" fillId="0" borderId="1" xfId="0" applyNumberFormat="1" applyFont="1" applyFill="1" applyBorder="1" applyAlignment="1">
      <alignment horizontal="right" vertical="center" wrapText="1"/>
    </xf>
    <xf numFmtId="166" fontId="0" fillId="0" borderId="1" xfId="1" applyFont="1" applyFill="1" applyBorder="1" applyAlignment="1">
      <alignment horizontal="center" vertical="center"/>
    </xf>
    <xf numFmtId="166" fontId="0" fillId="6" borderId="1" xfId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right" vertical="center"/>
    </xf>
    <xf numFmtId="4" fontId="0" fillId="0" borderId="1" xfId="0" applyNumberFormat="1" applyFont="1" applyFill="1" applyBorder="1" applyAlignment="1">
      <alignment horizontal="right" vertical="center"/>
    </xf>
    <xf numFmtId="166" fontId="0" fillId="11" borderId="1" xfId="1" applyFont="1" applyFill="1" applyBorder="1" applyAlignment="1">
      <alignment horizontal="center" vertical="center"/>
    </xf>
    <xf numFmtId="166" fontId="0" fillId="3" borderId="1" xfId="0" applyNumberFormat="1" applyFont="1" applyFill="1" applyBorder="1" applyAlignment="1">
      <alignment horizontal="center" vertical="center" wrapText="1"/>
    </xf>
    <xf numFmtId="166" fontId="8" fillId="2" borderId="1" xfId="1" applyFont="1" applyFill="1" applyBorder="1" applyAlignment="1">
      <alignment horizontal="center" vertical="center"/>
    </xf>
    <xf numFmtId="166" fontId="8" fillId="21" borderId="1" xfId="1" applyFont="1" applyFill="1" applyBorder="1" applyAlignment="1">
      <alignment horizontal="center" vertical="center"/>
    </xf>
    <xf numFmtId="166" fontId="0" fillId="17" borderId="1" xfId="0" applyNumberFormat="1" applyFont="1" applyFill="1" applyBorder="1" applyAlignment="1">
      <alignment horizontal="center" vertical="center"/>
    </xf>
    <xf numFmtId="166" fontId="0" fillId="5" borderId="1" xfId="1" applyFont="1" applyFill="1" applyBorder="1" applyAlignment="1">
      <alignment horizontal="center" vertical="center" wrapText="1"/>
    </xf>
    <xf numFmtId="166" fontId="0" fillId="5" borderId="1" xfId="1" applyFont="1" applyFill="1" applyBorder="1" applyAlignment="1">
      <alignment horizontal="center" vertical="center"/>
    </xf>
    <xf numFmtId="166" fontId="0" fillId="7" borderId="1" xfId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right" vertical="center" wrapText="1"/>
    </xf>
    <xf numFmtId="166" fontId="0" fillId="7" borderId="1" xfId="1" applyFont="1" applyFill="1" applyBorder="1" applyAlignment="1">
      <alignment horizontal="center" vertical="center" wrapText="1"/>
    </xf>
    <xf numFmtId="166" fontId="8" fillId="2" borderId="1" xfId="1" applyFont="1" applyFill="1" applyBorder="1" applyAlignment="1">
      <alignment horizontal="center" vertical="center" wrapText="1"/>
    </xf>
    <xf numFmtId="166" fontId="0" fillId="17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88" fontId="0" fillId="0" borderId="1" xfId="0" applyNumberFormat="1" applyFont="1" applyBorder="1" applyAlignment="1">
      <alignment vertical="center"/>
    </xf>
    <xf numFmtId="188" fontId="0" fillId="0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188" fontId="0" fillId="0" borderId="1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166" fontId="5" fillId="0" borderId="1" xfId="3" applyNumberFormat="1" applyFont="1" applyFill="1" applyBorder="1" applyAlignment="1">
      <alignment horizontal="center" vertical="center" wrapText="1"/>
    </xf>
    <xf numFmtId="166" fontId="5" fillId="5" borderId="1" xfId="0" applyNumberFormat="1" applyFont="1" applyFill="1" applyBorder="1" applyAlignment="1">
      <alignment horizontal="center" vertical="center" wrapText="1"/>
    </xf>
    <xf numFmtId="166" fontId="12" fillId="0" borderId="1" xfId="3" applyNumberFormat="1" applyFont="1" applyFill="1" applyBorder="1" applyAlignment="1">
      <alignment horizontal="center" vertical="center" wrapText="1"/>
    </xf>
    <xf numFmtId="166" fontId="5" fillId="5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vertical="center"/>
    </xf>
    <xf numFmtId="166" fontId="5" fillId="7" borderId="1" xfId="0" applyNumberFormat="1" applyFont="1" applyFill="1" applyBorder="1" applyAlignment="1">
      <alignment horizontal="center" vertical="center"/>
    </xf>
    <xf numFmtId="166" fontId="5" fillId="7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6" fontId="12" fillId="2" borderId="1" xfId="3" applyNumberFormat="1" applyFill="1" applyBorder="1" applyAlignment="1">
      <alignment horizontal="center" vertical="center" wrapText="1"/>
    </xf>
    <xf numFmtId="166" fontId="4" fillId="21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 wrapText="1"/>
    </xf>
    <xf numFmtId="166" fontId="5" fillId="6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4" fontId="5" fillId="0" borderId="1" xfId="1" applyNumberFormat="1" applyFont="1" applyBorder="1" applyAlignment="1">
      <alignment vertical="center"/>
    </xf>
    <xf numFmtId="4" fontId="5" fillId="0" borderId="1" xfId="1" applyNumberFormat="1" applyFont="1" applyFill="1" applyBorder="1" applyAlignment="1">
      <alignment vertical="center"/>
    </xf>
    <xf numFmtId="4" fontId="5" fillId="17" borderId="1" xfId="1" applyNumberFormat="1" applyFont="1" applyFill="1" applyBorder="1" applyAlignment="1">
      <alignment vertical="center"/>
    </xf>
    <xf numFmtId="3" fontId="0" fillId="0" borderId="1" xfId="1" applyNumberFormat="1" applyFont="1" applyFill="1" applyBorder="1" applyAlignment="1">
      <alignment vertical="center"/>
    </xf>
    <xf numFmtId="195" fontId="5" fillId="0" borderId="1" xfId="1" applyNumberFormat="1" applyFont="1" applyBorder="1" applyAlignment="1">
      <alignment vertical="center"/>
    </xf>
    <xf numFmtId="3" fontId="0" fillId="0" borderId="1" xfId="0" applyNumberFormat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166" fontId="5" fillId="8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4" fontId="0" fillId="0" borderId="1" xfId="0" applyNumberFormat="1" applyFont="1" applyFill="1" applyBorder="1" applyAlignment="1">
      <alignment vertical="center"/>
    </xf>
    <xf numFmtId="0" fontId="0" fillId="15" borderId="0" xfId="0" applyFont="1" applyFill="1" applyAlignment="1">
      <alignment vertical="center"/>
    </xf>
    <xf numFmtId="0" fontId="0" fillId="17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2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2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66" fontId="5" fillId="0" borderId="1" xfId="3" applyNumberFormat="1" applyFont="1" applyFill="1" applyBorder="1" applyAlignment="1">
      <alignment horizontal="center" vertical="center"/>
    </xf>
    <xf numFmtId="179" fontId="0" fillId="3" borderId="1" xfId="1" applyNumberFormat="1" applyFont="1" applyFill="1" applyBorder="1" applyAlignment="1">
      <alignment horizontal="center" vertical="center"/>
    </xf>
    <xf numFmtId="166" fontId="5" fillId="15" borderId="1" xfId="0" applyNumberFormat="1" applyFont="1" applyFill="1" applyBorder="1" applyAlignment="1">
      <alignment horizontal="right" vertical="center"/>
    </xf>
    <xf numFmtId="166" fontId="0" fillId="3" borderId="1" xfId="0" applyNumberFormat="1" applyFont="1" applyFill="1" applyBorder="1" applyAlignment="1">
      <alignment horizontal="center" vertical="center"/>
    </xf>
    <xf numFmtId="166" fontId="0" fillId="0" borderId="1" xfId="0" applyNumberFormat="1" applyFont="1" applyFill="1" applyBorder="1" applyAlignment="1">
      <alignment horizontal="right" vertical="center"/>
    </xf>
    <xf numFmtId="166" fontId="0" fillId="3" borderId="1" xfId="0" applyNumberFormat="1" applyFont="1" applyFill="1" applyBorder="1" applyAlignment="1">
      <alignment vertical="center"/>
    </xf>
    <xf numFmtId="166" fontId="5" fillId="17" borderId="1" xfId="0" applyNumberFormat="1" applyFont="1" applyFill="1" applyBorder="1" applyAlignment="1">
      <alignment vertical="center"/>
    </xf>
    <xf numFmtId="176" fontId="0" fillId="3" borderId="1" xfId="0" applyNumberFormat="1" applyFont="1" applyFill="1" applyBorder="1" applyAlignment="1">
      <alignment vertical="center"/>
    </xf>
    <xf numFmtId="179" fontId="0" fillId="3" borderId="1" xfId="1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vertical="center"/>
    </xf>
    <xf numFmtId="166" fontId="0" fillId="0" borderId="1" xfId="0" applyNumberFormat="1" applyFill="1" applyBorder="1" applyAlignment="1">
      <alignment vertical="center"/>
    </xf>
    <xf numFmtId="179" fontId="5" fillId="0" borderId="1" xfId="1" applyNumberFormat="1" applyFont="1" applyBorder="1" applyAlignment="1">
      <alignment vertical="center"/>
    </xf>
    <xf numFmtId="3" fontId="0" fillId="0" borderId="1" xfId="1" applyNumberFormat="1" applyFont="1" applyFill="1" applyBorder="1" applyAlignment="1">
      <alignment horizontal="right" vertical="center"/>
    </xf>
    <xf numFmtId="3" fontId="0" fillId="3" borderId="1" xfId="1" applyNumberFormat="1" applyFont="1" applyFill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195" fontId="5" fillId="0" borderId="1" xfId="1" applyNumberFormat="1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3" fontId="5" fillId="0" borderId="1" xfId="1" applyNumberFormat="1" applyFont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4" fontId="6" fillId="0" borderId="1" xfId="1" applyNumberFormat="1" applyFont="1" applyBorder="1" applyAlignment="1">
      <alignment vertical="center"/>
    </xf>
    <xf numFmtId="0" fontId="5" fillId="17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5" applyFont="1" applyFill="1" applyBorder="1" applyAlignment="1">
      <alignment horizontal="left" vertical="center"/>
    </xf>
    <xf numFmtId="0" fontId="0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3" fontId="5" fillId="0" borderId="1" xfId="6" applyNumberFormat="1" applyFont="1" applyBorder="1" applyAlignment="1">
      <alignment vertical="center"/>
    </xf>
    <xf numFmtId="176" fontId="5" fillId="0" borderId="1" xfId="6" applyNumberFormat="1" applyFont="1" applyBorder="1" applyAlignment="1">
      <alignment horizontal="center" vertical="center" wrapText="1"/>
    </xf>
    <xf numFmtId="3" fontId="5" fillId="0" borderId="1" xfId="6" applyNumberFormat="1" applyFont="1" applyFill="1" applyBorder="1" applyAlignment="1">
      <alignment vertical="center"/>
    </xf>
    <xf numFmtId="176" fontId="5" fillId="0" borderId="1" xfId="6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7" fillId="10" borderId="1" xfId="0" applyNumberFormat="1" applyFont="1" applyFill="1" applyBorder="1" applyAlignment="1">
      <alignment vertical="center" wrapText="1"/>
    </xf>
    <xf numFmtId="4" fontId="7" fillId="10" borderId="1" xfId="0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horizontal="center" vertical="center"/>
    </xf>
    <xf numFmtId="187" fontId="5" fillId="0" borderId="1" xfId="0" applyNumberFormat="1" applyFont="1" applyFill="1" applyBorder="1" applyAlignment="1">
      <alignment vertical="center" wrapText="1"/>
    </xf>
    <xf numFmtId="176" fontId="5" fillId="0" borderId="1" xfId="6" applyNumberFormat="1" applyFont="1" applyBorder="1" applyAlignment="1">
      <alignment horizontal="center" vertical="center"/>
    </xf>
    <xf numFmtId="176" fontId="6" fillId="0" borderId="1" xfId="6" applyNumberFormat="1" applyFont="1" applyBorder="1" applyAlignment="1">
      <alignment horizontal="center" vertical="center"/>
    </xf>
    <xf numFmtId="4" fontId="11" fillId="10" borderId="1" xfId="0" applyNumberFormat="1" applyFont="1" applyFill="1" applyBorder="1" applyAlignment="1">
      <alignment vertical="center"/>
    </xf>
    <xf numFmtId="176" fontId="6" fillId="0" borderId="1" xfId="6" applyNumberFormat="1" applyFont="1" applyFill="1" applyBorder="1" applyAlignment="1">
      <alignment horizontal="center" vertical="center"/>
    </xf>
    <xf numFmtId="4" fontId="11" fillId="6" borderId="1" xfId="0" applyNumberFormat="1" applyFont="1" applyFill="1" applyBorder="1" applyAlignment="1">
      <alignment vertical="center"/>
    </xf>
    <xf numFmtId="176" fontId="5" fillId="0" borderId="1" xfId="6" applyNumberFormat="1" applyFont="1" applyFill="1" applyBorder="1" applyAlignment="1">
      <alignment horizontal="center" vertical="center"/>
    </xf>
    <xf numFmtId="189" fontId="6" fillId="0" borderId="1" xfId="1" applyNumberFormat="1" applyFont="1" applyBorder="1" applyAlignment="1">
      <alignment vertical="center"/>
    </xf>
    <xf numFmtId="166" fontId="0" fillId="0" borderId="1" xfId="1" applyFont="1" applyFill="1" applyBorder="1" applyAlignment="1">
      <alignment vertical="center" wrapText="1"/>
    </xf>
    <xf numFmtId="166" fontId="5" fillId="0" borderId="1" xfId="1" applyNumberFormat="1" applyFont="1" applyFill="1" applyBorder="1" applyAlignment="1">
      <alignment horizontal="right" vertical="center"/>
    </xf>
    <xf numFmtId="2" fontId="5" fillId="0" borderId="1" xfId="4" applyNumberFormat="1" applyFont="1" applyFill="1" applyBorder="1" applyAlignment="1">
      <alignment vertical="center"/>
    </xf>
    <xf numFmtId="166" fontId="5" fillId="7" borderId="1" xfId="1" applyFont="1" applyFill="1" applyBorder="1" applyAlignment="1" applyProtection="1">
      <alignment vertical="center"/>
    </xf>
    <xf numFmtId="166" fontId="5" fillId="0" borderId="1" xfId="1" applyNumberFormat="1" applyFont="1" applyFill="1" applyBorder="1" applyAlignment="1">
      <alignment vertical="center"/>
    </xf>
    <xf numFmtId="166" fontId="0" fillId="6" borderId="1" xfId="1" applyFont="1" applyFill="1" applyBorder="1" applyAlignment="1">
      <alignment vertical="center" wrapText="1"/>
    </xf>
    <xf numFmtId="166" fontId="6" fillId="5" borderId="1" xfId="1" applyFont="1" applyFill="1" applyBorder="1" applyAlignment="1">
      <alignment vertical="center"/>
    </xf>
    <xf numFmtId="179" fontId="5" fillId="0" borderId="1" xfId="1" applyNumberFormat="1" applyFont="1" applyBorder="1" applyAlignment="1">
      <alignment vertical="center" wrapText="1"/>
    </xf>
    <xf numFmtId="179" fontId="5" fillId="0" borderId="1" xfId="1" applyNumberFormat="1" applyFont="1" applyFill="1" applyBorder="1" applyAlignment="1">
      <alignment vertical="center" wrapText="1"/>
    </xf>
    <xf numFmtId="166" fontId="5" fillId="11" borderId="1" xfId="0" applyNumberFormat="1" applyFont="1" applyFill="1" applyBorder="1" applyAlignment="1">
      <alignment vertical="center"/>
    </xf>
    <xf numFmtId="176" fontId="5" fillId="0" borderId="1" xfId="0" applyNumberFormat="1" applyFont="1" applyBorder="1" applyAlignment="1" applyProtection="1">
      <alignment vertical="center"/>
      <protection locked="0"/>
    </xf>
    <xf numFmtId="176" fontId="6" fillId="0" borderId="1" xfId="0" applyNumberFormat="1" applyFont="1" applyBorder="1" applyAlignment="1" applyProtection="1">
      <alignment vertical="center"/>
      <protection locked="0"/>
    </xf>
    <xf numFmtId="176" fontId="6" fillId="0" borderId="1" xfId="0" applyNumberFormat="1" applyFont="1" applyFill="1" applyBorder="1" applyAlignment="1" applyProtection="1">
      <alignment vertical="center"/>
      <protection locked="0"/>
    </xf>
    <xf numFmtId="176" fontId="5" fillId="0" borderId="1" xfId="0" applyNumberFormat="1" applyFont="1" applyFill="1" applyBorder="1" applyAlignment="1" applyProtection="1">
      <alignment vertical="center"/>
      <protection locked="0"/>
    </xf>
    <xf numFmtId="176" fontId="0" fillId="11" borderId="1" xfId="0" applyNumberFormat="1" applyFont="1" applyFill="1" applyBorder="1" applyAlignment="1">
      <alignment vertical="center"/>
    </xf>
    <xf numFmtId="191" fontId="5" fillId="0" borderId="1" xfId="0" applyNumberFormat="1" applyFont="1" applyBorder="1" applyAlignment="1">
      <alignment vertical="center"/>
    </xf>
    <xf numFmtId="0" fontId="0" fillId="0" borderId="0" xfId="0" applyFont="1" applyFill="1" applyAlignment="1"/>
    <xf numFmtId="0" fontId="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8" fontId="5" fillId="0" borderId="1" xfId="0" applyNumberFormat="1" applyFont="1" applyFill="1" applyBorder="1" applyAlignment="1">
      <alignment vertical="center" wrapText="1"/>
    </xf>
    <xf numFmtId="168" fontId="5" fillId="0" borderId="1" xfId="0" applyNumberFormat="1" applyFont="1" applyBorder="1" applyAlignment="1">
      <alignment vertical="center" wrapText="1"/>
    </xf>
    <xf numFmtId="166" fontId="0" fillId="10" borderId="1" xfId="1" applyFont="1" applyFill="1" applyBorder="1" applyAlignment="1">
      <alignment vertical="center"/>
    </xf>
    <xf numFmtId="168" fontId="5" fillId="3" borderId="1" xfId="0" applyNumberFormat="1" applyFont="1" applyFill="1" applyBorder="1" applyAlignment="1">
      <alignment vertical="center" wrapText="1"/>
    </xf>
    <xf numFmtId="179" fontId="6" fillId="0" borderId="1" xfId="1" applyNumberFormat="1" applyFont="1" applyBorder="1" applyAlignment="1">
      <alignment vertical="center"/>
    </xf>
    <xf numFmtId="179" fontId="6" fillId="0" borderId="1" xfId="1" applyNumberFormat="1" applyFont="1" applyFill="1" applyBorder="1" applyAlignment="1">
      <alignment vertical="center"/>
    </xf>
    <xf numFmtId="195" fontId="5" fillId="0" borderId="1" xfId="4" applyNumberFormat="1" applyFont="1" applyFill="1" applyBorder="1" applyAlignment="1">
      <alignment horizontal="center" vertical="center"/>
    </xf>
    <xf numFmtId="0" fontId="5" fillId="7" borderId="1" xfId="4" applyFont="1" applyFill="1" applyBorder="1" applyAlignment="1">
      <alignment horizontal="center" vertical="center"/>
    </xf>
    <xf numFmtId="179" fontId="5" fillId="0" borderId="1" xfId="1" applyNumberFormat="1" applyFont="1" applyBorder="1" applyAlignment="1">
      <alignment horizontal="right" vertical="center"/>
    </xf>
    <xf numFmtId="189" fontId="5" fillId="0" borderId="1" xfId="0" applyNumberFormat="1" applyFont="1" applyFill="1" applyBorder="1" applyAlignment="1">
      <alignment vertical="center"/>
    </xf>
    <xf numFmtId="189" fontId="5" fillId="0" borderId="1" xfId="0" applyNumberFormat="1" applyFont="1" applyBorder="1" applyAlignment="1">
      <alignment vertical="center"/>
    </xf>
    <xf numFmtId="189" fontId="0" fillId="0" borderId="1" xfId="1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vertical="center"/>
    </xf>
    <xf numFmtId="189" fontId="0" fillId="0" borderId="1" xfId="1" applyNumberFormat="1" applyFont="1" applyBorder="1" applyAlignment="1">
      <alignment horizontal="center" vertical="center"/>
    </xf>
    <xf numFmtId="184" fontId="5" fillId="0" borderId="1" xfId="1" applyNumberFormat="1" applyFont="1" applyFill="1" applyBorder="1" applyAlignment="1">
      <alignment vertical="center"/>
    </xf>
    <xf numFmtId="4" fontId="5" fillId="0" borderId="1" xfId="1" applyNumberFormat="1" applyFont="1" applyFill="1" applyBorder="1" applyAlignment="1">
      <alignment vertical="center"/>
    </xf>
    <xf numFmtId="4" fontId="5" fillId="0" borderId="1" xfId="1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0" fillId="0" borderId="4" xfId="0" applyFont="1" applyFill="1" applyBorder="1"/>
    <xf numFmtId="0" fontId="0" fillId="0" borderId="4" xfId="0" applyFill="1" applyBorder="1"/>
    <xf numFmtId="0" fontId="0" fillId="0" borderId="4" xfId="0" applyFont="1" applyFill="1" applyBorder="1" applyAlignment="1">
      <alignment horizontal="left"/>
    </xf>
    <xf numFmtId="167" fontId="5" fillId="0" borderId="1" xfId="0" applyNumberFormat="1" applyFont="1" applyBorder="1" applyAlignment="1">
      <alignment horizontal="right" vertical="center" wrapText="1"/>
    </xf>
    <xf numFmtId="179" fontId="0" fillId="4" borderId="1" xfId="1" applyNumberFormat="1" applyFont="1" applyFill="1" applyBorder="1" applyAlignment="1">
      <alignment horizontal="center" vertical="center"/>
    </xf>
    <xf numFmtId="179" fontId="0" fillId="0" borderId="1" xfId="1" applyNumberFormat="1" applyFont="1" applyFill="1" applyBorder="1" applyAlignment="1">
      <alignment vertical="center" wrapText="1"/>
    </xf>
    <xf numFmtId="179" fontId="0" fillId="0" borderId="1" xfId="1" applyNumberFormat="1" applyFont="1" applyBorder="1" applyAlignment="1">
      <alignment vertical="center" wrapText="1"/>
    </xf>
    <xf numFmtId="166" fontId="0" fillId="17" borderId="1" xfId="1" applyFont="1" applyFill="1" applyBorder="1" applyAlignment="1">
      <alignment vertical="center"/>
    </xf>
    <xf numFmtId="169" fontId="0" fillId="0" borderId="1" xfId="0" applyNumberFormat="1" applyFont="1" applyFill="1" applyBorder="1" applyAlignment="1">
      <alignment vertical="center"/>
    </xf>
    <xf numFmtId="169" fontId="5" fillId="0" borderId="1" xfId="4" applyNumberFormat="1" applyFont="1" applyFill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76" fontId="0" fillId="0" borderId="1" xfId="0" applyNumberFormat="1" applyFont="1" applyFill="1" applyBorder="1" applyAlignment="1">
      <alignment horizontal="right" vertical="center"/>
    </xf>
    <xf numFmtId="176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175" fontId="0" fillId="0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175" fontId="0" fillId="0" borderId="1" xfId="0" applyNumberFormat="1" applyFont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166" fontId="6" fillId="17" borderId="1" xfId="1" applyFont="1" applyFill="1" applyBorder="1" applyAlignment="1">
      <alignment vertical="center"/>
    </xf>
    <xf numFmtId="3" fontId="6" fillId="0" borderId="1" xfId="1" applyNumberFormat="1" applyFont="1" applyBorder="1" applyAlignment="1">
      <alignment vertical="center"/>
    </xf>
    <xf numFmtId="4" fontId="5" fillId="7" borderId="1" xfId="1" applyNumberFormat="1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4" fontId="6" fillId="6" borderId="1" xfId="1" applyNumberFormat="1" applyFont="1" applyFill="1" applyBorder="1" applyAlignment="1">
      <alignment vertical="center"/>
    </xf>
    <xf numFmtId="4" fontId="6" fillId="7" borderId="1" xfId="1" applyNumberFormat="1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4" xfId="0" applyFont="1" applyFill="1" applyBorder="1" applyAlignment="1">
      <alignment horizontal="right"/>
    </xf>
    <xf numFmtId="0" fontId="0" fillId="0" borderId="5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horizontal="left" vertical="center" wrapText="1"/>
    </xf>
    <xf numFmtId="4" fontId="0" fillId="0" borderId="0" xfId="0" applyNumberFormat="1" applyFont="1" applyFill="1" applyBorder="1" applyAlignment="1">
      <alignment horizontal="right" vertical="center" wrapText="1"/>
    </xf>
    <xf numFmtId="4" fontId="0" fillId="0" borderId="6" xfId="0" applyNumberFormat="1" applyFont="1" applyFill="1" applyBorder="1" applyAlignment="1">
      <alignment horizontal="right" vertical="center" wrapText="1"/>
    </xf>
    <xf numFmtId="4" fontId="0" fillId="0" borderId="7" xfId="0" applyNumberFormat="1" applyFont="1" applyFill="1" applyBorder="1" applyAlignment="1">
      <alignment horizontal="right" vertical="center" wrapText="1"/>
    </xf>
    <xf numFmtId="187" fontId="5" fillId="0" borderId="1" xfId="0" applyNumberFormat="1" applyFont="1" applyFill="1" applyBorder="1" applyAlignment="1">
      <alignment horizontal="right" vertical="center" wrapText="1"/>
    </xf>
    <xf numFmtId="4" fontId="5" fillId="10" borderId="1" xfId="0" applyNumberFormat="1" applyFont="1" applyFill="1" applyBorder="1"/>
    <xf numFmtId="166" fontId="0" fillId="15" borderId="1" xfId="1" applyFont="1" applyFill="1" applyBorder="1" applyAlignment="1">
      <alignment vertical="center"/>
    </xf>
    <xf numFmtId="166" fontId="5" fillId="15" borderId="1" xfId="1" applyFont="1" applyFill="1" applyBorder="1" applyAlignment="1">
      <alignment vertical="center"/>
    </xf>
    <xf numFmtId="166" fontId="6" fillId="0" borderId="1" xfId="1" applyFont="1" applyFill="1" applyBorder="1" applyAlignment="1">
      <alignment vertical="center"/>
    </xf>
    <xf numFmtId="166" fontId="5" fillId="3" borderId="1" xfId="1" applyFont="1" applyFill="1" applyBorder="1" applyAlignment="1">
      <alignment vertical="center"/>
    </xf>
    <xf numFmtId="4" fontId="0" fillId="6" borderId="1" xfId="1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94" fontId="5" fillId="0" borderId="1" xfId="0" applyNumberFormat="1" applyFont="1" applyBorder="1" applyAlignment="1">
      <alignment vertical="center"/>
    </xf>
    <xf numFmtId="183" fontId="5" fillId="0" borderId="1" xfId="0" applyNumberFormat="1" applyFont="1" applyBorder="1" applyAlignment="1">
      <alignment vertical="center"/>
    </xf>
    <xf numFmtId="183" fontId="5" fillId="0" borderId="1" xfId="0" applyNumberFormat="1" applyFont="1" applyFill="1" applyBorder="1" applyAlignment="1">
      <alignment vertical="center"/>
    </xf>
    <xf numFmtId="185" fontId="5" fillId="0" borderId="1" xfId="1" applyNumberFormat="1" applyFont="1" applyBorder="1" applyAlignment="1">
      <alignment vertical="center"/>
    </xf>
    <xf numFmtId="168" fontId="5" fillId="0" borderId="1" xfId="1" applyNumberFormat="1" applyFont="1" applyBorder="1" applyAlignment="1">
      <alignment vertical="center"/>
    </xf>
    <xf numFmtId="0" fontId="0" fillId="17" borderId="1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8" xfId="0" applyFont="1" applyFill="1" applyBorder="1" applyAlignment="1">
      <alignment horizontal="center" vertical="center"/>
    </xf>
    <xf numFmtId="0" fontId="0" fillId="11" borderId="0" xfId="0" applyFont="1" applyFill="1" applyAlignment="1">
      <alignment vertical="center"/>
    </xf>
    <xf numFmtId="173" fontId="5" fillId="0" borderId="1" xfId="6" applyNumberFormat="1" applyFont="1" applyFill="1" applyBorder="1" applyAlignment="1">
      <alignment horizontal="left"/>
    </xf>
    <xf numFmtId="39" fontId="5" fillId="0" borderId="1" xfId="6" applyNumberFormat="1" applyFont="1" applyFill="1" applyBorder="1" applyAlignment="1">
      <alignment horizontal="right" shrinkToFit="1"/>
    </xf>
    <xf numFmtId="3" fontId="5" fillId="0" borderId="1" xfId="6" applyNumberFormat="1" applyFont="1" applyFill="1" applyBorder="1" applyAlignment="1">
      <alignment horizontal="right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5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166" fontId="4" fillId="10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166" fontId="5" fillId="10" borderId="1" xfId="0" applyNumberFormat="1" applyFont="1" applyFill="1" applyBorder="1" applyAlignment="1">
      <alignment vertical="center"/>
    </xf>
    <xf numFmtId="166" fontId="4" fillId="7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/>
    </xf>
    <xf numFmtId="166" fontId="5" fillId="5" borderId="1" xfId="0" applyNumberFormat="1" applyFont="1" applyFill="1" applyBorder="1" applyAlignment="1">
      <alignment vertical="center"/>
    </xf>
    <xf numFmtId="166" fontId="4" fillId="6" borderId="1" xfId="0" applyNumberFormat="1" applyFont="1" applyFill="1" applyBorder="1" applyAlignment="1">
      <alignment horizontal="center" vertical="center"/>
    </xf>
    <xf numFmtId="2" fontId="5" fillId="0" borderId="1" xfId="3" applyNumberFormat="1" applyFont="1" applyFill="1" applyBorder="1" applyAlignment="1">
      <alignment horizontal="center" vertical="center"/>
    </xf>
    <xf numFmtId="166" fontId="5" fillId="6" borderId="1" xfId="0" applyNumberFormat="1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horizontal="right" vertical="center"/>
    </xf>
    <xf numFmtId="166" fontId="5" fillId="7" borderId="1" xfId="0" applyNumberFormat="1" applyFont="1" applyFill="1" applyBorder="1" applyAlignment="1">
      <alignment vertical="center"/>
    </xf>
    <xf numFmtId="195" fontId="5" fillId="0" borderId="1" xfId="0" applyNumberFormat="1" applyFont="1" applyFill="1" applyBorder="1" applyAlignment="1">
      <alignment vertical="center"/>
    </xf>
    <xf numFmtId="166" fontId="4" fillId="6" borderId="1" xfId="1" applyFont="1" applyFill="1" applyBorder="1" applyAlignment="1">
      <alignment horizontal="center" vertical="center"/>
    </xf>
    <xf numFmtId="166" fontId="4" fillId="5" borderId="1" xfId="1" applyFont="1" applyFill="1" applyBorder="1" applyAlignment="1">
      <alignment horizontal="center" vertical="center" wrapText="1"/>
    </xf>
    <xf numFmtId="166" fontId="5" fillId="6" borderId="1" xfId="1" applyFont="1" applyFill="1" applyBorder="1" applyAlignment="1">
      <alignment horizontal="right" vertical="center" wrapText="1"/>
    </xf>
    <xf numFmtId="166" fontId="5" fillId="5" borderId="1" xfId="0" applyNumberFormat="1" applyFont="1" applyFill="1" applyBorder="1" applyAlignment="1">
      <alignment horizontal="right" vertical="center" wrapText="1"/>
    </xf>
    <xf numFmtId="166" fontId="5" fillId="6" borderId="1" xfId="1" applyFont="1" applyFill="1" applyBorder="1" applyAlignment="1">
      <alignment horizontal="right" vertical="center"/>
    </xf>
    <xf numFmtId="166" fontId="5" fillId="5" borderId="1" xfId="0" applyNumberFormat="1" applyFont="1" applyFill="1" applyBorder="1" applyAlignment="1">
      <alignment horizontal="right" vertical="center"/>
    </xf>
    <xf numFmtId="166" fontId="5" fillId="5" borderId="1" xfId="5" applyNumberFormat="1" applyFont="1" applyFill="1" applyBorder="1" applyAlignment="1">
      <alignment horizontal="right" vertical="center"/>
    </xf>
    <xf numFmtId="166" fontId="4" fillId="5" borderId="1" xfId="0" applyNumberFormat="1" applyFont="1" applyFill="1" applyBorder="1" applyAlignment="1">
      <alignment horizontal="center" vertical="center" wrapText="1"/>
    </xf>
    <xf numFmtId="166" fontId="5" fillId="6" borderId="1" xfId="0" applyNumberFormat="1" applyFont="1" applyFill="1" applyBorder="1" applyAlignment="1">
      <alignment horizontal="right" vertical="center" wrapText="1"/>
    </xf>
    <xf numFmtId="166" fontId="5" fillId="6" borderId="1" xfId="0" applyNumberFormat="1" applyFont="1" applyFill="1" applyBorder="1" applyAlignment="1">
      <alignment horizontal="right" vertical="center"/>
    </xf>
    <xf numFmtId="166" fontId="5" fillId="6" borderId="1" xfId="5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0" fillId="0" borderId="1" xfId="1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/>
    </xf>
    <xf numFmtId="166" fontId="13" fillId="7" borderId="1" xfId="0" applyNumberFormat="1" applyFont="1" applyFill="1" applyBorder="1" applyAlignment="1">
      <alignment horizontal="right" vertical="center"/>
    </xf>
    <xf numFmtId="179" fontId="5" fillId="0" borderId="1" xfId="0" applyNumberFormat="1" applyFont="1" applyBorder="1" applyAlignment="1">
      <alignment horizontal="center" vertical="center"/>
    </xf>
    <xf numFmtId="179" fontId="5" fillId="22" borderId="1" xfId="0" applyNumberFormat="1" applyFon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166" fontId="5" fillId="7" borderId="1" xfId="0" applyNumberFormat="1" applyFont="1" applyFill="1" applyBorder="1" applyAlignment="1">
      <alignment horizontal="right" vertical="center"/>
    </xf>
    <xf numFmtId="179" fontId="5" fillId="3" borderId="1" xfId="1" applyNumberFormat="1" applyFont="1" applyFill="1" applyBorder="1" applyAlignment="1">
      <alignment vertical="center" wrapText="1"/>
    </xf>
    <xf numFmtId="186" fontId="0" fillId="0" borderId="1" xfId="8" applyNumberFormat="1" applyFont="1" applyBorder="1" applyAlignment="1">
      <alignment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right" vertical="center"/>
    </xf>
    <xf numFmtId="2" fontId="0" fillId="0" borderId="1" xfId="0" applyNumberFormat="1" applyFont="1" applyFill="1" applyBorder="1" applyAlignment="1">
      <alignment vertical="center" wrapText="1"/>
    </xf>
    <xf numFmtId="0" fontId="0" fillId="16" borderId="1" xfId="0" applyFont="1" applyFill="1" applyBorder="1" applyAlignment="1">
      <alignment horizontal="right" vertical="center"/>
    </xf>
    <xf numFmtId="1" fontId="5" fillId="16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172" fontId="5" fillId="0" borderId="1" xfId="0" applyNumberFormat="1" applyFont="1" applyFill="1" applyBorder="1" applyAlignment="1">
      <alignment horizontal="right" vertical="center" wrapText="1"/>
    </xf>
    <xf numFmtId="166" fontId="0" fillId="5" borderId="1" xfId="0" applyNumberFormat="1" applyFont="1" applyFill="1" applyBorder="1" applyAlignment="1">
      <alignment vertical="center"/>
    </xf>
    <xf numFmtId="166" fontId="0" fillId="17" borderId="1" xfId="5" applyNumberFormat="1" applyFont="1" applyFill="1" applyBorder="1" applyAlignment="1">
      <alignment horizontal="left" vertical="center" wrapText="1"/>
    </xf>
    <xf numFmtId="192" fontId="5" fillId="0" borderId="1" xfId="4" applyNumberFormat="1" applyFont="1" applyFill="1" applyBorder="1" applyAlignment="1">
      <alignment horizontal="center" vertical="center"/>
    </xf>
    <xf numFmtId="166" fontId="5" fillId="0" borderId="1" xfId="1" applyFont="1" applyFill="1" applyBorder="1" applyAlignment="1">
      <alignment horizontal="center" vertical="center"/>
    </xf>
    <xf numFmtId="166" fontId="5" fillId="0" borderId="1" xfId="4" applyNumberFormat="1" applyFont="1" applyFill="1" applyBorder="1" applyAlignment="1">
      <alignment vertical="center"/>
    </xf>
    <xf numFmtId="166" fontId="5" fillId="17" borderId="1" xfId="4" applyNumberFormat="1" applyFont="1" applyFill="1" applyBorder="1" applyAlignment="1">
      <alignment vertical="center"/>
    </xf>
    <xf numFmtId="166" fontId="0" fillId="3" borderId="1" xfId="1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  <xf numFmtId="0" fontId="0" fillId="0" borderId="5" xfId="0" applyFont="1" applyFill="1" applyBorder="1" applyAlignment="1">
      <alignment horizontal="left" vertical="center"/>
    </xf>
    <xf numFmtId="0" fontId="0" fillId="16" borderId="1" xfId="0" applyNumberFormat="1" applyFont="1" applyFill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185" fontId="0" fillId="0" borderId="1" xfId="0" applyNumberFormat="1" applyFont="1" applyFill="1" applyBorder="1" applyAlignment="1">
      <alignment vertical="center"/>
    </xf>
    <xf numFmtId="179" fontId="5" fillId="3" borderId="1" xfId="1" applyNumberFormat="1" applyFont="1" applyFill="1" applyBorder="1" applyAlignment="1">
      <alignment vertical="center"/>
    </xf>
    <xf numFmtId="0" fontId="5" fillId="6" borderId="0" xfId="0" applyFont="1" applyFill="1" applyAlignment="1">
      <alignment vertical="center"/>
    </xf>
    <xf numFmtId="166" fontId="0" fillId="0" borderId="1" xfId="5" applyNumberFormat="1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166" fontId="0" fillId="0" borderId="1" xfId="1" applyFont="1" applyBorder="1" applyAlignment="1">
      <alignment vertical="center" wrapText="1"/>
    </xf>
    <xf numFmtId="4" fontId="6" fillId="10" borderId="1" xfId="0" applyNumberFormat="1" applyFont="1" applyFill="1" applyBorder="1" applyAlignment="1">
      <alignment vertical="center"/>
    </xf>
    <xf numFmtId="166" fontId="6" fillId="0" borderId="1" xfId="1" applyFont="1" applyBorder="1" applyAlignment="1">
      <alignment vertical="center" wrapText="1"/>
    </xf>
    <xf numFmtId="166" fontId="0" fillId="0" borderId="1" xfId="1" applyFont="1" applyFill="1" applyBorder="1" applyAlignment="1" applyProtection="1">
      <alignment horizontal="center" vertical="center"/>
    </xf>
    <xf numFmtId="166" fontId="6" fillId="0" borderId="1" xfId="1" applyFont="1" applyFill="1" applyBorder="1" applyAlignment="1" applyProtection="1">
      <alignment vertical="center"/>
    </xf>
    <xf numFmtId="4" fontId="6" fillId="6" borderId="1" xfId="0" applyNumberFormat="1" applyFont="1" applyFill="1" applyBorder="1" applyAlignment="1">
      <alignment vertical="center"/>
    </xf>
    <xf numFmtId="166" fontId="5" fillId="6" borderId="1" xfId="1" applyFont="1" applyFill="1" applyBorder="1" applyAlignment="1">
      <alignment horizontal="center" vertical="center"/>
    </xf>
    <xf numFmtId="166" fontId="6" fillId="6" borderId="1" xfId="1" applyFont="1" applyFill="1" applyBorder="1" applyAlignment="1">
      <alignment horizontal="center" vertical="center"/>
    </xf>
    <xf numFmtId="185" fontId="0" fillId="0" borderId="1" xfId="0" applyNumberFormat="1" applyFont="1" applyBorder="1" applyAlignment="1">
      <alignment vertical="center"/>
    </xf>
    <xf numFmtId="3" fontId="6" fillId="0" borderId="1" xfId="1" applyNumberFormat="1" applyFont="1" applyFill="1" applyBorder="1" applyAlignment="1">
      <alignment horizontal="right" vertical="center"/>
    </xf>
    <xf numFmtId="168" fontId="0" fillId="0" borderId="1" xfId="1" applyNumberFormat="1" applyFont="1" applyBorder="1" applyAlignment="1">
      <alignment vertical="center"/>
    </xf>
    <xf numFmtId="4" fontId="0" fillId="0" borderId="1" xfId="1" applyNumberFormat="1" applyFont="1" applyBorder="1" applyAlignment="1">
      <alignment vertical="center"/>
    </xf>
    <xf numFmtId="3" fontId="5" fillId="0" borderId="1" xfId="1" applyNumberFormat="1" applyFont="1" applyFill="1" applyBorder="1" applyAlignment="1">
      <alignment horizontal="right" vertical="center"/>
    </xf>
    <xf numFmtId="3" fontId="0" fillId="0" borderId="1" xfId="1" applyNumberFormat="1" applyFont="1" applyBorder="1" applyAlignment="1">
      <alignment vertical="center"/>
    </xf>
    <xf numFmtId="3" fontId="6" fillId="0" borderId="1" xfId="1" applyNumberFormat="1" applyFont="1" applyFill="1" applyBorder="1" applyAlignment="1">
      <alignment vertical="center"/>
    </xf>
    <xf numFmtId="0" fontId="5" fillId="0" borderId="1" xfId="6" applyFont="1" applyFill="1" applyBorder="1" applyAlignment="1">
      <alignment horizontal="right" vertical="center" wrapText="1"/>
    </xf>
    <xf numFmtId="192" fontId="5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/>
    </xf>
    <xf numFmtId="168" fontId="5" fillId="0" borderId="1" xfId="0" applyNumberFormat="1" applyFont="1" applyFill="1" applyBorder="1" applyAlignment="1">
      <alignment horizontal="right" vertical="center" wrapText="1"/>
    </xf>
    <xf numFmtId="179" fontId="0" fillId="0" borderId="1" xfId="1" applyNumberFormat="1" applyFont="1" applyBorder="1" applyAlignment="1">
      <alignment horizontal="center" vertical="center"/>
    </xf>
    <xf numFmtId="4" fontId="5" fillId="10" borderId="1" xfId="0" applyNumberFormat="1" applyFont="1" applyFill="1" applyBorder="1" applyAlignment="1">
      <alignment horizontal="center" vertical="center"/>
    </xf>
    <xf numFmtId="166" fontId="5" fillId="10" borderId="1" xfId="1" applyFont="1" applyFill="1" applyBorder="1" applyAlignment="1">
      <alignment vertical="center"/>
    </xf>
    <xf numFmtId="166" fontId="5" fillId="0" borderId="1" xfId="1" applyFont="1" applyBorder="1" applyAlignment="1">
      <alignment vertical="center" wrapText="1"/>
    </xf>
    <xf numFmtId="166" fontId="5" fillId="0" borderId="1" xfId="1" applyFont="1" applyFill="1" applyBorder="1" applyAlignment="1">
      <alignment vertical="center" wrapText="1"/>
    </xf>
    <xf numFmtId="166" fontId="6" fillId="10" borderId="1" xfId="1" applyFont="1" applyFill="1" applyBorder="1" applyAlignment="1">
      <alignment horizontal="center" vertical="center"/>
    </xf>
    <xf numFmtId="166" fontId="5" fillId="10" borderId="1" xfId="1" applyFont="1" applyFill="1" applyBorder="1" applyAlignment="1">
      <alignment horizontal="center" vertical="center"/>
    </xf>
    <xf numFmtId="166" fontId="0" fillId="10" borderId="1" xfId="1" applyFont="1" applyFill="1" applyBorder="1" applyAlignment="1">
      <alignment vertical="center" wrapText="1"/>
    </xf>
    <xf numFmtId="4" fontId="5" fillId="3" borderId="1" xfId="4" applyNumberFormat="1" applyFont="1" applyFill="1" applyBorder="1" applyAlignment="1">
      <alignment vertical="center"/>
    </xf>
    <xf numFmtId="166" fontId="5" fillId="0" borderId="1" xfId="1" applyFont="1" applyFill="1" applyBorder="1" applyAlignment="1" applyProtection="1">
      <alignment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1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0" fillId="15" borderId="1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right" vertical="center"/>
    </xf>
    <xf numFmtId="187" fontId="5" fillId="0" borderId="1" xfId="0" applyNumberFormat="1" applyFont="1" applyBorder="1" applyAlignment="1">
      <alignment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right" vertical="center"/>
    </xf>
    <xf numFmtId="166" fontId="0" fillId="10" borderId="1" xfId="0" applyNumberFormat="1" applyFont="1" applyFill="1" applyBorder="1" applyAlignment="1">
      <alignment horizontal="right" vertical="center"/>
    </xf>
    <xf numFmtId="166" fontId="0" fillId="6" borderId="1" xfId="0" applyNumberFormat="1" applyFont="1" applyFill="1" applyBorder="1" applyAlignment="1">
      <alignment horizontal="right" vertical="center"/>
    </xf>
    <xf numFmtId="166" fontId="5" fillId="3" borderId="1" xfId="0" applyNumberFormat="1" applyFont="1" applyFill="1" applyBorder="1" applyAlignment="1">
      <alignment vertical="center"/>
    </xf>
    <xf numFmtId="166" fontId="5" fillId="10" borderId="1" xfId="0" applyNumberFormat="1" applyFont="1" applyFill="1" applyBorder="1" applyAlignment="1">
      <alignment horizontal="right" vertical="center"/>
    </xf>
    <xf numFmtId="166" fontId="0" fillId="0" borderId="1" xfId="0" applyNumberFormat="1" applyFont="1" applyFill="1" applyBorder="1" applyAlignment="1">
      <alignment horizontal="left" vertical="center" wrapText="1"/>
    </xf>
    <xf numFmtId="166" fontId="0" fillId="10" borderId="1" xfId="0" applyNumberFormat="1" applyFont="1" applyFill="1" applyBorder="1" applyAlignment="1">
      <alignment horizontal="left" vertical="center" wrapText="1"/>
    </xf>
    <xf numFmtId="166" fontId="0" fillId="5" borderId="1" xfId="0" applyNumberFormat="1" applyFill="1" applyBorder="1" applyAlignment="1">
      <alignment vertical="center"/>
    </xf>
    <xf numFmtId="179" fontId="0" fillId="0" borderId="1" xfId="0" applyNumberFormat="1" applyBorder="1" applyAlignment="1">
      <alignment vertical="center"/>
    </xf>
    <xf numFmtId="166" fontId="0" fillId="3" borderId="1" xfId="0" applyNumberFormat="1" applyFill="1" applyBorder="1" applyAlignment="1">
      <alignment vertical="center"/>
    </xf>
    <xf numFmtId="179" fontId="0" fillId="0" borderId="1" xfId="0" applyNumberFormat="1" applyFill="1" applyBorder="1" applyAlignment="1">
      <alignment vertical="center"/>
    </xf>
    <xf numFmtId="166" fontId="15" fillId="5" borderId="1" xfId="0" applyNumberFormat="1" applyFont="1" applyFill="1" applyBorder="1" applyAlignment="1">
      <alignment vertical="center"/>
    </xf>
    <xf numFmtId="179" fontId="0" fillId="3" borderId="1" xfId="0" applyNumberFormat="1" applyFont="1" applyFill="1" applyBorder="1" applyAlignment="1">
      <alignment horizontal="right" vertical="center"/>
    </xf>
    <xf numFmtId="166" fontId="0" fillId="10" borderId="1" xfId="0" applyNumberFormat="1" applyFill="1" applyBorder="1" applyAlignment="1">
      <alignment vertical="center"/>
    </xf>
    <xf numFmtId="170" fontId="5" fillId="0" borderId="1" xfId="1" applyNumberFormat="1" applyFont="1" applyFill="1" applyBorder="1" applyAlignment="1" applyProtection="1">
      <alignment horizontal="center" vertical="center"/>
    </xf>
    <xf numFmtId="179" fontId="6" fillId="0" borderId="1" xfId="1" applyNumberFormat="1" applyFont="1" applyBorder="1" applyAlignment="1">
      <alignment horizontal="center" vertical="center"/>
    </xf>
    <xf numFmtId="166" fontId="6" fillId="5" borderId="1" xfId="0" applyNumberFormat="1" applyFont="1" applyFill="1" applyBorder="1" applyAlignment="1">
      <alignment vertical="center"/>
    </xf>
    <xf numFmtId="166" fontId="6" fillId="3" borderId="1" xfId="0" applyNumberFormat="1" applyFont="1" applyFill="1" applyBorder="1" applyAlignment="1">
      <alignment vertical="center"/>
    </xf>
    <xf numFmtId="166" fontId="0" fillId="0" borderId="1" xfId="0" applyNumberFormat="1" applyBorder="1" applyAlignment="1">
      <alignment vertical="center"/>
    </xf>
    <xf numFmtId="166" fontId="0" fillId="6" borderId="1" xfId="0" applyNumberFormat="1" applyFill="1" applyBorder="1" applyAlignment="1">
      <alignment vertical="center"/>
    </xf>
    <xf numFmtId="166" fontId="5" fillId="6" borderId="1" xfId="1" applyNumberFormat="1" applyFont="1" applyFill="1" applyBorder="1" applyAlignment="1">
      <alignment vertical="center"/>
    </xf>
    <xf numFmtId="166" fontId="5" fillId="5" borderId="1" xfId="1" applyNumberFormat="1" applyFont="1" applyFill="1" applyBorder="1" applyAlignment="1">
      <alignment vertical="center"/>
    </xf>
    <xf numFmtId="166" fontId="6" fillId="6" borderId="1" xfId="0" applyNumberFormat="1" applyFont="1" applyFill="1" applyBorder="1" applyAlignment="1">
      <alignment vertical="center"/>
    </xf>
    <xf numFmtId="178" fontId="5" fillId="0" borderId="1" xfId="4" applyNumberFormat="1" applyFont="1" applyFill="1" applyBorder="1" applyAlignment="1">
      <alignment vertical="center"/>
    </xf>
    <xf numFmtId="188" fontId="0" fillId="3" borderId="1" xfId="0" applyNumberFormat="1" applyFont="1" applyFill="1" applyBorder="1" applyAlignment="1">
      <alignment vertical="center"/>
    </xf>
    <xf numFmtId="188" fontId="0" fillId="15" borderId="1" xfId="0" applyNumberFormat="1" applyFont="1" applyFill="1" applyBorder="1" applyAlignment="1">
      <alignment vertical="center"/>
    </xf>
    <xf numFmtId="188" fontId="0" fillId="0" borderId="1" xfId="0" applyNumberFormat="1" applyFill="1" applyBorder="1" applyAlignment="1">
      <alignment vertical="center"/>
    </xf>
    <xf numFmtId="188" fontId="0" fillId="0" borderId="1" xfId="0" applyNumberFormat="1" applyBorder="1" applyAlignment="1">
      <alignment vertical="center"/>
    </xf>
    <xf numFmtId="188" fontId="0" fillId="15" borderId="1" xfId="0" applyNumberFormat="1" applyFill="1" applyBorder="1" applyAlignment="1">
      <alignment vertical="center"/>
    </xf>
    <xf numFmtId="187" fontId="0" fillId="0" borderId="1" xfId="5" applyNumberFormat="1" applyFont="1" applyFill="1" applyBorder="1" applyAlignment="1">
      <alignment horizontal="center" vertical="center"/>
    </xf>
    <xf numFmtId="2" fontId="0" fillId="0" borderId="1" xfId="5" applyNumberFormat="1" applyFont="1" applyFill="1" applyBorder="1" applyAlignment="1">
      <alignment horizontal="right" vertical="center"/>
    </xf>
    <xf numFmtId="0" fontId="0" fillId="0" borderId="1" xfId="5" applyFont="1" applyFill="1" applyBorder="1" applyAlignment="1">
      <alignment horizontal="right" vertical="center"/>
    </xf>
    <xf numFmtId="187" fontId="0" fillId="15" borderId="1" xfId="5" applyNumberFormat="1" applyFont="1" applyFill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87" fontId="0" fillId="0" borderId="1" xfId="0" applyNumberFormat="1" applyFill="1" applyBorder="1" applyAlignment="1">
      <alignment horizontal="center" vertical="center"/>
    </xf>
    <xf numFmtId="166" fontId="0" fillId="0" borderId="1" xfId="0" applyNumberFormat="1" applyBorder="1" applyAlignment="1">
      <alignment horizontal="right" vertical="center"/>
    </xf>
    <xf numFmtId="187" fontId="5" fillId="15" borderId="1" xfId="0" applyNumberFormat="1" applyFont="1" applyFill="1" applyBorder="1" applyAlignment="1">
      <alignment horizontal="center" vertical="center"/>
    </xf>
    <xf numFmtId="187" fontId="0" fillId="15" borderId="1" xfId="0" applyNumberFormat="1" applyFill="1" applyBorder="1" applyAlignment="1">
      <alignment horizontal="center" vertical="center"/>
    </xf>
    <xf numFmtId="168" fontId="0" fillId="0" borderId="1" xfId="5" applyNumberFormat="1" applyFont="1" applyFill="1" applyBorder="1" applyAlignment="1">
      <alignment horizontal="center" vertical="center"/>
    </xf>
    <xf numFmtId="2" fontId="0" fillId="0" borderId="1" xfId="5" applyNumberFormat="1" applyFont="1" applyFill="1" applyBorder="1" applyAlignment="1">
      <alignment horizontal="center" vertical="center"/>
    </xf>
    <xf numFmtId="166" fontId="0" fillId="6" borderId="1" xfId="1" applyFont="1" applyFill="1" applyBorder="1" applyAlignment="1">
      <alignment horizontal="right" vertical="center"/>
    </xf>
    <xf numFmtId="166" fontId="0" fillId="5" borderId="1" xfId="0" applyNumberFormat="1" applyFont="1" applyFill="1" applyBorder="1" applyAlignment="1">
      <alignment horizontal="right" vertical="center"/>
    </xf>
    <xf numFmtId="185" fontId="5" fillId="0" borderId="1" xfId="0" applyNumberFormat="1" applyFont="1" applyBorder="1" applyAlignment="1">
      <alignment horizontal="center" vertical="center"/>
    </xf>
    <xf numFmtId="185" fontId="5" fillId="0" borderId="1" xfId="0" applyNumberFormat="1" applyFont="1" applyFill="1" applyBorder="1" applyAlignment="1">
      <alignment horizontal="center" vertical="center"/>
    </xf>
    <xf numFmtId="166" fontId="0" fillId="7" borderId="1" xfId="0" applyNumberFormat="1" applyFont="1" applyFill="1" applyBorder="1" applyAlignment="1">
      <alignment horizontal="right" vertical="center"/>
    </xf>
    <xf numFmtId="185" fontId="5" fillId="15" borderId="1" xfId="0" applyNumberFormat="1" applyFont="1" applyFill="1" applyBorder="1" applyAlignment="1">
      <alignment horizontal="center" vertical="center"/>
    </xf>
    <xf numFmtId="166" fontId="0" fillId="6" borderId="1" xfId="1" applyFont="1" applyFill="1" applyBorder="1" applyAlignment="1">
      <alignment horizontal="right" vertical="center" wrapText="1"/>
    </xf>
    <xf numFmtId="166" fontId="0" fillId="5" borderId="1" xfId="0" applyNumberFormat="1" applyFont="1" applyFill="1" applyBorder="1" applyAlignment="1">
      <alignment horizontal="right" vertical="center" wrapText="1"/>
    </xf>
    <xf numFmtId="166" fontId="0" fillId="7" borderId="1" xfId="0" applyNumberFormat="1" applyFill="1" applyBorder="1" applyAlignment="1">
      <alignment vertical="center"/>
    </xf>
    <xf numFmtId="3" fontId="0" fillId="0" borderId="1" xfId="1" applyNumberFormat="1" applyFont="1" applyFill="1" applyBorder="1" applyAlignment="1">
      <alignment vertical="center" wrapText="1"/>
    </xf>
    <xf numFmtId="4" fontId="0" fillId="0" borderId="1" xfId="1" applyNumberFormat="1" applyFont="1" applyFill="1" applyBorder="1" applyAlignment="1">
      <alignment vertical="center"/>
    </xf>
    <xf numFmtId="187" fontId="0" fillId="0" borderId="1" xfId="1" applyNumberFormat="1" applyFont="1" applyBorder="1" applyAlignment="1">
      <alignment vertical="center"/>
    </xf>
    <xf numFmtId="4" fontId="0" fillId="7" borderId="1" xfId="1" applyNumberFormat="1" applyFon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3" borderId="0" xfId="0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4" fontId="5" fillId="0" borderId="1" xfId="6" applyNumberFormat="1" applyFont="1" applyFill="1" applyBorder="1" applyAlignment="1">
      <alignment horizontal="right" vertical="center"/>
    </xf>
    <xf numFmtId="3" fontId="5" fillId="0" borderId="1" xfId="6" applyNumberFormat="1" applyFont="1" applyFill="1" applyBorder="1" applyAlignment="1">
      <alignment horizontal="right" vertical="center"/>
    </xf>
    <xf numFmtId="3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Font="1" applyFill="1" applyBorder="1" applyAlignment="1">
      <alignment vertical="center" wrapText="1"/>
    </xf>
    <xf numFmtId="182" fontId="0" fillId="0" borderId="1" xfId="0" applyNumberFormat="1" applyFont="1" applyFill="1" applyBorder="1" applyAlignment="1">
      <alignment vertical="center" wrapText="1"/>
    </xf>
    <xf numFmtId="3" fontId="5" fillId="0" borderId="1" xfId="4" applyNumberFormat="1" applyFont="1" applyFill="1" applyBorder="1" applyAlignment="1">
      <alignment horizontal="center" vertical="center"/>
    </xf>
    <xf numFmtId="166" fontId="0" fillId="17" borderId="1" xfId="0" applyNumberFormat="1" applyFont="1" applyFill="1" applyBorder="1" applyAlignment="1">
      <alignment vertical="center" wrapText="1"/>
    </xf>
    <xf numFmtId="4" fontId="0" fillId="0" borderId="1" xfId="0" applyNumberFormat="1" applyFont="1" applyBorder="1" applyAlignment="1">
      <alignment horizontal="right" vertical="center" wrapText="1"/>
    </xf>
    <xf numFmtId="195" fontId="0" fillId="0" borderId="1" xfId="0" applyNumberFormat="1" applyBorder="1" applyAlignment="1">
      <alignment horizontal="center" vertical="center"/>
    </xf>
    <xf numFmtId="196" fontId="5" fillId="0" borderId="1" xfId="0" applyNumberFormat="1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vertical="center"/>
    </xf>
    <xf numFmtId="4" fontId="5" fillId="17" borderId="1" xfId="4" applyNumberFormat="1" applyFont="1" applyFill="1" applyBorder="1" applyAlignment="1">
      <alignment vertical="center"/>
    </xf>
    <xf numFmtId="166" fontId="5" fillId="5" borderId="1" xfId="1" applyFont="1" applyFill="1" applyBorder="1" applyAlignment="1" applyProtection="1">
      <alignment vertical="center"/>
    </xf>
    <xf numFmtId="185" fontId="5" fillId="0" borderId="1" xfId="4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horizontal="right" vertical="center" wrapText="1"/>
    </xf>
    <xf numFmtId="3" fontId="0" fillId="0" borderId="1" xfId="5" applyNumberFormat="1" applyFont="1" applyFill="1" applyBorder="1" applyAlignment="1">
      <alignment vertical="center"/>
    </xf>
    <xf numFmtId="3" fontId="0" fillId="0" borderId="1" xfId="5" applyNumberFormat="1" applyFont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185" fontId="5" fillId="0" borderId="1" xfId="0" applyNumberFormat="1" applyFont="1" applyFill="1" applyBorder="1" applyAlignment="1" applyProtection="1">
      <alignment vertical="center"/>
      <protection locked="0"/>
    </xf>
    <xf numFmtId="3" fontId="5" fillId="0" borderId="1" xfId="0" applyNumberFormat="1" applyFont="1" applyFill="1" applyBorder="1" applyAlignment="1" applyProtection="1">
      <alignment horizontal="right" vertical="center"/>
      <protection locked="0"/>
    </xf>
    <xf numFmtId="3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188" fontId="0" fillId="0" borderId="1" xfId="1" applyNumberFormat="1" applyFont="1" applyBorder="1" applyAlignment="1">
      <alignment vertical="center"/>
    </xf>
    <xf numFmtId="168" fontId="0" fillId="0" borderId="1" xfId="1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 applyProtection="1">
      <alignment horizontal="right" vertical="center"/>
      <protection hidden="1"/>
    </xf>
    <xf numFmtId="168" fontId="5" fillId="0" borderId="1" xfId="0" applyNumberFormat="1" applyFont="1" applyFill="1" applyBorder="1" applyAlignment="1" applyProtection="1">
      <alignment vertical="center"/>
      <protection locked="0"/>
    </xf>
    <xf numFmtId="4" fontId="5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1" xfId="0" applyBorder="1" applyAlignment="1" applyProtection="1">
      <alignment vertical="center"/>
      <protection hidden="1"/>
    </xf>
    <xf numFmtId="4" fontId="5" fillId="0" borderId="1" xfId="0" applyNumberFormat="1" applyFont="1" applyFill="1" applyBorder="1" applyAlignment="1" applyProtection="1">
      <alignment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" fontId="5" fillId="10" borderId="1" xfId="0" applyNumberFormat="1" applyFont="1" applyFill="1" applyBorder="1" applyAlignment="1">
      <alignment horizontal="right" vertical="center" wrapText="1"/>
    </xf>
    <xf numFmtId="185" fontId="5" fillId="0" borderId="1" xfId="0" applyNumberFormat="1" applyFont="1" applyFill="1" applyBorder="1" applyAlignment="1">
      <alignment vertical="center"/>
    </xf>
    <xf numFmtId="3" fontId="21" fillId="0" borderId="1" xfId="6" applyNumberFormat="1" applyFill="1" applyBorder="1" applyAlignment="1">
      <alignment vertical="center"/>
    </xf>
    <xf numFmtId="4" fontId="5" fillId="0" borderId="1" xfId="0" applyNumberFormat="1" applyFont="1" applyFill="1" applyBorder="1" applyAlignment="1" applyProtection="1">
      <alignment horizontal="right" vertical="center"/>
      <protection locked="0"/>
    </xf>
    <xf numFmtId="166" fontId="5" fillId="0" borderId="1" xfId="1" applyFont="1" applyFill="1" applyBorder="1" applyAlignment="1" applyProtection="1">
      <alignment horizontal="right" vertical="center"/>
      <protection locked="0"/>
    </xf>
    <xf numFmtId="3" fontId="0" fillId="0" borderId="1" xfId="0" applyNumberFormat="1" applyFont="1" applyBorder="1" applyAlignment="1" applyProtection="1">
      <alignment vertical="center"/>
      <protection locked="0"/>
    </xf>
    <xf numFmtId="196" fontId="6" fillId="0" borderId="1" xfId="0" applyNumberFormat="1" applyFont="1" applyFill="1" applyBorder="1" applyAlignment="1">
      <alignment horizontal="left" vertical="center"/>
    </xf>
    <xf numFmtId="2" fontId="0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/>
    <xf numFmtId="172" fontId="5" fillId="0" borderId="1" xfId="0" applyNumberFormat="1" applyFont="1" applyBorder="1" applyAlignment="1">
      <alignment vertical="center" wrapText="1"/>
    </xf>
    <xf numFmtId="172" fontId="5" fillId="0" borderId="1" xfId="0" applyNumberFormat="1" applyFont="1" applyFill="1" applyBorder="1" applyAlignment="1">
      <alignment vertical="center" wrapText="1"/>
    </xf>
    <xf numFmtId="166" fontId="0" fillId="10" borderId="1" xfId="1" applyFont="1" applyFill="1" applyBorder="1" applyAlignment="1">
      <alignment horizontal="right" vertical="center"/>
    </xf>
    <xf numFmtId="166" fontId="0" fillId="0" borderId="1" xfId="0" applyNumberFormat="1" applyFont="1" applyFill="1" applyBorder="1" applyAlignment="1">
      <alignment vertical="center" wrapText="1"/>
    </xf>
    <xf numFmtId="166" fontId="0" fillId="0" borderId="1" xfId="0" applyNumberFormat="1" applyFont="1" applyBorder="1" applyAlignment="1">
      <alignment vertical="center" wrapText="1"/>
    </xf>
    <xf numFmtId="166" fontId="0" fillId="0" borderId="1" xfId="4" applyNumberFormat="1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right" vertical="center"/>
    </xf>
    <xf numFmtId="4" fontId="0" fillId="0" borderId="1" xfId="4" applyNumberFormat="1" applyFont="1" applyFill="1" applyBorder="1" applyAlignment="1">
      <alignment horizontal="right" vertical="center"/>
    </xf>
    <xf numFmtId="4" fontId="5" fillId="7" borderId="1" xfId="4" applyNumberFormat="1" applyFont="1" applyFill="1" applyBorder="1" applyAlignment="1">
      <alignment horizontal="right" vertical="center"/>
    </xf>
    <xf numFmtId="3" fontId="5" fillId="0" borderId="1" xfId="4" applyNumberFormat="1" applyFont="1" applyFill="1" applyBorder="1" applyAlignment="1">
      <alignment vertical="center" wrapText="1"/>
    </xf>
    <xf numFmtId="181" fontId="5" fillId="0" borderId="1" xfId="4" applyNumberFormat="1" applyFont="1" applyFill="1" applyBorder="1" applyAlignment="1">
      <alignment vertical="center"/>
    </xf>
    <xf numFmtId="188" fontId="5" fillId="0" borderId="1" xfId="4" applyNumberFormat="1" applyFont="1" applyFill="1" applyBorder="1" applyAlignment="1">
      <alignment vertical="center"/>
    </xf>
    <xf numFmtId="166" fontId="5" fillId="15" borderId="1" xfId="4" applyNumberFormat="1" applyFont="1" applyFill="1" applyBorder="1" applyAlignment="1">
      <alignment vertical="center"/>
    </xf>
    <xf numFmtId="4" fontId="0" fillId="5" borderId="1" xfId="1" applyNumberFormat="1" applyFont="1" applyFill="1" applyBorder="1" applyAlignment="1">
      <alignment vertical="center"/>
    </xf>
    <xf numFmtId="0" fontId="5" fillId="0" borderId="1" xfId="0" applyFont="1" applyFill="1" applyBorder="1" applyAlignment="1"/>
    <xf numFmtId="4" fontId="0" fillId="7" borderId="1" xfId="0" applyNumberFormat="1" applyFont="1" applyFill="1" applyBorder="1" applyAlignment="1">
      <alignment vertical="center"/>
    </xf>
    <xf numFmtId="180" fontId="0" fillId="0" borderId="1" xfId="1" applyNumberFormat="1" applyFont="1" applyBorder="1" applyAlignment="1">
      <alignment vertical="center"/>
    </xf>
    <xf numFmtId="180" fontId="0" fillId="0" borderId="1" xfId="1" applyNumberFormat="1" applyFont="1" applyFill="1" applyBorder="1" applyAlignment="1">
      <alignment vertical="center"/>
    </xf>
    <xf numFmtId="166" fontId="0" fillId="15" borderId="1" xfId="0" applyNumberFormat="1" applyFont="1" applyFill="1" applyBorder="1" applyAlignment="1">
      <alignment vertical="center"/>
    </xf>
    <xf numFmtId="4" fontId="0" fillId="0" borderId="1" xfId="1" applyNumberFormat="1" applyFont="1" applyFill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0" fillId="3" borderId="1" xfId="0" applyFont="1" applyFill="1" applyBorder="1" applyAlignment="1">
      <alignment horizontal="left" vertical="center"/>
    </xf>
    <xf numFmtId="195" fontId="5" fillId="0" borderId="1" xfId="0" applyNumberFormat="1" applyFont="1" applyFill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right" vertical="center" wrapText="1"/>
    </xf>
    <xf numFmtId="166" fontId="0" fillId="17" borderId="1" xfId="1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166" fontId="5" fillId="0" borderId="1" xfId="1" applyFont="1" applyFill="1" applyBorder="1" applyAlignment="1" applyProtection="1">
      <alignment horizontal="center" vertical="center"/>
    </xf>
    <xf numFmtId="187" fontId="5" fillId="0" borderId="1" xfId="4" applyNumberFormat="1" applyFont="1" applyFill="1" applyBorder="1" applyAlignment="1">
      <alignment horizontal="center" vertical="center"/>
    </xf>
    <xf numFmtId="195" fontId="5" fillId="0" borderId="1" xfId="4" applyNumberFormat="1" applyFont="1" applyFill="1" applyBorder="1" applyAlignment="1">
      <alignment vertical="center"/>
    </xf>
    <xf numFmtId="166" fontId="5" fillId="6" borderId="1" xfId="1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/>
    </xf>
    <xf numFmtId="176" fontId="0" fillId="17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/>
    </xf>
    <xf numFmtId="4" fontId="5" fillId="17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0" fillId="10" borderId="1" xfId="0" applyFont="1" applyFill="1" applyBorder="1" applyAlignment="1">
      <alignment vertical="center"/>
    </xf>
    <xf numFmtId="4" fontId="5" fillId="0" borderId="1" xfId="0" applyNumberFormat="1" applyFont="1" applyBorder="1" applyAlignment="1">
      <alignment horizontal="right" vertical="center" wrapText="1"/>
    </xf>
    <xf numFmtId="192" fontId="0" fillId="0" borderId="1" xfId="4" applyNumberFormat="1" applyFont="1" applyFill="1" applyBorder="1" applyAlignment="1">
      <alignment horizontal="center" vertical="center"/>
    </xf>
    <xf numFmtId="192" fontId="5" fillId="0" borderId="1" xfId="4" applyNumberFormat="1" applyFont="1" applyFill="1" applyBorder="1" applyAlignment="1">
      <alignment horizontal="center" vertical="center" wrapText="1"/>
    </xf>
    <xf numFmtId="4" fontId="6" fillId="0" borderId="1" xfId="4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/>
    <xf numFmtId="190" fontId="5" fillId="0" borderId="1" xfId="4" applyNumberFormat="1" applyFont="1" applyFill="1" applyBorder="1" applyAlignment="1">
      <alignment vertical="center"/>
    </xf>
    <xf numFmtId="195" fontId="0" fillId="0" borderId="1" xfId="4" applyNumberFormat="1" applyFont="1" applyFill="1" applyBorder="1" applyAlignment="1">
      <alignment vertical="center"/>
    </xf>
    <xf numFmtId="179" fontId="0" fillId="3" borderId="1" xfId="1" applyNumberFormat="1" applyFont="1" applyFill="1" applyBorder="1" applyAlignment="1">
      <alignment horizontal="right" vertical="center"/>
    </xf>
    <xf numFmtId="176" fontId="0" fillId="0" borderId="1" xfId="0" applyNumberFormat="1" applyFont="1" applyBorder="1" applyAlignment="1">
      <alignment vertical="center"/>
    </xf>
    <xf numFmtId="179" fontId="5" fillId="3" borderId="1" xfId="1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left" vertical="center"/>
    </xf>
    <xf numFmtId="0" fontId="0" fillId="17" borderId="1" xfId="0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92" fontId="0" fillId="15" borderId="1" xfId="0" applyNumberFormat="1" applyFont="1" applyFill="1" applyBorder="1" applyAlignment="1">
      <alignment horizontal="right" vertical="center"/>
    </xf>
    <xf numFmtId="0" fontId="5" fillId="15" borderId="1" xfId="0" applyFont="1" applyFill="1" applyBorder="1" applyAlignment="1">
      <alignment vertical="center"/>
    </xf>
    <xf numFmtId="4" fontId="5" fillId="3" borderId="1" xfId="0" applyNumberFormat="1" applyFont="1" applyFill="1" applyBorder="1" applyAlignment="1">
      <alignment vertical="center" wrapText="1"/>
    </xf>
    <xf numFmtId="4" fontId="0" fillId="3" borderId="1" xfId="0" applyNumberFormat="1" applyFont="1" applyFill="1" applyBorder="1" applyAlignment="1">
      <alignment vertical="center"/>
    </xf>
    <xf numFmtId="195" fontId="5" fillId="0" borderId="1" xfId="0" applyNumberFormat="1" applyFont="1" applyBorder="1" applyAlignment="1">
      <alignment vertical="center" wrapText="1"/>
    </xf>
    <xf numFmtId="195" fontId="5" fillId="0" borderId="1" xfId="0" applyNumberFormat="1" applyFont="1" applyFill="1" applyBorder="1" applyAlignment="1">
      <alignment vertical="center" wrapText="1"/>
    </xf>
    <xf numFmtId="0" fontId="5" fillId="15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196" fontId="5" fillId="3" borderId="1" xfId="0" applyNumberFormat="1" applyFont="1" applyFill="1" applyBorder="1" applyAlignment="1">
      <alignment horizontal="left" vertical="center" wrapText="1"/>
    </xf>
    <xf numFmtId="3" fontId="0" fillId="0" borderId="1" xfId="0" applyNumberFormat="1" applyFont="1" applyBorder="1" applyAlignment="1">
      <alignment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vertical="center" wrapText="1"/>
    </xf>
    <xf numFmtId="3" fontId="0" fillId="0" borderId="1" xfId="1" applyNumberFormat="1" applyFont="1" applyBorder="1" applyAlignment="1">
      <alignment vertical="center" wrapText="1"/>
    </xf>
    <xf numFmtId="3" fontId="0" fillId="0" borderId="1" xfId="0" applyNumberFormat="1" applyFont="1" applyFill="1" applyBorder="1" applyAlignment="1">
      <alignment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4" borderId="1" xfId="0" applyNumberFormat="1" applyFont="1" applyFill="1" applyBorder="1" applyAlignment="1">
      <alignment vertical="center" wrapText="1"/>
    </xf>
    <xf numFmtId="166" fontId="5" fillId="0" borderId="1" xfId="1" applyNumberFormat="1" applyFont="1" applyFill="1" applyBorder="1" applyAlignment="1">
      <alignment horizontal="right" vertical="center" indent="1"/>
    </xf>
    <xf numFmtId="179" fontId="0" fillId="0" borderId="1" xfId="0" applyNumberFormat="1" applyFont="1" applyBorder="1" applyAlignment="1">
      <alignment vertical="center"/>
    </xf>
    <xf numFmtId="179" fontId="0" fillId="11" borderId="1" xfId="1" applyNumberFormat="1" applyFont="1" applyFill="1" applyBorder="1" applyAlignment="1">
      <alignment vertical="center"/>
    </xf>
    <xf numFmtId="4" fontId="5" fillId="4" borderId="1" xfId="4" applyNumberFormat="1" applyFont="1" applyFill="1" applyBorder="1" applyAlignment="1">
      <alignment vertical="center"/>
    </xf>
    <xf numFmtId="0" fontId="11" fillId="11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166" fontId="0" fillId="11" borderId="1" xfId="1" applyFont="1" applyFill="1" applyBorder="1" applyAlignment="1">
      <alignment vertical="center"/>
    </xf>
    <xf numFmtId="166" fontId="5" fillId="5" borderId="1" xfId="1" applyFont="1" applyFill="1" applyBorder="1" applyAlignment="1">
      <alignment horizontal="center" vertical="center"/>
    </xf>
    <xf numFmtId="2" fontId="0" fillId="0" borderId="1" xfId="0" applyNumberFormat="1" applyFont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166" fontId="5" fillId="0" borderId="1" xfId="1" applyFont="1" applyFill="1" applyBorder="1" applyAlignment="1" applyProtection="1">
      <alignment horizontal="right" vertical="center" wrapText="1"/>
    </xf>
    <xf numFmtId="179" fontId="5" fillId="15" borderId="1" xfId="1" applyNumberFormat="1" applyFont="1" applyFill="1" applyBorder="1" applyAlignment="1">
      <alignment horizontal="center" vertical="center"/>
    </xf>
    <xf numFmtId="171" fontId="0" fillId="0" borderId="1" xfId="1" applyNumberFormat="1" applyFont="1" applyFill="1" applyBorder="1" applyAlignment="1">
      <alignment vertical="center"/>
    </xf>
    <xf numFmtId="176" fontId="5" fillId="0" borderId="1" xfId="5" applyNumberFormat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176" fontId="0" fillId="0" borderId="1" xfId="1" applyNumberFormat="1" applyFont="1" applyBorder="1" applyAlignment="1">
      <alignment vertical="center"/>
    </xf>
    <xf numFmtId="0" fontId="5" fillId="0" borderId="1" xfId="5" applyFont="1" applyFill="1" applyBorder="1" applyAlignment="1">
      <alignment horizontal="right" vertical="center"/>
    </xf>
    <xf numFmtId="195" fontId="0" fillId="0" borderId="1" xfId="1" applyNumberFormat="1" applyFont="1" applyBorder="1" applyAlignment="1">
      <alignment vertical="center"/>
    </xf>
    <xf numFmtId="174" fontId="0" fillId="0" borderId="1" xfId="2" applyNumberFormat="1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1" fontId="5" fillId="0" borderId="1" xfId="5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192" fontId="5" fillId="15" borderId="1" xfId="0" applyNumberFormat="1" applyFont="1" applyFill="1" applyBorder="1" applyAlignment="1">
      <alignment horizontal="right" vertical="center"/>
    </xf>
    <xf numFmtId="3" fontId="5" fillId="0" borderId="1" xfId="5" applyNumberFormat="1" applyFont="1" applyFill="1" applyBorder="1" applyAlignment="1">
      <alignment vertical="center"/>
    </xf>
    <xf numFmtId="179" fontId="0" fillId="3" borderId="1" xfId="0" applyNumberFormat="1" applyFont="1" applyFill="1" applyBorder="1" applyAlignment="1">
      <alignment vertical="center"/>
    </xf>
    <xf numFmtId="179" fontId="0" fillId="0" borderId="1" xfId="0" applyNumberFormat="1" applyFont="1" applyFill="1" applyBorder="1" applyAlignment="1">
      <alignment vertical="center"/>
    </xf>
    <xf numFmtId="166" fontId="11" fillId="6" borderId="1" xfId="1" applyFont="1" applyFill="1" applyBorder="1" applyAlignment="1">
      <alignment vertical="center"/>
    </xf>
    <xf numFmtId="0" fontId="0" fillId="11" borderId="1" xfId="0" applyFont="1" applyFill="1" applyBorder="1" applyAlignment="1">
      <alignment horizontal="center" vertical="center"/>
    </xf>
    <xf numFmtId="166" fontId="5" fillId="7" borderId="1" xfId="1" applyFont="1" applyFill="1" applyBorder="1" applyAlignment="1">
      <alignment horizontal="center" vertical="center"/>
    </xf>
    <xf numFmtId="0" fontId="5" fillId="3" borderId="1" xfId="5" applyFont="1" applyFill="1" applyBorder="1" applyAlignment="1">
      <alignment horizontal="center" vertical="center"/>
    </xf>
    <xf numFmtId="179" fontId="5" fillId="0" borderId="1" xfId="1" applyNumberFormat="1" applyFont="1" applyBorder="1" applyAlignment="1">
      <alignment horizontal="center" vertical="center" wrapText="1"/>
    </xf>
    <xf numFmtId="179" fontId="5" fillId="0" borderId="1" xfId="1" applyNumberFormat="1" applyFont="1" applyFill="1" applyBorder="1" applyAlignment="1">
      <alignment horizontal="center" vertical="center" wrapText="1"/>
    </xf>
    <xf numFmtId="179" fontId="5" fillId="0" borderId="1" xfId="1" applyNumberFormat="1" applyFont="1" applyFill="1" applyBorder="1" applyAlignment="1" applyProtection="1">
      <alignment horizontal="right" vertical="center" wrapText="1"/>
    </xf>
    <xf numFmtId="166" fontId="5" fillId="6" borderId="1" xfId="1" applyFont="1" applyFill="1" applyBorder="1" applyAlignment="1">
      <alignment horizontal="center" vertical="center" wrapText="1"/>
    </xf>
    <xf numFmtId="179" fontId="5" fillId="15" borderId="1" xfId="1" applyNumberFormat="1" applyFont="1" applyFill="1" applyBorder="1" applyAlignment="1">
      <alignment vertical="center"/>
    </xf>
    <xf numFmtId="0" fontId="5" fillId="15" borderId="1" xfId="5" applyFont="1" applyFill="1" applyBorder="1" applyAlignment="1">
      <alignment horizontal="center" vertical="center"/>
    </xf>
    <xf numFmtId="192" fontId="5" fillId="0" borderId="1" xfId="0" applyNumberFormat="1" applyFont="1" applyFill="1" applyBorder="1" applyAlignment="1">
      <alignment horizontal="right" vertical="center" wrapText="1"/>
    </xf>
    <xf numFmtId="0" fontId="5" fillId="15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wrapText="1"/>
    </xf>
    <xf numFmtId="4" fontId="5" fillId="10" borderId="1" xfId="0" applyNumberFormat="1" applyFont="1" applyFill="1" applyBorder="1" applyAlignment="1">
      <alignment vertical="center" wrapText="1"/>
    </xf>
    <xf numFmtId="3" fontId="0" fillId="0" borderId="1" xfId="1" applyNumberFormat="1" applyFont="1" applyBorder="1" applyAlignment="1">
      <alignment horizontal="center" vertical="center" wrapText="1"/>
    </xf>
    <xf numFmtId="166" fontId="5" fillId="3" borderId="1" xfId="1" applyFont="1" applyFill="1" applyBorder="1" applyAlignment="1" applyProtection="1">
      <alignment horizontal="right" vertical="center" wrapText="1"/>
    </xf>
    <xf numFmtId="176" fontId="5" fillId="15" borderId="1" xfId="0" applyNumberFormat="1" applyFont="1" applyFill="1" applyBorder="1" applyAlignment="1">
      <alignment horizontal="center" vertical="center"/>
    </xf>
    <xf numFmtId="0" fontId="0" fillId="15" borderId="1" xfId="0" applyFill="1" applyBorder="1" applyAlignment="1">
      <alignment vertical="center" wrapText="1"/>
    </xf>
    <xf numFmtId="192" fontId="0" fillId="0" borderId="1" xfId="0" applyNumberFormat="1" applyFill="1" applyBorder="1" applyAlignment="1">
      <alignment vertical="center"/>
    </xf>
    <xf numFmtId="0" fontId="5" fillId="15" borderId="1" xfId="0" applyFont="1" applyFill="1" applyBorder="1" applyAlignment="1">
      <alignment vertical="center" wrapText="1"/>
    </xf>
    <xf numFmtId="192" fontId="5" fillId="0" borderId="1" xfId="0" applyNumberFormat="1" applyFont="1" applyFill="1" applyBorder="1" applyAlignment="1">
      <alignment vertical="center"/>
    </xf>
    <xf numFmtId="3" fontId="6" fillId="0" borderId="1" xfId="1" applyNumberFormat="1" applyFont="1" applyBorder="1" applyAlignment="1">
      <alignment vertical="center" wrapText="1"/>
    </xf>
    <xf numFmtId="3" fontId="0" fillId="16" borderId="1" xfId="0" applyNumberFormat="1" applyFont="1" applyFill="1" applyBorder="1" applyAlignment="1">
      <alignment vertical="center" wrapText="1"/>
    </xf>
    <xf numFmtId="166" fontId="0" fillId="4" borderId="1" xfId="1" applyFont="1" applyFill="1" applyBorder="1" applyAlignment="1">
      <alignment vertical="center"/>
    </xf>
    <xf numFmtId="166" fontId="5" fillId="4" borderId="1" xfId="1" applyFont="1" applyFill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193" fontId="0" fillId="0" borderId="1" xfId="1" applyNumberFormat="1" applyFont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16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center"/>
    </xf>
    <xf numFmtId="196" fontId="6" fillId="0" borderId="5" xfId="0" applyNumberFormat="1" applyFont="1" applyFill="1" applyBorder="1" applyAlignment="1">
      <alignment horizontal="left" vertical="center"/>
    </xf>
    <xf numFmtId="0" fontId="0" fillId="0" borderId="12" xfId="0" applyFill="1" applyBorder="1" applyAlignment="1">
      <alignment horizontal="center" vertical="center"/>
    </xf>
    <xf numFmtId="0" fontId="5" fillId="0" borderId="11" xfId="0" applyFont="1" applyFill="1" applyBorder="1"/>
    <xf numFmtId="0" fontId="0" fillId="0" borderId="13" xfId="0" applyFont="1" applyFill="1" applyBorder="1" applyAlignment="1">
      <alignment horizontal="right" vertical="center"/>
    </xf>
    <xf numFmtId="4" fontId="0" fillId="0" borderId="1" xfId="6" applyNumberFormat="1" applyFont="1" applyFill="1" applyBorder="1" applyAlignment="1">
      <alignment vertical="center" wrapText="1"/>
    </xf>
    <xf numFmtId="179" fontId="0" fillId="15" borderId="1" xfId="1" applyNumberFormat="1" applyFont="1" applyFill="1" applyBorder="1" applyAlignment="1">
      <alignment vertical="center"/>
    </xf>
    <xf numFmtId="3" fontId="0" fillId="0" borderId="1" xfId="1" applyNumberFormat="1" applyFont="1" applyFill="1" applyBorder="1" applyAlignment="1">
      <alignment horizontal="center" vertical="center"/>
    </xf>
    <xf numFmtId="169" fontId="0" fillId="0" borderId="1" xfId="0" applyNumberFormat="1" applyFont="1" applyBorder="1" applyAlignment="1">
      <alignment vertical="center" wrapText="1"/>
    </xf>
    <xf numFmtId="169" fontId="0" fillId="0" borderId="1" xfId="0" applyNumberFormat="1" applyFont="1" applyFill="1" applyBorder="1" applyAlignment="1">
      <alignment vertical="center" wrapText="1"/>
    </xf>
    <xf numFmtId="195" fontId="0" fillId="0" borderId="1" xfId="0" applyNumberFormat="1" applyBorder="1" applyAlignment="1">
      <alignment vertical="center"/>
    </xf>
    <xf numFmtId="195" fontId="0" fillId="0" borderId="1" xfId="0" applyNumberFormat="1" applyFill="1" applyBorder="1" applyAlignment="1">
      <alignment vertical="center"/>
    </xf>
    <xf numFmtId="166" fontId="5" fillId="5" borderId="1" xfId="1" applyFont="1" applyFill="1" applyBorder="1" applyAlignment="1">
      <alignment horizontal="center" vertical="center" wrapText="1"/>
    </xf>
    <xf numFmtId="187" fontId="0" fillId="0" borderId="1" xfId="1" applyNumberFormat="1" applyFont="1" applyFill="1" applyBorder="1" applyAlignment="1">
      <alignment vertical="center"/>
    </xf>
    <xf numFmtId="4" fontId="15" fillId="7" borderId="1" xfId="0" applyNumberFormat="1" applyFont="1" applyFill="1" applyBorder="1" applyAlignment="1">
      <alignment vertical="center"/>
    </xf>
    <xf numFmtId="4" fontId="6" fillId="5" borderId="1" xfId="0" applyNumberFormat="1" applyFont="1" applyFill="1" applyBorder="1" applyAlignment="1">
      <alignment vertical="center"/>
    </xf>
    <xf numFmtId="2" fontId="0" fillId="0" borderId="1" xfId="0" applyNumberFormat="1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right" vertical="center"/>
    </xf>
    <xf numFmtId="0" fontId="13" fillId="7" borderId="1" xfId="0" applyFont="1" applyFill="1" applyBorder="1" applyAlignment="1">
      <alignment horizontal="right" vertical="center"/>
    </xf>
    <xf numFmtId="0" fontId="0" fillId="0" borderId="14" xfId="0" applyFont="1" applyFill="1" applyBorder="1" applyAlignment="1">
      <alignment horizontal="right"/>
    </xf>
    <xf numFmtId="0" fontId="0" fillId="0" borderId="15" xfId="0" applyFont="1" applyFill="1" applyBorder="1" applyAlignment="1">
      <alignment horizontal="right"/>
    </xf>
    <xf numFmtId="0" fontId="0" fillId="23" borderId="1" xfId="0" applyFont="1" applyFill="1" applyBorder="1" applyAlignment="1">
      <alignment horizontal="right" vertical="center"/>
    </xf>
    <xf numFmtId="166" fontId="0" fillId="0" borderId="0" xfId="1" applyFont="1"/>
    <xf numFmtId="0" fontId="0" fillId="0" borderId="8" xfId="0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176" fontId="0" fillId="0" borderId="8" xfId="0" applyNumberFormat="1" applyFont="1" applyFill="1" applyBorder="1" applyAlignment="1">
      <alignment vertical="center"/>
    </xf>
    <xf numFmtId="0" fontId="0" fillId="22" borderId="1" xfId="0" applyFill="1" applyBorder="1" applyAlignment="1">
      <alignment vertical="center"/>
    </xf>
    <xf numFmtId="4" fontId="0" fillId="5" borderId="1" xfId="0" applyNumberFormat="1" applyFont="1" applyFill="1" applyBorder="1" applyAlignment="1">
      <alignment horizontal="right" vertical="center" wrapText="1"/>
    </xf>
    <xf numFmtId="4" fontId="0" fillId="7" borderId="1" xfId="0" applyNumberFormat="1" applyFont="1" applyFill="1" applyBorder="1" applyAlignment="1">
      <alignment horizontal="right" vertical="center" wrapText="1"/>
    </xf>
    <xf numFmtId="4" fontId="0" fillId="5" borderId="1" xfId="0" applyNumberFormat="1" applyFont="1" applyFill="1" applyBorder="1" applyAlignment="1">
      <alignment horizontal="right" vertical="center"/>
    </xf>
    <xf numFmtId="4" fontId="5" fillId="5" borderId="1" xfId="5" applyNumberFormat="1" applyFont="1" applyFill="1" applyBorder="1" applyAlignment="1">
      <alignment horizontal="right" vertical="center"/>
    </xf>
    <xf numFmtId="4" fontId="0" fillId="7" borderId="1" xfId="0" applyNumberFormat="1" applyFont="1" applyFill="1" applyBorder="1" applyAlignment="1">
      <alignment horizontal="right" vertical="center"/>
    </xf>
    <xf numFmtId="166" fontId="6" fillId="6" borderId="1" xfId="1" applyFont="1" applyFill="1" applyBorder="1" applyAlignment="1">
      <alignment horizontal="right" vertical="center"/>
    </xf>
    <xf numFmtId="4" fontId="6" fillId="5" borderId="1" xfId="0" applyNumberFormat="1" applyFont="1" applyFill="1" applyBorder="1" applyAlignment="1">
      <alignment horizontal="right" vertical="center"/>
    </xf>
    <xf numFmtId="0" fontId="0" fillId="5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185" fontId="6" fillId="0" borderId="1" xfId="0" applyNumberFormat="1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4" fontId="0" fillId="0" borderId="1" xfId="1" applyNumberFormat="1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right" vertical="center"/>
    </xf>
    <xf numFmtId="166" fontId="0" fillId="6" borderId="1" xfId="0" applyNumberFormat="1" applyFont="1" applyFill="1" applyBorder="1" applyAlignment="1">
      <alignment horizontal="left" vertical="center" wrapText="1"/>
    </xf>
    <xf numFmtId="166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166" fontId="7" fillId="0" borderId="0" xfId="0" applyNumberFormat="1" applyFont="1" applyAlignment="1">
      <alignment vertical="center"/>
    </xf>
    <xf numFmtId="166" fontId="7" fillId="5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6" fillId="0" borderId="0" xfId="0" applyNumberFormat="1" applyFont="1" applyFill="1" applyAlignment="1">
      <alignment vertical="center"/>
    </xf>
    <xf numFmtId="166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166" fontId="0" fillId="5" borderId="0" xfId="0" applyNumberFormat="1" applyFont="1" applyFill="1" applyAlignment="1">
      <alignment vertical="center"/>
    </xf>
    <xf numFmtId="166" fontId="0" fillId="0" borderId="0" xfId="0" applyNumberFormat="1" applyFont="1" applyAlignment="1">
      <alignment vertical="center"/>
    </xf>
    <xf numFmtId="166" fontId="7" fillId="0" borderId="0" xfId="0" applyNumberFormat="1" applyFont="1" applyFill="1" applyBorder="1" applyAlignment="1">
      <alignment horizontal="right" vertical="center"/>
    </xf>
    <xf numFmtId="166" fontId="6" fillId="0" borderId="0" xfId="0" applyNumberFormat="1" applyFont="1" applyAlignment="1">
      <alignment vertical="center"/>
    </xf>
    <xf numFmtId="166" fontId="0" fillId="0" borderId="1" xfId="1" applyNumberFormat="1" applyFont="1" applyFill="1" applyBorder="1" applyAlignment="1">
      <alignment horizontal="right" vertical="center"/>
    </xf>
    <xf numFmtId="185" fontId="0" fillId="0" borderId="1" xfId="0" applyNumberFormat="1" applyFont="1" applyFill="1" applyBorder="1" applyAlignment="1">
      <alignment horizontal="right" vertical="center"/>
    </xf>
    <xf numFmtId="166" fontId="0" fillId="7" borderId="0" xfId="0" applyNumberFormat="1" applyFont="1" applyFill="1" applyAlignment="1">
      <alignment vertical="center"/>
    </xf>
    <xf numFmtId="0" fontId="0" fillId="0" borderId="0" xfId="0" applyFont="1" applyAlignment="1">
      <alignment horizontal="right" vertical="center"/>
    </xf>
    <xf numFmtId="166" fontId="0" fillId="7" borderId="0" xfId="0" applyNumberFormat="1" applyFill="1" applyAlignment="1">
      <alignment vertical="center"/>
    </xf>
    <xf numFmtId="179" fontId="0" fillId="0" borderId="0" xfId="0" applyNumberFormat="1" applyFont="1" applyAlignment="1">
      <alignment vertical="center"/>
    </xf>
    <xf numFmtId="166" fontId="7" fillId="5" borderId="0" xfId="0" applyNumberFormat="1" applyFont="1" applyFill="1" applyBorder="1" applyAlignment="1">
      <alignment horizontal="right" vertical="center"/>
    </xf>
    <xf numFmtId="166" fontId="7" fillId="0" borderId="0" xfId="1" applyFont="1" applyFill="1" applyBorder="1" applyAlignment="1">
      <alignment horizontal="right" vertical="center"/>
    </xf>
    <xf numFmtId="166" fontId="7" fillId="0" borderId="0" xfId="1" applyFont="1" applyAlignment="1">
      <alignment vertical="center"/>
    </xf>
    <xf numFmtId="166" fontId="7" fillId="0" borderId="0" xfId="1" applyFont="1" applyFill="1" applyAlignment="1">
      <alignment vertical="center"/>
    </xf>
    <xf numFmtId="176" fontId="0" fillId="0" borderId="1" xfId="0" applyNumberFormat="1" applyBorder="1" applyAlignment="1">
      <alignment vertical="center"/>
    </xf>
    <xf numFmtId="166" fontId="7" fillId="5" borderId="0" xfId="1" applyFont="1" applyFill="1" applyAlignment="1">
      <alignment vertical="center"/>
    </xf>
    <xf numFmtId="166" fontId="6" fillId="0" borderId="0" xfId="1" applyFont="1" applyAlignment="1">
      <alignment vertical="center"/>
    </xf>
    <xf numFmtId="166" fontId="7" fillId="7" borderId="0" xfId="1" applyFont="1" applyFill="1" applyAlignment="1">
      <alignment vertical="center"/>
    </xf>
    <xf numFmtId="166" fontId="5" fillId="3" borderId="1" xfId="5" applyNumberFormat="1" applyFont="1" applyFill="1" applyBorder="1" applyAlignment="1">
      <alignment horizontal="right" vertical="center"/>
    </xf>
    <xf numFmtId="166" fontId="0" fillId="3" borderId="1" xfId="0" applyNumberFormat="1" applyFont="1" applyFill="1" applyBorder="1" applyAlignment="1">
      <alignment horizontal="right" vertical="center"/>
    </xf>
    <xf numFmtId="188" fontId="5" fillId="0" borderId="1" xfId="0" applyNumberFormat="1" applyFont="1" applyFill="1" applyBorder="1" applyAlignment="1">
      <alignment vertical="center"/>
    </xf>
    <xf numFmtId="4" fontId="7" fillId="0" borderId="0" xfId="0" applyNumberFormat="1" applyFont="1" applyAlignment="1">
      <alignment vertical="center"/>
    </xf>
    <xf numFmtId="166" fontId="7" fillId="7" borderId="0" xfId="0" applyNumberFormat="1" applyFont="1" applyFill="1" applyBorder="1" applyAlignment="1">
      <alignment horizontal="right" vertical="center"/>
    </xf>
    <xf numFmtId="187" fontId="5" fillId="0" borderId="1" xfId="1" applyNumberFormat="1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187" fontId="6" fillId="0" borderId="1" xfId="1" applyNumberFormat="1" applyFont="1" applyFill="1" applyBorder="1" applyAlignment="1">
      <alignment vertical="center"/>
    </xf>
    <xf numFmtId="187" fontId="6" fillId="0" borderId="1" xfId="1" applyNumberFormat="1" applyFont="1" applyBorder="1" applyAlignment="1">
      <alignment vertical="center"/>
    </xf>
    <xf numFmtId="4" fontId="7" fillId="0" borderId="0" xfId="1" applyNumberFormat="1" applyFont="1" applyFill="1" applyBorder="1" applyAlignment="1">
      <alignment horizontal="right" vertical="center"/>
    </xf>
    <xf numFmtId="4" fontId="7" fillId="0" borderId="0" xfId="1" applyNumberFormat="1" applyFont="1" applyFill="1" applyAlignment="1">
      <alignment horizontal="right" vertical="center"/>
    </xf>
    <xf numFmtId="4" fontId="6" fillId="0" borderId="0" xfId="1" applyNumberFormat="1" applyFont="1" applyAlignment="1">
      <alignment vertical="center"/>
    </xf>
    <xf numFmtId="4" fontId="16" fillId="0" borderId="0" xfId="1" applyNumberFormat="1" applyFont="1" applyAlignment="1">
      <alignment vertical="center"/>
    </xf>
    <xf numFmtId="4" fontId="0" fillId="0" borderId="1" xfId="1" applyNumberFormat="1" applyFont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4" fontId="7" fillId="6" borderId="0" xfId="1" applyNumberFormat="1" applyFont="1" applyFill="1" applyAlignment="1">
      <alignment horizontal="right" vertical="center"/>
    </xf>
    <xf numFmtId="4" fontId="7" fillId="7" borderId="0" xfId="1" applyNumberFormat="1" applyFont="1" applyFill="1" applyAlignment="1">
      <alignment horizontal="right" vertical="center"/>
    </xf>
    <xf numFmtId="4" fontId="7" fillId="8" borderId="0" xfId="0" applyNumberFormat="1" applyFont="1" applyFill="1" applyAlignment="1">
      <alignment vertical="center"/>
    </xf>
    <xf numFmtId="4" fontId="6" fillId="6" borderId="0" xfId="1" applyNumberFormat="1" applyFont="1" applyFill="1" applyAlignment="1">
      <alignment vertical="center"/>
    </xf>
    <xf numFmtId="4" fontId="6" fillId="7" borderId="0" xfId="1" applyNumberFormat="1" applyFont="1" applyFill="1" applyAlignment="1">
      <alignment vertical="center"/>
    </xf>
    <xf numFmtId="4" fontId="6" fillId="8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16" fillId="6" borderId="0" xfId="1" applyNumberFormat="1" applyFont="1" applyFill="1" applyAlignment="1">
      <alignment vertical="center"/>
    </xf>
    <xf numFmtId="4" fontId="16" fillId="7" borderId="0" xfId="1" applyNumberFormat="1" applyFont="1" applyFill="1" applyAlignment="1">
      <alignment vertical="center"/>
    </xf>
    <xf numFmtId="4" fontId="0" fillId="8" borderId="0" xfId="0" applyNumberFormat="1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166" fontId="7" fillId="6" borderId="0" xfId="1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0" fillId="3" borderId="0" xfId="0" applyFill="1" applyAlignment="1">
      <alignment vertical="center"/>
    </xf>
    <xf numFmtId="0" fontId="0" fillId="11" borderId="0" xfId="0" applyFill="1" applyAlignment="1">
      <alignment vertical="center"/>
    </xf>
    <xf numFmtId="0" fontId="0" fillId="17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15" borderId="0" xfId="0" applyFill="1" applyAlignment="1">
      <alignment vertical="center"/>
    </xf>
    <xf numFmtId="192" fontId="0" fillId="0" borderId="1" xfId="0" quotePrefix="1" applyNumberFormat="1" applyFont="1" applyBorder="1" applyAlignment="1">
      <alignment horizontal="right" vertical="center"/>
    </xf>
    <xf numFmtId="0" fontId="0" fillId="0" borderId="1" xfId="0" quotePrefix="1" applyFont="1" applyBorder="1" applyAlignment="1">
      <alignment horizontal="right" vertical="center"/>
    </xf>
    <xf numFmtId="0" fontId="5" fillId="0" borderId="1" xfId="0" quotePrefix="1" applyFont="1" applyBorder="1" applyAlignment="1">
      <alignment horizontal="right" vertical="center"/>
    </xf>
    <xf numFmtId="0" fontId="0" fillId="0" borderId="1" xfId="0" quotePrefix="1" applyFont="1" applyFill="1" applyBorder="1" applyAlignment="1">
      <alignment horizontal="right" vertical="center"/>
    </xf>
    <xf numFmtId="1" fontId="0" fillId="0" borderId="1" xfId="0" quotePrefix="1" applyNumberFormat="1" applyFont="1" applyFill="1" applyBorder="1" applyAlignment="1">
      <alignment horizontal="right" vertical="center"/>
    </xf>
    <xf numFmtId="1" fontId="0" fillId="0" borderId="1" xfId="5" quotePrefix="1" applyNumberFormat="1" applyFont="1" applyFill="1" applyBorder="1" applyAlignment="1">
      <alignment horizontal="right" vertical="center"/>
    </xf>
    <xf numFmtId="0" fontId="0" fillId="0" borderId="1" xfId="0" quotePrefix="1" applyFont="1" applyBorder="1" applyAlignment="1">
      <alignment horizontal="left" vertical="center"/>
    </xf>
    <xf numFmtId="0" fontId="0" fillId="0" borderId="1" xfId="0" quotePrefix="1" applyFont="1" applyFill="1" applyBorder="1" applyAlignment="1">
      <alignment horizontal="left" vertical="center"/>
    </xf>
    <xf numFmtId="192" fontId="5" fillId="0" borderId="1" xfId="0" quotePrefix="1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/>
    </xf>
    <xf numFmtId="165" fontId="0" fillId="0" borderId="18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pivotButton="1" applyBorder="1"/>
    <xf numFmtId="0" fontId="0" fillId="0" borderId="23" xfId="0" applyBorder="1"/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/>
    </xf>
    <xf numFmtId="165" fontId="0" fillId="0" borderId="19" xfId="0" applyNumberFormat="1" applyBorder="1"/>
    <xf numFmtId="165" fontId="0" fillId="0" borderId="27" xfId="0" applyNumberFormat="1" applyBorder="1"/>
    <xf numFmtId="165" fontId="0" fillId="0" borderId="23" xfId="0" applyNumberFormat="1" applyBorder="1"/>
    <xf numFmtId="165" fontId="0" fillId="0" borderId="22" xfId="0" applyNumberFormat="1" applyBorder="1"/>
    <xf numFmtId="165" fontId="0" fillId="0" borderId="24" xfId="0" applyNumberFormat="1" applyBorder="1"/>
    <xf numFmtId="0" fontId="0" fillId="25" borderId="19" xfId="0" applyFill="1" applyBorder="1"/>
    <xf numFmtId="0" fontId="0" fillId="25" borderId="22" xfId="0" applyFill="1" applyBorder="1"/>
    <xf numFmtId="0" fontId="0" fillId="25" borderId="27" xfId="0" applyFill="1" applyBorder="1"/>
    <xf numFmtId="0" fontId="0" fillId="25" borderId="24" xfId="0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13" xfId="0" applyFont="1" applyFill="1" applyBorder="1" applyAlignment="1">
      <alignment wrapText="1"/>
    </xf>
    <xf numFmtId="0" fontId="0" fillId="0" borderId="13" xfId="0" applyFont="1" applyFill="1" applyBorder="1" applyAlignment="1"/>
    <xf numFmtId="0" fontId="0" fillId="25" borderId="0" xfId="0" applyFill="1"/>
    <xf numFmtId="0" fontId="7" fillId="25" borderId="26" xfId="0" applyFont="1" applyFill="1" applyBorder="1" applyAlignment="1">
      <alignment horizontal="left"/>
    </xf>
    <xf numFmtId="165" fontId="7" fillId="25" borderId="28" xfId="0" applyNumberFormat="1" applyFont="1" applyFill="1" applyBorder="1"/>
    <xf numFmtId="165" fontId="7" fillId="25" borderId="26" xfId="0" applyNumberFormat="1" applyFont="1" applyFill="1" applyBorder="1"/>
    <xf numFmtId="165" fontId="7" fillId="25" borderId="25" xfId="0" applyNumberFormat="1" applyFont="1" applyFill="1" applyBorder="1"/>
    <xf numFmtId="0" fontId="7" fillId="25" borderId="0" xfId="0" applyFont="1" applyFill="1"/>
    <xf numFmtId="9" fontId="7" fillId="0" borderId="0" xfId="0" applyNumberFormat="1" applyFont="1" applyAlignment="1">
      <alignment horizontal="center"/>
    </xf>
    <xf numFmtId="0" fontId="23" fillId="0" borderId="22" xfId="0" applyFont="1" applyBorder="1" applyAlignment="1">
      <alignment horizontal="left"/>
    </xf>
    <xf numFmtId="0" fontId="23" fillId="0" borderId="30" xfId="0" applyFont="1" applyBorder="1" applyAlignment="1">
      <alignment horizontal="left"/>
    </xf>
    <xf numFmtId="165" fontId="23" fillId="0" borderId="32" xfId="0" applyNumberFormat="1" applyFont="1" applyBorder="1" applyAlignment="1">
      <alignment horizontal="center"/>
    </xf>
    <xf numFmtId="165" fontId="23" fillId="0" borderId="33" xfId="0" applyNumberFormat="1" applyFont="1" applyBorder="1" applyAlignment="1">
      <alignment horizontal="center"/>
    </xf>
    <xf numFmtId="0" fontId="23" fillId="0" borderId="32" xfId="0" applyFont="1" applyBorder="1" applyAlignment="1">
      <alignment horizontal="left"/>
    </xf>
    <xf numFmtId="9" fontId="23" fillId="0" borderId="32" xfId="9" applyFont="1" applyBorder="1"/>
    <xf numFmtId="0" fontId="24" fillId="25" borderId="31" xfId="0" applyFont="1" applyFill="1" applyBorder="1" applyAlignment="1">
      <alignment horizontal="left"/>
    </xf>
    <xf numFmtId="165" fontId="24" fillId="25" borderId="31" xfId="0" applyNumberFormat="1" applyFont="1" applyFill="1" applyBorder="1" applyAlignment="1">
      <alignment horizontal="center"/>
    </xf>
    <xf numFmtId="165" fontId="24" fillId="25" borderId="31" xfId="0" applyNumberFormat="1" applyFont="1" applyFill="1" applyBorder="1"/>
    <xf numFmtId="0" fontId="23" fillId="0" borderId="36" xfId="0" applyFont="1" applyBorder="1" applyAlignment="1">
      <alignment horizontal="left"/>
    </xf>
    <xf numFmtId="165" fontId="23" fillId="0" borderId="37" xfId="0" applyNumberFormat="1" applyFont="1" applyBorder="1" applyAlignment="1">
      <alignment horizontal="center"/>
    </xf>
    <xf numFmtId="9" fontId="23" fillId="19" borderId="32" xfId="0" applyNumberFormat="1" applyFont="1" applyFill="1" applyBorder="1"/>
    <xf numFmtId="0" fontId="23" fillId="0" borderId="38" xfId="0" applyFont="1" applyBorder="1" applyAlignment="1">
      <alignment horizontal="left"/>
    </xf>
    <xf numFmtId="9" fontId="23" fillId="7" borderId="32" xfId="0" applyNumberFormat="1" applyFont="1" applyFill="1" applyBorder="1"/>
    <xf numFmtId="0" fontId="24" fillId="25" borderId="39" xfId="0" applyFont="1" applyFill="1" applyBorder="1" applyAlignment="1">
      <alignment horizontal="left"/>
    </xf>
    <xf numFmtId="165" fontId="24" fillId="25" borderId="40" xfId="0" applyNumberFormat="1" applyFont="1" applyFill="1" applyBorder="1" applyAlignment="1">
      <alignment horizontal="center"/>
    </xf>
    <xf numFmtId="165" fontId="24" fillId="25" borderId="40" xfId="0" applyNumberFormat="1" applyFont="1" applyFill="1" applyBorder="1"/>
    <xf numFmtId="0" fontId="24" fillId="24" borderId="26" xfId="0" applyFont="1" applyFill="1" applyBorder="1" applyAlignment="1">
      <alignment horizontal="left"/>
    </xf>
    <xf numFmtId="165" fontId="24" fillId="24" borderId="34" xfId="0" applyNumberFormat="1" applyFont="1" applyFill="1" applyBorder="1" applyAlignment="1">
      <alignment horizontal="center"/>
    </xf>
    <xf numFmtId="165" fontId="24" fillId="24" borderId="34" xfId="0" applyNumberFormat="1" applyFont="1" applyFill="1" applyBorder="1"/>
    <xf numFmtId="0" fontId="23" fillId="25" borderId="36" xfId="0" applyFont="1" applyFill="1" applyBorder="1" applyAlignment="1">
      <alignment horizontal="center" vertical="center"/>
    </xf>
    <xf numFmtId="0" fontId="23" fillId="25" borderId="37" xfId="0" applyFont="1" applyFill="1" applyBorder="1" applyAlignment="1">
      <alignment horizontal="center" vertical="center" wrapText="1"/>
    </xf>
    <xf numFmtId="0" fontId="23" fillId="0" borderId="32" xfId="0" applyFont="1" applyBorder="1"/>
    <xf numFmtId="0" fontId="24" fillId="24" borderId="39" xfId="0" applyFont="1" applyFill="1" applyBorder="1" applyAlignment="1">
      <alignment horizontal="left"/>
    </xf>
    <xf numFmtId="165" fontId="24" fillId="24" borderId="40" xfId="0" applyNumberFormat="1" applyFont="1" applyFill="1" applyBorder="1" applyAlignment="1">
      <alignment horizontal="center"/>
    </xf>
    <xf numFmtId="165" fontId="24" fillId="24" borderId="40" xfId="0" applyNumberFormat="1" applyFont="1" applyFill="1" applyBorder="1"/>
    <xf numFmtId="9" fontId="23" fillId="0" borderId="32" xfId="9" applyFont="1" applyBorder="1" applyAlignment="1">
      <alignment horizontal="center"/>
    </xf>
    <xf numFmtId="9" fontId="24" fillId="24" borderId="31" xfId="9" applyFont="1" applyFill="1" applyBorder="1" applyAlignment="1">
      <alignment horizontal="center"/>
    </xf>
    <xf numFmtId="165" fontId="23" fillId="0" borderId="32" xfId="0" applyNumberFormat="1" applyFont="1" applyBorder="1" applyAlignment="1"/>
    <xf numFmtId="165" fontId="24" fillId="24" borderId="31" xfId="0" applyNumberFormat="1" applyFont="1" applyFill="1" applyBorder="1" applyAlignment="1"/>
    <xf numFmtId="165" fontId="24" fillId="24" borderId="31" xfId="0" applyNumberFormat="1" applyFont="1" applyFill="1" applyBorder="1" applyAlignment="1">
      <alignment horizontal="center"/>
    </xf>
    <xf numFmtId="0" fontId="24" fillId="0" borderId="31" xfId="0" applyFont="1" applyBorder="1" applyAlignment="1">
      <alignment horizontal="center" vertical="top"/>
    </xf>
    <xf numFmtId="0" fontId="24" fillId="0" borderId="31" xfId="0" applyFont="1" applyBorder="1" applyAlignment="1">
      <alignment horizontal="left" vertical="top"/>
    </xf>
    <xf numFmtId="9" fontId="24" fillId="0" borderId="31" xfId="9" applyFont="1" applyBorder="1"/>
    <xf numFmtId="0" fontId="7" fillId="0" borderId="35" xfId="0" applyFont="1" applyBorder="1" applyAlignment="1">
      <alignment horizontal="center"/>
    </xf>
    <xf numFmtId="0" fontId="7" fillId="0" borderId="35" xfId="0" applyFont="1" applyBorder="1" applyAlignment="1">
      <alignment horizontal="center" vertical="top"/>
    </xf>
    <xf numFmtId="9" fontId="24" fillId="0" borderId="31" xfId="0" applyNumberFormat="1" applyFont="1" applyBorder="1"/>
    <xf numFmtId="0" fontId="24" fillId="25" borderId="41" xfId="0" applyFont="1" applyFill="1" applyBorder="1" applyAlignment="1">
      <alignment horizontal="left" vertical="top"/>
    </xf>
    <xf numFmtId="0" fontId="24" fillId="25" borderId="35" xfId="0" applyFont="1" applyFill="1" applyBorder="1" applyAlignment="1">
      <alignment horizontal="center" vertical="top"/>
    </xf>
    <xf numFmtId="0" fontId="24" fillId="0" borderId="44" xfId="0" applyFont="1" applyBorder="1" applyAlignment="1">
      <alignment horizontal="center" vertical="top"/>
    </xf>
    <xf numFmtId="9" fontId="0" fillId="0" borderId="0" xfId="9" applyFont="1"/>
    <xf numFmtId="0" fontId="24" fillId="25" borderId="31" xfId="0" applyFont="1" applyFill="1" applyBorder="1" applyAlignment="1">
      <alignment horizontal="center" vertical="top"/>
    </xf>
    <xf numFmtId="9" fontId="0" fillId="24" borderId="47" xfId="9" applyFont="1" applyFill="1" applyBorder="1"/>
    <xf numFmtId="165" fontId="0" fillId="0" borderId="0" xfId="0" applyNumberFormat="1"/>
    <xf numFmtId="165" fontId="7" fillId="24" borderId="26" xfId="0" applyNumberFormat="1" applyFont="1" applyFill="1" applyBorder="1"/>
    <xf numFmtId="165" fontId="7" fillId="24" borderId="25" xfId="0" applyNumberFormat="1" applyFont="1" applyFill="1" applyBorder="1"/>
    <xf numFmtId="0" fontId="7" fillId="0" borderId="19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24" fillId="0" borderId="41" xfId="0" applyFont="1" applyFill="1" applyBorder="1" applyAlignment="1">
      <alignment horizontal="left" vertical="top"/>
    </xf>
    <xf numFmtId="0" fontId="7" fillId="0" borderId="26" xfId="0" applyFont="1" applyBorder="1" applyAlignment="1">
      <alignment vertical="top"/>
    </xf>
    <xf numFmtId="165" fontId="0" fillId="0" borderId="0" xfId="0" applyNumberFormat="1" applyBorder="1"/>
    <xf numFmtId="0" fontId="7" fillId="25" borderId="25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9" fontId="7" fillId="0" borderId="0" xfId="9" applyFont="1" applyAlignment="1">
      <alignment horizontal="center"/>
    </xf>
    <xf numFmtId="0" fontId="0" fillId="0" borderId="26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7" xfId="0" applyBorder="1" applyAlignment="1">
      <alignment horizontal="center"/>
    </xf>
    <xf numFmtId="165" fontId="0" fillId="0" borderId="26" xfId="0" applyNumberFormat="1" applyBorder="1"/>
    <xf numFmtId="165" fontId="0" fillId="0" borderId="28" xfId="0" applyNumberFormat="1" applyBorder="1"/>
    <xf numFmtId="165" fontId="0" fillId="0" borderId="25" xfId="0" applyNumberFormat="1" applyBorder="1"/>
    <xf numFmtId="0" fontId="25" fillId="0" borderId="0" xfId="0" applyFont="1"/>
    <xf numFmtId="0" fontId="2" fillId="0" borderId="50" xfId="0" applyFont="1" applyBorder="1" applyAlignment="1">
      <alignment horizontal="left"/>
    </xf>
    <xf numFmtId="165" fontId="2" fillId="0" borderId="51" xfId="0" applyNumberFormat="1" applyFont="1" applyBorder="1" applyAlignment="1"/>
    <xf numFmtId="165" fontId="2" fillId="0" borderId="51" xfId="0" applyNumberFormat="1" applyFont="1" applyBorder="1" applyAlignment="1">
      <alignment horizontal="center" vertical="top"/>
    </xf>
    <xf numFmtId="0" fontId="2" fillId="0" borderId="52" xfId="0" applyFont="1" applyBorder="1" applyAlignment="1">
      <alignment horizontal="left"/>
    </xf>
    <xf numFmtId="165" fontId="2" fillId="0" borderId="53" xfId="0" applyNumberFormat="1" applyFont="1" applyBorder="1" applyAlignment="1"/>
    <xf numFmtId="165" fontId="2" fillId="0" borderId="53" xfId="0" applyNumberFormat="1" applyFont="1" applyBorder="1" applyAlignment="1">
      <alignment horizontal="center" vertical="top"/>
    </xf>
    <xf numFmtId="165" fontId="2" fillId="0" borderId="56" xfId="0" applyNumberFormat="1" applyFont="1" applyBorder="1" applyAlignment="1">
      <alignment horizontal="center" vertical="top"/>
    </xf>
    <xf numFmtId="165" fontId="2" fillId="0" borderId="57" xfId="0" applyNumberFormat="1" applyFont="1" applyBorder="1" applyAlignment="1">
      <alignment horizontal="center" vertical="top"/>
    </xf>
    <xf numFmtId="0" fontId="7" fillId="26" borderId="50" xfId="0" applyFont="1" applyFill="1" applyBorder="1" applyAlignment="1">
      <alignment horizontal="center" vertical="top"/>
    </xf>
    <xf numFmtId="0" fontId="7" fillId="26" borderId="51" xfId="0" applyFont="1" applyFill="1" applyBorder="1" applyAlignment="1">
      <alignment horizontal="center" vertical="top"/>
    </xf>
    <xf numFmtId="0" fontId="7" fillId="26" borderId="56" xfId="0" applyFont="1" applyFill="1" applyBorder="1" applyAlignment="1">
      <alignment horizontal="center" vertical="top"/>
    </xf>
    <xf numFmtId="0" fontId="7" fillId="25" borderId="49" xfId="0" applyFont="1" applyFill="1" applyBorder="1" applyAlignment="1">
      <alignment horizontal="left"/>
    </xf>
    <xf numFmtId="165" fontId="7" fillId="25" borderId="54" xfId="0" applyNumberFormat="1" applyFont="1" applyFill="1" applyBorder="1" applyAlignment="1"/>
    <xf numFmtId="165" fontId="7" fillId="25" borderId="54" xfId="0" applyNumberFormat="1" applyFont="1" applyFill="1" applyBorder="1" applyAlignment="1">
      <alignment horizontal="center"/>
    </xf>
    <xf numFmtId="165" fontId="7" fillId="25" borderId="55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/>
    <xf numFmtId="0" fontId="12" fillId="0" borderId="0" xfId="3"/>
    <xf numFmtId="165" fontId="23" fillId="0" borderId="0" xfId="0" applyNumberFormat="1" applyFont="1" applyBorder="1"/>
    <xf numFmtId="165" fontId="23" fillId="0" borderId="58" xfId="0" applyNumberFormat="1" applyFont="1" applyBorder="1"/>
    <xf numFmtId="165" fontId="23" fillId="0" borderId="59" xfId="0" applyNumberFormat="1" applyFont="1" applyBorder="1"/>
    <xf numFmtId="165" fontId="23" fillId="0" borderId="32" xfId="0" applyNumberFormat="1" applyFont="1" applyBorder="1"/>
    <xf numFmtId="165" fontId="24" fillId="24" borderId="47" xfId="0" applyNumberFormat="1" applyFont="1" applyFill="1" applyBorder="1"/>
    <xf numFmtId="165" fontId="24" fillId="24" borderId="31" xfId="0" applyNumberFormat="1" applyFont="1" applyFill="1" applyBorder="1"/>
    <xf numFmtId="165" fontId="24" fillId="24" borderId="44" xfId="0" applyNumberFormat="1" applyFont="1" applyFill="1" applyBorder="1"/>
    <xf numFmtId="0" fontId="10" fillId="19" borderId="2" xfId="0" applyFont="1" applyFill="1" applyBorder="1" applyAlignment="1">
      <alignment horizontal="center" vertical="center"/>
    </xf>
    <xf numFmtId="0" fontId="10" fillId="19" borderId="0" xfId="0" applyFont="1" applyFill="1" applyBorder="1" applyAlignment="1">
      <alignment horizontal="center" vertical="center"/>
    </xf>
    <xf numFmtId="0" fontId="10" fillId="19" borderId="3" xfId="0" applyFont="1" applyFill="1" applyBorder="1" applyAlignment="1">
      <alignment horizontal="center" vertical="center"/>
    </xf>
    <xf numFmtId="0" fontId="10" fillId="20" borderId="2" xfId="0" applyFont="1" applyFill="1" applyBorder="1" applyAlignment="1">
      <alignment horizontal="center" vertical="center"/>
    </xf>
    <xf numFmtId="4" fontId="10" fillId="20" borderId="0" xfId="0" applyNumberFormat="1" applyFont="1" applyFill="1" applyBorder="1" applyAlignment="1">
      <alignment horizontal="center" vertical="center"/>
    </xf>
    <xf numFmtId="0" fontId="10" fillId="20" borderId="0" xfId="0" applyFont="1" applyFill="1" applyBorder="1" applyAlignment="1">
      <alignment horizontal="center" vertical="center"/>
    </xf>
    <xf numFmtId="0" fontId="10" fillId="20" borderId="3" xfId="0" applyFont="1" applyFill="1" applyBorder="1" applyAlignment="1">
      <alignment horizontal="center" vertical="center"/>
    </xf>
    <xf numFmtId="1" fontId="0" fillId="0" borderId="1" xfId="5" quotePrefix="1" applyNumberFormat="1" applyFont="1" applyFill="1" applyBorder="1" applyAlignment="1">
      <alignment horizontal="right" vertical="center"/>
    </xf>
    <xf numFmtId="1" fontId="0" fillId="0" borderId="1" xfId="5" applyNumberFormat="1" applyFont="1" applyFill="1" applyBorder="1" applyAlignment="1">
      <alignment horizontal="right" vertical="center"/>
    </xf>
    <xf numFmtId="0" fontId="8" fillId="15" borderId="16" xfId="0" applyFont="1" applyFill="1" applyBorder="1" applyAlignment="1">
      <alignment horizontal="center" vertical="center"/>
    </xf>
    <xf numFmtId="0" fontId="8" fillId="15" borderId="7" xfId="0" applyFont="1" applyFill="1" applyBorder="1" applyAlignment="1">
      <alignment horizontal="center" vertical="center"/>
    </xf>
    <xf numFmtId="0" fontId="8" fillId="15" borderId="17" xfId="0" applyFont="1" applyFill="1" applyBorder="1" applyAlignment="1">
      <alignment horizontal="center" vertical="center"/>
    </xf>
    <xf numFmtId="189" fontId="8" fillId="16" borderId="16" xfId="1" applyNumberFormat="1" applyFont="1" applyFill="1" applyBorder="1" applyAlignment="1">
      <alignment horizontal="center" vertical="center"/>
    </xf>
    <xf numFmtId="189" fontId="8" fillId="16" borderId="7" xfId="1" applyNumberFormat="1" applyFont="1" applyFill="1" applyBorder="1" applyAlignment="1">
      <alignment horizontal="center" vertical="center"/>
    </xf>
    <xf numFmtId="189" fontId="8" fillId="16" borderId="17" xfId="1" applyNumberFormat="1" applyFont="1" applyFill="1" applyBorder="1" applyAlignment="1">
      <alignment horizontal="center" vertical="center"/>
    </xf>
    <xf numFmtId="0" fontId="9" fillId="17" borderId="2" xfId="0" applyFont="1" applyFill="1" applyBorder="1" applyAlignment="1">
      <alignment horizontal="center" vertical="center"/>
    </xf>
    <xf numFmtId="0" fontId="9" fillId="17" borderId="0" xfId="0" applyFont="1" applyFill="1" applyBorder="1" applyAlignment="1">
      <alignment horizontal="center" vertical="center"/>
    </xf>
    <xf numFmtId="166" fontId="9" fillId="17" borderId="3" xfId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18" borderId="2" xfId="0" applyFont="1" applyFill="1" applyBorder="1" applyAlignment="1">
      <alignment horizontal="center" vertical="center"/>
    </xf>
    <xf numFmtId="0" fontId="10" fillId="18" borderId="0" xfId="0" applyFont="1" applyFill="1" applyBorder="1" applyAlignment="1">
      <alignment horizontal="center" vertical="center"/>
    </xf>
    <xf numFmtId="166" fontId="10" fillId="18" borderId="3" xfId="1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11" borderId="16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/>
    </xf>
    <xf numFmtId="0" fontId="8" fillId="12" borderId="16" xfId="0" applyFont="1" applyFill="1" applyBorder="1" applyAlignment="1">
      <alignment horizontal="right" vertical="center"/>
    </xf>
    <xf numFmtId="0" fontId="8" fillId="12" borderId="7" xfId="0" applyFont="1" applyFill="1" applyBorder="1" applyAlignment="1">
      <alignment horizontal="right" vertical="center"/>
    </xf>
    <xf numFmtId="0" fontId="8" fillId="12" borderId="17" xfId="0" applyFont="1" applyFill="1" applyBorder="1" applyAlignment="1">
      <alignment horizontal="right" vertical="center"/>
    </xf>
    <xf numFmtId="0" fontId="8" fillId="14" borderId="16" xfId="0" applyFont="1" applyFill="1" applyBorder="1" applyAlignment="1">
      <alignment horizontal="center" vertical="center"/>
    </xf>
    <xf numFmtId="0" fontId="8" fillId="14" borderId="7" xfId="0" applyFont="1" applyFill="1" applyBorder="1" applyAlignment="1">
      <alignment horizontal="center" vertical="center"/>
    </xf>
    <xf numFmtId="0" fontId="8" fillId="14" borderId="17" xfId="0" applyFont="1" applyFill="1" applyBorder="1" applyAlignment="1">
      <alignment horizontal="center" vertical="center"/>
    </xf>
    <xf numFmtId="9" fontId="7" fillId="0" borderId="42" xfId="0" applyNumberFormat="1" applyFont="1" applyBorder="1" applyAlignment="1">
      <alignment horizontal="center"/>
    </xf>
    <xf numFmtId="9" fontId="7" fillId="0" borderId="29" xfId="0" applyNumberFormat="1" applyFont="1" applyBorder="1" applyAlignment="1">
      <alignment horizontal="center"/>
    </xf>
    <xf numFmtId="9" fontId="7" fillId="0" borderId="43" xfId="0" applyNumberFormat="1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4" fillId="0" borderId="46" xfId="0" applyFont="1" applyBorder="1" applyAlignment="1">
      <alignment horizontal="center"/>
    </xf>
    <xf numFmtId="9" fontId="7" fillId="0" borderId="44" xfId="0" applyNumberFormat="1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8" xfId="0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48" xfId="0" applyFont="1" applyBorder="1" applyAlignment="1">
      <alignment horizontal="center"/>
    </xf>
  </cellXfs>
  <cellStyles count="10">
    <cellStyle name="Comma" xfId="1" builtinId="3"/>
    <cellStyle name="Comma 3" xfId="8" xr:uid="{00000000-0005-0000-0000-000001000000}"/>
    <cellStyle name="Currency" xfId="2" builtinId="4"/>
    <cellStyle name="Currency 2" xfId="7" xr:uid="{00000000-0005-0000-0000-000003000000}"/>
    <cellStyle name="Hyperlink" xfId="3" builtinId="8"/>
    <cellStyle name="Normal" xfId="0" builtinId="0"/>
    <cellStyle name="Normal 2" xfId="6" xr:uid="{00000000-0005-0000-0000-000006000000}"/>
    <cellStyle name="Normal 4" xfId="5" xr:uid="{00000000-0005-0000-0000-000007000000}"/>
    <cellStyle name="Normal 5" xfId="4" xr:uid="{00000000-0005-0000-0000-000008000000}"/>
    <cellStyle name="Percent" xfId="9" builtinId="5"/>
  </cellStyles>
  <dxfs count="31">
    <dxf>
      <numFmt numFmtId="165" formatCode="_ &quot;R&quot;\ * #,##0.00_ ;_ &quot;R&quot;\ * \-#,##0.00_ ;_ &quot;R&quot;\ * &quot;-&quot;??_ ;_ @_ 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_ &quot;R&quot;\ * #,##0.00_ ;_ &quot;R&quot;\ * \-#,##0.00_ ;_ &quot;R&quot;\ * &quot;-&quot;??_ ;_ @_ 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b/>
      </font>
    </dxf>
    <dxf>
      <font>
        <b/>
      </font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65" formatCode="_ &quot;R&quot;\ * #,##0.00_ ;_ &quot;R&quot;\ * \-#,##0.00_ ;_ &quot;R&quot;\ * &quot;-&quot;??_ ;_ @_ 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b/>
      </font>
    </dxf>
    <dxf>
      <font>
        <b/>
      </font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</dxfs>
  <tableStyles count="0" defaultTableStyle="TableStyleMedium2"/>
  <colors>
    <mruColors>
      <color rgb="FF336699"/>
      <color rgb="FF750805"/>
      <color rgb="FFFFFF00"/>
      <color rgb="FF33CCFF"/>
      <color rgb="FF666633"/>
      <color rgb="FF3366FF"/>
      <color rgb="FFCC6600"/>
      <color rgb="FF9900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 sz="1400">
                <a:latin typeface="Arial" panose="020B0604020202020204" pitchFamily="34" charset="0"/>
                <a:cs typeface="Arial" panose="020B0604020202020204" pitchFamily="34" charset="0"/>
              </a:rPr>
              <a:t>Analysis</a:t>
            </a:r>
            <a:r>
              <a:rPr lang="en-ZA" sz="1400" baseline="0">
                <a:latin typeface="Arial" panose="020B0604020202020204" pitchFamily="34" charset="0"/>
                <a:cs typeface="Arial" panose="020B0604020202020204" pitchFamily="34" charset="0"/>
              </a:rPr>
              <a:t> of rates, rebates, payment and arrears per financial year</a:t>
            </a:r>
            <a:endParaRPr lang="en-ZA" sz="14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' Arrears graph'!$B$16:$Q$17</c:f>
              <c:multiLvlStrCache>
                <c:ptCount val="16"/>
                <c:lvl>
                  <c:pt idx="0">
                    <c:v>Rates</c:v>
                  </c:pt>
                  <c:pt idx="1">
                    <c:v> Rebates</c:v>
                  </c:pt>
                  <c:pt idx="2">
                    <c:v>Payment </c:v>
                  </c:pt>
                  <c:pt idx="3">
                    <c:v>Arrears</c:v>
                  </c:pt>
                  <c:pt idx="4">
                    <c:v>Rates</c:v>
                  </c:pt>
                  <c:pt idx="5">
                    <c:v>Rebates</c:v>
                  </c:pt>
                  <c:pt idx="6">
                    <c:v>Payment </c:v>
                  </c:pt>
                  <c:pt idx="7">
                    <c:v>Arrears</c:v>
                  </c:pt>
                  <c:pt idx="8">
                    <c:v>Rates</c:v>
                  </c:pt>
                  <c:pt idx="9">
                    <c:v>Rebates</c:v>
                  </c:pt>
                  <c:pt idx="10">
                    <c:v>Payment </c:v>
                  </c:pt>
                  <c:pt idx="11">
                    <c:v>Arrears</c:v>
                  </c:pt>
                  <c:pt idx="12">
                    <c:v>Rates</c:v>
                  </c:pt>
                  <c:pt idx="13">
                    <c:v>Rebates</c:v>
                  </c:pt>
                  <c:pt idx="14">
                    <c:v>Payment </c:v>
                  </c:pt>
                  <c:pt idx="15">
                    <c:v>Arrears</c:v>
                  </c:pt>
                </c:lvl>
                <c:lvl>
                  <c:pt idx="0">
                    <c:v>2015/16</c:v>
                  </c:pt>
                  <c:pt idx="4">
                    <c:v>2016/17</c:v>
                  </c:pt>
                  <c:pt idx="8">
                    <c:v>2017/18</c:v>
                  </c:pt>
                  <c:pt idx="12">
                    <c:v>2018/19</c:v>
                  </c:pt>
                </c:lvl>
              </c:multiLvlStrCache>
            </c:multiLvlStrRef>
          </c:cat>
          <c:val>
            <c:numRef>
              <c:f>' Arrears graph'!$B$18:$Q$18</c:f>
            </c:numRef>
          </c:val>
          <c:shape val="box"/>
          <c:extLst>
            <c:ext xmlns:c16="http://schemas.microsoft.com/office/drawing/2014/chart" uri="{C3380CC4-5D6E-409C-BE32-E72D297353CC}">
              <c16:uniqueId val="{00000000-2E92-48BD-B727-978A6740FFBA}"/>
            </c:ext>
          </c:extLst>
        </c:ser>
        <c:ser>
          <c:idx val="1"/>
          <c:order val="1"/>
          <c:invertIfNegative val="0"/>
          <c:cat>
            <c:multiLvlStrRef>
              <c:f>' Arrears graph'!$B$16:$Q$17</c:f>
              <c:multiLvlStrCache>
                <c:ptCount val="16"/>
                <c:lvl>
                  <c:pt idx="0">
                    <c:v>Rates</c:v>
                  </c:pt>
                  <c:pt idx="1">
                    <c:v> Rebates</c:v>
                  </c:pt>
                  <c:pt idx="2">
                    <c:v>Payment </c:v>
                  </c:pt>
                  <c:pt idx="3">
                    <c:v>Arrears</c:v>
                  </c:pt>
                  <c:pt idx="4">
                    <c:v>Rates</c:v>
                  </c:pt>
                  <c:pt idx="5">
                    <c:v>Rebates</c:v>
                  </c:pt>
                  <c:pt idx="6">
                    <c:v>Payment </c:v>
                  </c:pt>
                  <c:pt idx="7">
                    <c:v>Arrears</c:v>
                  </c:pt>
                  <c:pt idx="8">
                    <c:v>Rates</c:v>
                  </c:pt>
                  <c:pt idx="9">
                    <c:v>Rebates</c:v>
                  </c:pt>
                  <c:pt idx="10">
                    <c:v>Payment </c:v>
                  </c:pt>
                  <c:pt idx="11">
                    <c:v>Arrears</c:v>
                  </c:pt>
                  <c:pt idx="12">
                    <c:v>Rates</c:v>
                  </c:pt>
                  <c:pt idx="13">
                    <c:v>Rebates</c:v>
                  </c:pt>
                  <c:pt idx="14">
                    <c:v>Payment </c:v>
                  </c:pt>
                  <c:pt idx="15">
                    <c:v>Arrears</c:v>
                  </c:pt>
                </c:lvl>
                <c:lvl>
                  <c:pt idx="0">
                    <c:v>2015/16</c:v>
                  </c:pt>
                  <c:pt idx="4">
                    <c:v>2016/17</c:v>
                  </c:pt>
                  <c:pt idx="8">
                    <c:v>2017/18</c:v>
                  </c:pt>
                  <c:pt idx="12">
                    <c:v>2018/19</c:v>
                  </c:pt>
                </c:lvl>
              </c:multiLvlStrCache>
            </c:multiLvlStrRef>
          </c:cat>
          <c:val>
            <c:numRef>
              <c:f>' Arrears graph'!$B$19:$Q$19</c:f>
            </c:numRef>
          </c:val>
          <c:shape val="box"/>
          <c:extLst>
            <c:ext xmlns:c16="http://schemas.microsoft.com/office/drawing/2014/chart" uri="{C3380CC4-5D6E-409C-BE32-E72D297353CC}">
              <c16:uniqueId val="{00000001-2E92-48BD-B727-978A6740FFBA}"/>
            </c:ext>
          </c:extLst>
        </c:ser>
        <c:ser>
          <c:idx val="2"/>
          <c:order val="2"/>
          <c:invertIfNegative val="0"/>
          <c:cat>
            <c:multiLvlStrRef>
              <c:f>' Arrears graph'!$B$16:$Q$17</c:f>
              <c:multiLvlStrCache>
                <c:ptCount val="16"/>
                <c:lvl>
                  <c:pt idx="0">
                    <c:v>Rates</c:v>
                  </c:pt>
                  <c:pt idx="1">
                    <c:v> Rebates</c:v>
                  </c:pt>
                  <c:pt idx="2">
                    <c:v>Payment </c:v>
                  </c:pt>
                  <c:pt idx="3">
                    <c:v>Arrears</c:v>
                  </c:pt>
                  <c:pt idx="4">
                    <c:v>Rates</c:v>
                  </c:pt>
                  <c:pt idx="5">
                    <c:v>Rebates</c:v>
                  </c:pt>
                  <c:pt idx="6">
                    <c:v>Payment </c:v>
                  </c:pt>
                  <c:pt idx="7">
                    <c:v>Arrears</c:v>
                  </c:pt>
                  <c:pt idx="8">
                    <c:v>Rates</c:v>
                  </c:pt>
                  <c:pt idx="9">
                    <c:v>Rebates</c:v>
                  </c:pt>
                  <c:pt idx="10">
                    <c:v>Payment </c:v>
                  </c:pt>
                  <c:pt idx="11">
                    <c:v>Arrears</c:v>
                  </c:pt>
                  <c:pt idx="12">
                    <c:v>Rates</c:v>
                  </c:pt>
                  <c:pt idx="13">
                    <c:v>Rebates</c:v>
                  </c:pt>
                  <c:pt idx="14">
                    <c:v>Payment </c:v>
                  </c:pt>
                  <c:pt idx="15">
                    <c:v>Arrears</c:v>
                  </c:pt>
                </c:lvl>
                <c:lvl>
                  <c:pt idx="0">
                    <c:v>2015/16</c:v>
                  </c:pt>
                  <c:pt idx="4">
                    <c:v>2016/17</c:v>
                  </c:pt>
                  <c:pt idx="8">
                    <c:v>2017/18</c:v>
                  </c:pt>
                  <c:pt idx="12">
                    <c:v>2018/19</c:v>
                  </c:pt>
                </c:lvl>
              </c:multiLvlStrCache>
            </c:multiLvlStrRef>
          </c:cat>
          <c:val>
            <c:numRef>
              <c:f>' Arrears graph'!$B$20:$Q$20</c:f>
            </c:numRef>
          </c:val>
          <c:shape val="box"/>
          <c:extLst>
            <c:ext xmlns:c16="http://schemas.microsoft.com/office/drawing/2014/chart" uri="{C3380CC4-5D6E-409C-BE32-E72D297353CC}">
              <c16:uniqueId val="{00000002-2E92-48BD-B727-978A6740FFBA}"/>
            </c:ext>
          </c:extLst>
        </c:ser>
        <c:ser>
          <c:idx val="3"/>
          <c:order val="3"/>
          <c:invertIfNegative val="0"/>
          <c:cat>
            <c:multiLvlStrRef>
              <c:f>' Arrears graph'!$B$16:$Q$17</c:f>
              <c:multiLvlStrCache>
                <c:ptCount val="16"/>
                <c:lvl>
                  <c:pt idx="0">
                    <c:v>Rates</c:v>
                  </c:pt>
                  <c:pt idx="1">
                    <c:v> Rebates</c:v>
                  </c:pt>
                  <c:pt idx="2">
                    <c:v>Payment </c:v>
                  </c:pt>
                  <c:pt idx="3">
                    <c:v>Arrears</c:v>
                  </c:pt>
                  <c:pt idx="4">
                    <c:v>Rates</c:v>
                  </c:pt>
                  <c:pt idx="5">
                    <c:v>Rebates</c:v>
                  </c:pt>
                  <c:pt idx="6">
                    <c:v>Payment </c:v>
                  </c:pt>
                  <c:pt idx="7">
                    <c:v>Arrears</c:v>
                  </c:pt>
                  <c:pt idx="8">
                    <c:v>Rates</c:v>
                  </c:pt>
                  <c:pt idx="9">
                    <c:v>Rebates</c:v>
                  </c:pt>
                  <c:pt idx="10">
                    <c:v>Payment </c:v>
                  </c:pt>
                  <c:pt idx="11">
                    <c:v>Arrears</c:v>
                  </c:pt>
                  <c:pt idx="12">
                    <c:v>Rates</c:v>
                  </c:pt>
                  <c:pt idx="13">
                    <c:v>Rebates</c:v>
                  </c:pt>
                  <c:pt idx="14">
                    <c:v>Payment </c:v>
                  </c:pt>
                  <c:pt idx="15">
                    <c:v>Arrears</c:v>
                  </c:pt>
                </c:lvl>
                <c:lvl>
                  <c:pt idx="0">
                    <c:v>2015/16</c:v>
                  </c:pt>
                  <c:pt idx="4">
                    <c:v>2016/17</c:v>
                  </c:pt>
                  <c:pt idx="8">
                    <c:v>2017/18</c:v>
                  </c:pt>
                  <c:pt idx="12">
                    <c:v>2018/19</c:v>
                  </c:pt>
                </c:lvl>
              </c:multiLvlStrCache>
            </c:multiLvlStrRef>
          </c:cat>
          <c:val>
            <c:numRef>
              <c:f>' Arrears graph'!$B$21:$Q$21</c:f>
            </c:numRef>
          </c:val>
          <c:shape val="box"/>
          <c:extLst>
            <c:ext xmlns:c16="http://schemas.microsoft.com/office/drawing/2014/chart" uri="{C3380CC4-5D6E-409C-BE32-E72D297353CC}">
              <c16:uniqueId val="{00000003-2E92-48BD-B727-978A6740FFBA}"/>
            </c:ext>
          </c:extLst>
        </c:ser>
        <c:ser>
          <c:idx val="4"/>
          <c:order val="4"/>
          <c:invertIfNegative val="0"/>
          <c:cat>
            <c:multiLvlStrRef>
              <c:f>' Arrears graph'!$B$16:$Q$17</c:f>
              <c:multiLvlStrCache>
                <c:ptCount val="16"/>
                <c:lvl>
                  <c:pt idx="0">
                    <c:v>Rates</c:v>
                  </c:pt>
                  <c:pt idx="1">
                    <c:v> Rebates</c:v>
                  </c:pt>
                  <c:pt idx="2">
                    <c:v>Payment </c:v>
                  </c:pt>
                  <c:pt idx="3">
                    <c:v>Arrears</c:v>
                  </c:pt>
                  <c:pt idx="4">
                    <c:v>Rates</c:v>
                  </c:pt>
                  <c:pt idx="5">
                    <c:v>Rebates</c:v>
                  </c:pt>
                  <c:pt idx="6">
                    <c:v>Payment </c:v>
                  </c:pt>
                  <c:pt idx="7">
                    <c:v>Arrears</c:v>
                  </c:pt>
                  <c:pt idx="8">
                    <c:v>Rates</c:v>
                  </c:pt>
                  <c:pt idx="9">
                    <c:v>Rebates</c:v>
                  </c:pt>
                  <c:pt idx="10">
                    <c:v>Payment </c:v>
                  </c:pt>
                  <c:pt idx="11">
                    <c:v>Arrears</c:v>
                  </c:pt>
                  <c:pt idx="12">
                    <c:v>Rates</c:v>
                  </c:pt>
                  <c:pt idx="13">
                    <c:v>Rebates</c:v>
                  </c:pt>
                  <c:pt idx="14">
                    <c:v>Payment </c:v>
                  </c:pt>
                  <c:pt idx="15">
                    <c:v>Arrears</c:v>
                  </c:pt>
                </c:lvl>
                <c:lvl>
                  <c:pt idx="0">
                    <c:v>2015/16</c:v>
                  </c:pt>
                  <c:pt idx="4">
                    <c:v>2016/17</c:v>
                  </c:pt>
                  <c:pt idx="8">
                    <c:v>2017/18</c:v>
                  </c:pt>
                  <c:pt idx="12">
                    <c:v>2018/19</c:v>
                  </c:pt>
                </c:lvl>
              </c:multiLvlStrCache>
            </c:multiLvlStrRef>
          </c:cat>
          <c:val>
            <c:numRef>
              <c:f>' Arrears graph'!$B$22:$Q$22</c:f>
            </c:numRef>
          </c:val>
          <c:shape val="box"/>
          <c:extLst>
            <c:ext xmlns:c16="http://schemas.microsoft.com/office/drawing/2014/chart" uri="{C3380CC4-5D6E-409C-BE32-E72D297353CC}">
              <c16:uniqueId val="{00000004-2E92-48BD-B727-978A6740FFBA}"/>
            </c:ext>
          </c:extLst>
        </c:ser>
        <c:ser>
          <c:idx val="5"/>
          <c:order val="5"/>
          <c:invertIfNegative val="0"/>
          <c:cat>
            <c:multiLvlStrRef>
              <c:f>' Arrears graph'!$B$16:$Q$17</c:f>
              <c:multiLvlStrCache>
                <c:ptCount val="16"/>
                <c:lvl>
                  <c:pt idx="0">
                    <c:v>Rates</c:v>
                  </c:pt>
                  <c:pt idx="1">
                    <c:v> Rebates</c:v>
                  </c:pt>
                  <c:pt idx="2">
                    <c:v>Payment </c:v>
                  </c:pt>
                  <c:pt idx="3">
                    <c:v>Arrears</c:v>
                  </c:pt>
                  <c:pt idx="4">
                    <c:v>Rates</c:v>
                  </c:pt>
                  <c:pt idx="5">
                    <c:v>Rebates</c:v>
                  </c:pt>
                  <c:pt idx="6">
                    <c:v>Payment </c:v>
                  </c:pt>
                  <c:pt idx="7">
                    <c:v>Arrears</c:v>
                  </c:pt>
                  <c:pt idx="8">
                    <c:v>Rates</c:v>
                  </c:pt>
                  <c:pt idx="9">
                    <c:v>Rebates</c:v>
                  </c:pt>
                  <c:pt idx="10">
                    <c:v>Payment </c:v>
                  </c:pt>
                  <c:pt idx="11">
                    <c:v>Arrears</c:v>
                  </c:pt>
                  <c:pt idx="12">
                    <c:v>Rates</c:v>
                  </c:pt>
                  <c:pt idx="13">
                    <c:v>Rebates</c:v>
                  </c:pt>
                  <c:pt idx="14">
                    <c:v>Payment </c:v>
                  </c:pt>
                  <c:pt idx="15">
                    <c:v>Arrears</c:v>
                  </c:pt>
                </c:lvl>
                <c:lvl>
                  <c:pt idx="0">
                    <c:v>2015/16</c:v>
                  </c:pt>
                  <c:pt idx="4">
                    <c:v>2016/17</c:v>
                  </c:pt>
                  <c:pt idx="8">
                    <c:v>2017/18</c:v>
                  </c:pt>
                  <c:pt idx="12">
                    <c:v>2018/19</c:v>
                  </c:pt>
                </c:lvl>
              </c:multiLvlStrCache>
            </c:multiLvlStrRef>
          </c:cat>
          <c:val>
            <c:numRef>
              <c:f>' Arrears graph'!$B$23:$Q$23</c:f>
            </c:numRef>
          </c:val>
          <c:shape val="box"/>
          <c:extLst>
            <c:ext xmlns:c16="http://schemas.microsoft.com/office/drawing/2014/chart" uri="{C3380CC4-5D6E-409C-BE32-E72D297353CC}">
              <c16:uniqueId val="{00000005-2E92-48BD-B727-978A6740FFBA}"/>
            </c:ext>
          </c:extLst>
        </c:ser>
        <c:ser>
          <c:idx val="6"/>
          <c:order val="6"/>
          <c:invertIfNegative val="0"/>
          <c:cat>
            <c:multiLvlStrRef>
              <c:f>' Arrears graph'!$B$16:$Q$17</c:f>
              <c:multiLvlStrCache>
                <c:ptCount val="16"/>
                <c:lvl>
                  <c:pt idx="0">
                    <c:v>Rates</c:v>
                  </c:pt>
                  <c:pt idx="1">
                    <c:v> Rebates</c:v>
                  </c:pt>
                  <c:pt idx="2">
                    <c:v>Payment </c:v>
                  </c:pt>
                  <c:pt idx="3">
                    <c:v>Arrears</c:v>
                  </c:pt>
                  <c:pt idx="4">
                    <c:v>Rates</c:v>
                  </c:pt>
                  <c:pt idx="5">
                    <c:v>Rebates</c:v>
                  </c:pt>
                  <c:pt idx="6">
                    <c:v>Payment </c:v>
                  </c:pt>
                  <c:pt idx="7">
                    <c:v>Arrears</c:v>
                  </c:pt>
                  <c:pt idx="8">
                    <c:v>Rates</c:v>
                  </c:pt>
                  <c:pt idx="9">
                    <c:v>Rebates</c:v>
                  </c:pt>
                  <c:pt idx="10">
                    <c:v>Payment </c:v>
                  </c:pt>
                  <c:pt idx="11">
                    <c:v>Arrears</c:v>
                  </c:pt>
                  <c:pt idx="12">
                    <c:v>Rates</c:v>
                  </c:pt>
                  <c:pt idx="13">
                    <c:v>Rebates</c:v>
                  </c:pt>
                  <c:pt idx="14">
                    <c:v>Payment </c:v>
                  </c:pt>
                  <c:pt idx="15">
                    <c:v>Arrears</c:v>
                  </c:pt>
                </c:lvl>
                <c:lvl>
                  <c:pt idx="0">
                    <c:v>2015/16</c:v>
                  </c:pt>
                  <c:pt idx="4">
                    <c:v>2016/17</c:v>
                  </c:pt>
                  <c:pt idx="8">
                    <c:v>2017/18</c:v>
                  </c:pt>
                  <c:pt idx="12">
                    <c:v>2018/19</c:v>
                  </c:pt>
                </c:lvl>
              </c:multiLvlStrCache>
            </c:multiLvlStrRef>
          </c:cat>
          <c:val>
            <c:numRef>
              <c:f>' Arrears graph'!$B$24:$Q$24</c:f>
            </c:numRef>
          </c:val>
          <c:shape val="box"/>
          <c:extLst>
            <c:ext xmlns:c16="http://schemas.microsoft.com/office/drawing/2014/chart" uri="{C3380CC4-5D6E-409C-BE32-E72D297353CC}">
              <c16:uniqueId val="{00000006-2E92-48BD-B727-978A6740FFBA}"/>
            </c:ext>
          </c:extLst>
        </c:ser>
        <c:ser>
          <c:idx val="7"/>
          <c:order val="7"/>
          <c:invertIfNegative val="0"/>
          <c:cat>
            <c:multiLvlStrRef>
              <c:f>' Arrears graph'!$B$16:$Q$17</c:f>
              <c:multiLvlStrCache>
                <c:ptCount val="16"/>
                <c:lvl>
                  <c:pt idx="0">
                    <c:v>Rates</c:v>
                  </c:pt>
                  <c:pt idx="1">
                    <c:v> Rebates</c:v>
                  </c:pt>
                  <c:pt idx="2">
                    <c:v>Payment </c:v>
                  </c:pt>
                  <c:pt idx="3">
                    <c:v>Arrears</c:v>
                  </c:pt>
                  <c:pt idx="4">
                    <c:v>Rates</c:v>
                  </c:pt>
                  <c:pt idx="5">
                    <c:v>Rebates</c:v>
                  </c:pt>
                  <c:pt idx="6">
                    <c:v>Payment </c:v>
                  </c:pt>
                  <c:pt idx="7">
                    <c:v>Arrears</c:v>
                  </c:pt>
                  <c:pt idx="8">
                    <c:v>Rates</c:v>
                  </c:pt>
                  <c:pt idx="9">
                    <c:v>Rebates</c:v>
                  </c:pt>
                  <c:pt idx="10">
                    <c:v>Payment </c:v>
                  </c:pt>
                  <c:pt idx="11">
                    <c:v>Arrears</c:v>
                  </c:pt>
                  <c:pt idx="12">
                    <c:v>Rates</c:v>
                  </c:pt>
                  <c:pt idx="13">
                    <c:v>Rebates</c:v>
                  </c:pt>
                  <c:pt idx="14">
                    <c:v>Payment </c:v>
                  </c:pt>
                  <c:pt idx="15">
                    <c:v>Arrears</c:v>
                  </c:pt>
                </c:lvl>
                <c:lvl>
                  <c:pt idx="0">
                    <c:v>2015/16</c:v>
                  </c:pt>
                  <c:pt idx="4">
                    <c:v>2016/17</c:v>
                  </c:pt>
                  <c:pt idx="8">
                    <c:v>2017/18</c:v>
                  </c:pt>
                  <c:pt idx="12">
                    <c:v>2018/19</c:v>
                  </c:pt>
                </c:lvl>
              </c:multiLvlStrCache>
            </c:multiLvlStrRef>
          </c:cat>
          <c:val>
            <c:numRef>
              <c:f>' Arrears graph'!$B$25:$Q$25</c:f>
            </c:numRef>
          </c:val>
          <c:shape val="box"/>
          <c:extLst>
            <c:ext xmlns:c16="http://schemas.microsoft.com/office/drawing/2014/chart" uri="{C3380CC4-5D6E-409C-BE32-E72D297353CC}">
              <c16:uniqueId val="{00000007-2E92-48BD-B727-978A6740FFBA}"/>
            </c:ext>
          </c:extLst>
        </c:ser>
        <c:ser>
          <c:idx val="8"/>
          <c:order val="8"/>
          <c:invertIfNegative val="0"/>
          <c:cat>
            <c:multiLvlStrRef>
              <c:f>' Arrears graph'!$B$16:$Q$17</c:f>
              <c:multiLvlStrCache>
                <c:ptCount val="16"/>
                <c:lvl>
                  <c:pt idx="0">
                    <c:v>Rates</c:v>
                  </c:pt>
                  <c:pt idx="1">
                    <c:v> Rebates</c:v>
                  </c:pt>
                  <c:pt idx="2">
                    <c:v>Payment </c:v>
                  </c:pt>
                  <c:pt idx="3">
                    <c:v>Arrears</c:v>
                  </c:pt>
                  <c:pt idx="4">
                    <c:v>Rates</c:v>
                  </c:pt>
                  <c:pt idx="5">
                    <c:v>Rebates</c:v>
                  </c:pt>
                  <c:pt idx="6">
                    <c:v>Payment </c:v>
                  </c:pt>
                  <c:pt idx="7">
                    <c:v>Arrears</c:v>
                  </c:pt>
                  <c:pt idx="8">
                    <c:v>Rates</c:v>
                  </c:pt>
                  <c:pt idx="9">
                    <c:v>Rebates</c:v>
                  </c:pt>
                  <c:pt idx="10">
                    <c:v>Payment </c:v>
                  </c:pt>
                  <c:pt idx="11">
                    <c:v>Arrears</c:v>
                  </c:pt>
                  <c:pt idx="12">
                    <c:v>Rates</c:v>
                  </c:pt>
                  <c:pt idx="13">
                    <c:v>Rebates</c:v>
                  </c:pt>
                  <c:pt idx="14">
                    <c:v>Payment </c:v>
                  </c:pt>
                  <c:pt idx="15">
                    <c:v>Arrears</c:v>
                  </c:pt>
                </c:lvl>
                <c:lvl>
                  <c:pt idx="0">
                    <c:v>2015/16</c:v>
                  </c:pt>
                  <c:pt idx="4">
                    <c:v>2016/17</c:v>
                  </c:pt>
                  <c:pt idx="8">
                    <c:v>2017/18</c:v>
                  </c:pt>
                  <c:pt idx="12">
                    <c:v>2018/19</c:v>
                  </c:pt>
                </c:lvl>
              </c:multiLvlStrCache>
            </c:multiLvlStrRef>
          </c:cat>
          <c:val>
            <c:numRef>
              <c:f>' Arrears graph'!$B$26:$Q$26</c:f>
            </c:numRef>
          </c:val>
          <c:shape val="box"/>
          <c:extLst>
            <c:ext xmlns:c16="http://schemas.microsoft.com/office/drawing/2014/chart" uri="{C3380CC4-5D6E-409C-BE32-E72D297353CC}">
              <c16:uniqueId val="{00000008-2E92-48BD-B727-978A6740FFBA}"/>
            </c:ext>
          </c:extLst>
        </c:ser>
        <c:ser>
          <c:idx val="9"/>
          <c:order val="9"/>
          <c:invertIfNegative val="0"/>
          <c:cat>
            <c:multiLvlStrRef>
              <c:f>' Arrears graph'!$B$16:$Q$17</c:f>
              <c:multiLvlStrCache>
                <c:ptCount val="16"/>
                <c:lvl>
                  <c:pt idx="0">
                    <c:v>Rates</c:v>
                  </c:pt>
                  <c:pt idx="1">
                    <c:v> Rebates</c:v>
                  </c:pt>
                  <c:pt idx="2">
                    <c:v>Payment </c:v>
                  </c:pt>
                  <c:pt idx="3">
                    <c:v>Arrears</c:v>
                  </c:pt>
                  <c:pt idx="4">
                    <c:v>Rates</c:v>
                  </c:pt>
                  <c:pt idx="5">
                    <c:v>Rebates</c:v>
                  </c:pt>
                  <c:pt idx="6">
                    <c:v>Payment </c:v>
                  </c:pt>
                  <c:pt idx="7">
                    <c:v>Arrears</c:v>
                  </c:pt>
                  <c:pt idx="8">
                    <c:v>Rates</c:v>
                  </c:pt>
                  <c:pt idx="9">
                    <c:v>Rebates</c:v>
                  </c:pt>
                  <c:pt idx="10">
                    <c:v>Payment </c:v>
                  </c:pt>
                  <c:pt idx="11">
                    <c:v>Arrears</c:v>
                  </c:pt>
                  <c:pt idx="12">
                    <c:v>Rates</c:v>
                  </c:pt>
                  <c:pt idx="13">
                    <c:v>Rebates</c:v>
                  </c:pt>
                  <c:pt idx="14">
                    <c:v>Payment </c:v>
                  </c:pt>
                  <c:pt idx="15">
                    <c:v>Arrears</c:v>
                  </c:pt>
                </c:lvl>
                <c:lvl>
                  <c:pt idx="0">
                    <c:v>2015/16</c:v>
                  </c:pt>
                  <c:pt idx="4">
                    <c:v>2016/17</c:v>
                  </c:pt>
                  <c:pt idx="8">
                    <c:v>2017/18</c:v>
                  </c:pt>
                  <c:pt idx="12">
                    <c:v>2018/19</c:v>
                  </c:pt>
                </c:lvl>
              </c:multiLvlStrCache>
            </c:multiLvlStrRef>
          </c:cat>
          <c:val>
            <c:numRef>
              <c:f>' Arrears graph'!$B$27:$Q$27</c:f>
            </c:numRef>
          </c:val>
          <c:shape val="box"/>
          <c:extLst>
            <c:ext xmlns:c16="http://schemas.microsoft.com/office/drawing/2014/chart" uri="{C3380CC4-5D6E-409C-BE32-E72D297353CC}">
              <c16:uniqueId val="{00000009-2E92-48BD-B727-978A6740FFBA}"/>
            </c:ext>
          </c:extLst>
        </c:ser>
        <c:ser>
          <c:idx val="10"/>
          <c:order val="10"/>
          <c:invertIfNegative val="0"/>
          <c:cat>
            <c:multiLvlStrRef>
              <c:f>' Arrears graph'!$B$16:$Q$17</c:f>
              <c:multiLvlStrCache>
                <c:ptCount val="16"/>
                <c:lvl>
                  <c:pt idx="0">
                    <c:v>Rates</c:v>
                  </c:pt>
                  <c:pt idx="1">
                    <c:v> Rebates</c:v>
                  </c:pt>
                  <c:pt idx="2">
                    <c:v>Payment </c:v>
                  </c:pt>
                  <c:pt idx="3">
                    <c:v>Arrears</c:v>
                  </c:pt>
                  <c:pt idx="4">
                    <c:v>Rates</c:v>
                  </c:pt>
                  <c:pt idx="5">
                    <c:v>Rebates</c:v>
                  </c:pt>
                  <c:pt idx="6">
                    <c:v>Payment </c:v>
                  </c:pt>
                  <c:pt idx="7">
                    <c:v>Arrears</c:v>
                  </c:pt>
                  <c:pt idx="8">
                    <c:v>Rates</c:v>
                  </c:pt>
                  <c:pt idx="9">
                    <c:v>Rebates</c:v>
                  </c:pt>
                  <c:pt idx="10">
                    <c:v>Payment </c:v>
                  </c:pt>
                  <c:pt idx="11">
                    <c:v>Arrears</c:v>
                  </c:pt>
                  <c:pt idx="12">
                    <c:v>Rates</c:v>
                  </c:pt>
                  <c:pt idx="13">
                    <c:v>Rebates</c:v>
                  </c:pt>
                  <c:pt idx="14">
                    <c:v>Payment </c:v>
                  </c:pt>
                  <c:pt idx="15">
                    <c:v>Arrears</c:v>
                  </c:pt>
                </c:lvl>
                <c:lvl>
                  <c:pt idx="0">
                    <c:v>2015/16</c:v>
                  </c:pt>
                  <c:pt idx="4">
                    <c:v>2016/17</c:v>
                  </c:pt>
                  <c:pt idx="8">
                    <c:v>2017/18</c:v>
                  </c:pt>
                  <c:pt idx="12">
                    <c:v>2018/19</c:v>
                  </c:pt>
                </c:lvl>
              </c:multiLvlStrCache>
            </c:multiLvlStrRef>
          </c:cat>
          <c:val>
            <c:numRef>
              <c:f>' Arrears graph'!$B$28:$Q$28</c:f>
            </c:numRef>
          </c:val>
          <c:shape val="box"/>
          <c:extLst>
            <c:ext xmlns:c16="http://schemas.microsoft.com/office/drawing/2014/chart" uri="{C3380CC4-5D6E-409C-BE32-E72D297353CC}">
              <c16:uniqueId val="{0000000A-2E92-48BD-B727-978A6740FFBA}"/>
            </c:ext>
          </c:extLst>
        </c:ser>
        <c:ser>
          <c:idx val="11"/>
          <c:order val="11"/>
          <c:invertIfNegative val="0"/>
          <c:cat>
            <c:multiLvlStrRef>
              <c:f>' Arrears graph'!$B$16:$Q$17</c:f>
              <c:multiLvlStrCache>
                <c:ptCount val="16"/>
                <c:lvl>
                  <c:pt idx="0">
                    <c:v>Rates</c:v>
                  </c:pt>
                  <c:pt idx="1">
                    <c:v> Rebates</c:v>
                  </c:pt>
                  <c:pt idx="2">
                    <c:v>Payment </c:v>
                  </c:pt>
                  <c:pt idx="3">
                    <c:v>Arrears</c:v>
                  </c:pt>
                  <c:pt idx="4">
                    <c:v>Rates</c:v>
                  </c:pt>
                  <c:pt idx="5">
                    <c:v>Rebates</c:v>
                  </c:pt>
                  <c:pt idx="6">
                    <c:v>Payment </c:v>
                  </c:pt>
                  <c:pt idx="7">
                    <c:v>Arrears</c:v>
                  </c:pt>
                  <c:pt idx="8">
                    <c:v>Rates</c:v>
                  </c:pt>
                  <c:pt idx="9">
                    <c:v>Rebates</c:v>
                  </c:pt>
                  <c:pt idx="10">
                    <c:v>Payment </c:v>
                  </c:pt>
                  <c:pt idx="11">
                    <c:v>Arrears</c:v>
                  </c:pt>
                  <c:pt idx="12">
                    <c:v>Rates</c:v>
                  </c:pt>
                  <c:pt idx="13">
                    <c:v>Rebates</c:v>
                  </c:pt>
                  <c:pt idx="14">
                    <c:v>Payment </c:v>
                  </c:pt>
                  <c:pt idx="15">
                    <c:v>Arrears</c:v>
                  </c:pt>
                </c:lvl>
                <c:lvl>
                  <c:pt idx="0">
                    <c:v>2015/16</c:v>
                  </c:pt>
                  <c:pt idx="4">
                    <c:v>2016/17</c:v>
                  </c:pt>
                  <c:pt idx="8">
                    <c:v>2017/18</c:v>
                  </c:pt>
                  <c:pt idx="12">
                    <c:v>2018/19</c:v>
                  </c:pt>
                </c:lvl>
              </c:multiLvlStrCache>
            </c:multiLvlStrRef>
          </c:cat>
          <c:val>
            <c:numRef>
              <c:f>' Arrears graph'!$B$29:$Q$29</c:f>
              <c:numCache>
                <c:formatCode>_ "R"\ * #\ ##0.00_ ;_ "R"\ * \-#\ ##0.00_ ;_ "R"\ * "-"??_ ;_ @_ </c:formatCode>
                <c:ptCount val="16"/>
                <c:pt idx="0">
                  <c:v>1714906.1525300001</c:v>
                </c:pt>
                <c:pt idx="1">
                  <c:v>-161866.19048599998</c:v>
                </c:pt>
                <c:pt idx="2">
                  <c:v>1478352.3929599999</c:v>
                </c:pt>
                <c:pt idx="3">
                  <c:v>398419.95005600015</c:v>
                </c:pt>
                <c:pt idx="4">
                  <c:v>1305419.826447</c:v>
                </c:pt>
                <c:pt idx="5">
                  <c:v>238676.33806909999</c:v>
                </c:pt>
                <c:pt idx="6">
                  <c:v>1086509.5770400001</c:v>
                </c:pt>
                <c:pt idx="7">
                  <c:v>-19766.088662100025</c:v>
                </c:pt>
                <c:pt idx="8">
                  <c:v>1457653.1302392529</c:v>
                </c:pt>
                <c:pt idx="9">
                  <c:v>41697.777905282397</c:v>
                </c:pt>
                <c:pt idx="10">
                  <c:v>531940.93598764506</c:v>
                </c:pt>
                <c:pt idx="11">
                  <c:v>884014.41634632554</c:v>
                </c:pt>
                <c:pt idx="12">
                  <c:v>1450992.720275</c:v>
                </c:pt>
                <c:pt idx="13">
                  <c:v>57078.319118000007</c:v>
                </c:pt>
                <c:pt idx="14">
                  <c:v>437477.44115700002</c:v>
                </c:pt>
                <c:pt idx="15">
                  <c:v>956436.95999999985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E92-48BD-B727-978A6740F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01968128"/>
        <c:axId val="101969920"/>
        <c:axId val="0"/>
      </c:bar3DChart>
      <c:catAx>
        <c:axId val="1019681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1969920"/>
        <c:crosses val="autoZero"/>
        <c:auto val="1"/>
        <c:lblAlgn val="ctr"/>
        <c:lblOffset val="100"/>
        <c:noMultiLvlLbl val="0"/>
      </c:catAx>
      <c:valAx>
        <c:axId val="101969920"/>
        <c:scaling>
          <c:orientation val="minMax"/>
        </c:scaling>
        <c:delete val="0"/>
        <c:axPos val="l"/>
        <c:majorGridlines/>
        <c:numFmt formatCode="_ &quot;R&quot;\ * #\ ##0.00_ ;_ &quot;R&quot;\ * \-#\ ##0.00_ ;_ &quot;R&quot;\ * &quot;-&quot;??_ ;_ @_ " sourceLinked="1"/>
        <c:majorTickMark val="none"/>
        <c:minorTickMark val="none"/>
        <c:tickLblPos val="nextTo"/>
        <c:spPr>
          <a:ln w="6350">
            <a:noFill/>
          </a:ln>
        </c:spPr>
        <c:crossAx val="101968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% of payment per year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 Arrears graph'!$A$33</c:f>
              <c:strCache>
                <c:ptCount val="1"/>
                <c:pt idx="0">
                  <c:v>% of payment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 Arrears graph'!$B$32:$E$32</c:f>
              <c:strCache>
                <c:ptCount val="4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</c:strCache>
            </c:strRef>
          </c:cat>
          <c:val>
            <c:numRef>
              <c:f>' Arrears graph'!$B$33:$E$33</c:f>
              <c:numCache>
                <c:formatCode>0%</c:formatCode>
                <c:ptCount val="4"/>
                <c:pt idx="0">
                  <c:v>0.8620602303974404</c:v>
                </c:pt>
                <c:pt idx="1">
                  <c:v>0.83230663042493047</c:v>
                </c:pt>
                <c:pt idx="2">
                  <c:v>0.36492971129581053</c:v>
                </c:pt>
                <c:pt idx="3">
                  <c:v>0.3015021612748594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1-47C2-85BA-BE3F8FB68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3290112"/>
        <c:axId val="323289280"/>
        <c:axId val="318638544"/>
      </c:bar3DChart>
      <c:catAx>
        <c:axId val="32329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3289280"/>
        <c:crosses val="autoZero"/>
        <c:auto val="1"/>
        <c:lblAlgn val="ctr"/>
        <c:lblOffset val="100"/>
        <c:noMultiLvlLbl val="0"/>
      </c:catAx>
      <c:valAx>
        <c:axId val="32328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3290112"/>
        <c:crosses val="autoZero"/>
        <c:crossBetween val="between"/>
      </c:valAx>
      <c:serAx>
        <c:axId val="3186385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3289280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Valuations</a:t>
            </a:r>
            <a:r>
              <a:rPr lang="en-US" sz="1400" baseline="0"/>
              <a:t> for 2015/16 to 2018/19</a:t>
            </a:r>
            <a:endParaRPr lang="en-US" sz="1400"/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line3DChart>
        <c:grouping val="standard"/>
        <c:varyColors val="0"/>
        <c:ser>
          <c:idx val="0"/>
          <c:order val="0"/>
          <c:cat>
            <c:strRef>
              <c:f>Valuations!$B$23:$E$23</c:f>
              <c:strCache>
                <c:ptCount val="4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</c:strCache>
            </c:strRef>
          </c:cat>
          <c:val>
            <c:numRef>
              <c:f>Valuations!$B$35:$E$35</c:f>
              <c:numCache>
                <c:formatCode>_ "R"\ * #\ ##0.00_ ;_ "R"\ * \-#\ ##0.00_ ;_ "R"\ * "-"??_ ;_ @_ </c:formatCode>
                <c:ptCount val="4"/>
                <c:pt idx="0">
                  <c:v>38940500</c:v>
                </c:pt>
                <c:pt idx="1">
                  <c:v>38639650</c:v>
                </c:pt>
                <c:pt idx="2">
                  <c:v>37740500</c:v>
                </c:pt>
                <c:pt idx="3">
                  <c:v>38557500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7-46B7-B89C-31E8DBCDF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512512"/>
        <c:axId val="102514048"/>
        <c:axId val="101960320"/>
      </c:line3DChart>
      <c:catAx>
        <c:axId val="102512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2514048"/>
        <c:crosses val="autoZero"/>
        <c:auto val="1"/>
        <c:lblAlgn val="ctr"/>
        <c:lblOffset val="100"/>
        <c:noMultiLvlLbl val="0"/>
      </c:catAx>
      <c:valAx>
        <c:axId val="1025140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Valuation Amount</a:t>
                </a:r>
              </a:p>
            </c:rich>
          </c:tx>
          <c:overlay val="0"/>
        </c:title>
        <c:numFmt formatCode="_ &quot;R&quot;\ * #\ ##0.00_ ;_ &quot;R&quot;\ * \-#\ ##0.00_ ;_ &quot;R&quot;\ * &quot;-&quot;??_ ;_ @_ " sourceLinked="1"/>
        <c:majorTickMark val="none"/>
        <c:minorTickMark val="none"/>
        <c:tickLblPos val="nextTo"/>
        <c:crossAx val="102512512"/>
        <c:crosses val="autoZero"/>
        <c:crossBetween val="between"/>
      </c:valAx>
      <c:serAx>
        <c:axId val="101960320"/>
        <c:scaling>
          <c:orientation val="minMax"/>
        </c:scaling>
        <c:delete val="1"/>
        <c:axPos val="b"/>
        <c:majorTickMark val="none"/>
        <c:minorTickMark val="none"/>
        <c:tickLblPos val="nextTo"/>
        <c:crossAx val="102514048"/>
        <c:crosses val="autoZero"/>
      </c:ser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800100</xdr:colOff>
      <xdr:row>0</xdr:row>
      <xdr:rowOff>0</xdr:rowOff>
    </xdr:from>
    <xdr:to>
      <xdr:col>16</xdr:col>
      <xdr:colOff>476250</xdr:colOff>
      <xdr:row>13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976312</xdr:colOff>
      <xdr:row>36</xdr:row>
      <xdr:rowOff>85725</xdr:rowOff>
    </xdr:from>
    <xdr:to>
      <xdr:col>8</xdr:col>
      <xdr:colOff>138112</xdr:colOff>
      <xdr:row>50</xdr:row>
      <xdr:rowOff>161925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733425</xdr:colOff>
      <xdr:row>37</xdr:row>
      <xdr:rowOff>71437</xdr:rowOff>
    </xdr:from>
    <xdr:to>
      <xdr:col>8</xdr:col>
      <xdr:colOff>352425</xdr:colOff>
      <xdr:row>51</xdr:row>
      <xdr:rowOff>147637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Mogale" refreshedDate="43678.618137268517" createdVersion="4" refreshedVersion="4" minRefreshableVersion="3" recordCount="116" xr:uid="{00000000-000A-0000-FFFF-FFFF00000000}">
  <cacheSource type="worksheet">
    <worksheetSource ref="A1:L117" sheet="RawData2"/>
  </cacheSource>
  <cacheFields count="12">
    <cacheField name="Financial year" numFmtId="0">
      <sharedItems count="4">
        <s v="2015/16"/>
        <s v="2016/17"/>
        <s v="2017/18"/>
        <s v="2018/19"/>
      </sharedItems>
    </cacheField>
    <cacheField name="PROPERTY DESCRIPTION" numFmtId="0">
      <sharedItems count="23">
        <s v="COMPLEX: VOORTREKKER COMMUNITY"/>
        <s v="VOORTREKKER HOSPITAL"/>
        <s v="REGIONAL LIBRARY OFFICE"/>
        <s v="ROADS: TRUSTEES"/>
        <s v="KANONEILAND PRIMARY SCHOOL: SPORTSFIELD"/>
        <s v="VACANT: SECONDARY SCHOOL+ HOSTEL"/>
        <s v="SCHOOL: SECONDARY SCHOOL+ HOSTEL"/>
        <s v="VOSBURG PRIMARY SCHOOL"/>
        <s v="ME SNYMAN HOSTEL"/>
        <s v="SECURE CARE CENTER"/>
        <s v="SCHOOL: PHILLIPSVALE HIGH- HOSTEL"/>
        <s v="MOREWAG S/FIELD"/>
        <s v="COMPLEX: OLD SCHOOL BOARD"/>
        <s v="TWEE RIVIERE PRIMARY SCHOOL"/>
        <s v="NIHE: KITSONG TEACHER'S CENTRE"/>
        <s v="REDIRILE SENIOR PHASE"/>
        <s v="RC ELLIOT COLLEGE"/>
        <s v="IVY CROSS CENTRE FOR THE BLIND"/>
        <s v="STRYDENBURG PRIMARY"/>
        <s v="BOICHOKO POLICE DETECTIVE BUILDING"/>
        <s v="J.J. BOOYSEN PRIMARY"/>
        <s v="OLD JJ BOOYSEN PRIMARY SCHOOL"/>
        <s v="OLD COLESBERG HOSPITAL"/>
      </sharedItems>
    </cacheField>
    <cacheField name="Clean" numFmtId="0">
      <sharedItems count="11">
        <s v="Complex"/>
        <s v="Hospital"/>
        <s v="Library"/>
        <s v="Trustees"/>
        <s v="Sportfield"/>
        <s v="School &amp; Hostel"/>
        <s v="School "/>
        <s v="Hostel"/>
        <s v="Care Centre"/>
        <s v="School"/>
        <s v="Teacher centre"/>
      </sharedItems>
    </cacheField>
    <cacheField name="TOWN" numFmtId="0">
      <sharedItems/>
    </cacheField>
    <cacheField name="LOCAL AUTHORITY" numFmtId="0">
      <sharedItems/>
    </cacheField>
    <cacheField name="Valuation" numFmtId="0">
      <sharedItems containsSemiMixedTypes="0" containsString="0" containsNumber="1" containsInteger="1" minValue="0" maxValue="9550000"/>
    </cacheField>
    <cacheField name="Tariff" numFmtId="0">
      <sharedItems containsSemiMixedTypes="0" containsString="0" containsNumber="1" minValue="0" maxValue="7.5840000000000005E-2"/>
    </cacheField>
    <cacheField name="Rates" numFmtId="0">
      <sharedItems containsSemiMixedTypes="0" containsString="0" containsNumber="1" minValue="0" maxValue="658281.5"/>
    </cacheField>
    <cacheField name="Rebate" numFmtId="0">
      <sharedItems containsSemiMixedTypes="0" containsString="0" containsNumber="1" minValue="-205411.4" maxValue="192354.5"/>
    </cacheField>
    <cacheField name="Payment PPW" numFmtId="0">
      <sharedItems containsString="0" containsBlank="1" containsNumber="1" minValue="0" maxValue="537654" count="89">
        <n v="14105.31408"/>
        <n v="350.02"/>
        <n v="13151.808000000001"/>
        <n v="1159.5"/>
        <n v="410.67750000000001"/>
        <n v="990.45749999999998"/>
        <n v="7537.14"/>
        <n v="193.26"/>
        <n v="0"/>
        <m/>
        <n v="24024"/>
        <n v="17777.759999999998"/>
        <n v="9094.7999999999993"/>
        <n v="30973.8"/>
        <n v="858"/>
        <n v="1500.625"/>
        <n v="15863.75"/>
        <n v="75823"/>
        <n v="237808.5"/>
        <n v="537654"/>
        <n v="430123.2"/>
        <n v="489.6"/>
        <n v="1220.472"/>
        <n v="7396.8"/>
        <n v="49845.908880000003"/>
        <n v="15515.79744"/>
        <n v="135.6276"/>
        <n v="14466.944"/>
        <n v="1252.26"/>
        <n v="276.33499999999998"/>
        <n v="666.45500000000004"/>
        <n v="8139.69"/>
        <n v="208.71"/>
        <n v="25592"/>
        <n v="18938.080000000002"/>
        <n v="9688.4"/>
        <n v="32995.4"/>
        <n v="914"/>
        <n v="415910.88"/>
        <n v="1680.7"/>
        <n v="17767.400000000001"/>
        <n v="174378"/>
        <n v="168565.4"/>
        <n v="117994.62"/>
        <n v="518.976"/>
        <n v="1300.9259999999999"/>
        <n v="7884.4"/>
        <n v="51718.576000000001"/>
        <n v="16757.083200000001"/>
        <n v="146.47800000000001"/>
        <n v="15624.34816"/>
        <n v="1402.56"/>
        <n v="309.48500000000001"/>
        <n v="1463.87"/>
        <n v="18993.560000000001"/>
        <n v="3135.56"/>
        <n v="18144"/>
        <n v="13426.56"/>
        <n v="6868.8"/>
        <n v="23392.799999999999"/>
        <n v="648"/>
        <n v="215012.16"/>
        <n v="1815.1371283149999"/>
        <n v="19188.59249933"/>
        <n v="21463.68"/>
        <n v="88920.960000000006"/>
        <n v="554.47199999999998"/>
        <n v="1392.0060000000001"/>
        <n v="8436.4"/>
        <n v="54844.423999999999"/>
        <n v="17383.828175999999"/>
        <n v="151.95653999999999"/>
        <n v="16208.6976"/>
        <n v="1486.68"/>
        <n v="313.39499999999998"/>
        <n v="755.83500000000004"/>
        <n v="9663.42"/>
        <n v="247.78"/>
        <n v="21888"/>
        <n v="6156"/>
        <n v="36936"/>
        <n v="226424.88"/>
        <n v="2285.3102159999999"/>
        <n v="2225.4389999999999"/>
        <n v="4202.7716250000003"/>
        <n v="587.11199999999997"/>
        <n v="1475.4960000000001"/>
        <n v="8942.4"/>
        <n v="58254.44"/>
      </sharedItems>
    </cacheField>
    <cacheField name="Payment Financial System" numFmtId="0">
      <sharedItems containsString="0" containsBlank="1" containsNumber="1" minValue="0" maxValue="537654"/>
    </cacheField>
    <cacheField name="Total" numFmtId="0">
      <sharedItems containsSemiMixedTypes="0" containsString="0" containsNumber="1" minValue="-310185" maxValue="43987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6">
  <r>
    <x v="0"/>
    <x v="0"/>
    <x v="0"/>
    <s v="CALVINIA"/>
    <s v="HANTAM"/>
    <n v="1716000"/>
    <n v="1.027485E-2"/>
    <n v="17631.642599999999"/>
    <n v="3526.32852"/>
    <x v="0"/>
    <n v="14105.31"/>
    <n v="0"/>
  </r>
  <r>
    <x v="0"/>
    <x v="1"/>
    <x v="1"/>
    <s v="CALVINIA"/>
    <s v="HANTAM"/>
    <n v="15000"/>
    <n v="1.027485E-2"/>
    <n v="154.12275"/>
    <n v="30.824550000000002"/>
    <x v="1"/>
    <n v="350.02"/>
    <n v="-226.72179999999997"/>
  </r>
  <r>
    <x v="0"/>
    <x v="2"/>
    <x v="2"/>
    <s v="CALVINIA"/>
    <s v="HANTAM"/>
    <n v="1600000"/>
    <n v="1.027485E-2"/>
    <n v="16439.760000000002"/>
    <n v="3287.9520000000007"/>
    <x v="2"/>
    <n v="13151.81"/>
    <n v="0"/>
  </r>
  <r>
    <x v="0"/>
    <x v="3"/>
    <x v="3"/>
    <s v="KENHARDT"/>
    <s v="KAI! GARIB"/>
    <n v="60000"/>
    <n v="1.9324999999999998E-2"/>
    <n v="1159.5"/>
    <n v="0"/>
    <x v="3"/>
    <m/>
    <n v="0"/>
  </r>
  <r>
    <x v="0"/>
    <x v="4"/>
    <x v="4"/>
    <s v="KANONEILAND"/>
    <s v="KAI! GARIB"/>
    <n v="170000"/>
    <n v="6.0200000000000002E-3"/>
    <n v="1023.4"/>
    <n v="767.55"/>
    <x v="4"/>
    <m/>
    <n v="-154.82749999999999"/>
  </r>
  <r>
    <x v="0"/>
    <x v="4"/>
    <x v="4"/>
    <s v="KANONEILAND"/>
    <s v="KAI! GARIB"/>
    <n v="410000"/>
    <n v="6.0200000000000002E-3"/>
    <n v="2468.2000000000003"/>
    <n v="1851.15"/>
    <x v="5"/>
    <m/>
    <n v="-373.4074999999998"/>
  </r>
  <r>
    <x v="0"/>
    <x v="4"/>
    <x v="4"/>
    <s v="KANONEILAND"/>
    <s v="KAI! GARIB"/>
    <n v="390000"/>
    <n v="1.9324999999999998E-2"/>
    <n v="7536.7499999999991"/>
    <n v="0"/>
    <x v="6"/>
    <m/>
    <n v="-0.39000000000123691"/>
  </r>
  <r>
    <x v="0"/>
    <x v="4"/>
    <x v="4"/>
    <s v="KANONEILAND"/>
    <s v="KAI! GARIB"/>
    <n v="10000"/>
    <n v="1.9324999999999998E-2"/>
    <n v="193.24999999999997"/>
    <n v="0"/>
    <x v="7"/>
    <m/>
    <n v="-1.0000000000019327E-2"/>
  </r>
  <r>
    <x v="0"/>
    <x v="5"/>
    <x v="5"/>
    <s v="VANWYKSVLEI"/>
    <s v="KAREEBERG"/>
    <n v="0"/>
    <n v="4.2900000000000001E-2"/>
    <n v="0"/>
    <n v="0"/>
    <x v="8"/>
    <m/>
    <n v="0"/>
  </r>
  <r>
    <x v="0"/>
    <x v="6"/>
    <x v="5"/>
    <s v="VANWYKSVLEI"/>
    <s v="KAREEBERG"/>
    <n v="0"/>
    <n v="4.2900000000000001E-2"/>
    <n v="0"/>
    <n v="0"/>
    <x v="9"/>
    <m/>
    <n v="0"/>
  </r>
  <r>
    <x v="0"/>
    <x v="7"/>
    <x v="6"/>
    <s v="VOSBURG"/>
    <s v="KAREEBERG"/>
    <n v="700000"/>
    <n v="4.2900000000000001E-2"/>
    <n v="30030"/>
    <n v="6006"/>
    <x v="10"/>
    <m/>
    <n v="0"/>
  </r>
  <r>
    <x v="0"/>
    <x v="7"/>
    <x v="6"/>
    <s v="VOSBURG"/>
    <s v="KAREEBERG"/>
    <n v="518000"/>
    <n v="4.2900000000000001E-2"/>
    <n v="22222.2"/>
    <n v="4444.4400000000005"/>
    <x v="11"/>
    <m/>
    <n v="0"/>
  </r>
  <r>
    <x v="0"/>
    <x v="7"/>
    <x v="6"/>
    <s v="VOSBURG"/>
    <s v="KAREEBERG"/>
    <n v="265000"/>
    <n v="4.2900000000000001E-2"/>
    <n v="11368.5"/>
    <n v="2273.7000000000003"/>
    <x v="12"/>
    <m/>
    <n v="0"/>
  </r>
  <r>
    <x v="0"/>
    <x v="8"/>
    <x v="7"/>
    <s v="CARNARVON"/>
    <s v="KAREEBERG"/>
    <n v="902500"/>
    <n v="4.2900000000000001E-2"/>
    <n v="38717.25"/>
    <n v="7743.4500000000007"/>
    <x v="13"/>
    <m/>
    <n v="0"/>
  </r>
  <r>
    <x v="0"/>
    <x v="8"/>
    <x v="7"/>
    <s v="CARNARVON"/>
    <s v="KAREEBERG"/>
    <n v="25000"/>
    <n v="4.2900000000000001E-2"/>
    <n v="1072.5"/>
    <n v="214.5"/>
    <x v="14"/>
    <m/>
    <n v="0"/>
  </r>
  <r>
    <x v="0"/>
    <x v="9"/>
    <x v="8"/>
    <s v="SPRINGBOK"/>
    <s v="NAMA KHOI"/>
    <n v="8712000"/>
    <n v="2.2259999999999999E-2"/>
    <n v="193929.12"/>
    <n v="0"/>
    <x v="8"/>
    <m/>
    <n v="193929.12"/>
  </r>
  <r>
    <x v="0"/>
    <x v="10"/>
    <x v="7"/>
    <s v="PHILIPSTOWN"/>
    <s v="RENOSTERBERG"/>
    <n v="343000"/>
    <n v="7.9245600000000006E-3"/>
    <n v="2718.12408"/>
    <n v="815.43722400000001"/>
    <x v="8"/>
    <m/>
    <n v="1902.686856"/>
  </r>
  <r>
    <x v="0"/>
    <x v="11"/>
    <x v="4"/>
    <s v="PRIESKA"/>
    <s v="SIYATHEMBA"/>
    <n v="35000"/>
    <n v="4.2875000000000003E-2"/>
    <n v="1500.6250000000002"/>
    <n v="0"/>
    <x v="15"/>
    <m/>
    <n v="0"/>
  </r>
  <r>
    <x v="0"/>
    <x v="12"/>
    <x v="0"/>
    <s v="PRIESKA"/>
    <s v="SIYATHEMBA"/>
    <n v="370000"/>
    <n v="4.2875000000000003E-2"/>
    <n v="15863.750000000002"/>
    <n v="0"/>
    <x v="16"/>
    <m/>
    <n v="0"/>
  </r>
  <r>
    <x v="0"/>
    <x v="13"/>
    <x v="9"/>
    <s v="RITCHIE"/>
    <s v="SOL PLAATJE"/>
    <n v="420000"/>
    <n v="6.8930000000000005E-2"/>
    <n v="28950.600000000002"/>
    <n v="0"/>
    <x v="8"/>
    <m/>
    <n v="28950.600000000002"/>
  </r>
  <r>
    <x v="0"/>
    <x v="14"/>
    <x v="10"/>
    <s v="RETSWELELE"/>
    <s v="SOL PLAATJE"/>
    <n v="3400000"/>
    <n v="6.8930000000000005E-2"/>
    <n v="234362.00000000003"/>
    <n v="0"/>
    <x v="17"/>
    <m/>
    <n v="158539.00000000003"/>
  </r>
  <r>
    <x v="0"/>
    <x v="15"/>
    <x v="9"/>
    <s v="KWANO BANTU EXTENTION"/>
    <s v="SOL PLAATJE"/>
    <n v="3450000"/>
    <n v="6.8930000000000005E-2"/>
    <n v="237808.50000000003"/>
    <n v="-205411.4"/>
    <x v="18"/>
    <n v="237808.5"/>
    <n v="205411.40000000002"/>
  </r>
  <r>
    <x v="0"/>
    <x v="16"/>
    <x v="10"/>
    <s v="FLOORS"/>
    <s v="SOL PLAATJE"/>
    <n v="9550000"/>
    <n v="6.8930000000000005E-2"/>
    <n v="658281.5"/>
    <n v="0"/>
    <x v="19"/>
    <n v="537654"/>
    <n v="120627.5"/>
  </r>
  <r>
    <x v="0"/>
    <x v="17"/>
    <x v="8"/>
    <s v="UTILITY"/>
    <s v="SOL PLAATJE"/>
    <n v="1740000"/>
    <n v="6.8930000000000005E-2"/>
    <n v="119938.20000000001"/>
    <n v="0"/>
    <x v="20"/>
    <m/>
    <n v="-310185"/>
  </r>
  <r>
    <x v="0"/>
    <x v="18"/>
    <x v="9"/>
    <s v="STRYDENBURG"/>
    <s v="THEMBELIHLE"/>
    <n v="51000"/>
    <n v="1.2E-2"/>
    <n v="612"/>
    <n v="122.4"/>
    <x v="21"/>
    <m/>
    <n v="0"/>
  </r>
  <r>
    <x v="0"/>
    <x v="19"/>
    <x v="0"/>
    <s v="BOICHOKO"/>
    <s v="TSANTSABANE"/>
    <n v="0"/>
    <n v="0"/>
    <n v="0"/>
    <n v="0"/>
    <x v="8"/>
    <n v="0"/>
    <n v="0"/>
  </r>
  <r>
    <x v="0"/>
    <x v="20"/>
    <x v="9"/>
    <s v="LOXTON"/>
    <s v="UBUNTU"/>
    <n v="75900"/>
    <n v="1.6080000000000001E-2"/>
    <n v="1220.472"/>
    <n v="0"/>
    <x v="22"/>
    <n v="1220.472"/>
    <n v="0"/>
  </r>
  <r>
    <x v="0"/>
    <x v="21"/>
    <x v="9"/>
    <s v="LOXTON"/>
    <s v="UBUNTU"/>
    <n v="460000"/>
    <n v="1.6080000000000001E-2"/>
    <n v="7396.8"/>
    <n v="0"/>
    <x v="23"/>
    <n v="7396.8"/>
    <n v="0"/>
  </r>
  <r>
    <x v="0"/>
    <x v="22"/>
    <x v="1"/>
    <s v="COLESBERG"/>
    <s v="UMSOBOMVU"/>
    <n v="3552100"/>
    <n v="1.7541000000000001E-2"/>
    <n v="62307.386100000003"/>
    <n v="12461.477220000001"/>
    <x v="24"/>
    <n v="49845.91"/>
    <n v="0"/>
  </r>
  <r>
    <x v="1"/>
    <x v="0"/>
    <x v="0"/>
    <s v="CALVINIA"/>
    <s v="HANTAM"/>
    <n v="1716000"/>
    <n v="1.1302299999999999E-2"/>
    <n v="19394.746800000001"/>
    <n v="3878.9493600000005"/>
    <x v="25"/>
    <n v="15515.8"/>
    <n v="0"/>
  </r>
  <r>
    <x v="1"/>
    <x v="1"/>
    <x v="1"/>
    <s v="CALVINIA"/>
    <s v="HANTAM"/>
    <n v="15000"/>
    <n v="1.1302299999999999E-2"/>
    <n v="169.53449999999998"/>
    <n v="33.9069"/>
    <x v="26"/>
    <n v="135.63"/>
    <n v="0"/>
  </r>
  <r>
    <x v="1"/>
    <x v="2"/>
    <x v="2"/>
    <s v="CALVINIA"/>
    <s v="HANTAM"/>
    <n v="1600000"/>
    <n v="1.1302299999999999E-2"/>
    <n v="18083.68"/>
    <n v="3616.7360000000003"/>
    <x v="27"/>
    <n v="14466.94"/>
    <n v="0"/>
  </r>
  <r>
    <x v="1"/>
    <x v="3"/>
    <x v="3"/>
    <s v="KENHARDT"/>
    <s v="KAI! GARIB"/>
    <n v="60000"/>
    <n v="2.0871000000000001E-2"/>
    <n v="1252.26"/>
    <n v="0"/>
    <x v="28"/>
    <m/>
    <n v="0"/>
  </r>
  <r>
    <x v="1"/>
    <x v="4"/>
    <x v="4"/>
    <s v="KANONEILAND"/>
    <s v="KAI! GARIB"/>
    <n v="170000"/>
    <n v="6.502E-3"/>
    <n v="1105.3399999999999"/>
    <n v="829.00499999999988"/>
    <x v="29"/>
    <m/>
    <n v="0"/>
  </r>
  <r>
    <x v="1"/>
    <x v="4"/>
    <x v="4"/>
    <s v="KANONEILAND"/>
    <s v="KAI! GARIB"/>
    <n v="410000"/>
    <n v="6.502E-3"/>
    <n v="2665.82"/>
    <n v="1999.3650000000002"/>
    <x v="30"/>
    <m/>
    <n v="0"/>
  </r>
  <r>
    <x v="1"/>
    <x v="4"/>
    <x v="4"/>
    <s v="KANONEILAND"/>
    <s v="KAI! GARIB"/>
    <n v="390000"/>
    <n v="2.0871000000000001E-2"/>
    <n v="8139.6900000000005"/>
    <n v="0"/>
    <x v="31"/>
    <m/>
    <n v="0"/>
  </r>
  <r>
    <x v="1"/>
    <x v="4"/>
    <x v="4"/>
    <s v="KANONEILAND"/>
    <s v="KAI! GARIB"/>
    <n v="10000"/>
    <n v="2.0871000000000001E-2"/>
    <n v="208.71"/>
    <n v="0"/>
    <x v="32"/>
    <m/>
    <n v="0"/>
  </r>
  <r>
    <x v="1"/>
    <x v="5"/>
    <x v="5"/>
    <s v="VANWYKSVLEI"/>
    <s v="KAREEBERG"/>
    <n v="0"/>
    <n v="4.5699999999999998E-2"/>
    <n v="0"/>
    <n v="0"/>
    <x v="8"/>
    <m/>
    <n v="0"/>
  </r>
  <r>
    <x v="1"/>
    <x v="6"/>
    <x v="5"/>
    <s v="VANWYKSVLEI"/>
    <s v="KAREEBERG"/>
    <n v="0"/>
    <n v="4.5699999999999998E-2"/>
    <n v="0"/>
    <n v="0"/>
    <x v="8"/>
    <m/>
    <n v="0"/>
  </r>
  <r>
    <x v="1"/>
    <x v="7"/>
    <x v="6"/>
    <s v="VOSBURG"/>
    <s v="KAREEBERG"/>
    <n v="700000"/>
    <n v="4.5699999999999998E-2"/>
    <n v="31990"/>
    <n v="6398"/>
    <x v="33"/>
    <m/>
    <n v="0"/>
  </r>
  <r>
    <x v="1"/>
    <x v="7"/>
    <x v="6"/>
    <s v="VOSBURG"/>
    <s v="KAREEBERG"/>
    <n v="518000"/>
    <n v="4.5699999999999998E-2"/>
    <n v="23672.6"/>
    <n v="4734.5199999999995"/>
    <x v="34"/>
    <m/>
    <n v="0"/>
  </r>
  <r>
    <x v="1"/>
    <x v="7"/>
    <x v="6"/>
    <s v="VOSBURG"/>
    <s v="KAREEBERG"/>
    <n v="265000"/>
    <n v="4.5699999999999998E-2"/>
    <n v="12110.5"/>
    <n v="2422.1"/>
    <x v="35"/>
    <m/>
    <n v="0"/>
  </r>
  <r>
    <x v="1"/>
    <x v="8"/>
    <x v="7"/>
    <s v="CARNARVON"/>
    <s v="KAREEBERG"/>
    <n v="902500"/>
    <n v="4.5699999999999998E-2"/>
    <n v="41244.25"/>
    <n v="8248.85"/>
    <x v="36"/>
    <m/>
    <n v="0"/>
  </r>
  <r>
    <x v="1"/>
    <x v="8"/>
    <x v="7"/>
    <s v="CARNARVON"/>
    <s v="KAREEBERG"/>
    <n v="25000"/>
    <n v="4.5699999999999998E-2"/>
    <n v="1142.5"/>
    <n v="228.5"/>
    <x v="37"/>
    <m/>
    <n v="0"/>
  </r>
  <r>
    <x v="1"/>
    <x v="9"/>
    <x v="8"/>
    <s v="SPRINGBOK"/>
    <s v="NAMA KHOI"/>
    <n v="8712000"/>
    <n v="2.3730000000000001E-2"/>
    <n v="206735.76"/>
    <n v="0"/>
    <x v="38"/>
    <m/>
    <n v="-209175.12"/>
  </r>
  <r>
    <x v="1"/>
    <x v="10"/>
    <x v="7"/>
    <s v="PHILIPSTOWN"/>
    <s v="RENOSTERBERG"/>
    <n v="343000"/>
    <n v="8.4792789999999993E-3"/>
    <n v="2908.3926969999998"/>
    <n v="872.51780909999991"/>
    <x v="8"/>
    <m/>
    <n v="2035.8748879"/>
  </r>
  <r>
    <x v="1"/>
    <x v="11"/>
    <x v="4"/>
    <s v="PRIESKA"/>
    <s v="SIYATHEMBA"/>
    <n v="35000"/>
    <n v="4.802E-2"/>
    <n v="1680.7"/>
    <n v="0"/>
    <x v="39"/>
    <m/>
    <n v="0"/>
  </r>
  <r>
    <x v="1"/>
    <x v="12"/>
    <x v="0"/>
    <s v="PRIESKA"/>
    <s v="SIYATHEMBA"/>
    <n v="370000"/>
    <n v="4.802E-2"/>
    <n v="17767.400000000001"/>
    <n v="0"/>
    <x v="40"/>
    <m/>
    <n v="0"/>
  </r>
  <r>
    <x v="1"/>
    <x v="13"/>
    <x v="9"/>
    <s v="RITCHIE"/>
    <s v="SOL PLAATJE"/>
    <n v="420000"/>
    <n v="2.9062999999999999E-2"/>
    <n v="12206.46"/>
    <n v="0"/>
    <x v="8"/>
    <m/>
    <n v="12206.46"/>
  </r>
  <r>
    <x v="1"/>
    <x v="14"/>
    <x v="10"/>
    <s v="RETSWELELE"/>
    <s v="SOL PLAATJE"/>
    <n v="3460000"/>
    <n v="2.9062999999999999E-2"/>
    <n v="100557.98"/>
    <n v="0"/>
    <x v="8"/>
    <m/>
    <n v="100557.98"/>
  </r>
  <r>
    <x v="1"/>
    <x v="15"/>
    <x v="9"/>
    <s v="KWANO BANTU EXTENTION"/>
    <s v="SOL PLAATJE"/>
    <n v="8000000"/>
    <n v="6.7812999999999998E-2"/>
    <n v="542504"/>
    <n v="192354.5"/>
    <x v="41"/>
    <n v="174378"/>
    <n v="175771.5"/>
  </r>
  <r>
    <x v="1"/>
    <x v="16"/>
    <x v="10"/>
    <s v="FLOORS"/>
    <s v="SOL PLAATJE"/>
    <n v="4639150"/>
    <n v="2.9062999999999999E-2"/>
    <n v="134827.61645"/>
    <n v="0"/>
    <x v="42"/>
    <n v="168565.4"/>
    <n v="-33737.783549999993"/>
  </r>
  <r>
    <x v="1"/>
    <x v="17"/>
    <x v="8"/>
    <s v="UTILITY"/>
    <s v="SOL PLAATJE"/>
    <n v="1740000"/>
    <n v="2.9062999999999999E-2"/>
    <n v="50569.619999999995"/>
    <n v="0"/>
    <x v="43"/>
    <m/>
    <n v="-67425"/>
  </r>
  <r>
    <x v="1"/>
    <x v="18"/>
    <x v="9"/>
    <s v="STRYDENBURG"/>
    <s v="THEMBELIHLE"/>
    <n v="51000"/>
    <n v="1.272E-2"/>
    <n v="648.72"/>
    <n v="129.744"/>
    <x v="44"/>
    <m/>
    <n v="0"/>
  </r>
  <r>
    <x v="1"/>
    <x v="19"/>
    <x v="0"/>
    <s v="BOICHOKO"/>
    <s v="TSANTSABANE"/>
    <n v="0"/>
    <n v="0"/>
    <n v="0"/>
    <n v="0"/>
    <x v="8"/>
    <n v="0"/>
    <n v="0"/>
  </r>
  <r>
    <x v="1"/>
    <x v="20"/>
    <x v="9"/>
    <s v="LOXTON"/>
    <s v="UBUNTU"/>
    <n v="75900"/>
    <n v="1.7139999999999999E-2"/>
    <n v="1300.9259999999999"/>
    <n v="0"/>
    <x v="45"/>
    <n v="1300.9259999999999"/>
    <n v="0"/>
  </r>
  <r>
    <x v="1"/>
    <x v="21"/>
    <x v="9"/>
    <s v="LOXTON"/>
    <s v="UBUNTU"/>
    <n v="460000"/>
    <n v="1.7139999999999999E-2"/>
    <n v="7884.4"/>
    <n v="0"/>
    <x v="46"/>
    <n v="7884.4"/>
    <n v="0"/>
  </r>
  <r>
    <x v="1"/>
    <x v="22"/>
    <x v="1"/>
    <s v="COLESBERG"/>
    <s v="UMSOBOMVU"/>
    <n v="3552100"/>
    <n v="1.8200000000000001E-2"/>
    <n v="64648.22"/>
    <n v="12929.644"/>
    <x v="47"/>
    <m/>
    <n v="0"/>
  </r>
  <r>
    <x v="2"/>
    <x v="0"/>
    <x v="0"/>
    <s v="CALVINIA"/>
    <s v="HANTAM"/>
    <n v="1716000"/>
    <n v="1.2206521999999999E-2"/>
    <n v="20946.391752"/>
    <n v="4189.2783503999999"/>
    <x v="48"/>
    <n v="16757.080000000002"/>
    <n v="3.0201599998690654E-2"/>
  </r>
  <r>
    <x v="2"/>
    <x v="1"/>
    <x v="1"/>
    <s v="CALVINIA"/>
    <s v="HANTAM"/>
    <n v="15000"/>
    <n v="1.2206521999999999E-2"/>
    <n v="183.09782999999999"/>
    <n v="36.619565999999999"/>
    <x v="49"/>
    <n v="146.47999999999999"/>
    <n v="2.6399999998005796E-4"/>
  </r>
  <r>
    <x v="2"/>
    <x v="2"/>
    <x v="2"/>
    <s v="CALVINIA"/>
    <s v="HANTAM"/>
    <n v="1600000"/>
    <n v="1.2206521999999999E-2"/>
    <n v="19530.4352"/>
    <n v="3906.0870400000003"/>
    <x v="50"/>
    <n v="15624.35"/>
    <n v="0"/>
  </r>
  <r>
    <x v="2"/>
    <x v="3"/>
    <x v="3"/>
    <s v="KENHARDT"/>
    <s v="KAI! GARIB"/>
    <n v="60000"/>
    <n v="2.3376000000000001E-2"/>
    <n v="1402.56"/>
    <n v="0"/>
    <x v="51"/>
    <m/>
    <n v="0"/>
  </r>
  <r>
    <x v="2"/>
    <x v="4"/>
    <x v="4"/>
    <s v="KANONEILAND"/>
    <s v="KAI! GARIB"/>
    <n v="170000"/>
    <n v="7.2820000000000003E-3"/>
    <n v="1237.94"/>
    <n v="928.45500000000004"/>
    <x v="52"/>
    <m/>
    <n v="0"/>
  </r>
  <r>
    <x v="2"/>
    <x v="4"/>
    <x v="4"/>
    <s v="KANONEILAND"/>
    <s v="KAI! GARIB"/>
    <n v="410000"/>
    <n v="7.2820000000000003E-3"/>
    <n v="2985.62"/>
    <n v="2239.2150000000001"/>
    <x v="53"/>
    <m/>
    <n v="-717.46500000000015"/>
  </r>
  <r>
    <x v="2"/>
    <x v="4"/>
    <x v="4"/>
    <s v="KANONEILAND"/>
    <s v="KAI! GARIB"/>
    <n v="390000"/>
    <n v="2.3376000000000001E-2"/>
    <n v="9116.6400000000012"/>
    <n v="0"/>
    <x v="54"/>
    <m/>
    <n v="-9876.92"/>
  </r>
  <r>
    <x v="2"/>
    <x v="4"/>
    <x v="4"/>
    <s v="KANONEILAND"/>
    <s v="KAI! GARIB"/>
    <n v="10000"/>
    <n v="2.3376000000000001E-2"/>
    <n v="233.76000000000002"/>
    <n v="0"/>
    <x v="55"/>
    <m/>
    <n v="-2901.7999999999997"/>
  </r>
  <r>
    <x v="2"/>
    <x v="5"/>
    <x v="5"/>
    <s v="VANWYKSVLEI"/>
    <s v="KAREEBERG"/>
    <n v="0"/>
    <n v="3.2399999999999998E-2"/>
    <n v="0"/>
    <n v="0"/>
    <x v="8"/>
    <m/>
    <n v="0"/>
  </r>
  <r>
    <x v="2"/>
    <x v="6"/>
    <x v="5"/>
    <s v="VANWYKSVLEI"/>
    <s v="KAREEBERG"/>
    <n v="0"/>
    <n v="3.2399999999999998E-2"/>
    <n v="0"/>
    <n v="0"/>
    <x v="8"/>
    <m/>
    <n v="0"/>
  </r>
  <r>
    <x v="2"/>
    <x v="7"/>
    <x v="6"/>
    <s v="VOSBURG"/>
    <s v="KAREEBERG"/>
    <n v="700000"/>
    <n v="3.2399999999999998E-2"/>
    <n v="22680"/>
    <n v="4536"/>
    <x v="56"/>
    <m/>
    <n v="0"/>
  </r>
  <r>
    <x v="2"/>
    <x v="7"/>
    <x v="6"/>
    <s v="VOSBURG"/>
    <s v="KAREEBERG"/>
    <n v="518000"/>
    <n v="3.2399999999999998E-2"/>
    <n v="16783.2"/>
    <n v="3356.6400000000003"/>
    <x v="57"/>
    <m/>
    <n v="0"/>
  </r>
  <r>
    <x v="2"/>
    <x v="7"/>
    <x v="6"/>
    <s v="VOSBURG"/>
    <s v="KAREEBERG"/>
    <n v="265000"/>
    <n v="3.2399999999999998E-2"/>
    <n v="8586"/>
    <n v="1717.2"/>
    <x v="58"/>
    <m/>
    <n v="0"/>
  </r>
  <r>
    <x v="2"/>
    <x v="8"/>
    <x v="7"/>
    <s v="CARNARVON"/>
    <s v="KAREEBERG"/>
    <n v="902500"/>
    <n v="3.2399999999999998E-2"/>
    <n v="29241"/>
    <n v="5848.2000000000007"/>
    <x v="59"/>
    <m/>
    <n v="0"/>
  </r>
  <r>
    <x v="2"/>
    <x v="8"/>
    <x v="7"/>
    <s v="CARNARVON"/>
    <s v="KAREEBERG"/>
    <n v="25000"/>
    <n v="3.2399999999999998E-2"/>
    <n v="810"/>
    <n v="162"/>
    <x v="60"/>
    <m/>
    <n v="0"/>
  </r>
  <r>
    <x v="2"/>
    <x v="9"/>
    <x v="8"/>
    <s v="SPRINGBOK"/>
    <s v="NAMA KHOI"/>
    <n v="8712000"/>
    <n v="2.4680000000000001E-2"/>
    <n v="215012.16"/>
    <n v="0"/>
    <x v="61"/>
    <m/>
    <n v="0"/>
  </r>
  <r>
    <x v="2"/>
    <x v="10"/>
    <x v="7"/>
    <s v="PHILIPSTOWN"/>
    <s v="RENOSTERBERG"/>
    <n v="343000"/>
    <n v="9.0219528559999998E-3"/>
    <n v="3094.529829608"/>
    <n v="928.3589488824"/>
    <x v="8"/>
    <m/>
    <n v="2166.1708807256"/>
  </r>
  <r>
    <x v="2"/>
    <x v="11"/>
    <x v="4"/>
    <s v="PRIESKA"/>
    <s v="SIYATHEMBA"/>
    <n v="35000"/>
    <n v="5.1861060808999999E-2"/>
    <n v="1815.1371283149999"/>
    <n v="0"/>
    <x v="62"/>
    <m/>
    <n v="0"/>
  </r>
  <r>
    <x v="2"/>
    <x v="12"/>
    <x v="0"/>
    <s v="PRIESKA"/>
    <s v="SIYATHEMBA"/>
    <n v="370000"/>
    <n v="5.1861060808999999E-2"/>
    <n v="19188.59249933"/>
    <n v="0"/>
    <x v="63"/>
    <m/>
    <n v="0"/>
  </r>
  <r>
    <x v="2"/>
    <x v="13"/>
    <x v="9"/>
    <s v="RITCHIE"/>
    <s v="SOL PLAATJE"/>
    <n v="420000"/>
    <n v="5.1103999999999997E-2"/>
    <n v="21463.68"/>
    <n v="0"/>
    <x v="64"/>
    <m/>
    <n v="0"/>
  </r>
  <r>
    <x v="2"/>
    <x v="14"/>
    <x v="10"/>
    <s v="RETSWELELE"/>
    <s v="SOL PLAATJE"/>
    <n v="3400000"/>
    <n v="5.1103999999999997E-2"/>
    <n v="173753.59999999998"/>
    <n v="0"/>
    <x v="8"/>
    <m/>
    <n v="173753.59999999998"/>
  </r>
  <r>
    <x v="2"/>
    <x v="15"/>
    <x v="9"/>
    <s v="KWANO BANTU EXTENTION"/>
    <s v="SOL PLAATJE"/>
    <n v="6000000"/>
    <n v="5.1103999999999997E-2"/>
    <n v="306624"/>
    <n v="0"/>
    <x v="8"/>
    <m/>
    <n v="306624"/>
  </r>
  <r>
    <x v="2"/>
    <x v="16"/>
    <x v="10"/>
    <s v="FLOORS"/>
    <s v="SOL PLAATJE"/>
    <n v="5800000"/>
    <n v="7.1545999999999998E-2"/>
    <n v="414966.8"/>
    <n v="0"/>
    <x v="8"/>
    <m/>
    <n v="414966.8"/>
  </r>
  <r>
    <x v="2"/>
    <x v="17"/>
    <x v="8"/>
    <s v="UTILITY"/>
    <s v="SOL PLAATJE"/>
    <n v="1740000"/>
    <n v="5.1103999999999997E-2"/>
    <n v="88920.959999999992"/>
    <n v="0"/>
    <x v="65"/>
    <m/>
    <n v="0"/>
  </r>
  <r>
    <x v="2"/>
    <x v="18"/>
    <x v="9"/>
    <s v="STRYDENBURG"/>
    <s v="THEMBELIHLE"/>
    <n v="51000"/>
    <n v="1.359E-2"/>
    <n v="693.09"/>
    <n v="138.61800000000002"/>
    <x v="66"/>
    <m/>
    <n v="0"/>
  </r>
  <r>
    <x v="2"/>
    <x v="19"/>
    <x v="0"/>
    <s v="BOICHOKO"/>
    <s v="TSANTSABANE"/>
    <n v="0"/>
    <n v="0"/>
    <n v="0"/>
    <n v="0"/>
    <x v="8"/>
    <n v="0"/>
    <n v="0"/>
  </r>
  <r>
    <x v="2"/>
    <x v="20"/>
    <x v="9"/>
    <s v="LOXTON"/>
    <s v="UBUNTU"/>
    <n v="75900"/>
    <n v="1.8339999999999999E-2"/>
    <n v="1392.0059999999999"/>
    <n v="0"/>
    <x v="67"/>
    <m/>
    <n v="0"/>
  </r>
  <r>
    <x v="2"/>
    <x v="21"/>
    <x v="9"/>
    <s v="LOXTON"/>
    <s v="UBUNTU"/>
    <n v="460000"/>
    <n v="1.8339999999999999E-2"/>
    <n v="8436.4"/>
    <n v="0"/>
    <x v="68"/>
    <m/>
    <n v="0"/>
  </r>
  <r>
    <x v="2"/>
    <x v="22"/>
    <x v="1"/>
    <s v="COLESBERG"/>
    <s v="UMSOBOMVU"/>
    <n v="3552100"/>
    <n v="1.9300000000000001E-2"/>
    <n v="68555.53"/>
    <n v="13711.106"/>
    <x v="69"/>
    <n v="54844.42"/>
    <n v="0"/>
  </r>
  <r>
    <x v="3"/>
    <x v="0"/>
    <x v="0"/>
    <s v="CALVINIA"/>
    <s v="HANTAM"/>
    <n v="1716000"/>
    <n v="1.2663045E-2"/>
    <n v="21729.785219999998"/>
    <n v="4345.9570439999998"/>
    <x v="70"/>
    <n v="17383.830000000002"/>
    <n v="0"/>
  </r>
  <r>
    <x v="3"/>
    <x v="1"/>
    <x v="1"/>
    <s v="CALVINIA"/>
    <s v="HANTAM"/>
    <n v="15000"/>
    <n v="1.2663045E-2"/>
    <n v="189.94567499999999"/>
    <n v="37.989134999999997"/>
    <x v="71"/>
    <n v="151.96"/>
    <n v="0"/>
  </r>
  <r>
    <x v="3"/>
    <x v="2"/>
    <x v="2"/>
    <s v="CALVINIA"/>
    <s v="HANTAM"/>
    <n v="1600000"/>
    <n v="1.2663045E-2"/>
    <n v="20260.871999999999"/>
    <n v="4052.1743999999999"/>
    <x v="72"/>
    <n v="16208.7"/>
    <n v="0"/>
  </r>
  <r>
    <x v="3"/>
    <x v="3"/>
    <x v="3"/>
    <s v="KENHARDT"/>
    <s v="KAI! GARIB"/>
    <n v="60000"/>
    <n v="2.4778000000000001E-2"/>
    <n v="1486.68"/>
    <n v="0"/>
    <x v="73"/>
    <n v="0"/>
    <n v="0"/>
  </r>
  <r>
    <x v="3"/>
    <x v="4"/>
    <x v="4"/>
    <s v="KANONEILAND"/>
    <s v="KAI! GARIB"/>
    <n v="170000"/>
    <n v="7.3740000000000003E-3"/>
    <n v="1253.5800000000002"/>
    <n v="940.18500000000017"/>
    <x v="74"/>
    <n v="0"/>
    <n v="0"/>
  </r>
  <r>
    <x v="3"/>
    <x v="4"/>
    <x v="4"/>
    <s v="KANONEILAND"/>
    <s v="KAI! GARIB"/>
    <n v="410000"/>
    <n v="7.3740000000000003E-3"/>
    <n v="3023.34"/>
    <n v="2267.5050000000001"/>
    <x v="75"/>
    <n v="0"/>
    <n v="0"/>
  </r>
  <r>
    <x v="3"/>
    <x v="4"/>
    <x v="4"/>
    <s v="KANONEILAND"/>
    <s v="KAI! GARIB"/>
    <n v="390000"/>
    <n v="2.4778000000000001E-2"/>
    <n v="9663.42"/>
    <n v="0"/>
    <x v="76"/>
    <n v="0"/>
    <n v="0"/>
  </r>
  <r>
    <x v="3"/>
    <x v="4"/>
    <x v="4"/>
    <s v="KANONEILAND"/>
    <s v="KAI! GARIB"/>
    <n v="10000"/>
    <n v="2.4778000000000001E-2"/>
    <n v="247.78"/>
    <n v="0"/>
    <x v="77"/>
    <n v="0"/>
    <n v="0"/>
  </r>
  <r>
    <x v="3"/>
    <x v="5"/>
    <x v="5"/>
    <s v="VANWYKSVLEI"/>
    <s v="KAREEBERG"/>
    <n v="0"/>
    <n v="3.4200000000000001E-2"/>
    <n v="0"/>
    <n v="0"/>
    <x v="8"/>
    <n v="0"/>
    <n v="0"/>
  </r>
  <r>
    <x v="3"/>
    <x v="6"/>
    <x v="5"/>
    <s v="VANWYKSVLEI"/>
    <s v="KAREEBERG"/>
    <n v="5000"/>
    <n v="3.4200000000000001E-2"/>
    <n v="171"/>
    <n v="0"/>
    <x v="8"/>
    <n v="0"/>
    <n v="171"/>
  </r>
  <r>
    <x v="3"/>
    <x v="7"/>
    <x v="6"/>
    <s v="VOSBURG"/>
    <s v="KAREEBERG"/>
    <n v="800000"/>
    <n v="3.4200000000000001E-2"/>
    <n v="27360"/>
    <n v="5472"/>
    <x v="78"/>
    <n v="0"/>
    <n v="0"/>
  </r>
  <r>
    <x v="3"/>
    <x v="7"/>
    <x v="6"/>
    <s v="VOSBURG"/>
    <s v="KAREEBERG"/>
    <n v="800000"/>
    <n v="3.4200000000000001E-2"/>
    <n v="27360"/>
    <n v="5472"/>
    <x v="78"/>
    <n v="0"/>
    <n v="0"/>
  </r>
  <r>
    <x v="3"/>
    <x v="7"/>
    <x v="6"/>
    <s v="VOSBURG"/>
    <s v="KAREEBERG"/>
    <n v="225000"/>
    <n v="3.4200000000000001E-2"/>
    <n v="7695"/>
    <n v="1539"/>
    <x v="79"/>
    <n v="0"/>
    <n v="0"/>
  </r>
  <r>
    <x v="3"/>
    <x v="8"/>
    <x v="7"/>
    <s v="CARNARVON"/>
    <s v="KAREEBERG"/>
    <n v="1350000"/>
    <n v="3.4200000000000001E-2"/>
    <n v="46170"/>
    <n v="9234"/>
    <x v="80"/>
    <n v="0"/>
    <n v="0"/>
  </r>
  <r>
    <x v="3"/>
    <x v="8"/>
    <x v="7"/>
    <s v="CARNARVON"/>
    <s v="KAREEBERG"/>
    <n v="25000"/>
    <n v="3.4200000000000001E-2"/>
    <n v="855"/>
    <n v="171"/>
    <x v="8"/>
    <n v="0"/>
    <n v="684"/>
  </r>
  <r>
    <x v="3"/>
    <x v="9"/>
    <x v="8"/>
    <s v="SPRINGBOK"/>
    <s v="NAMA KHOI"/>
    <n v="8712000"/>
    <n v="2.5989999999999999E-2"/>
    <n v="226424.88"/>
    <n v="0"/>
    <x v="81"/>
    <n v="0"/>
    <n v="0"/>
  </r>
  <r>
    <x v="3"/>
    <x v="10"/>
    <x v="7"/>
    <s v="PHILIPSTOWN"/>
    <s v="RENOSTERBERG"/>
    <n v="343000"/>
    <n v="9.5181599999999995E-3"/>
    <n v="3264.7288799999997"/>
    <n v="979.41866399999981"/>
    <x v="82"/>
    <n v="0"/>
    <n v="0"/>
  </r>
  <r>
    <x v="3"/>
    <x v="11"/>
    <x v="4"/>
    <s v="PRIESKA"/>
    <s v="SIYATHEMBA"/>
    <n v="148000"/>
    <n v="3.3415E-2"/>
    <n v="4945.42"/>
    <n v="2719.9810000000002"/>
    <x v="83"/>
    <n v="0"/>
    <n v="0"/>
  </r>
  <r>
    <x v="3"/>
    <x v="12"/>
    <x v="0"/>
    <s v="PRIESKA"/>
    <s v="SIYATHEMBA"/>
    <n v="279500"/>
    <n v="3.3415E-2"/>
    <n v="9339.4925000000003"/>
    <n v="5136.7208750000009"/>
    <x v="84"/>
    <n v="0"/>
    <n v="0"/>
  </r>
  <r>
    <x v="3"/>
    <x v="13"/>
    <x v="9"/>
    <s v="RITCHIE"/>
    <s v="SOL PLAATJE"/>
    <n v="420000"/>
    <n v="5.4170999999999997E-2"/>
    <n v="22751.82"/>
    <n v="0"/>
    <x v="8"/>
    <n v="0"/>
    <n v="22751.82"/>
  </r>
  <r>
    <x v="3"/>
    <x v="14"/>
    <x v="10"/>
    <s v="RETSWELELE"/>
    <s v="SOL PLAATJE"/>
    <n v="3400000"/>
    <n v="2.1669000000000001E-2"/>
    <n v="73674.600000000006"/>
    <n v="0"/>
    <x v="8"/>
    <n v="0"/>
    <n v="73674.600000000006"/>
  </r>
  <r>
    <x v="3"/>
    <x v="15"/>
    <x v="9"/>
    <s v="KWANO BANTU EXTENTION"/>
    <s v="SOL PLAATJE"/>
    <n v="6000000"/>
    <n v="5.4170999999999997E-2"/>
    <n v="325026"/>
    <n v="0"/>
    <x v="8"/>
    <n v="0"/>
    <n v="325026"/>
  </r>
  <r>
    <x v="3"/>
    <x v="16"/>
    <x v="10"/>
    <s v="FLOORS"/>
    <s v="SOL PLAATJE"/>
    <n v="5800000"/>
    <n v="7.5840000000000005E-2"/>
    <n v="439872"/>
    <n v="0"/>
    <x v="8"/>
    <n v="0"/>
    <n v="439872"/>
  </r>
  <r>
    <x v="3"/>
    <x v="17"/>
    <x v="8"/>
    <s v="UTILITY"/>
    <s v="SOL PLAATJE"/>
    <n v="1740000"/>
    <n v="5.4170999999999997E-2"/>
    <n v="94257.54"/>
    <n v="0"/>
    <x v="8"/>
    <n v="0"/>
    <n v="94257.54"/>
  </r>
  <r>
    <x v="3"/>
    <x v="18"/>
    <x v="9"/>
    <s v="STRYDENBURG"/>
    <s v="THEMBELIHLE"/>
    <n v="51000"/>
    <n v="1.439E-2"/>
    <n v="733.89"/>
    <n v="146.77799999999999"/>
    <x v="85"/>
    <n v="0"/>
    <n v="0"/>
  </r>
  <r>
    <x v="3"/>
    <x v="19"/>
    <x v="0"/>
    <s v="BOICHOKO"/>
    <s v="TSANTSABANE"/>
    <n v="0"/>
    <n v="0"/>
    <n v="0"/>
    <n v="0"/>
    <x v="8"/>
    <n v="0"/>
    <n v="0"/>
  </r>
  <r>
    <x v="3"/>
    <x v="20"/>
    <x v="9"/>
    <s v="LOXTON"/>
    <s v="UBUNTU"/>
    <n v="75900"/>
    <n v="1.9439999999999999E-2"/>
    <n v="1475.4959999999999"/>
    <n v="0"/>
    <x v="86"/>
    <n v="1475.5"/>
    <n v="0"/>
  </r>
  <r>
    <x v="3"/>
    <x v="21"/>
    <x v="9"/>
    <s v="LOXTON"/>
    <s v="UBUNTU"/>
    <n v="460000"/>
    <n v="1.9439999999999999E-2"/>
    <n v="8942.4"/>
    <n v="0"/>
    <x v="87"/>
    <n v="8801.85"/>
    <n v="0"/>
  </r>
  <r>
    <x v="3"/>
    <x v="22"/>
    <x v="1"/>
    <s v="COLESBERG"/>
    <s v="UMSOBOMVU"/>
    <n v="3552100"/>
    <n v="2.0500000000000001E-2"/>
    <n v="72818.05"/>
    <n v="14563.61"/>
    <x v="88"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4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P17" firstHeaderRow="1" firstDataRow="3" firstDataCol="1"/>
  <pivotFields count="12">
    <pivotField axis="axisCol" showAll="0">
      <items count="5">
        <item x="0"/>
        <item x="1"/>
        <item x="2"/>
        <item x="3"/>
        <item t="default"/>
      </items>
    </pivotField>
    <pivotField showAll="0"/>
    <pivotField axis="axisRow" showAll="0">
      <items count="12">
        <item x="8"/>
        <item x="0"/>
        <item x="1"/>
        <item x="7"/>
        <item x="2"/>
        <item x="9"/>
        <item x="6"/>
        <item x="5"/>
        <item x="4"/>
        <item x="10"/>
        <item x="3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>
      <items count="90">
        <item x="8"/>
        <item x="26"/>
        <item x="49"/>
        <item x="71"/>
        <item x="7"/>
        <item x="32"/>
        <item x="77"/>
        <item x="29"/>
        <item x="52"/>
        <item x="74"/>
        <item x="1"/>
        <item x="4"/>
        <item x="21"/>
        <item x="44"/>
        <item x="66"/>
        <item x="85"/>
        <item x="60"/>
        <item x="30"/>
        <item x="75"/>
        <item x="14"/>
        <item x="37"/>
        <item x="5"/>
        <item x="3"/>
        <item x="22"/>
        <item x="28"/>
        <item x="45"/>
        <item x="67"/>
        <item x="51"/>
        <item x="53"/>
        <item x="86"/>
        <item x="73"/>
        <item x="15"/>
        <item x="39"/>
        <item x="62"/>
        <item x="83"/>
        <item x="82"/>
        <item x="55"/>
        <item x="84"/>
        <item x="79"/>
        <item x="58"/>
        <item x="23"/>
        <item x="6"/>
        <item x="46"/>
        <item x="31"/>
        <item x="68"/>
        <item x="87"/>
        <item x="12"/>
        <item x="76"/>
        <item x="35"/>
        <item x="2"/>
        <item x="57"/>
        <item x="0"/>
        <item x="27"/>
        <item x="25"/>
        <item x="50"/>
        <item x="16"/>
        <item x="72"/>
        <item x="48"/>
        <item x="70"/>
        <item x="40"/>
        <item x="11"/>
        <item x="56"/>
        <item x="34"/>
        <item x="54"/>
        <item x="63"/>
        <item x="64"/>
        <item x="78"/>
        <item x="59"/>
        <item x="10"/>
        <item x="33"/>
        <item x="13"/>
        <item x="36"/>
        <item x="80"/>
        <item x="24"/>
        <item x="47"/>
        <item x="69"/>
        <item x="88"/>
        <item x="17"/>
        <item x="65"/>
        <item x="43"/>
        <item x="42"/>
        <item x="41"/>
        <item x="61"/>
        <item x="81"/>
        <item x="18"/>
        <item x="38"/>
        <item x="20"/>
        <item x="19"/>
        <item x="9"/>
        <item t="default"/>
      </items>
    </pivotField>
    <pivotField showAll="0"/>
    <pivotField showAll="0"/>
  </pivotFields>
  <rowFields count="1">
    <field x="2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2">
    <field x="0"/>
    <field x="-2"/>
  </colFields>
  <colItems count="15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 t="grand">
      <x/>
    </i>
    <i t="grand" i="1">
      <x/>
    </i>
    <i t="grand" i="2">
      <x/>
    </i>
  </colItems>
  <dataFields count="3">
    <dataField name="Sum of Rates" fld="7" baseField="2" baseItem="0" numFmtId="165"/>
    <dataField name="Sum of Rebate" fld="8" baseField="2" baseItem="0" numFmtId="165"/>
    <dataField name="Sum of Payment PPW" fld="9" baseField="2" baseItem="0" numFmtId="165"/>
  </dataFields>
  <formats count="13">
    <format dxfId="30">
      <pivotArea field="2" type="button" dataOnly="0" labelOnly="1" outline="0" axis="axisRow" fieldPosition="0"/>
    </format>
    <format dxfId="29">
      <pivotArea field="0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28">
      <pivotArea field="0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27">
      <pivotArea field="0" dataOnly="0" labelOnly="1" grandCol="1" outline="0" offset="IV256" axis="axisCol" fieldPosition="0">
        <references count="1">
          <reference field="4294967294" count="1" selected="0">
            <x v="2"/>
          </reference>
        </references>
      </pivotArea>
    </format>
    <format dxfId="26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0" count="1" selected="0">
            <x v="0"/>
          </reference>
        </references>
      </pivotArea>
    </format>
    <format dxfId="25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0" count="1" selected="0">
            <x v="1"/>
          </reference>
        </references>
      </pivotArea>
    </format>
    <format dxfId="24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0" count="1" selected="0">
            <x v="2"/>
          </reference>
        </references>
      </pivotArea>
    </format>
    <format dxfId="23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0" count="1" selected="0">
            <x v="3"/>
          </reference>
        </references>
      </pivotArea>
    </format>
    <format dxfId="22">
      <pivotArea grandRow="1" outline="0" collapsedLevelsAreSubtotals="1" fieldPosition="0"/>
    </format>
    <format dxfId="21">
      <pivotArea dataOnly="0" labelOnly="1" grandRow="1" outline="0" fieldPosition="0"/>
    </format>
    <format dxfId="20">
      <pivotArea grandRow="1" outline="0" collapsedLevelsAreSubtotals="1" fieldPosition="0"/>
    </format>
    <format dxfId="19">
      <pivotArea dataOnly="0" labelOnly="1" grandRow="1" outline="0" fieldPosition="0"/>
    </format>
    <format dxfId="18">
      <pivotArea outline="0" fieldPosition="0">
        <references count="1">
          <reference field="4294967294" count="1">
            <x v="0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PivotTable5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2:P16" firstHeaderRow="1" firstDataRow="3" firstDataCol="1"/>
  <pivotFields count="12">
    <pivotField axis="axisCol" showAll="0">
      <items count="5">
        <item x="0"/>
        <item x="1"/>
        <item x="2"/>
        <item x="3"/>
        <item t="default"/>
      </items>
    </pivotField>
    <pivotField showAll="0"/>
    <pivotField axis="axisRow" showAll="0">
      <items count="12">
        <item x="8"/>
        <item x="0"/>
        <item x="1"/>
        <item x="7"/>
        <item x="2"/>
        <item x="9"/>
        <item x="6"/>
        <item x="5"/>
        <item x="4"/>
        <item x="10"/>
        <item x="3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>
      <items count="90">
        <item x="8"/>
        <item x="26"/>
        <item x="49"/>
        <item x="71"/>
        <item x="7"/>
        <item x="32"/>
        <item x="77"/>
        <item x="29"/>
        <item x="52"/>
        <item x="74"/>
        <item x="1"/>
        <item x="4"/>
        <item x="21"/>
        <item x="44"/>
        <item x="66"/>
        <item x="85"/>
        <item x="60"/>
        <item x="30"/>
        <item x="75"/>
        <item x="14"/>
        <item x="37"/>
        <item x="5"/>
        <item x="3"/>
        <item x="22"/>
        <item x="28"/>
        <item x="45"/>
        <item x="67"/>
        <item x="51"/>
        <item x="53"/>
        <item x="86"/>
        <item x="73"/>
        <item x="15"/>
        <item x="39"/>
        <item x="62"/>
        <item x="83"/>
        <item x="82"/>
        <item x="55"/>
        <item x="84"/>
        <item x="79"/>
        <item x="58"/>
        <item x="23"/>
        <item x="6"/>
        <item x="46"/>
        <item x="31"/>
        <item x="68"/>
        <item x="87"/>
        <item x="12"/>
        <item x="76"/>
        <item x="35"/>
        <item x="2"/>
        <item x="57"/>
        <item x="0"/>
        <item x="27"/>
        <item x="25"/>
        <item x="50"/>
        <item x="16"/>
        <item x="72"/>
        <item x="48"/>
        <item x="70"/>
        <item x="40"/>
        <item x="11"/>
        <item x="56"/>
        <item x="34"/>
        <item x="54"/>
        <item x="63"/>
        <item x="64"/>
        <item x="78"/>
        <item x="59"/>
        <item x="10"/>
        <item x="33"/>
        <item x="13"/>
        <item x="36"/>
        <item x="80"/>
        <item x="24"/>
        <item x="47"/>
        <item x="69"/>
        <item x="88"/>
        <item x="17"/>
        <item x="65"/>
        <item x="43"/>
        <item x="42"/>
        <item x="41"/>
        <item x="61"/>
        <item x="81"/>
        <item x="18"/>
        <item x="38"/>
        <item x="20"/>
        <item x="19"/>
        <item x="9"/>
        <item t="default"/>
      </items>
    </pivotField>
    <pivotField showAll="0"/>
    <pivotField showAll="0"/>
  </pivotFields>
  <rowFields count="1">
    <field x="2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2">
    <field x="0"/>
    <field x="-2"/>
  </colFields>
  <colItems count="15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 t="grand">
      <x/>
    </i>
    <i t="grand" i="1">
      <x/>
    </i>
    <i t="grand" i="2">
      <x/>
    </i>
  </colItems>
  <dataFields count="3">
    <dataField name="Sum of Rates" fld="7" baseField="2" baseItem="1" numFmtId="165"/>
    <dataField name="Sum of Rebate" fld="8" baseField="2" baseItem="0" numFmtId="165"/>
    <dataField name="Sum of Payment PPW" fld="9" baseField="2" baseItem="0" numFmtId="165"/>
  </dataFields>
  <formats count="13">
    <format dxfId="17">
      <pivotArea field="2" type="button" dataOnly="0" labelOnly="1" outline="0" axis="axisRow" fieldPosition="0"/>
    </format>
    <format dxfId="16">
      <pivotArea field="0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15">
      <pivotArea field="0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14">
      <pivotArea field="0" dataOnly="0" labelOnly="1" grandCol="1" outline="0" offset="IV256" axis="axisCol" fieldPosition="0">
        <references count="1">
          <reference field="4294967294" count="1" selected="0">
            <x v="2"/>
          </reference>
        </references>
      </pivotArea>
    </format>
    <format dxfId="13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0" count="1" selected="0">
            <x v="0"/>
          </reference>
        </references>
      </pivotArea>
    </format>
    <format dxfId="12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0" count="1" selected="0">
            <x v="1"/>
          </reference>
        </references>
      </pivotArea>
    </format>
    <format dxfId="1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0" count="1" selected="0">
            <x v="2"/>
          </reference>
        </references>
      </pivotArea>
    </format>
    <format dxfId="10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0" count="1" selected="0">
            <x v="3"/>
          </reference>
        </references>
      </pivotArea>
    </format>
    <format dxfId="9">
      <pivotArea grandRow="1" outline="0" collapsedLevelsAreSubtotals="1" fieldPosition="0"/>
    </format>
    <format dxfId="8">
      <pivotArea dataOnly="0" labelOnly="1" grandRow="1" outline="0" fieldPosition="0"/>
    </format>
    <format dxfId="7">
      <pivotArea grandRow="1" outline="0" collapsedLevelsAreSubtotals="1" fieldPosition="0"/>
    </format>
    <format dxfId="6">
      <pivotArea dataOnly="0" labelOnly="1" grandRow="1" outline="0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F16" firstHeaderRow="1" firstDataRow="2" firstDataCol="1"/>
  <pivotFields count="12">
    <pivotField axis="axisCol" showAll="0">
      <items count="5">
        <item x="0"/>
        <item x="1"/>
        <item x="2"/>
        <item x="3"/>
        <item t="default"/>
      </items>
    </pivotField>
    <pivotField showAll="0"/>
    <pivotField axis="axisRow" showAll="0">
      <items count="12">
        <item x="8"/>
        <item x="0"/>
        <item x="1"/>
        <item x="7"/>
        <item x="2"/>
        <item x="9"/>
        <item x="6"/>
        <item x="5"/>
        <item x="4"/>
        <item x="10"/>
        <item x="3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Sum of Valuation" fld="5" baseField="2" baseItem="5" numFmtId="165"/>
  </dataFields>
  <formats count="5">
    <format dxfId="4">
      <pivotArea dataOnly="0" labelOnly="1" fieldPosition="0">
        <references count="1">
          <reference field="0" count="1">
            <x v="0"/>
          </reference>
        </references>
      </pivotArea>
    </format>
    <format dxfId="3">
      <pivotArea dataOnly="0" labelOnly="1" fieldPosition="0">
        <references count="1">
          <reference field="0" count="1">
            <x v="1"/>
          </reference>
        </references>
      </pivotArea>
    </format>
    <format dxfId="2">
      <pivotArea dataOnly="0" labelOnly="1" fieldPosition="0">
        <references count="1">
          <reference field="0" count="1">
            <x v="2"/>
          </reference>
        </references>
      </pivotArea>
    </format>
    <format dxfId="1">
      <pivotArea dataOnly="0" labelOnly="1" fieldPosition="0">
        <references count="1">
          <reference field="0" count="1">
            <x v="3"/>
          </reference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3" totalsRowShown="0">
  <autoFilter ref="A1:L3" xr:uid="{00000000-0009-0000-0100-000001000000}"/>
  <tableColumns count="12">
    <tableColumn id="1" xr3:uid="{00000000-0010-0000-0000-000001000000}" name="Financial year"/>
    <tableColumn id="2" xr3:uid="{00000000-0010-0000-0000-000002000000}" name="PROPERTY DESCRIPTION"/>
    <tableColumn id="3" xr3:uid="{00000000-0010-0000-0000-000003000000}" name="Clean"/>
    <tableColumn id="4" xr3:uid="{00000000-0010-0000-0000-000004000000}" name="TOWN"/>
    <tableColumn id="5" xr3:uid="{00000000-0010-0000-0000-000005000000}" name="LOCAL AUTHORITY"/>
    <tableColumn id="6" xr3:uid="{00000000-0010-0000-0000-000006000000}" name="Valuation"/>
    <tableColumn id="7" xr3:uid="{00000000-0010-0000-0000-000007000000}" name="Tariff"/>
    <tableColumn id="8" xr3:uid="{00000000-0010-0000-0000-000008000000}" name="Rates"/>
    <tableColumn id="9" xr3:uid="{00000000-0010-0000-0000-000009000000}" name="Rebate"/>
    <tableColumn id="10" xr3:uid="{00000000-0010-0000-0000-00000A000000}" name="Payment PPW"/>
    <tableColumn id="11" xr3:uid="{00000000-0010-0000-0000-00000B000000}" name="Payment Financial System"/>
    <tableColumn id="12" xr3:uid="{00000000-0010-0000-0000-00000C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ebate@20%25" TargetMode="External"/><Relationship Id="rId2" Type="http://schemas.openxmlformats.org/officeDocument/2006/relationships/hyperlink" Target="mailto:Rebate@20%25" TargetMode="External"/><Relationship Id="rId1" Type="http://schemas.openxmlformats.org/officeDocument/2006/relationships/hyperlink" Target="mailto:Rebate@20%25" TargetMode="External"/><Relationship Id="rId5" Type="http://schemas.openxmlformats.org/officeDocument/2006/relationships/hyperlink" Target="mailto:Rebate@20%25" TargetMode="External"/><Relationship Id="rId4" Type="http://schemas.openxmlformats.org/officeDocument/2006/relationships/hyperlink" Target="mailto:Rebate@20%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Rebate@20%25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6699"/>
  </sheetPr>
  <dimension ref="A4:N20"/>
  <sheetViews>
    <sheetView showGridLines="0" workbookViewId="0">
      <selection activeCell="A12" sqref="A12"/>
    </sheetView>
  </sheetViews>
  <sheetFormatPr defaultRowHeight="15"/>
  <cols>
    <col min="1" max="1" width="90.85546875" customWidth="1"/>
  </cols>
  <sheetData>
    <row r="4" spans="1:14" ht="42.75" customHeight="1">
      <c r="A4" s="1070" t="s">
        <v>3707</v>
      </c>
    </row>
    <row r="6" spans="1:14" ht="30">
      <c r="A6" s="1069" t="s">
        <v>3709</v>
      </c>
      <c r="C6" s="1072" t="s">
        <v>3710</v>
      </c>
      <c r="N6" t="s">
        <v>3708</v>
      </c>
    </row>
    <row r="8" spans="1:14">
      <c r="A8" s="1071" t="s">
        <v>3712</v>
      </c>
      <c r="C8" s="1072" t="s">
        <v>3711</v>
      </c>
    </row>
    <row r="10" spans="1:14">
      <c r="A10" s="1071" t="s">
        <v>3713</v>
      </c>
      <c r="C10" s="1072" t="s">
        <v>3714</v>
      </c>
    </row>
    <row r="12" spans="1:14">
      <c r="A12" s="1071" t="s">
        <v>3715</v>
      </c>
      <c r="C12" s="1072" t="s">
        <v>3716</v>
      </c>
    </row>
    <row r="14" spans="1:14">
      <c r="A14" s="1071" t="s">
        <v>3717</v>
      </c>
      <c r="C14" s="1072" t="s">
        <v>3718</v>
      </c>
    </row>
    <row r="16" spans="1:14">
      <c r="A16" s="1071" t="s">
        <v>3719</v>
      </c>
      <c r="C16" s="1072" t="s">
        <v>3720</v>
      </c>
    </row>
    <row r="18" spans="1:3">
      <c r="A18" s="1071" t="s">
        <v>3721</v>
      </c>
      <c r="C18" s="1072" t="s">
        <v>3722</v>
      </c>
    </row>
    <row r="20" spans="1:3" ht="30">
      <c r="A20" s="1069" t="s">
        <v>3723</v>
      </c>
      <c r="C20" s="1072" t="s">
        <v>3724</v>
      </c>
    </row>
  </sheetData>
  <hyperlinks>
    <hyperlink ref="C6" location="'Raw Data1'!A1" display="Go to Raw Data 1" xr:uid="{00000000-0004-0000-0000-000000000000}"/>
    <hyperlink ref="C8" location="RawData2!A1" display="Go to Raw Data 2" xr:uid="{00000000-0004-0000-0000-000001000000}"/>
    <hyperlink ref="C10" location="TrendAnalysi!A1" display="Go to trend analysis" xr:uid="{00000000-0004-0000-0000-000002000000}"/>
    <hyperlink ref="C12" location="Growthprojections!A1" display="Go to growth projections" xr:uid="{00000000-0004-0000-0000-000003000000}"/>
    <hyperlink ref="C14" location="'Share Analysis'!A1" display="Go to share analysis" xr:uid="{00000000-0004-0000-0000-000004000000}"/>
    <hyperlink ref="C16" location="ParetoAnalysis!A1" display="Go to pareto analysis" xr:uid="{00000000-0004-0000-0000-000005000000}"/>
    <hyperlink ref="C18" location="' Arrears graph'!A1" display="Go to Arrears" xr:uid="{00000000-0004-0000-0000-000006000000}"/>
    <hyperlink ref="C20" location="Valuations!A1" display="Go to Valuations " xr:uid="{00000000-0004-0000-0000-000007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6699"/>
  </sheetPr>
  <dimension ref="A4:I16"/>
  <sheetViews>
    <sheetView showGridLines="0" workbookViewId="0">
      <selection activeCell="E19" sqref="E19"/>
    </sheetView>
  </sheetViews>
  <sheetFormatPr defaultRowHeight="15"/>
  <cols>
    <col min="1" max="1" width="15" bestFit="1" customWidth="1"/>
    <col min="2" max="3" width="16.42578125" bestFit="1" customWidth="1"/>
    <col min="4" max="5" width="14.7109375" bestFit="1" customWidth="1"/>
    <col min="6" max="9" width="9.28515625" bestFit="1" customWidth="1"/>
  </cols>
  <sheetData>
    <row r="4" spans="1:9" ht="24" customHeight="1">
      <c r="A4" s="1024" t="s">
        <v>3691</v>
      </c>
      <c r="B4" s="1023" t="s">
        <v>3675</v>
      </c>
      <c r="C4" s="1023" t="s">
        <v>3676</v>
      </c>
      <c r="D4" s="1023" t="s">
        <v>3677</v>
      </c>
      <c r="E4" s="1023" t="s">
        <v>3678</v>
      </c>
      <c r="F4" s="1023" t="s">
        <v>3675</v>
      </c>
      <c r="G4" s="1023" t="s">
        <v>3676</v>
      </c>
      <c r="H4" s="1023" t="s">
        <v>3677</v>
      </c>
      <c r="I4" s="1023" t="s">
        <v>3678</v>
      </c>
    </row>
    <row r="5" spans="1:9" ht="16.5" customHeight="1">
      <c r="A5" s="996" t="s">
        <v>3664</v>
      </c>
      <c r="B5" s="994">
        <v>430123.2</v>
      </c>
      <c r="C5" s="994">
        <v>533905.5</v>
      </c>
      <c r="D5" s="994">
        <v>303933.12</v>
      </c>
      <c r="E5" s="994">
        <v>226424.88</v>
      </c>
      <c r="F5" s="997">
        <f>B5/$B$16</f>
        <v>0.29094768070743598</v>
      </c>
      <c r="G5" s="997">
        <f>C5/$C$16</f>
        <v>0.4913951163270272</v>
      </c>
      <c r="H5" s="997">
        <f>D5/$D$16</f>
        <v>0.57136629170246678</v>
      </c>
      <c r="I5" s="997">
        <f>E5/$E$16</f>
        <v>0.51756927031751021</v>
      </c>
    </row>
    <row r="6" spans="1:9" ht="16.5" customHeight="1">
      <c r="A6" s="996" t="s">
        <v>3655</v>
      </c>
      <c r="B6" s="994">
        <v>29969.06408</v>
      </c>
      <c r="C6" s="994">
        <v>33283.197440000004</v>
      </c>
      <c r="D6" s="994">
        <v>35945.67569933</v>
      </c>
      <c r="E6" s="994">
        <v>21586.599801</v>
      </c>
      <c r="F6" s="997">
        <f t="shared" ref="F6:F16" si="0">B6/$B$16</f>
        <v>2.0271935313065023E-2</v>
      </c>
      <c r="G6" s="997">
        <f t="shared" ref="G6:G16" si="1">C6/$C$16</f>
        <v>3.0633137657814381E-2</v>
      </c>
      <c r="H6" s="997">
        <f t="shared" ref="H6:H16" si="2">D6/$D$16</f>
        <v>6.7574561887383824E-2</v>
      </c>
      <c r="I6" s="997">
        <f t="shared" ref="I6:I16" si="3">E6/$E$16</f>
        <v>4.9343343839421183E-2</v>
      </c>
    </row>
    <row r="7" spans="1:9" ht="16.5" customHeight="1">
      <c r="A7" s="996" t="s">
        <v>3657</v>
      </c>
      <c r="B7" s="994">
        <v>50195.928879999999</v>
      </c>
      <c r="C7" s="994">
        <v>51854.203600000001</v>
      </c>
      <c r="D7" s="994">
        <v>54990.902000000002</v>
      </c>
      <c r="E7" s="994">
        <v>58406.396540000002</v>
      </c>
      <c r="F7" s="997">
        <f t="shared" si="0"/>
        <v>3.3953967348404841E-2</v>
      </c>
      <c r="G7" s="997">
        <f t="shared" si="1"/>
        <v>4.7725491515010342E-2</v>
      </c>
      <c r="H7" s="997">
        <f t="shared" si="2"/>
        <v>0.10337783441670906</v>
      </c>
      <c r="I7" s="997">
        <f t="shared" si="3"/>
        <v>0.1335072189906116</v>
      </c>
    </row>
    <row r="8" spans="1:9" ht="16.5" customHeight="1">
      <c r="A8" s="996" t="s">
        <v>3663</v>
      </c>
      <c r="B8" s="994">
        <v>31831.8</v>
      </c>
      <c r="C8" s="994">
        <v>33909.4</v>
      </c>
      <c r="D8" s="994">
        <v>24040.799999999999</v>
      </c>
      <c r="E8" s="994">
        <v>39221.310215999998</v>
      </c>
      <c r="F8" s="997">
        <f t="shared" si="0"/>
        <v>2.1531943365861134E-2</v>
      </c>
      <c r="G8" s="997">
        <f t="shared" si="1"/>
        <v>3.1209480999127556E-2</v>
      </c>
      <c r="H8" s="997">
        <f t="shared" si="2"/>
        <v>4.5194491293218265E-2</v>
      </c>
      <c r="I8" s="997">
        <f t="shared" si="3"/>
        <v>8.9653331866143979E-2</v>
      </c>
    </row>
    <row r="9" spans="1:9">
      <c r="A9" s="996" t="s">
        <v>3658</v>
      </c>
      <c r="B9" s="994">
        <v>13151.808000000001</v>
      </c>
      <c r="C9" s="994">
        <v>14466.944</v>
      </c>
      <c r="D9" s="994">
        <v>15624.34816</v>
      </c>
      <c r="E9" s="994">
        <v>16208.6976</v>
      </c>
      <c r="F9" s="997">
        <f t="shared" si="0"/>
        <v>8.8962605009669394E-3</v>
      </c>
      <c r="G9" s="997">
        <f t="shared" si="1"/>
        <v>1.3315063489281508E-2</v>
      </c>
      <c r="H9" s="997">
        <f t="shared" si="2"/>
        <v>2.9372336481287262E-2</v>
      </c>
      <c r="I9" s="997">
        <f t="shared" si="3"/>
        <v>3.7050362087546113E-2</v>
      </c>
    </row>
    <row r="10" spans="1:9" ht="16.5" customHeight="1">
      <c r="A10" s="996" t="s">
        <v>3656</v>
      </c>
      <c r="B10" s="994">
        <v>246915.372</v>
      </c>
      <c r="C10" s="994">
        <v>184082.302</v>
      </c>
      <c r="D10" s="994">
        <v>31846.558000000005</v>
      </c>
      <c r="E10" s="994">
        <v>11005.008</v>
      </c>
      <c r="F10" s="997">
        <f t="shared" si="0"/>
        <v>0.16702064621116411</v>
      </c>
      <c r="G10" s="997">
        <f t="shared" si="1"/>
        <v>0.16942538371497756</v>
      </c>
      <c r="H10" s="997">
        <f t="shared" si="2"/>
        <v>5.9868597893995658E-2</v>
      </c>
      <c r="I10" s="997">
        <f t="shared" si="3"/>
        <v>2.5155601100013223E-2</v>
      </c>
    </row>
    <row r="11" spans="1:9" ht="16.5" customHeight="1">
      <c r="A11" s="996" t="s">
        <v>3662</v>
      </c>
      <c r="B11" s="994">
        <v>50896.56</v>
      </c>
      <c r="C11" s="994">
        <v>54218.48</v>
      </c>
      <c r="D11" s="994">
        <v>38439.360000000001</v>
      </c>
      <c r="E11" s="994">
        <v>49932</v>
      </c>
      <c r="F11" s="997">
        <f t="shared" si="0"/>
        <v>3.4427894352099253E-2</v>
      </c>
      <c r="G11" s="997">
        <f t="shared" si="1"/>
        <v>4.990152056248643E-2</v>
      </c>
      <c r="H11" s="997">
        <f t="shared" si="2"/>
        <v>7.2262458854816913E-2</v>
      </c>
      <c r="I11" s="997">
        <f t="shared" si="3"/>
        <v>0.11413617092562407</v>
      </c>
    </row>
    <row r="12" spans="1:9" ht="16.5" customHeight="1">
      <c r="A12" s="996" t="s">
        <v>3661</v>
      </c>
      <c r="B12" s="994">
        <v>0</v>
      </c>
      <c r="C12" s="994">
        <v>0</v>
      </c>
      <c r="D12" s="994">
        <v>0</v>
      </c>
      <c r="E12" s="994">
        <v>0</v>
      </c>
      <c r="F12" s="997">
        <f t="shared" si="0"/>
        <v>0</v>
      </c>
      <c r="G12" s="997">
        <f t="shared" si="1"/>
        <v>0</v>
      </c>
      <c r="H12" s="997">
        <f t="shared" si="2"/>
        <v>0</v>
      </c>
      <c r="I12" s="997">
        <f t="shared" si="3"/>
        <v>0</v>
      </c>
    </row>
    <row r="13" spans="1:9" ht="16.5" customHeight="1">
      <c r="A13" s="996" t="s">
        <v>3660</v>
      </c>
      <c r="B13" s="994">
        <v>10632.16</v>
      </c>
      <c r="C13" s="994">
        <v>10971.89</v>
      </c>
      <c r="D13" s="994">
        <v>25717.612128315002</v>
      </c>
      <c r="E13" s="994">
        <v>13205.869000000001</v>
      </c>
      <c r="F13" s="997">
        <f t="shared" si="0"/>
        <v>7.1918982582440862E-3</v>
      </c>
      <c r="G13" s="997">
        <f t="shared" si="1"/>
        <v>1.0098291107466295E-2</v>
      </c>
      <c r="H13" s="997">
        <f t="shared" si="2"/>
        <v>4.8346743761251573E-2</v>
      </c>
      <c r="I13" s="997">
        <f t="shared" si="3"/>
        <v>3.0186399932015547E-2</v>
      </c>
    </row>
    <row r="14" spans="1:9" ht="16.5" customHeight="1">
      <c r="A14" s="996" t="s">
        <v>3665</v>
      </c>
      <c r="B14" s="994">
        <v>613477</v>
      </c>
      <c r="C14" s="994">
        <v>168565.4</v>
      </c>
      <c r="D14" s="994">
        <v>0</v>
      </c>
      <c r="E14" s="994">
        <v>0</v>
      </c>
      <c r="F14" s="997">
        <f t="shared" si="0"/>
        <v>0.41497345485515713</v>
      </c>
      <c r="G14" s="997">
        <f t="shared" si="1"/>
        <v>0.15514396150950285</v>
      </c>
      <c r="H14" s="997">
        <f t="shared" si="2"/>
        <v>0</v>
      </c>
      <c r="I14" s="997">
        <f t="shared" si="3"/>
        <v>0</v>
      </c>
    </row>
    <row r="15" spans="1:9" ht="16.5" customHeight="1">
      <c r="A15" s="996" t="s">
        <v>3659</v>
      </c>
      <c r="B15" s="994">
        <v>1159.5</v>
      </c>
      <c r="C15" s="994">
        <v>1252.26</v>
      </c>
      <c r="D15" s="994">
        <v>1402.56</v>
      </c>
      <c r="E15" s="994">
        <v>1486.68</v>
      </c>
      <c r="F15" s="997">
        <f t="shared" si="0"/>
        <v>7.843190876015803E-4</v>
      </c>
      <c r="G15" s="997">
        <f t="shared" si="1"/>
        <v>1.1525531173057462E-3</v>
      </c>
      <c r="H15" s="997">
        <f t="shared" si="2"/>
        <v>2.6366837088705954E-3</v>
      </c>
      <c r="I15" s="997">
        <f t="shared" si="3"/>
        <v>3.3983009411140512E-3</v>
      </c>
    </row>
    <row r="16" spans="1:9" ht="17.25" customHeight="1">
      <c r="A16" s="998" t="s">
        <v>3670</v>
      </c>
      <c r="B16" s="999">
        <v>1478352.3929599999</v>
      </c>
      <c r="C16" s="999">
        <v>1086509.5770400001</v>
      </c>
      <c r="D16" s="1000">
        <v>531940.93598764506</v>
      </c>
      <c r="E16" s="1000">
        <v>437477.44115700002</v>
      </c>
      <c r="F16" s="1025">
        <f t="shared" si="0"/>
        <v>1</v>
      </c>
      <c r="G16" s="1025">
        <f t="shared" si="1"/>
        <v>1</v>
      </c>
      <c r="H16" s="1025">
        <f t="shared" si="2"/>
        <v>1</v>
      </c>
      <c r="I16" s="1025">
        <f t="shared" si="3"/>
        <v>1</v>
      </c>
    </row>
  </sheetData>
  <pageMargins left="0.7" right="0.7" top="0.75" bottom="0.75" header="0.3" footer="0.3"/>
  <ignoredErrors>
    <ignoredError sqref="G5 G6:G16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00FF"/>
  </sheetPr>
  <dimension ref="A4:M16"/>
  <sheetViews>
    <sheetView showGridLines="0" workbookViewId="0">
      <selection activeCell="A4" sqref="A4:A16"/>
    </sheetView>
  </sheetViews>
  <sheetFormatPr defaultRowHeight="15"/>
  <cols>
    <col min="1" max="1" width="15" bestFit="1" customWidth="1"/>
    <col min="2" max="3" width="14" hidden="1" customWidth="1"/>
    <col min="4" max="5" width="12.42578125" hidden="1" customWidth="1"/>
  </cols>
  <sheetData>
    <row r="4" spans="1:13" ht="26.25" customHeight="1">
      <c r="A4" s="1024" t="s">
        <v>3691</v>
      </c>
      <c r="B4" s="1026" t="s">
        <v>3675</v>
      </c>
      <c r="C4" s="1026" t="s">
        <v>3676</v>
      </c>
      <c r="D4" s="1026" t="s">
        <v>3677</v>
      </c>
      <c r="E4" s="1026" t="s">
        <v>3678</v>
      </c>
      <c r="F4" s="1027" t="s">
        <v>0</v>
      </c>
      <c r="G4" s="1027" t="s">
        <v>3676</v>
      </c>
      <c r="H4" s="1027" t="s">
        <v>3677</v>
      </c>
      <c r="I4" s="1027" t="s">
        <v>3678</v>
      </c>
      <c r="J4" s="1027" t="s">
        <v>3675</v>
      </c>
      <c r="K4" s="1027" t="s">
        <v>3676</v>
      </c>
      <c r="L4" s="1027" t="s">
        <v>3677</v>
      </c>
      <c r="M4" s="1027" t="s">
        <v>3678</v>
      </c>
    </row>
    <row r="5" spans="1:13">
      <c r="A5" s="1001" t="s">
        <v>3664</v>
      </c>
      <c r="B5" s="1002">
        <v>430123.2</v>
      </c>
      <c r="C5" s="1002">
        <v>533905.5</v>
      </c>
      <c r="D5" s="1002">
        <v>303933.12</v>
      </c>
      <c r="E5" s="1002">
        <v>226424.88</v>
      </c>
      <c r="F5" s="997">
        <f>B5/$B$16</f>
        <v>0.29094768070743598</v>
      </c>
      <c r="G5" s="997">
        <f>C5/$C$16</f>
        <v>0.4913951163270272</v>
      </c>
      <c r="H5" s="997">
        <f>D5/$D$16</f>
        <v>0.57136629170246678</v>
      </c>
      <c r="I5" s="997">
        <f>E5/$E$16</f>
        <v>0.51756927031751021</v>
      </c>
      <c r="J5" s="1003">
        <f>SUM(F5:F$15)</f>
        <v>1</v>
      </c>
      <c r="K5" s="1003">
        <f>SUM(G5:G$15)</f>
        <v>0.99999999999999989</v>
      </c>
      <c r="L5" s="1003">
        <f>SUM(H5:H$15)</f>
        <v>1</v>
      </c>
      <c r="M5" s="1003">
        <f>SUM(I5:I$15)</f>
        <v>1</v>
      </c>
    </row>
    <row r="6" spans="1:13">
      <c r="A6" s="1004" t="s">
        <v>3655</v>
      </c>
      <c r="B6" s="995">
        <v>29969.06408</v>
      </c>
      <c r="C6" s="995">
        <v>33283.197440000004</v>
      </c>
      <c r="D6" s="995">
        <v>35945.67569933</v>
      </c>
      <c r="E6" s="995">
        <v>21586.599801</v>
      </c>
      <c r="F6" s="997">
        <f t="shared" ref="F6:F16" si="0">B6/$B$16</f>
        <v>2.0271935313065023E-2</v>
      </c>
      <c r="G6" s="997">
        <f t="shared" ref="G6:G16" si="1">C6/$C$16</f>
        <v>3.0633137657814381E-2</v>
      </c>
      <c r="H6" s="997">
        <f t="shared" ref="H6:H16" si="2">D6/$D$16</f>
        <v>6.7574561887383824E-2</v>
      </c>
      <c r="I6" s="997">
        <f t="shared" ref="I6:I16" si="3">E6/$E$16</f>
        <v>4.9343343839421183E-2</v>
      </c>
      <c r="J6" s="1005">
        <f>SUM(F6:F$15)</f>
        <v>0.70905231929256407</v>
      </c>
      <c r="K6" s="1005">
        <f>SUM(G6:G$15)</f>
        <v>0.50860488367297274</v>
      </c>
      <c r="L6" s="1005">
        <f>SUM(H6:H$15)</f>
        <v>0.42863370829753317</v>
      </c>
      <c r="M6" s="1005">
        <f>SUM(I6:I$15)</f>
        <v>0.48243072968248973</v>
      </c>
    </row>
    <row r="7" spans="1:13">
      <c r="A7" s="1004" t="s">
        <v>3657</v>
      </c>
      <c r="B7" s="995">
        <v>50195.928879999999</v>
      </c>
      <c r="C7" s="995">
        <v>51854.203600000001</v>
      </c>
      <c r="D7" s="995">
        <v>54990.902000000002</v>
      </c>
      <c r="E7" s="995">
        <v>58406.396540000002</v>
      </c>
      <c r="F7" s="997">
        <f t="shared" si="0"/>
        <v>3.3953967348404841E-2</v>
      </c>
      <c r="G7" s="997">
        <f t="shared" si="1"/>
        <v>4.7725491515010342E-2</v>
      </c>
      <c r="H7" s="997">
        <f t="shared" si="2"/>
        <v>0.10337783441670906</v>
      </c>
      <c r="I7" s="997">
        <f t="shared" si="3"/>
        <v>0.1335072189906116</v>
      </c>
      <c r="J7" s="1005">
        <f>SUM(F7:F$15)</f>
        <v>0.68878038397949903</v>
      </c>
      <c r="K7" s="1005">
        <f>SUM(G7:G$15)</f>
        <v>0.47797174601515829</v>
      </c>
      <c r="L7" s="1005">
        <f>SUM(H7:H$15)</f>
        <v>0.36105914641014936</v>
      </c>
      <c r="M7" s="1005">
        <f>SUM(I7:I$15)</f>
        <v>0.43308738584306855</v>
      </c>
    </row>
    <row r="8" spans="1:13">
      <c r="A8" s="1004" t="s">
        <v>3663</v>
      </c>
      <c r="B8" s="995">
        <v>31831.8</v>
      </c>
      <c r="C8" s="995">
        <v>33909.4</v>
      </c>
      <c r="D8" s="995">
        <v>24040.799999999999</v>
      </c>
      <c r="E8" s="995">
        <v>39221.310215999998</v>
      </c>
      <c r="F8" s="997">
        <f t="shared" si="0"/>
        <v>2.1531943365861134E-2</v>
      </c>
      <c r="G8" s="997">
        <f t="shared" si="1"/>
        <v>3.1209480999127556E-2</v>
      </c>
      <c r="H8" s="997">
        <f t="shared" si="2"/>
        <v>4.5194491293218265E-2</v>
      </c>
      <c r="I8" s="997">
        <f t="shared" si="3"/>
        <v>8.9653331866143979E-2</v>
      </c>
      <c r="J8" s="1005">
        <f>SUM(F8:F$15)</f>
        <v>0.6548264166310942</v>
      </c>
      <c r="K8" s="1005">
        <f>SUM(G8:G$15)</f>
        <v>0.43024625450014792</v>
      </c>
      <c r="L8" s="1005">
        <f>SUM(H8:H$15)</f>
        <v>0.2576813119934403</v>
      </c>
      <c r="M8" s="1005">
        <f>SUM(I8:I$15)</f>
        <v>0.29958016685245697</v>
      </c>
    </row>
    <row r="9" spans="1:13">
      <c r="A9" s="1004" t="s">
        <v>3658</v>
      </c>
      <c r="B9" s="995">
        <v>13151.808000000001</v>
      </c>
      <c r="C9" s="995">
        <v>14466.944</v>
      </c>
      <c r="D9" s="995">
        <v>15624.34816</v>
      </c>
      <c r="E9" s="995">
        <v>16208.6976</v>
      </c>
      <c r="F9" s="997">
        <f t="shared" si="0"/>
        <v>8.8962605009669394E-3</v>
      </c>
      <c r="G9" s="997">
        <f t="shared" si="1"/>
        <v>1.3315063489281508E-2</v>
      </c>
      <c r="H9" s="997">
        <f t="shared" si="2"/>
        <v>2.9372336481287262E-2</v>
      </c>
      <c r="I9" s="997">
        <f t="shared" si="3"/>
        <v>3.7050362087546113E-2</v>
      </c>
      <c r="J9" s="1005">
        <f>SUM(F9:F$15)</f>
        <v>0.63329447326523314</v>
      </c>
      <c r="K9" s="1005">
        <f>SUM(G9:G$15)</f>
        <v>0.39903677350102035</v>
      </c>
      <c r="L9" s="1005">
        <f>SUM(H9:H$15)</f>
        <v>0.21248682070022201</v>
      </c>
      <c r="M9" s="1005">
        <f>SUM(I9:I$15)</f>
        <v>0.20992683498631298</v>
      </c>
    </row>
    <row r="10" spans="1:13">
      <c r="A10" s="1004" t="s">
        <v>3656</v>
      </c>
      <c r="B10" s="995">
        <v>246915.372</v>
      </c>
      <c r="C10" s="995">
        <v>184082.302</v>
      </c>
      <c r="D10" s="995">
        <v>31846.558000000005</v>
      </c>
      <c r="E10" s="995">
        <v>11005.008</v>
      </c>
      <c r="F10" s="997">
        <f t="shared" si="0"/>
        <v>0.16702064621116411</v>
      </c>
      <c r="G10" s="997">
        <f t="shared" si="1"/>
        <v>0.16942538371497756</v>
      </c>
      <c r="H10" s="997">
        <f t="shared" si="2"/>
        <v>5.9868597893995658E-2</v>
      </c>
      <c r="I10" s="997">
        <f t="shared" si="3"/>
        <v>2.5155601100013223E-2</v>
      </c>
      <c r="J10" s="1005">
        <f>SUM(F10:F$15)</f>
        <v>0.62439821276426621</v>
      </c>
      <c r="K10" s="1005">
        <f>SUM(G10:G$15)</f>
        <v>0.38572171001173888</v>
      </c>
      <c r="L10" s="1005">
        <f>SUM(H10:H$15)</f>
        <v>0.18311448421893473</v>
      </c>
      <c r="M10" s="1005">
        <f>SUM(I10:I$15)</f>
        <v>0.1728764728987669</v>
      </c>
    </row>
    <row r="11" spans="1:13">
      <c r="A11" s="1004" t="s">
        <v>3662</v>
      </c>
      <c r="B11" s="995">
        <v>50896.56</v>
      </c>
      <c r="C11" s="995">
        <v>54218.48</v>
      </c>
      <c r="D11" s="995">
        <v>38439.360000000001</v>
      </c>
      <c r="E11" s="995">
        <v>49932</v>
      </c>
      <c r="F11" s="997">
        <f t="shared" si="0"/>
        <v>3.4427894352099253E-2</v>
      </c>
      <c r="G11" s="997">
        <f t="shared" si="1"/>
        <v>4.990152056248643E-2</v>
      </c>
      <c r="H11" s="997">
        <f t="shared" si="2"/>
        <v>7.2262458854816913E-2</v>
      </c>
      <c r="I11" s="997">
        <f t="shared" si="3"/>
        <v>0.11413617092562407</v>
      </c>
      <c r="J11" s="1005">
        <f>SUM(F11:F$15)</f>
        <v>0.45737756655310202</v>
      </c>
      <c r="K11" s="1005">
        <f>SUM(G11:G$15)</f>
        <v>0.21629632629676132</v>
      </c>
      <c r="L11" s="1005">
        <f>SUM(H11:H$15)</f>
        <v>0.12324588632493909</v>
      </c>
      <c r="M11" s="1005">
        <f>SUM(I11:I$15)</f>
        <v>0.14772087179875365</v>
      </c>
    </row>
    <row r="12" spans="1:13">
      <c r="A12" s="1004" t="s">
        <v>3661</v>
      </c>
      <c r="B12" s="995">
        <v>0</v>
      </c>
      <c r="C12" s="995">
        <v>0</v>
      </c>
      <c r="D12" s="995">
        <v>0</v>
      </c>
      <c r="E12" s="995">
        <v>0</v>
      </c>
      <c r="F12" s="997">
        <f t="shared" si="0"/>
        <v>0</v>
      </c>
      <c r="G12" s="997">
        <f t="shared" si="1"/>
        <v>0</v>
      </c>
      <c r="H12" s="997">
        <f t="shared" si="2"/>
        <v>0</v>
      </c>
      <c r="I12" s="997">
        <f t="shared" si="3"/>
        <v>0</v>
      </c>
      <c r="J12" s="1005">
        <f>SUM(F12:F$15)</f>
        <v>0.42294967220100277</v>
      </c>
      <c r="K12" s="1005">
        <f>SUM(G12:G$15)</f>
        <v>0.1663948057342749</v>
      </c>
      <c r="L12" s="1005">
        <f>SUM(H12:H$15)</f>
        <v>5.0983427470122168E-2</v>
      </c>
      <c r="M12" s="1005">
        <f>SUM(I12:I$15)</f>
        <v>3.3584700873129598E-2</v>
      </c>
    </row>
    <row r="13" spans="1:13">
      <c r="A13" s="1004" t="s">
        <v>3660</v>
      </c>
      <c r="B13" s="995">
        <v>10632.16</v>
      </c>
      <c r="C13" s="995">
        <v>10971.89</v>
      </c>
      <c r="D13" s="995">
        <v>25717.612128315002</v>
      </c>
      <c r="E13" s="995">
        <v>13205.869000000001</v>
      </c>
      <c r="F13" s="997">
        <f t="shared" si="0"/>
        <v>7.1918982582440862E-3</v>
      </c>
      <c r="G13" s="997">
        <f t="shared" si="1"/>
        <v>1.0098291107466295E-2</v>
      </c>
      <c r="H13" s="997">
        <f t="shared" si="2"/>
        <v>4.8346743761251573E-2</v>
      </c>
      <c r="I13" s="997">
        <f t="shared" si="3"/>
        <v>3.0186399932015547E-2</v>
      </c>
      <c r="J13" s="1005">
        <f>SUM(F13:F$15)</f>
        <v>0.42294967220100277</v>
      </c>
      <c r="K13" s="1005">
        <f>SUM(G13:G$15)</f>
        <v>0.1663948057342749</v>
      </c>
      <c r="L13" s="1005">
        <f>SUM(H13:H$15)</f>
        <v>5.0983427470122168E-2</v>
      </c>
      <c r="M13" s="1005">
        <f>SUM(I13:I$15)</f>
        <v>3.3584700873129598E-2</v>
      </c>
    </row>
    <row r="14" spans="1:13">
      <c r="A14" s="1004" t="s">
        <v>3665</v>
      </c>
      <c r="B14" s="995">
        <v>613477</v>
      </c>
      <c r="C14" s="995">
        <v>168565.4</v>
      </c>
      <c r="D14" s="995">
        <v>0</v>
      </c>
      <c r="E14" s="995">
        <v>0</v>
      </c>
      <c r="F14" s="997">
        <f t="shared" si="0"/>
        <v>0.41497345485515713</v>
      </c>
      <c r="G14" s="997">
        <f t="shared" si="1"/>
        <v>0.15514396150950285</v>
      </c>
      <c r="H14" s="997">
        <f t="shared" si="2"/>
        <v>0</v>
      </c>
      <c r="I14" s="997">
        <f t="shared" si="3"/>
        <v>0</v>
      </c>
      <c r="J14" s="1005">
        <f>SUM(F14:F$15)</f>
        <v>0.4157577739427587</v>
      </c>
      <c r="K14" s="1005">
        <f>SUM(G14:G$15)</f>
        <v>0.1562965146268086</v>
      </c>
      <c r="L14" s="1005">
        <f>SUM(H14:H$15)</f>
        <v>2.6366837088705954E-3</v>
      </c>
      <c r="M14" s="1005">
        <f>SUM(I14:I$15)</f>
        <v>3.3983009411140512E-3</v>
      </c>
    </row>
    <row r="15" spans="1:13">
      <c r="A15" s="1004" t="s">
        <v>3659</v>
      </c>
      <c r="B15" s="995">
        <v>1159.5</v>
      </c>
      <c r="C15" s="995">
        <v>1252.26</v>
      </c>
      <c r="D15" s="995">
        <v>1402.56</v>
      </c>
      <c r="E15" s="995">
        <v>1486.68</v>
      </c>
      <c r="F15" s="997">
        <f t="shared" si="0"/>
        <v>7.843190876015803E-4</v>
      </c>
      <c r="G15" s="997">
        <f t="shared" si="1"/>
        <v>1.1525531173057462E-3</v>
      </c>
      <c r="H15" s="997">
        <f t="shared" si="2"/>
        <v>2.6366837088705954E-3</v>
      </c>
      <c r="I15" s="997">
        <f t="shared" si="3"/>
        <v>3.3983009411140512E-3</v>
      </c>
      <c r="J15" s="1005">
        <f>SUM(F15:F$15)</f>
        <v>7.843190876015803E-4</v>
      </c>
      <c r="K15" s="1005">
        <f>SUM(G15:G$15)</f>
        <v>1.1525531173057462E-3</v>
      </c>
      <c r="L15" s="1005">
        <f>SUM(H15:H$15)</f>
        <v>2.6366837088705954E-3</v>
      </c>
      <c r="M15" s="1005">
        <f>SUM(I15:I$15)</f>
        <v>3.3983009411140512E-3</v>
      </c>
    </row>
    <row r="16" spans="1:13">
      <c r="A16" s="1006" t="s">
        <v>3670</v>
      </c>
      <c r="B16" s="1007">
        <v>1478352.3929599999</v>
      </c>
      <c r="C16" s="1007">
        <v>1086509.5770400001</v>
      </c>
      <c r="D16" s="1008">
        <v>531940.93598764506</v>
      </c>
      <c r="E16" s="1008">
        <v>437477.44115700002</v>
      </c>
      <c r="F16" s="1025">
        <f t="shared" si="0"/>
        <v>1</v>
      </c>
      <c r="G16" s="1025">
        <f t="shared" si="1"/>
        <v>1</v>
      </c>
      <c r="H16" s="1025">
        <f t="shared" si="2"/>
        <v>1</v>
      </c>
      <c r="I16" s="1025">
        <f t="shared" si="3"/>
        <v>1</v>
      </c>
      <c r="J16" s="1028">
        <f>SUM(F$15:F16)</f>
        <v>1.0007843190876016</v>
      </c>
      <c r="K16" s="1028">
        <f>SUM(G$15:G16)</f>
        <v>1.0011525531173058</v>
      </c>
      <c r="L16" s="1028">
        <f>SUM(H$15:H16)</f>
        <v>1.0026366837088705</v>
      </c>
      <c r="M16" s="1028">
        <f>SUM(I$15:I16)</f>
        <v>1.003398300941114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2:T33"/>
  <sheetViews>
    <sheetView tabSelected="1" topLeftCell="A30" workbookViewId="0">
      <selection activeCell="C46" sqref="C46"/>
    </sheetView>
  </sheetViews>
  <sheetFormatPr defaultRowHeight="15"/>
  <cols>
    <col min="1" max="1" width="14.7109375" bestFit="1" customWidth="1"/>
    <col min="2" max="2" width="18" customWidth="1"/>
    <col min="3" max="3" width="15" customWidth="1"/>
    <col min="4" max="4" width="18.5703125" customWidth="1"/>
    <col min="5" max="6" width="17.140625" customWidth="1"/>
    <col min="7" max="7" width="12.42578125" customWidth="1"/>
    <col min="8" max="9" width="15.85546875" customWidth="1"/>
    <col min="10" max="10" width="14.7109375" customWidth="1"/>
    <col min="11" max="11" width="12.42578125" customWidth="1"/>
    <col min="12" max="13" width="14.5703125" customWidth="1"/>
    <col min="14" max="14" width="15.42578125" customWidth="1"/>
    <col min="15" max="15" width="12.85546875" customWidth="1"/>
    <col min="16" max="17" width="13.28515625" customWidth="1"/>
    <col min="18" max="18" width="14.140625" customWidth="1"/>
  </cols>
  <sheetData>
    <row r="2" spans="1:17" ht="24" customHeight="1">
      <c r="A2" s="1040" t="s">
        <v>3691</v>
      </c>
      <c r="B2" s="1038" t="s">
        <v>3695</v>
      </c>
      <c r="C2" s="1038" t="s">
        <v>3696</v>
      </c>
      <c r="D2" s="1039" t="s">
        <v>3697</v>
      </c>
      <c r="E2" s="1038"/>
      <c r="F2" s="1041" t="s">
        <v>3698</v>
      </c>
    </row>
    <row r="3" spans="1:17" ht="18.75" customHeight="1">
      <c r="A3" s="1001" t="s">
        <v>3664</v>
      </c>
      <c r="B3" s="971">
        <v>1195788.24</v>
      </c>
      <c r="C3" s="971">
        <v>0</v>
      </c>
      <c r="D3" s="973">
        <v>1494386.6999999997</v>
      </c>
      <c r="E3" s="1042"/>
      <c r="F3" s="1035">
        <f>B3-D3</f>
        <v>-298598.45999999973</v>
      </c>
    </row>
    <row r="4" spans="1:17" ht="18.75" customHeight="1">
      <c r="A4" s="1004" t="s">
        <v>3655</v>
      </c>
      <c r="B4" s="974">
        <v>141861.80137132999</v>
      </c>
      <c r="C4" s="974">
        <v>21077.234149400003</v>
      </c>
      <c r="D4" s="975">
        <v>120784.53702033</v>
      </c>
      <c r="E4" s="1042"/>
      <c r="F4" s="1035">
        <f t="shared" ref="F4:F14" si="0">B4-D4</f>
        <v>21077.264350999991</v>
      </c>
    </row>
    <row r="5" spans="1:17" ht="18.75" customHeight="1">
      <c r="A5" s="1004" t="s">
        <v>3657</v>
      </c>
      <c r="B5" s="974">
        <v>269025.88685499999</v>
      </c>
      <c r="C5" s="974">
        <v>53805.177370999998</v>
      </c>
      <c r="D5" s="975">
        <v>215447.43102000002</v>
      </c>
      <c r="E5" s="1042"/>
      <c r="F5" s="1035">
        <f t="shared" si="0"/>
        <v>53578.455834999972</v>
      </c>
    </row>
    <row r="6" spans="1:17" ht="18.75" customHeight="1">
      <c r="A6" s="1004" t="s">
        <v>3663</v>
      </c>
      <c r="B6" s="974">
        <v>171238.27548660801</v>
      </c>
      <c r="C6" s="974">
        <v>35446.232645982403</v>
      </c>
      <c r="D6" s="975">
        <v>129003.310216</v>
      </c>
      <c r="E6" s="1042"/>
      <c r="F6" s="1035">
        <f t="shared" si="0"/>
        <v>42234.965270608009</v>
      </c>
    </row>
    <row r="7" spans="1:17" ht="18.75" customHeight="1">
      <c r="A7" s="1004" t="s">
        <v>3658</v>
      </c>
      <c r="B7" s="974">
        <v>74314.747199999998</v>
      </c>
      <c r="C7" s="974">
        <v>14862.94944</v>
      </c>
      <c r="D7" s="975">
        <v>59451.797760000001</v>
      </c>
      <c r="E7" s="1042"/>
      <c r="F7" s="1035">
        <f t="shared" si="0"/>
        <v>14862.949439999997</v>
      </c>
    </row>
    <row r="8" spans="1:17" ht="18.75" customHeight="1">
      <c r="A8" s="1004" t="s">
        <v>3656</v>
      </c>
      <c r="B8" s="974">
        <v>1538071.6600000001</v>
      </c>
      <c r="C8" s="974">
        <v>-12519.359999999993</v>
      </c>
      <c r="D8" s="975">
        <v>473849.24</v>
      </c>
      <c r="E8" s="1042"/>
      <c r="F8" s="1035">
        <f t="shared" si="0"/>
        <v>1064222.4200000002</v>
      </c>
    </row>
    <row r="9" spans="1:17" ht="18.75" customHeight="1">
      <c r="A9" s="1004" t="s">
        <v>3662</v>
      </c>
      <c r="B9" s="974">
        <v>241858</v>
      </c>
      <c r="C9" s="974">
        <v>48371.600000000006</v>
      </c>
      <c r="D9" s="975">
        <v>193486.40000000002</v>
      </c>
      <c r="E9" s="1042"/>
      <c r="F9" s="1035">
        <f t="shared" si="0"/>
        <v>48371.599999999977</v>
      </c>
    </row>
    <row r="10" spans="1:17" ht="18.75" customHeight="1">
      <c r="A10" s="1004" t="s">
        <v>3661</v>
      </c>
      <c r="B10" s="974">
        <v>171</v>
      </c>
      <c r="C10" s="974">
        <v>0</v>
      </c>
      <c r="D10" s="975">
        <v>0</v>
      </c>
      <c r="E10" s="1042"/>
      <c r="F10" s="1035">
        <f t="shared" si="0"/>
        <v>171</v>
      </c>
    </row>
    <row r="11" spans="1:17" ht="18.75" customHeight="1">
      <c r="A11" s="1004" t="s">
        <v>3660</v>
      </c>
      <c r="B11" s="974">
        <v>61045.122128315001</v>
      </c>
      <c r="C11" s="974">
        <v>14542.411</v>
      </c>
      <c r="D11" s="975">
        <v>60527.531128315</v>
      </c>
      <c r="E11" s="1042"/>
      <c r="F11" s="1035">
        <f t="shared" si="0"/>
        <v>517.59100000000035</v>
      </c>
    </row>
    <row r="12" spans="1:17" ht="19.5" customHeight="1">
      <c r="A12" s="1004" t="s">
        <v>3665</v>
      </c>
      <c r="B12" s="974">
        <v>2230296.0964500001</v>
      </c>
      <c r="C12" s="974">
        <v>0</v>
      </c>
      <c r="D12" s="975">
        <v>782042.4</v>
      </c>
      <c r="E12" s="1042"/>
      <c r="F12" s="1035">
        <f t="shared" si="0"/>
        <v>1448253.6964500002</v>
      </c>
    </row>
    <row r="13" spans="1:17" ht="18.75" customHeight="1">
      <c r="A13" s="1004" t="s">
        <v>3659</v>
      </c>
      <c r="B13" s="974">
        <v>5301</v>
      </c>
      <c r="C13" s="974">
        <v>0</v>
      </c>
      <c r="D13" s="975">
        <v>5301</v>
      </c>
      <c r="E13" s="1042"/>
      <c r="F13" s="1035">
        <f t="shared" si="0"/>
        <v>0</v>
      </c>
    </row>
    <row r="14" spans="1:17" ht="21.75" customHeight="1">
      <c r="A14" s="1015" t="s">
        <v>3670</v>
      </c>
      <c r="B14" s="1036">
        <v>5928971.829491253</v>
      </c>
      <c r="C14" s="1036">
        <v>175586.24460638242</v>
      </c>
      <c r="D14" s="1037">
        <v>3534280.3471446442</v>
      </c>
      <c r="E14" s="1037"/>
      <c r="F14" s="1037">
        <f t="shared" si="0"/>
        <v>2394691.4823466088</v>
      </c>
    </row>
    <row r="16" spans="1:17">
      <c r="B16" s="1125" t="s">
        <v>3675</v>
      </c>
      <c r="C16" s="1126"/>
      <c r="D16" s="1126"/>
      <c r="E16" s="1127"/>
      <c r="F16" s="1125" t="s">
        <v>3676</v>
      </c>
      <c r="G16" s="1126"/>
      <c r="H16" s="1126"/>
      <c r="I16" s="1127"/>
      <c r="J16" s="1128" t="s">
        <v>3677</v>
      </c>
      <c r="K16" s="1129"/>
      <c r="L16" s="1129"/>
      <c r="M16" s="1130"/>
      <c r="N16" s="1128" t="s">
        <v>3678</v>
      </c>
      <c r="O16" s="1129"/>
      <c r="P16" s="1129"/>
      <c r="Q16" s="1130"/>
    </row>
    <row r="17" spans="1:20">
      <c r="A17" s="976" t="s">
        <v>3669</v>
      </c>
      <c r="B17" s="1038" t="s">
        <v>22</v>
      </c>
      <c r="C17" s="1038" t="s">
        <v>3699</v>
      </c>
      <c r="D17" s="1039" t="s">
        <v>3700</v>
      </c>
      <c r="E17" s="1041" t="s">
        <v>3701</v>
      </c>
      <c r="F17" s="1038" t="s">
        <v>22</v>
      </c>
      <c r="G17" s="1038" t="s">
        <v>3702</v>
      </c>
      <c r="H17" s="1039" t="s">
        <v>3700</v>
      </c>
      <c r="I17" s="1041" t="s">
        <v>3701</v>
      </c>
      <c r="J17" s="1038" t="s">
        <v>22</v>
      </c>
      <c r="K17" s="1038" t="s">
        <v>3702</v>
      </c>
      <c r="L17" s="1039" t="s">
        <v>3700</v>
      </c>
      <c r="M17" s="1038" t="s">
        <v>3701</v>
      </c>
      <c r="N17" s="1038" t="s">
        <v>22</v>
      </c>
      <c r="O17" s="1038" t="s">
        <v>3702</v>
      </c>
      <c r="P17" s="1039" t="s">
        <v>3700</v>
      </c>
      <c r="Q17" s="1041" t="s">
        <v>3701</v>
      </c>
      <c r="R17" s="1043" t="s">
        <v>3698</v>
      </c>
      <c r="S17" s="977"/>
      <c r="T17" s="979"/>
    </row>
    <row r="18" spans="1:20" hidden="1">
      <c r="A18" s="969" t="s">
        <v>3664</v>
      </c>
      <c r="B18" s="971">
        <v>313867.32</v>
      </c>
      <c r="C18" s="972">
        <v>0</v>
      </c>
      <c r="D18" s="972">
        <v>430123.2</v>
      </c>
      <c r="E18" s="972"/>
      <c r="F18" s="971">
        <v>257305.38</v>
      </c>
      <c r="G18" s="972">
        <v>0</v>
      </c>
      <c r="H18" s="972">
        <v>533905.5</v>
      </c>
      <c r="I18" s="972"/>
      <c r="J18" s="971">
        <v>303933.12</v>
      </c>
      <c r="K18" s="972">
        <v>0</v>
      </c>
      <c r="L18" s="972">
        <v>303933.12</v>
      </c>
      <c r="M18" s="972"/>
      <c r="N18" s="971">
        <v>320682.42</v>
      </c>
      <c r="O18" s="972">
        <v>0</v>
      </c>
      <c r="P18" s="972">
        <v>226424.88</v>
      </c>
      <c r="Q18" s="972"/>
      <c r="R18" s="971">
        <v>1195788.24</v>
      </c>
      <c r="S18" s="971">
        <v>0</v>
      </c>
      <c r="T18" s="973">
        <v>1494386.6999999997</v>
      </c>
    </row>
    <row r="19" spans="1:20" hidden="1">
      <c r="A19" s="970" t="s">
        <v>3655</v>
      </c>
      <c r="B19" s="974">
        <v>33495.392599999999</v>
      </c>
      <c r="C19" s="962">
        <v>3526.32852</v>
      </c>
      <c r="D19" s="962">
        <v>29969.06408</v>
      </c>
      <c r="E19" s="962"/>
      <c r="F19" s="974">
        <v>37162.146800000002</v>
      </c>
      <c r="G19" s="962">
        <v>3878.9493600000005</v>
      </c>
      <c r="H19" s="962">
        <v>33283.197440000004</v>
      </c>
      <c r="I19" s="962"/>
      <c r="J19" s="974">
        <v>40134.984251329995</v>
      </c>
      <c r="K19" s="962">
        <v>4189.2783503999999</v>
      </c>
      <c r="L19" s="962">
        <v>35945.67569933</v>
      </c>
      <c r="M19" s="962"/>
      <c r="N19" s="974">
        <v>31069.277719999998</v>
      </c>
      <c r="O19" s="962">
        <v>9482.6779190000016</v>
      </c>
      <c r="P19" s="962">
        <v>21586.599801</v>
      </c>
      <c r="Q19" s="962"/>
      <c r="R19" s="974">
        <v>141861.80137132999</v>
      </c>
      <c r="S19" s="974">
        <v>21077.234149400003</v>
      </c>
      <c r="T19" s="975">
        <v>120784.53702033</v>
      </c>
    </row>
    <row r="20" spans="1:20" hidden="1">
      <c r="A20" s="970" t="s">
        <v>3657</v>
      </c>
      <c r="B20" s="974">
        <v>62461.508850000006</v>
      </c>
      <c r="C20" s="962">
        <v>12492.30177</v>
      </c>
      <c r="D20" s="962">
        <v>50195.928879999999</v>
      </c>
      <c r="E20" s="962"/>
      <c r="F20" s="974">
        <v>64817.754500000003</v>
      </c>
      <c r="G20" s="962">
        <v>12963.5509</v>
      </c>
      <c r="H20" s="962">
        <v>51854.203600000001</v>
      </c>
      <c r="I20" s="962"/>
      <c r="J20" s="974">
        <v>68738.627829999998</v>
      </c>
      <c r="K20" s="962">
        <v>13747.725565999999</v>
      </c>
      <c r="L20" s="962">
        <v>54990.902000000002</v>
      </c>
      <c r="M20" s="962"/>
      <c r="N20" s="974">
        <v>73007.995674999998</v>
      </c>
      <c r="O20" s="962">
        <v>14601.599135</v>
      </c>
      <c r="P20" s="962">
        <v>58406.396540000002</v>
      </c>
      <c r="Q20" s="962"/>
      <c r="R20" s="974">
        <v>269025.88685499999</v>
      </c>
      <c r="S20" s="974">
        <v>53805.177370999998</v>
      </c>
      <c r="T20" s="975">
        <v>215447.43102000002</v>
      </c>
    </row>
    <row r="21" spans="1:20" hidden="1">
      <c r="A21" s="970" t="s">
        <v>3663</v>
      </c>
      <c r="B21" s="974">
        <v>42507.874080000001</v>
      </c>
      <c r="C21" s="962">
        <v>8773.3872240000001</v>
      </c>
      <c r="D21" s="962">
        <v>31831.8</v>
      </c>
      <c r="E21" s="962"/>
      <c r="F21" s="974">
        <v>45295.142697000003</v>
      </c>
      <c r="G21" s="962">
        <v>9349.8678091000002</v>
      </c>
      <c r="H21" s="962">
        <v>33909.4</v>
      </c>
      <c r="I21" s="962"/>
      <c r="J21" s="974">
        <v>33145.529829608</v>
      </c>
      <c r="K21" s="962">
        <v>6938.5589488824007</v>
      </c>
      <c r="L21" s="962">
        <v>24040.799999999999</v>
      </c>
      <c r="M21" s="962"/>
      <c r="N21" s="974">
        <v>50289.728880000002</v>
      </c>
      <c r="O21" s="962">
        <v>10384.418664000001</v>
      </c>
      <c r="P21" s="962">
        <v>39221.310215999998</v>
      </c>
      <c r="Q21" s="962"/>
      <c r="R21" s="974">
        <v>171238.27548660801</v>
      </c>
      <c r="S21" s="974">
        <v>35446.232645982403</v>
      </c>
      <c r="T21" s="975">
        <v>129003.310216</v>
      </c>
    </row>
    <row r="22" spans="1:20" hidden="1">
      <c r="A22" s="970" t="s">
        <v>3658</v>
      </c>
      <c r="B22" s="974">
        <v>16439.760000000002</v>
      </c>
      <c r="C22" s="962">
        <v>3287.9520000000007</v>
      </c>
      <c r="D22" s="962">
        <v>13151.808000000001</v>
      </c>
      <c r="E22" s="962"/>
      <c r="F22" s="974">
        <v>18083.68</v>
      </c>
      <c r="G22" s="962">
        <v>3616.7360000000003</v>
      </c>
      <c r="H22" s="962">
        <v>14466.944</v>
      </c>
      <c r="I22" s="962"/>
      <c r="J22" s="974">
        <v>19530.4352</v>
      </c>
      <c r="K22" s="962">
        <v>3906.0870400000003</v>
      </c>
      <c r="L22" s="962">
        <v>15624.34816</v>
      </c>
      <c r="M22" s="962"/>
      <c r="N22" s="974">
        <v>20260.871999999999</v>
      </c>
      <c r="O22" s="962">
        <v>4052.1743999999999</v>
      </c>
      <c r="P22" s="962">
        <v>16208.6976</v>
      </c>
      <c r="Q22" s="962"/>
      <c r="R22" s="974">
        <v>74314.747199999998</v>
      </c>
      <c r="S22" s="974">
        <v>14862.94944</v>
      </c>
      <c r="T22" s="975">
        <v>59451.797760000001</v>
      </c>
    </row>
    <row r="23" spans="1:20" hidden="1">
      <c r="A23" s="970" t="s">
        <v>3656</v>
      </c>
      <c r="B23" s="974">
        <v>275988.37200000003</v>
      </c>
      <c r="C23" s="962">
        <v>-205289</v>
      </c>
      <c r="D23" s="962">
        <v>246915.372</v>
      </c>
      <c r="E23" s="962"/>
      <c r="F23" s="974">
        <v>564544.50599999994</v>
      </c>
      <c r="G23" s="962">
        <v>192484.24400000001</v>
      </c>
      <c r="H23" s="962">
        <v>184082.302</v>
      </c>
      <c r="I23" s="962"/>
      <c r="J23" s="974">
        <v>338609.17600000004</v>
      </c>
      <c r="K23" s="962">
        <v>138.61800000000002</v>
      </c>
      <c r="L23" s="962">
        <v>31846.558000000005</v>
      </c>
      <c r="M23" s="962"/>
      <c r="N23" s="974">
        <v>358929.60600000003</v>
      </c>
      <c r="O23" s="962">
        <v>146.77799999999999</v>
      </c>
      <c r="P23" s="962">
        <v>11005.008</v>
      </c>
      <c r="Q23" s="962"/>
      <c r="R23" s="974">
        <v>1538071.6600000001</v>
      </c>
      <c r="S23" s="974">
        <v>-12519.359999999993</v>
      </c>
      <c r="T23" s="975">
        <v>473849.24</v>
      </c>
    </row>
    <row r="24" spans="1:20" hidden="1">
      <c r="A24" s="970" t="s">
        <v>3662</v>
      </c>
      <c r="B24" s="974">
        <v>63620.7</v>
      </c>
      <c r="C24" s="962">
        <v>12724.140000000001</v>
      </c>
      <c r="D24" s="962">
        <v>50896.56</v>
      </c>
      <c r="E24" s="962"/>
      <c r="F24" s="974">
        <v>67773.100000000006</v>
      </c>
      <c r="G24" s="962">
        <v>13554.62</v>
      </c>
      <c r="H24" s="962">
        <v>54218.48</v>
      </c>
      <c r="I24" s="962"/>
      <c r="J24" s="974">
        <v>48049.2</v>
      </c>
      <c r="K24" s="962">
        <v>9609.84</v>
      </c>
      <c r="L24" s="962">
        <v>38439.360000000001</v>
      </c>
      <c r="M24" s="962"/>
      <c r="N24" s="974">
        <v>62415</v>
      </c>
      <c r="O24" s="962">
        <v>12483</v>
      </c>
      <c r="P24" s="962">
        <v>49932</v>
      </c>
      <c r="Q24" s="962"/>
      <c r="R24" s="974">
        <v>241858</v>
      </c>
      <c r="S24" s="974">
        <v>48371.600000000006</v>
      </c>
      <c r="T24" s="975">
        <v>193486.40000000002</v>
      </c>
    </row>
    <row r="25" spans="1:20" hidden="1">
      <c r="A25" s="970" t="s">
        <v>3661</v>
      </c>
      <c r="B25" s="974">
        <v>0</v>
      </c>
      <c r="C25" s="962">
        <v>0</v>
      </c>
      <c r="D25" s="962">
        <v>0</v>
      </c>
      <c r="E25" s="962"/>
      <c r="F25" s="974">
        <v>0</v>
      </c>
      <c r="G25" s="962">
        <v>0</v>
      </c>
      <c r="H25" s="962">
        <v>0</v>
      </c>
      <c r="I25" s="962"/>
      <c r="J25" s="974">
        <v>0</v>
      </c>
      <c r="K25" s="962">
        <v>0</v>
      </c>
      <c r="L25" s="962">
        <v>0</v>
      </c>
      <c r="M25" s="962"/>
      <c r="N25" s="974">
        <v>171</v>
      </c>
      <c r="O25" s="962">
        <v>0</v>
      </c>
      <c r="P25" s="962">
        <v>0</v>
      </c>
      <c r="Q25" s="962"/>
      <c r="R25" s="974">
        <v>171</v>
      </c>
      <c r="S25" s="974">
        <v>0</v>
      </c>
      <c r="T25" s="975">
        <v>0</v>
      </c>
    </row>
    <row r="26" spans="1:20" hidden="1">
      <c r="A26" s="970" t="s">
        <v>3660</v>
      </c>
      <c r="B26" s="974">
        <v>12722.224999999999</v>
      </c>
      <c r="C26" s="962">
        <v>2618.6999999999998</v>
      </c>
      <c r="D26" s="962">
        <v>10632.16</v>
      </c>
      <c r="E26" s="962"/>
      <c r="F26" s="974">
        <v>13800.26</v>
      </c>
      <c r="G26" s="962">
        <v>2828.37</v>
      </c>
      <c r="H26" s="962">
        <v>10971.89</v>
      </c>
      <c r="I26" s="962"/>
      <c r="J26" s="974">
        <v>15389.097128315001</v>
      </c>
      <c r="K26" s="962">
        <v>3167.67</v>
      </c>
      <c r="L26" s="962">
        <v>25717.612128315002</v>
      </c>
      <c r="M26" s="962"/>
      <c r="N26" s="974">
        <v>19133.54</v>
      </c>
      <c r="O26" s="962">
        <v>5927.6710000000003</v>
      </c>
      <c r="P26" s="962">
        <v>13205.869000000001</v>
      </c>
      <c r="Q26" s="962"/>
      <c r="R26" s="974">
        <v>61045.122128315001</v>
      </c>
      <c r="S26" s="974">
        <v>14542.411</v>
      </c>
      <c r="T26" s="975">
        <v>60527.531128315</v>
      </c>
    </row>
    <row r="27" spans="1:20" hidden="1">
      <c r="A27" s="970" t="s">
        <v>3665</v>
      </c>
      <c r="B27" s="974">
        <v>892643.5</v>
      </c>
      <c r="C27" s="962">
        <v>0</v>
      </c>
      <c r="D27" s="962">
        <v>613477</v>
      </c>
      <c r="E27" s="962"/>
      <c r="F27" s="974">
        <v>235385.59645000001</v>
      </c>
      <c r="G27" s="962">
        <v>0</v>
      </c>
      <c r="H27" s="962">
        <v>168565.4</v>
      </c>
      <c r="I27" s="962"/>
      <c r="J27" s="974">
        <v>588720.39999999991</v>
      </c>
      <c r="K27" s="962">
        <v>0</v>
      </c>
      <c r="L27" s="962">
        <v>0</v>
      </c>
      <c r="M27" s="962"/>
      <c r="N27" s="974">
        <v>513546.6</v>
      </c>
      <c r="O27" s="962">
        <v>0</v>
      </c>
      <c r="P27" s="962">
        <v>0</v>
      </c>
      <c r="Q27" s="962"/>
      <c r="R27" s="974">
        <v>2230296.0964500001</v>
      </c>
      <c r="S27" s="974">
        <v>0</v>
      </c>
      <c r="T27" s="975">
        <v>782042.4</v>
      </c>
    </row>
    <row r="28" spans="1:20" hidden="1">
      <c r="A28" s="970" t="s">
        <v>3659</v>
      </c>
      <c r="B28" s="974">
        <v>1159.5</v>
      </c>
      <c r="C28" s="962">
        <v>0</v>
      </c>
      <c r="D28" s="962">
        <v>1159.5</v>
      </c>
      <c r="E28" s="962"/>
      <c r="F28" s="974">
        <v>1252.26</v>
      </c>
      <c r="G28" s="962">
        <v>0</v>
      </c>
      <c r="H28" s="962">
        <v>1252.26</v>
      </c>
      <c r="I28" s="962"/>
      <c r="J28" s="974">
        <v>1402.56</v>
      </c>
      <c r="K28" s="962">
        <v>0</v>
      </c>
      <c r="L28" s="962">
        <v>1402.56</v>
      </c>
      <c r="M28" s="962"/>
      <c r="N28" s="974">
        <v>1486.68</v>
      </c>
      <c r="O28" s="962">
        <v>0</v>
      </c>
      <c r="P28" s="962">
        <v>1486.68</v>
      </c>
      <c r="Q28" s="962"/>
      <c r="R28" s="974">
        <v>5301</v>
      </c>
      <c r="S28" s="974">
        <v>0</v>
      </c>
      <c r="T28" s="975">
        <v>5301</v>
      </c>
    </row>
    <row r="29" spans="1:20">
      <c r="A29" s="986" t="s">
        <v>3670</v>
      </c>
      <c r="B29" s="988">
        <v>1714906.1525300001</v>
      </c>
      <c r="C29" s="987">
        <v>-161866.19048599998</v>
      </c>
      <c r="D29" s="987">
        <v>1478352.3929599999</v>
      </c>
      <c r="E29" s="987">
        <f>B29-C29-D29</f>
        <v>398419.95005600015</v>
      </c>
      <c r="F29" s="988">
        <v>1305419.826447</v>
      </c>
      <c r="G29" s="987">
        <v>238676.33806909999</v>
      </c>
      <c r="H29" s="987">
        <v>1086509.5770400001</v>
      </c>
      <c r="I29" s="987">
        <f>F29-G29-H29</f>
        <v>-19766.088662100025</v>
      </c>
      <c r="J29" s="988">
        <v>1457653.1302392529</v>
      </c>
      <c r="K29" s="987">
        <v>41697.777905282397</v>
      </c>
      <c r="L29" s="987">
        <v>531940.93598764506</v>
      </c>
      <c r="M29" s="987">
        <f>J29-K29-L29</f>
        <v>884014.41634632554</v>
      </c>
      <c r="N29" s="988">
        <v>1450992.720275</v>
      </c>
      <c r="O29" s="987">
        <v>57078.319118000007</v>
      </c>
      <c r="P29" s="987">
        <v>437477.44115700002</v>
      </c>
      <c r="Q29" s="987">
        <f>N29-O29-P29</f>
        <v>956436.95999999985</v>
      </c>
      <c r="R29" s="988">
        <v>5928971.829491253</v>
      </c>
      <c r="S29" s="988">
        <v>175586.24460638242</v>
      </c>
      <c r="T29" s="989">
        <v>3534280.3471446442</v>
      </c>
    </row>
    <row r="32" spans="1:20">
      <c r="A32" s="1044" t="s">
        <v>3703</v>
      </c>
      <c r="B32" s="1045" t="s">
        <v>3675</v>
      </c>
      <c r="C32" s="1045" t="s">
        <v>3676</v>
      </c>
      <c r="D32" s="1045" t="s">
        <v>3677</v>
      </c>
      <c r="E32" s="1045" t="s">
        <v>3678</v>
      </c>
    </row>
    <row r="33" spans="1:5">
      <c r="A33" s="1044" t="s">
        <v>3704</v>
      </c>
      <c r="B33" s="1046">
        <f>D29/B29</f>
        <v>0.8620602303974404</v>
      </c>
      <c r="C33" s="1046">
        <f>H29/F29</f>
        <v>0.83230663042493047</v>
      </c>
      <c r="D33" s="1046">
        <f>L29/J29</f>
        <v>0.36492971129581053</v>
      </c>
      <c r="E33" s="1046">
        <f>P29/N29</f>
        <v>0.3015021612748594</v>
      </c>
    </row>
  </sheetData>
  <mergeCells count="4">
    <mergeCell ref="B16:E16"/>
    <mergeCell ref="J16:M16"/>
    <mergeCell ref="F16:I16"/>
    <mergeCell ref="N16:Q1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6600"/>
  </sheetPr>
  <dimension ref="A3:F36"/>
  <sheetViews>
    <sheetView showGridLines="0" workbookViewId="0">
      <selection activeCell="F19" sqref="F19"/>
    </sheetView>
  </sheetViews>
  <sheetFormatPr defaultRowHeight="15"/>
  <cols>
    <col min="1" max="1" width="17.85546875" customWidth="1"/>
    <col min="2" max="2" width="17.7109375" bestFit="1" customWidth="1"/>
    <col min="3" max="5" width="15" customWidth="1"/>
    <col min="6" max="6" width="16" customWidth="1"/>
    <col min="7" max="7" width="12" bestFit="1" customWidth="1"/>
    <col min="8" max="8" width="16.28515625" bestFit="1" customWidth="1"/>
    <col min="9" max="9" width="12" bestFit="1" customWidth="1"/>
    <col min="10" max="10" width="21.42578125" bestFit="1" customWidth="1"/>
    <col min="11" max="11" width="17" bestFit="1" customWidth="1"/>
  </cols>
  <sheetData>
    <row r="3" spans="1:6">
      <c r="A3" s="967" t="s">
        <v>3705</v>
      </c>
      <c r="B3" s="967" t="s">
        <v>3671</v>
      </c>
      <c r="C3" s="964"/>
      <c r="D3" s="964"/>
      <c r="E3" s="964"/>
      <c r="F3" s="965"/>
    </row>
    <row r="4" spans="1:6">
      <c r="A4" s="967" t="s">
        <v>3669</v>
      </c>
      <c r="B4" s="1048" t="s">
        <v>3675</v>
      </c>
      <c r="C4" s="1049" t="s">
        <v>3676</v>
      </c>
      <c r="D4" s="1049" t="s">
        <v>3677</v>
      </c>
      <c r="E4" s="1049" t="s">
        <v>3678</v>
      </c>
      <c r="F4" s="968" t="s">
        <v>3670</v>
      </c>
    </row>
    <row r="5" spans="1:6">
      <c r="A5" s="969" t="s">
        <v>3664</v>
      </c>
      <c r="B5" s="971">
        <v>10452000</v>
      </c>
      <c r="C5" s="972">
        <v>10452000</v>
      </c>
      <c r="D5" s="972">
        <v>10452000</v>
      </c>
      <c r="E5" s="972">
        <v>10452000</v>
      </c>
      <c r="F5" s="973">
        <v>41808000</v>
      </c>
    </row>
    <row r="6" spans="1:6">
      <c r="A6" s="970" t="s">
        <v>3655</v>
      </c>
      <c r="B6" s="974">
        <v>2086000</v>
      </c>
      <c r="C6" s="962">
        <v>2086000</v>
      </c>
      <c r="D6" s="962">
        <v>2086000</v>
      </c>
      <c r="E6" s="962">
        <v>1995500</v>
      </c>
      <c r="F6" s="975">
        <v>8253500</v>
      </c>
    </row>
    <row r="7" spans="1:6">
      <c r="A7" s="970" t="s">
        <v>3657</v>
      </c>
      <c r="B7" s="974">
        <v>3567100</v>
      </c>
      <c r="C7" s="962">
        <v>3567100</v>
      </c>
      <c r="D7" s="962">
        <v>3567100</v>
      </c>
      <c r="E7" s="962">
        <v>3567100</v>
      </c>
      <c r="F7" s="975">
        <v>14268400</v>
      </c>
    </row>
    <row r="8" spans="1:6">
      <c r="A8" s="970" t="s">
        <v>3663</v>
      </c>
      <c r="B8" s="974">
        <v>1270500</v>
      </c>
      <c r="C8" s="962">
        <v>1270500</v>
      </c>
      <c r="D8" s="962">
        <v>1270500</v>
      </c>
      <c r="E8" s="962">
        <v>1718000</v>
      </c>
      <c r="F8" s="975">
        <v>5529500</v>
      </c>
    </row>
    <row r="9" spans="1:6">
      <c r="A9" s="970" t="s">
        <v>3658</v>
      </c>
      <c r="B9" s="974">
        <v>1600000</v>
      </c>
      <c r="C9" s="962">
        <v>1600000</v>
      </c>
      <c r="D9" s="962">
        <v>1600000</v>
      </c>
      <c r="E9" s="962">
        <v>1600000</v>
      </c>
      <c r="F9" s="975">
        <v>6400000</v>
      </c>
    </row>
    <row r="10" spans="1:6">
      <c r="A10" s="970" t="s">
        <v>3656</v>
      </c>
      <c r="B10" s="974">
        <v>4456900</v>
      </c>
      <c r="C10" s="962">
        <v>9006900</v>
      </c>
      <c r="D10" s="962">
        <v>7006900</v>
      </c>
      <c r="E10" s="962">
        <v>7006900</v>
      </c>
      <c r="F10" s="975">
        <v>27477600</v>
      </c>
    </row>
    <row r="11" spans="1:6">
      <c r="A11" s="970" t="s">
        <v>3662</v>
      </c>
      <c r="B11" s="974">
        <v>1483000</v>
      </c>
      <c r="C11" s="962">
        <v>1483000</v>
      </c>
      <c r="D11" s="962">
        <v>1483000</v>
      </c>
      <c r="E11" s="962">
        <v>1825000</v>
      </c>
      <c r="F11" s="975">
        <v>6274000</v>
      </c>
    </row>
    <row r="12" spans="1:6">
      <c r="A12" s="970" t="s">
        <v>3661</v>
      </c>
      <c r="B12" s="974">
        <v>0</v>
      </c>
      <c r="C12" s="962">
        <v>0</v>
      </c>
      <c r="D12" s="962">
        <v>0</v>
      </c>
      <c r="E12" s="962">
        <v>5000</v>
      </c>
      <c r="F12" s="975">
        <v>5000</v>
      </c>
    </row>
    <row r="13" spans="1:6">
      <c r="A13" s="970" t="s">
        <v>3660</v>
      </c>
      <c r="B13" s="974">
        <v>1015000</v>
      </c>
      <c r="C13" s="962">
        <v>1015000</v>
      </c>
      <c r="D13" s="962">
        <v>1015000</v>
      </c>
      <c r="E13" s="962">
        <v>1128000</v>
      </c>
      <c r="F13" s="975">
        <v>4173000</v>
      </c>
    </row>
    <row r="14" spans="1:6">
      <c r="A14" s="970" t="s">
        <v>3665</v>
      </c>
      <c r="B14" s="974">
        <v>12950000</v>
      </c>
      <c r="C14" s="962">
        <v>8099150</v>
      </c>
      <c r="D14" s="962">
        <v>9200000</v>
      </c>
      <c r="E14" s="962">
        <v>9200000</v>
      </c>
      <c r="F14" s="975">
        <v>39449150</v>
      </c>
    </row>
    <row r="15" spans="1:6">
      <c r="A15" s="970" t="s">
        <v>3659</v>
      </c>
      <c r="B15" s="974">
        <v>60000</v>
      </c>
      <c r="C15" s="962">
        <v>60000</v>
      </c>
      <c r="D15" s="962">
        <v>60000</v>
      </c>
      <c r="E15" s="962">
        <v>60000</v>
      </c>
      <c r="F15" s="975">
        <v>240000</v>
      </c>
    </row>
    <row r="16" spans="1:6">
      <c r="A16" s="1047" t="s">
        <v>3670</v>
      </c>
      <c r="B16" s="1050">
        <v>38940500</v>
      </c>
      <c r="C16" s="1051">
        <v>38639650</v>
      </c>
      <c r="D16" s="1051">
        <v>37740500</v>
      </c>
      <c r="E16" s="1051">
        <v>38557500</v>
      </c>
      <c r="F16" s="1052">
        <v>153878150</v>
      </c>
    </row>
    <row r="23" spans="1:5" ht="19.5" customHeight="1">
      <c r="A23" s="1062" t="s">
        <v>3706</v>
      </c>
      <c r="B23" s="1063" t="s">
        <v>3675</v>
      </c>
      <c r="C23" s="1063" t="s">
        <v>3676</v>
      </c>
      <c r="D23" s="1063" t="s">
        <v>3677</v>
      </c>
      <c r="E23" s="1064" t="s">
        <v>3678</v>
      </c>
    </row>
    <row r="24" spans="1:5" ht="15" customHeight="1">
      <c r="A24" s="1054" t="s">
        <v>3664</v>
      </c>
      <c r="B24" s="1055">
        <v>10452000</v>
      </c>
      <c r="C24" s="1056">
        <v>10452000</v>
      </c>
      <c r="D24" s="1055">
        <v>10452000</v>
      </c>
      <c r="E24" s="1060">
        <v>10452000</v>
      </c>
    </row>
    <row r="25" spans="1:5">
      <c r="A25" s="1057" t="s">
        <v>3655</v>
      </c>
      <c r="B25" s="1058">
        <v>2086000</v>
      </c>
      <c r="C25" s="1059">
        <v>2086000</v>
      </c>
      <c r="D25" s="1058">
        <v>2086000</v>
      </c>
      <c r="E25" s="1061">
        <v>1995500</v>
      </c>
    </row>
    <row r="26" spans="1:5">
      <c r="A26" s="1057" t="s">
        <v>3657</v>
      </c>
      <c r="B26" s="1058">
        <v>3567100</v>
      </c>
      <c r="C26" s="1059">
        <v>3567100</v>
      </c>
      <c r="D26" s="1058">
        <v>3567100</v>
      </c>
      <c r="E26" s="1061">
        <v>3567100</v>
      </c>
    </row>
    <row r="27" spans="1:5">
      <c r="A27" s="1057" t="s">
        <v>3663</v>
      </c>
      <c r="B27" s="1058">
        <v>1270500</v>
      </c>
      <c r="C27" s="1059">
        <v>1270500</v>
      </c>
      <c r="D27" s="1058">
        <v>1270500</v>
      </c>
      <c r="E27" s="1061">
        <v>1718000</v>
      </c>
    </row>
    <row r="28" spans="1:5">
      <c r="A28" s="1057" t="s">
        <v>3658</v>
      </c>
      <c r="B28" s="1058">
        <v>1600000</v>
      </c>
      <c r="C28" s="1059">
        <v>1600000</v>
      </c>
      <c r="D28" s="1058">
        <v>1600000</v>
      </c>
      <c r="E28" s="1061">
        <v>1600000</v>
      </c>
    </row>
    <row r="29" spans="1:5">
      <c r="A29" s="1057" t="s">
        <v>3656</v>
      </c>
      <c r="B29" s="1058">
        <v>4456900</v>
      </c>
      <c r="C29" s="1059">
        <v>9006900</v>
      </c>
      <c r="D29" s="1058">
        <v>7006900</v>
      </c>
      <c r="E29" s="1061">
        <v>7006900</v>
      </c>
    </row>
    <row r="30" spans="1:5">
      <c r="A30" s="1057" t="s">
        <v>3662</v>
      </c>
      <c r="B30" s="1058">
        <v>1483000</v>
      </c>
      <c r="C30" s="1059">
        <v>1483000</v>
      </c>
      <c r="D30" s="1058">
        <v>1483000</v>
      </c>
      <c r="E30" s="1061">
        <v>1825000</v>
      </c>
    </row>
    <row r="31" spans="1:5">
      <c r="A31" s="1057" t="s">
        <v>3661</v>
      </c>
      <c r="B31" s="1058">
        <v>0</v>
      </c>
      <c r="C31" s="1059">
        <v>0</v>
      </c>
      <c r="D31" s="1058">
        <v>0</v>
      </c>
      <c r="E31" s="1061">
        <v>5000</v>
      </c>
    </row>
    <row r="32" spans="1:5">
      <c r="A32" s="1057" t="s">
        <v>3660</v>
      </c>
      <c r="B32" s="1058">
        <v>1015000</v>
      </c>
      <c r="C32" s="1059">
        <v>1015000</v>
      </c>
      <c r="D32" s="1058">
        <v>1015000</v>
      </c>
      <c r="E32" s="1061">
        <v>1128000</v>
      </c>
    </row>
    <row r="33" spans="1:5">
      <c r="A33" s="1057" t="s">
        <v>3665</v>
      </c>
      <c r="B33" s="1058">
        <v>12950000</v>
      </c>
      <c r="C33" s="1059">
        <v>8099150</v>
      </c>
      <c r="D33" s="1058">
        <v>9200000</v>
      </c>
      <c r="E33" s="1061">
        <v>9200000</v>
      </c>
    </row>
    <row r="34" spans="1:5">
      <c r="A34" s="1057" t="s">
        <v>3659</v>
      </c>
      <c r="B34" s="1058">
        <v>60000</v>
      </c>
      <c r="C34" s="1059">
        <v>60000</v>
      </c>
      <c r="D34" s="1058">
        <v>60000</v>
      </c>
      <c r="E34" s="1061">
        <v>60000</v>
      </c>
    </row>
    <row r="35" spans="1:5" ht="17.25" customHeight="1">
      <c r="A35" s="1065" t="s">
        <v>3670</v>
      </c>
      <c r="B35" s="1067">
        <v>38940500</v>
      </c>
      <c r="C35" s="1066">
        <v>38639650</v>
      </c>
      <c r="D35" s="1066">
        <v>37740500</v>
      </c>
      <c r="E35" s="1068">
        <v>38557500</v>
      </c>
    </row>
    <row r="36" spans="1:5">
      <c r="A36" s="1053"/>
      <c r="B36" s="1053"/>
      <c r="C36" s="1053"/>
      <c r="D36" s="1053"/>
      <c r="E36" s="1053"/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50805"/>
  </sheetPr>
  <dimension ref="A1:DA1798"/>
  <sheetViews>
    <sheetView zoomScale="90" zoomScaleNormal="90" workbookViewId="0">
      <pane xSplit="8" ySplit="2" topLeftCell="CK711" activePane="bottomRight" state="frozen"/>
      <selection pane="topRight"/>
      <selection pane="bottomLeft"/>
      <selection pane="bottomRight"/>
    </sheetView>
  </sheetViews>
  <sheetFormatPr defaultColWidth="9" defaultRowHeight="15"/>
  <cols>
    <col min="1" max="1" width="13.7109375" style="12" customWidth="1"/>
    <col min="2" max="2" width="32.28515625" style="12" customWidth="1"/>
    <col min="3" max="3" width="19.140625" style="12" customWidth="1"/>
    <col min="4" max="4" width="17.5703125" style="13" customWidth="1"/>
    <col min="5" max="5" width="9.5703125" style="14" customWidth="1"/>
    <col min="6" max="6" width="6.5703125" style="14" customWidth="1"/>
    <col min="7" max="7" width="27.140625" style="15" customWidth="1"/>
    <col min="8" max="8" width="18.7109375" style="16" customWidth="1"/>
    <col min="9" max="9" width="12.42578125" style="17" customWidth="1"/>
    <col min="10" max="10" width="11" style="18" customWidth="1"/>
    <col min="11" max="12" width="13" style="17" customWidth="1"/>
    <col min="13" max="13" width="11.5703125" style="17" customWidth="1"/>
    <col min="14" max="14" width="11" style="19" customWidth="1"/>
    <col min="15" max="15" width="12.7109375" style="17" customWidth="1"/>
    <col min="16" max="16" width="12.7109375" style="20" customWidth="1"/>
    <col min="17" max="17" width="10.7109375" style="12" customWidth="1"/>
    <col min="18" max="18" width="12.140625" style="20" customWidth="1"/>
    <col min="19" max="19" width="11.140625" style="20" customWidth="1"/>
    <col min="20" max="20" width="12.42578125" style="20" customWidth="1"/>
    <col min="21" max="21" width="12.42578125" style="19" customWidth="1"/>
    <col min="22" max="22" width="12.42578125" style="20" customWidth="1"/>
    <col min="23" max="23" width="14" style="21" customWidth="1"/>
    <col min="24" max="24" width="10.42578125" style="12" customWidth="1"/>
    <col min="25" max="25" width="12.140625" style="20" customWidth="1"/>
    <col min="26" max="26" width="11.5703125" style="20" customWidth="1"/>
    <col min="27" max="27" width="13" style="20" customWidth="1"/>
    <col min="28" max="28" width="11.7109375" style="19" customWidth="1"/>
    <col min="29" max="29" width="14.5703125" style="20" customWidth="1"/>
    <col min="30" max="30" width="13" style="20" customWidth="1"/>
    <col min="31" max="31" width="10.140625" style="22" customWidth="1"/>
    <col min="32" max="32" width="13.28515625" style="20" customWidth="1"/>
    <col min="33" max="33" width="10.85546875" style="20" customWidth="1"/>
    <col min="34" max="34" width="12.140625" style="20" customWidth="1"/>
    <col min="35" max="35" width="12.28515625" style="19" customWidth="1"/>
    <col min="36" max="36" width="12.85546875" style="20" customWidth="1"/>
    <col min="37" max="37" width="12.140625" style="20" customWidth="1"/>
    <col min="38" max="38" width="13.140625" style="12" customWidth="1"/>
    <col min="39" max="39" width="14" style="23" customWidth="1"/>
    <col min="40" max="40" width="10.5703125" style="20" customWidth="1"/>
    <col min="41" max="41" width="14.5703125" style="23" customWidth="1"/>
    <col min="42" max="42" width="13.28515625" style="19" customWidth="1"/>
    <col min="43" max="43" width="14.42578125" style="20" customWidth="1"/>
    <col min="44" max="44" width="13.7109375" style="24" customWidth="1"/>
    <col min="45" max="45" width="10.85546875" style="12" customWidth="1"/>
    <col min="46" max="46" width="14" style="20" customWidth="1"/>
    <col min="47" max="47" width="13" style="20" customWidth="1"/>
    <col min="48" max="48" width="11.85546875" style="20" customWidth="1"/>
    <col min="49" max="49" width="12.28515625" style="19" customWidth="1"/>
    <col min="50" max="50" width="13.5703125" style="20" customWidth="1"/>
    <col min="51" max="51" width="13.28515625" style="20" customWidth="1"/>
    <col min="52" max="52" width="13" style="25" customWidth="1"/>
    <col min="53" max="53" width="13.5703125" style="23" customWidth="1"/>
    <col min="54" max="54" width="10.85546875" style="23" customWidth="1"/>
    <col min="55" max="55" width="13.42578125" style="23" customWidth="1"/>
    <col min="56" max="56" width="12.28515625" style="19" customWidth="1"/>
    <col min="57" max="57" width="12.7109375" style="23" customWidth="1"/>
    <col min="58" max="58" width="14" style="20" customWidth="1"/>
    <col min="59" max="59" width="12" style="12" customWidth="1"/>
    <col min="60" max="60" width="13" style="20" customWidth="1"/>
    <col min="61" max="61" width="11.28515625" style="20" customWidth="1"/>
    <col min="62" max="62" width="15" style="23" customWidth="1"/>
    <col min="63" max="63" width="12.140625" style="26" customWidth="1"/>
    <col min="64" max="64" width="12.42578125" style="20" customWidth="1"/>
    <col min="65" max="65" width="15.85546875" style="20" customWidth="1"/>
    <col min="66" max="66" width="13" style="12" customWidth="1"/>
    <col min="67" max="67" width="13.5703125" style="20" customWidth="1"/>
    <col min="68" max="68" width="12.42578125" style="20" customWidth="1"/>
    <col min="69" max="69" width="12.42578125" style="23" customWidth="1"/>
    <col min="70" max="70" width="11.42578125" style="19" customWidth="1"/>
    <col min="71" max="71" width="12.7109375" style="20" customWidth="1"/>
    <col min="72" max="72" width="14.85546875" style="20" customWidth="1"/>
    <col min="73" max="73" width="13" style="12" customWidth="1"/>
    <col min="74" max="74" width="14.85546875" style="20" customWidth="1"/>
    <col min="75" max="75" width="11.140625" style="20" customWidth="1"/>
    <col min="76" max="76" width="13.7109375" style="23" customWidth="1"/>
    <col min="77" max="77" width="14.7109375" style="19" customWidth="1"/>
    <col min="78" max="78" width="14.7109375" style="20" customWidth="1"/>
    <col min="79" max="79" width="14.28515625" style="20" customWidth="1"/>
    <col min="80" max="80" width="13.5703125" style="20" customWidth="1"/>
    <col min="81" max="81" width="14" style="23" customWidth="1"/>
    <col min="82" max="82" width="11.140625" style="20" customWidth="1"/>
    <col min="83" max="83" width="14.85546875" style="23" customWidth="1"/>
    <col min="84" max="84" width="13.28515625" style="23" customWidth="1"/>
    <col min="85" max="87" width="14.7109375" style="23" customWidth="1"/>
    <col min="88" max="88" width="14.7109375" style="27" customWidth="1"/>
    <col min="89" max="89" width="14.7109375" style="23" customWidth="1"/>
    <col min="90" max="90" width="14.7109375" style="28" customWidth="1"/>
    <col min="91" max="91" width="14.7109375" style="29" customWidth="1"/>
    <col min="92" max="92" width="15.42578125" style="23" customWidth="1"/>
    <col min="93" max="93" width="4.140625" style="30" customWidth="1"/>
    <col min="94" max="94" width="15.7109375" style="31" customWidth="1"/>
    <col min="95" max="95" width="14.85546875" style="31" customWidth="1"/>
    <col min="96" max="96" width="31.5703125" style="12" customWidth="1"/>
    <col min="97" max="97" width="12.85546875" style="14" customWidth="1"/>
    <col min="98" max="98" width="11.7109375" style="12"/>
    <col min="99" max="99" width="9.140625" style="12"/>
    <col min="100" max="100" width="11.5703125" style="12" customWidth="1"/>
    <col min="101" max="101" width="43.140625" style="12" customWidth="1"/>
    <col min="102" max="102" width="9.140625" style="12"/>
    <col min="103" max="103" width="20.42578125" style="12" customWidth="1"/>
    <col min="104" max="16383" width="9.140625" style="12"/>
    <col min="16384" max="16384" width="9" style="12"/>
  </cols>
  <sheetData>
    <row r="1" spans="1:97">
      <c r="A1" s="32"/>
      <c r="B1" s="32"/>
      <c r="C1" s="32"/>
      <c r="D1" s="33"/>
      <c r="E1" s="34"/>
      <c r="F1" s="34"/>
      <c r="G1" s="35"/>
      <c r="H1" s="36"/>
      <c r="I1" s="64" t="s">
        <v>0</v>
      </c>
      <c r="J1" s="1104" t="s">
        <v>1</v>
      </c>
      <c r="K1" s="1104"/>
      <c r="L1" s="1104"/>
      <c r="M1" s="1104"/>
      <c r="N1" s="1104"/>
      <c r="O1" s="1104"/>
      <c r="P1" s="65" t="s">
        <v>0</v>
      </c>
      <c r="Q1" s="1105" t="s">
        <v>2</v>
      </c>
      <c r="R1" s="1106"/>
      <c r="S1" s="1106"/>
      <c r="T1" s="1107"/>
      <c r="U1" s="65"/>
      <c r="V1" s="81"/>
      <c r="W1" s="82" t="s">
        <v>0</v>
      </c>
      <c r="X1" s="1108" t="s">
        <v>3</v>
      </c>
      <c r="Y1" s="1109"/>
      <c r="Z1" s="1109"/>
      <c r="AA1" s="1110"/>
      <c r="AB1" s="90"/>
      <c r="AC1" s="91"/>
      <c r="AD1" s="92" t="s">
        <v>0</v>
      </c>
      <c r="AE1" s="1111" t="s">
        <v>4</v>
      </c>
      <c r="AF1" s="1112"/>
      <c r="AG1" s="1112"/>
      <c r="AH1" s="1113"/>
      <c r="AI1" s="108"/>
      <c r="AJ1" s="109"/>
      <c r="AK1" s="110" t="s">
        <v>0</v>
      </c>
      <c r="AL1" s="1114" t="s">
        <v>5</v>
      </c>
      <c r="AM1" s="1115"/>
      <c r="AN1" s="1115"/>
      <c r="AO1" s="1116"/>
      <c r="AP1" s="110"/>
      <c r="AQ1" s="123"/>
      <c r="AR1" s="124" t="s">
        <v>0</v>
      </c>
      <c r="AS1" s="1089" t="s">
        <v>6</v>
      </c>
      <c r="AT1" s="1090"/>
      <c r="AU1" s="1090"/>
      <c r="AV1" s="1091"/>
      <c r="AW1" s="131"/>
      <c r="AX1" s="132"/>
      <c r="AY1" s="133" t="s">
        <v>0</v>
      </c>
      <c r="AZ1" s="1092" t="s">
        <v>7</v>
      </c>
      <c r="BA1" s="1093"/>
      <c r="BB1" s="1093"/>
      <c r="BC1" s="1094"/>
      <c r="BD1" s="133"/>
      <c r="BE1" s="155"/>
      <c r="BF1" s="156" t="s">
        <v>0</v>
      </c>
      <c r="BG1" s="1095" t="s">
        <v>8</v>
      </c>
      <c r="BH1" s="1096"/>
      <c r="BI1" s="1096"/>
      <c r="BJ1" s="1097"/>
      <c r="BK1" s="157"/>
      <c r="BL1" s="158"/>
      <c r="BM1" s="169" t="s">
        <v>0</v>
      </c>
      <c r="BN1" s="1098" t="s">
        <v>9</v>
      </c>
      <c r="BO1" s="1099"/>
      <c r="BP1" s="1099"/>
      <c r="BQ1" s="1100"/>
      <c r="BR1" s="170"/>
      <c r="BS1" s="171"/>
      <c r="BT1" s="172" t="s">
        <v>0</v>
      </c>
      <c r="BU1" s="1101" t="s">
        <v>10</v>
      </c>
      <c r="BV1" s="1102"/>
      <c r="BW1" s="1102"/>
      <c r="BX1" s="1103"/>
      <c r="BY1" s="180"/>
      <c r="BZ1" s="181"/>
      <c r="CA1" s="182" t="s">
        <v>0</v>
      </c>
      <c r="CB1" s="1080" t="s">
        <v>11</v>
      </c>
      <c r="CC1" s="1081"/>
      <c r="CD1" s="1081"/>
      <c r="CE1" s="1082"/>
      <c r="CF1" s="196"/>
      <c r="CG1" s="196"/>
      <c r="CH1" s="197" t="s">
        <v>0</v>
      </c>
      <c r="CI1" s="1083" t="s">
        <v>12</v>
      </c>
      <c r="CJ1" s="1084"/>
      <c r="CK1" s="1085"/>
      <c r="CL1" s="1086"/>
      <c r="CM1" s="210"/>
      <c r="CN1" s="210"/>
      <c r="CO1" s="211"/>
    </row>
    <row r="2" spans="1:97" s="1" customFormat="1" ht="31.5">
      <c r="A2" s="37" t="s">
        <v>13</v>
      </c>
      <c r="B2" s="38" t="s">
        <v>14</v>
      </c>
      <c r="C2" s="38" t="s">
        <v>15</v>
      </c>
      <c r="D2" s="38" t="s">
        <v>16</v>
      </c>
      <c r="E2" s="38" t="s">
        <v>17</v>
      </c>
      <c r="F2" s="38" t="s">
        <v>18</v>
      </c>
      <c r="G2" s="39" t="s">
        <v>19</v>
      </c>
      <c r="H2" s="40" t="s">
        <v>20</v>
      </c>
      <c r="I2" s="66">
        <v>2008</v>
      </c>
      <c r="J2" s="67" t="s">
        <v>21</v>
      </c>
      <c r="K2" s="68" t="s">
        <v>22</v>
      </c>
      <c r="L2" s="69" t="s">
        <v>23</v>
      </c>
      <c r="M2" s="68" t="s">
        <v>24</v>
      </c>
      <c r="N2" s="70" t="s">
        <v>25</v>
      </c>
      <c r="O2" s="68" t="s">
        <v>26</v>
      </c>
      <c r="P2" s="71">
        <v>2009</v>
      </c>
      <c r="Q2" s="71" t="s">
        <v>21</v>
      </c>
      <c r="R2" s="83" t="s">
        <v>22</v>
      </c>
      <c r="S2" s="84" t="s">
        <v>23</v>
      </c>
      <c r="T2" s="83" t="s">
        <v>24</v>
      </c>
      <c r="U2" s="85" t="s">
        <v>25</v>
      </c>
      <c r="V2" s="83" t="s">
        <v>26</v>
      </c>
      <c r="W2" s="86">
        <v>2010</v>
      </c>
      <c r="X2" s="87" t="s">
        <v>21</v>
      </c>
      <c r="Y2" s="93" t="s">
        <v>22</v>
      </c>
      <c r="Z2" s="94" t="s">
        <v>23</v>
      </c>
      <c r="AA2" s="93" t="s">
        <v>24</v>
      </c>
      <c r="AB2" s="95" t="s">
        <v>27</v>
      </c>
      <c r="AC2" s="93" t="s">
        <v>26</v>
      </c>
      <c r="AD2" s="96">
        <v>2011</v>
      </c>
      <c r="AE2" s="97" t="s">
        <v>21</v>
      </c>
      <c r="AF2" s="98" t="s">
        <v>22</v>
      </c>
      <c r="AG2" s="111" t="s">
        <v>23</v>
      </c>
      <c r="AH2" s="98" t="s">
        <v>24</v>
      </c>
      <c r="AI2" s="112" t="s">
        <v>27</v>
      </c>
      <c r="AJ2" s="98" t="s">
        <v>26</v>
      </c>
      <c r="AK2" s="113">
        <v>2012</v>
      </c>
      <c r="AL2" s="114" t="s">
        <v>21</v>
      </c>
      <c r="AM2" s="115" t="s">
        <v>22</v>
      </c>
      <c r="AN2" s="116" t="s">
        <v>23</v>
      </c>
      <c r="AO2" s="115" t="s">
        <v>24</v>
      </c>
      <c r="AP2" s="116" t="s">
        <v>27</v>
      </c>
      <c r="AQ2" s="116" t="s">
        <v>28</v>
      </c>
      <c r="AR2" s="125">
        <v>2013</v>
      </c>
      <c r="AS2" s="126" t="s">
        <v>21</v>
      </c>
      <c r="AT2" s="127" t="s">
        <v>22</v>
      </c>
      <c r="AU2" s="127" t="s">
        <v>23</v>
      </c>
      <c r="AV2" s="127" t="s">
        <v>24</v>
      </c>
      <c r="AW2" s="134" t="s">
        <v>27</v>
      </c>
      <c r="AX2" s="127" t="s">
        <v>26</v>
      </c>
      <c r="AY2" s="135">
        <v>2014</v>
      </c>
      <c r="AZ2" s="136" t="s">
        <v>21</v>
      </c>
      <c r="BA2" s="137" t="s">
        <v>22</v>
      </c>
      <c r="BB2" s="137" t="s">
        <v>23</v>
      </c>
      <c r="BC2" s="137" t="s">
        <v>24</v>
      </c>
      <c r="BD2" s="138" t="s">
        <v>27</v>
      </c>
      <c r="BE2" s="137" t="s">
        <v>26</v>
      </c>
      <c r="BF2" s="159">
        <v>2015</v>
      </c>
      <c r="BG2" s="160" t="s">
        <v>21</v>
      </c>
      <c r="BH2" s="161" t="s">
        <v>22</v>
      </c>
      <c r="BI2" s="161" t="s">
        <v>23</v>
      </c>
      <c r="BJ2" s="162" t="s">
        <v>24</v>
      </c>
      <c r="BK2" s="163" t="s">
        <v>27</v>
      </c>
      <c r="BL2" s="161" t="s">
        <v>26</v>
      </c>
      <c r="BM2" s="173">
        <v>2016</v>
      </c>
      <c r="BN2" s="174" t="s">
        <v>21</v>
      </c>
      <c r="BO2" s="175" t="s">
        <v>22</v>
      </c>
      <c r="BP2" s="175" t="s">
        <v>23</v>
      </c>
      <c r="BQ2" s="176" t="s">
        <v>24</v>
      </c>
      <c r="BR2" s="177" t="s">
        <v>27</v>
      </c>
      <c r="BS2" s="175" t="s">
        <v>26</v>
      </c>
      <c r="BT2" s="178">
        <v>2017</v>
      </c>
      <c r="BU2" s="183" t="s">
        <v>21</v>
      </c>
      <c r="BV2" s="184" t="s">
        <v>22</v>
      </c>
      <c r="BW2" s="185" t="s">
        <v>23</v>
      </c>
      <c r="BX2" s="186" t="s">
        <v>24</v>
      </c>
      <c r="BY2" s="187" t="s">
        <v>27</v>
      </c>
      <c r="BZ2" s="184" t="s">
        <v>26</v>
      </c>
      <c r="CA2" s="188">
        <v>2018</v>
      </c>
      <c r="CB2" s="189" t="s">
        <v>21</v>
      </c>
      <c r="CC2" s="198" t="s">
        <v>22</v>
      </c>
      <c r="CD2" s="199" t="s">
        <v>23</v>
      </c>
      <c r="CE2" s="198" t="s">
        <v>24</v>
      </c>
      <c r="CF2" s="200" t="s">
        <v>27</v>
      </c>
      <c r="CG2" s="198" t="s">
        <v>26</v>
      </c>
      <c r="CH2" s="201">
        <v>2019</v>
      </c>
      <c r="CI2" s="202" t="s">
        <v>21</v>
      </c>
      <c r="CJ2" s="203" t="s">
        <v>22</v>
      </c>
      <c r="CK2" s="212" t="s">
        <v>23</v>
      </c>
      <c r="CL2" s="213" t="s">
        <v>24</v>
      </c>
      <c r="CM2" s="214" t="s">
        <v>27</v>
      </c>
      <c r="CN2" s="213" t="s">
        <v>26</v>
      </c>
      <c r="CO2" s="215"/>
      <c r="CP2" s="216" t="s">
        <v>29</v>
      </c>
      <c r="CQ2" s="216" t="s">
        <v>30</v>
      </c>
      <c r="CR2" s="217"/>
      <c r="CS2" s="225" t="s">
        <v>31</v>
      </c>
    </row>
    <row r="3" spans="1:97" s="2" customFormat="1" ht="60" customHeight="1">
      <c r="A3" s="41" t="s">
        <v>32</v>
      </c>
      <c r="B3" s="42" t="s">
        <v>33</v>
      </c>
      <c r="C3" s="6" t="s">
        <v>34</v>
      </c>
      <c r="D3" s="41" t="s">
        <v>35</v>
      </c>
      <c r="E3" s="43">
        <v>38</v>
      </c>
      <c r="F3" s="43">
        <v>24</v>
      </c>
      <c r="G3" s="44" t="s">
        <v>36</v>
      </c>
      <c r="H3" s="45">
        <v>330038024000006</v>
      </c>
      <c r="I3" s="6"/>
      <c r="J3" s="42"/>
      <c r="K3" s="72">
        <f t="shared" ref="K3:K8" si="0">I3*J3</f>
        <v>0</v>
      </c>
      <c r="L3" s="6"/>
      <c r="M3" s="73"/>
      <c r="N3" s="74"/>
      <c r="O3" s="75">
        <f t="shared" ref="O3:O8" si="1">K3-L3-M3</f>
        <v>0</v>
      </c>
      <c r="P3" s="6"/>
      <c r="Q3" s="6"/>
      <c r="R3" s="72">
        <f t="shared" ref="R3:R8" si="2">P3*Q3</f>
        <v>0</v>
      </c>
      <c r="S3" s="6"/>
      <c r="T3" s="73"/>
      <c r="U3" s="77"/>
      <c r="V3" s="88">
        <f t="shared" ref="V3:V8" si="3">R3-S3-T3</f>
        <v>0</v>
      </c>
      <c r="W3" s="42"/>
      <c r="X3" s="42"/>
      <c r="Y3" s="88">
        <f t="shared" ref="Y3:Y8" si="4">W3*X3</f>
        <v>0</v>
      </c>
      <c r="Z3" s="99"/>
      <c r="AA3" s="73"/>
      <c r="AB3" s="100"/>
      <c r="AC3" s="88">
        <f t="shared" ref="AC3:AC8" si="5">Y3-Z3-AA3</f>
        <v>0</v>
      </c>
      <c r="AD3" s="101"/>
      <c r="AE3" s="101"/>
      <c r="AF3" s="88">
        <f t="shared" ref="AF3:AF8" si="6">AD3*AE3</f>
        <v>0</v>
      </c>
      <c r="AG3" s="99"/>
      <c r="AH3" s="117"/>
      <c r="AI3" s="100"/>
      <c r="AJ3" s="88">
        <f t="shared" ref="AJ3:AJ8" si="7">AF3-AG3-AH3</f>
        <v>0</v>
      </c>
      <c r="AK3" s="102"/>
      <c r="AL3" s="99"/>
      <c r="AM3" s="99"/>
      <c r="AN3" s="99"/>
      <c r="AO3" s="117"/>
      <c r="AP3" s="100"/>
      <c r="AQ3" s="99"/>
      <c r="AR3" s="99"/>
      <c r="AS3" s="99"/>
      <c r="AT3" s="99"/>
      <c r="AU3" s="99"/>
      <c r="AV3" s="122"/>
      <c r="AW3" s="100"/>
      <c r="AX3" s="99"/>
      <c r="AY3" s="139">
        <v>290000</v>
      </c>
      <c r="AZ3" s="140">
        <v>2.415E-3</v>
      </c>
      <c r="BA3" s="141">
        <f t="shared" ref="BA3:BA8" si="8">AY3*AZ3</f>
        <v>700.35</v>
      </c>
      <c r="BB3" s="141"/>
      <c r="BC3" s="142"/>
      <c r="BD3" s="143"/>
      <c r="BE3" s="141">
        <f t="shared" ref="BE3:BE8" si="9">BA3-BB3-BC3</f>
        <v>700.35</v>
      </c>
      <c r="BF3" s="139">
        <v>290000</v>
      </c>
      <c r="BG3" s="140">
        <v>2.5473000000000002E-3</v>
      </c>
      <c r="BH3" s="72">
        <f t="shared" ref="BH3:BH8" si="10">BF3*BG3</f>
        <v>738.7170000000001</v>
      </c>
      <c r="BI3" s="6"/>
      <c r="BJ3" s="164">
        <v>1439.067</v>
      </c>
      <c r="BK3" s="165"/>
      <c r="BL3" s="75">
        <f t="shared" ref="BL3:BL8" si="11">BH3-BI3-BJ3</f>
        <v>-700.34999999999991</v>
      </c>
      <c r="BM3" s="139">
        <v>290000</v>
      </c>
      <c r="BN3" s="55">
        <v>2.7255999999999999E-3</v>
      </c>
      <c r="BO3" s="72">
        <f t="shared" ref="BO3:BO8" si="12">BM3*BN3</f>
        <v>790.42399999999998</v>
      </c>
      <c r="BP3" s="6">
        <v>694.17</v>
      </c>
      <c r="BQ3" s="164">
        <v>96.254000000000005</v>
      </c>
      <c r="BR3" s="147"/>
      <c r="BS3" s="75">
        <f t="shared" ref="BS3:BS8" si="13">BO3-BP3-BQ3</f>
        <v>0</v>
      </c>
      <c r="BT3" s="139">
        <v>290000</v>
      </c>
      <c r="BU3" s="6">
        <v>2.9028000000000001E-3</v>
      </c>
      <c r="BV3" s="190">
        <f t="shared" ref="BV3:BV8" si="14">BT3*BU3</f>
        <v>841.81200000000001</v>
      </c>
      <c r="BW3" s="6"/>
      <c r="BX3" s="164">
        <v>841.81200000000001</v>
      </c>
      <c r="BY3" s="147"/>
      <c r="BZ3" s="190">
        <f t="shared" ref="BZ3:BZ8" si="15">BV3-BX3-BW3</f>
        <v>0</v>
      </c>
      <c r="CA3" s="139">
        <v>290000</v>
      </c>
      <c r="CB3" s="191">
        <v>3.0769E-3</v>
      </c>
      <c r="CC3" s="194">
        <f t="shared" ref="CC3:CC8" si="16">CA3*CB3</f>
        <v>892.30100000000004</v>
      </c>
      <c r="CD3" s="190"/>
      <c r="CE3" s="142">
        <v>892.30100000000004</v>
      </c>
      <c r="CF3" s="204"/>
      <c r="CG3" s="194">
        <f t="shared" ref="CG3:CG8" si="17">CC3-CD3-CE3</f>
        <v>0</v>
      </c>
      <c r="CH3" s="194"/>
      <c r="CI3" s="194"/>
      <c r="CJ3" s="194"/>
      <c r="CK3" s="194"/>
      <c r="CL3" s="142"/>
      <c r="CM3" s="218"/>
      <c r="CN3" s="194"/>
      <c r="CO3" s="219"/>
      <c r="CP3" s="220">
        <f>O3+V3+AC3+AJ3+AQ3+AX3+BE3+BL3+BS3+BZ3+CG3</f>
        <v>1.1368683772161603E-13</v>
      </c>
      <c r="CQ3" s="221"/>
      <c r="CR3" s="6" t="s">
        <v>37</v>
      </c>
      <c r="CS3" s="226"/>
    </row>
    <row r="4" spans="1:97" s="2" customFormat="1" ht="15" customHeight="1">
      <c r="A4" s="41" t="s">
        <v>38</v>
      </c>
      <c r="B4" s="41" t="s">
        <v>39</v>
      </c>
      <c r="C4" s="41" t="s">
        <v>40</v>
      </c>
      <c r="D4" s="41" t="s">
        <v>35</v>
      </c>
      <c r="E4" s="43">
        <v>1</v>
      </c>
      <c r="F4" s="43"/>
      <c r="G4" s="41" t="s">
        <v>41</v>
      </c>
      <c r="H4" s="46">
        <v>170000119980</v>
      </c>
      <c r="I4" s="43"/>
      <c r="J4" s="76"/>
      <c r="K4" s="72">
        <f t="shared" si="0"/>
        <v>0</v>
      </c>
      <c r="L4" s="6"/>
      <c r="M4" s="73"/>
      <c r="N4" s="74"/>
      <c r="O4" s="75"/>
      <c r="P4" s="6"/>
      <c r="Q4" s="6"/>
      <c r="R4" s="72"/>
      <c r="S4" s="6"/>
      <c r="T4" s="73"/>
      <c r="U4" s="77"/>
      <c r="V4" s="88"/>
      <c r="W4" s="42"/>
      <c r="X4" s="42"/>
      <c r="Y4" s="88"/>
      <c r="Z4" s="99"/>
      <c r="AA4" s="73"/>
      <c r="AB4" s="100"/>
      <c r="AC4" s="88"/>
      <c r="AD4" s="101"/>
      <c r="AE4" s="101"/>
      <c r="AF4" s="88"/>
      <c r="AG4" s="99"/>
      <c r="AH4" s="117"/>
      <c r="AI4" s="100"/>
      <c r="AJ4" s="88"/>
      <c r="AK4" s="102"/>
      <c r="AL4" s="99"/>
      <c r="AM4" s="99"/>
      <c r="AN4" s="99"/>
      <c r="AO4" s="117"/>
      <c r="AP4" s="100"/>
      <c r="AQ4" s="99"/>
      <c r="AR4" s="99"/>
      <c r="AS4" s="99"/>
      <c r="AT4" s="99"/>
      <c r="AU4" s="99"/>
      <c r="AV4" s="122"/>
      <c r="AW4" s="100"/>
      <c r="AX4" s="99"/>
      <c r="AY4" s="144">
        <v>1150000</v>
      </c>
      <c r="AZ4" s="145">
        <v>1.4487E-2</v>
      </c>
      <c r="BA4" s="141">
        <f t="shared" si="8"/>
        <v>16660.05</v>
      </c>
      <c r="BB4" s="141"/>
      <c r="BC4" s="142"/>
      <c r="BD4" s="143"/>
      <c r="BE4" s="141">
        <f t="shared" si="9"/>
        <v>16660.05</v>
      </c>
      <c r="BF4" s="144">
        <v>1150000</v>
      </c>
      <c r="BG4" s="56">
        <v>1.52838E-2</v>
      </c>
      <c r="BH4" s="72">
        <f t="shared" si="10"/>
        <v>17576.37</v>
      </c>
      <c r="BI4" s="6"/>
      <c r="BJ4" s="164">
        <v>0</v>
      </c>
      <c r="BK4" s="165"/>
      <c r="BL4" s="75">
        <f t="shared" si="11"/>
        <v>17576.37</v>
      </c>
      <c r="BM4" s="144">
        <v>1150000</v>
      </c>
      <c r="BN4" s="55">
        <v>1.6353699999999999E-2</v>
      </c>
      <c r="BO4" s="72">
        <f t="shared" si="12"/>
        <v>18806.754999999997</v>
      </c>
      <c r="BP4" s="6"/>
      <c r="BQ4" s="164"/>
      <c r="BR4" s="147"/>
      <c r="BS4" s="75">
        <f t="shared" si="13"/>
        <v>18806.754999999997</v>
      </c>
      <c r="BT4" s="144">
        <v>1150000</v>
      </c>
      <c r="BU4" s="6">
        <v>1.74167E-2</v>
      </c>
      <c r="BV4" s="190">
        <f t="shared" si="14"/>
        <v>20029.205000000002</v>
      </c>
      <c r="BW4" s="6"/>
      <c r="BX4" s="164">
        <v>20029.205000000002</v>
      </c>
      <c r="BY4" s="147"/>
      <c r="BZ4" s="190">
        <f t="shared" si="15"/>
        <v>0</v>
      </c>
      <c r="CA4" s="144">
        <v>1150000</v>
      </c>
      <c r="CB4" s="191">
        <v>1.8461700000000001E-2</v>
      </c>
      <c r="CC4" s="194">
        <f t="shared" si="16"/>
        <v>21230.955000000002</v>
      </c>
      <c r="CD4" s="205"/>
      <c r="CE4" s="142">
        <v>1201.7049999999999</v>
      </c>
      <c r="CF4" s="204"/>
      <c r="CG4" s="206">
        <f t="shared" si="17"/>
        <v>20029.25</v>
      </c>
      <c r="CH4" s="141"/>
      <c r="CI4" s="141"/>
      <c r="CJ4" s="141"/>
      <c r="CK4" s="141"/>
      <c r="CL4" s="142"/>
      <c r="CM4" s="218"/>
      <c r="CN4" s="141"/>
      <c r="CO4" s="219"/>
      <c r="CP4" s="220">
        <f>O4+V4+AC4+AJ4+AQ4+AX4+BE4+BL4+BS4+BZ4+CG4</f>
        <v>73072.424999999988</v>
      </c>
      <c r="CQ4" s="221">
        <v>10029.25</v>
      </c>
      <c r="CR4" s="6" t="s">
        <v>37</v>
      </c>
      <c r="CS4" s="227" t="s">
        <v>42</v>
      </c>
    </row>
    <row r="5" spans="1:97" s="2" customFormat="1" ht="45" customHeight="1">
      <c r="A5" s="41" t="s">
        <v>3608</v>
      </c>
      <c r="B5" s="42" t="s">
        <v>43</v>
      </c>
      <c r="C5" s="47" t="s">
        <v>44</v>
      </c>
      <c r="D5" s="41" t="s">
        <v>35</v>
      </c>
      <c r="E5" s="43">
        <v>25</v>
      </c>
      <c r="F5" s="48"/>
      <c r="G5" s="49" t="s">
        <v>45</v>
      </c>
      <c r="H5" s="45">
        <v>340025000000004</v>
      </c>
      <c r="I5" s="48"/>
      <c r="J5" s="42"/>
      <c r="K5" s="72">
        <f t="shared" si="0"/>
        <v>0</v>
      </c>
      <c r="L5" s="6"/>
      <c r="M5" s="73"/>
      <c r="N5" s="77"/>
      <c r="O5" s="75">
        <f t="shared" si="1"/>
        <v>0</v>
      </c>
      <c r="P5" s="6"/>
      <c r="Q5" s="6"/>
      <c r="R5" s="72">
        <f t="shared" si="2"/>
        <v>0</v>
      </c>
      <c r="S5" s="6"/>
      <c r="T5" s="73"/>
      <c r="U5" s="77"/>
      <c r="V5" s="88">
        <f t="shared" si="3"/>
        <v>0</v>
      </c>
      <c r="W5" s="89"/>
      <c r="X5" s="89"/>
      <c r="Y5" s="88">
        <f t="shared" si="4"/>
        <v>0</v>
      </c>
      <c r="Z5" s="99"/>
      <c r="AA5" s="73"/>
      <c r="AB5" s="100"/>
      <c r="AC5" s="88">
        <f t="shared" si="5"/>
        <v>0</v>
      </c>
      <c r="AD5" s="101"/>
      <c r="AE5" s="101"/>
      <c r="AF5" s="88">
        <f t="shared" si="6"/>
        <v>0</v>
      </c>
      <c r="AG5" s="99"/>
      <c r="AH5" s="117"/>
      <c r="AI5" s="100"/>
      <c r="AJ5" s="88">
        <f t="shared" si="7"/>
        <v>0</v>
      </c>
      <c r="AK5" s="102"/>
      <c r="AL5" s="99"/>
      <c r="AM5" s="99"/>
      <c r="AN5" s="99"/>
      <c r="AO5" s="117"/>
      <c r="AP5" s="100"/>
      <c r="AQ5" s="99"/>
      <c r="AR5" s="99"/>
      <c r="AS5" s="99"/>
      <c r="AT5" s="99"/>
      <c r="AU5" s="99"/>
      <c r="AV5" s="122"/>
      <c r="AW5" s="100"/>
      <c r="AX5" s="99"/>
      <c r="AY5" s="146">
        <v>10000</v>
      </c>
      <c r="AZ5" s="140">
        <v>2.415E-3</v>
      </c>
      <c r="BA5" s="141">
        <f t="shared" si="8"/>
        <v>24.150000000000002</v>
      </c>
      <c r="BB5" s="141"/>
      <c r="BC5" s="142"/>
      <c r="BD5" s="143"/>
      <c r="BE5" s="141">
        <f t="shared" si="9"/>
        <v>24.150000000000002</v>
      </c>
      <c r="BF5" s="146">
        <v>10000</v>
      </c>
      <c r="BG5" s="6">
        <v>2.5473000000000002E-3</v>
      </c>
      <c r="BH5" s="72">
        <f t="shared" si="10"/>
        <v>25.473000000000003</v>
      </c>
      <c r="BI5" s="6"/>
      <c r="BJ5" s="164">
        <v>25.472999999999999</v>
      </c>
      <c r="BK5" s="165"/>
      <c r="BL5" s="75">
        <f t="shared" si="11"/>
        <v>0</v>
      </c>
      <c r="BM5" s="146">
        <v>10000</v>
      </c>
      <c r="BN5" s="55">
        <v>2.7255999999999999E-3</v>
      </c>
      <c r="BO5" s="72">
        <f t="shared" si="12"/>
        <v>27.256</v>
      </c>
      <c r="BP5" s="6"/>
      <c r="BQ5" s="164">
        <v>1.756</v>
      </c>
      <c r="BR5" s="147"/>
      <c r="BS5" s="75">
        <f t="shared" si="13"/>
        <v>25.5</v>
      </c>
      <c r="BT5" s="146">
        <v>10000</v>
      </c>
      <c r="BU5" s="6">
        <v>2.9028000000000001E-3</v>
      </c>
      <c r="BV5" s="190">
        <f t="shared" si="14"/>
        <v>29.028000000000002</v>
      </c>
      <c r="BW5" s="6"/>
      <c r="BX5" s="164">
        <v>29.027999999999999</v>
      </c>
      <c r="BY5" s="147"/>
      <c r="BZ5" s="190">
        <f t="shared" si="15"/>
        <v>3.5527136788005009E-15</v>
      </c>
      <c r="CA5" s="146">
        <v>10000</v>
      </c>
      <c r="CB5" s="191">
        <v>3.0769E-3</v>
      </c>
      <c r="CC5" s="194">
        <f t="shared" si="16"/>
        <v>30.769000000000002</v>
      </c>
      <c r="CD5" s="192"/>
      <c r="CE5" s="142">
        <v>1.669</v>
      </c>
      <c r="CF5" s="204" t="s">
        <v>46</v>
      </c>
      <c r="CG5" s="206">
        <f t="shared" si="17"/>
        <v>29.1</v>
      </c>
      <c r="CH5" s="141"/>
      <c r="CI5" s="141"/>
      <c r="CJ5" s="141"/>
      <c r="CK5" s="141"/>
      <c r="CL5" s="222">
        <v>29.1</v>
      </c>
      <c r="CM5" s="218"/>
      <c r="CN5" s="141">
        <f>CJ5-CK5-CL5</f>
        <v>-29.1</v>
      </c>
      <c r="CO5" s="219"/>
      <c r="CP5" s="220">
        <f>O5+V5+AC5+AJ5+AQ5+AX5+BE5+BL5+BS5+BZ5+CG5+CN5</f>
        <v>49.65</v>
      </c>
      <c r="CQ5" s="221">
        <v>29.1</v>
      </c>
      <c r="CR5" s="6" t="s">
        <v>37</v>
      </c>
    </row>
    <row r="6" spans="1:97" s="3" customFormat="1" ht="45" customHeight="1">
      <c r="A6" s="41" t="s">
        <v>47</v>
      </c>
      <c r="B6" s="42" t="s">
        <v>43</v>
      </c>
      <c r="C6" s="47" t="s">
        <v>44</v>
      </c>
      <c r="D6" s="41" t="s">
        <v>35</v>
      </c>
      <c r="E6" s="43">
        <v>27</v>
      </c>
      <c r="F6" s="43"/>
      <c r="G6" s="49" t="s">
        <v>45</v>
      </c>
      <c r="H6" s="50">
        <v>340027000000005</v>
      </c>
      <c r="I6" s="43"/>
      <c r="J6" s="78"/>
      <c r="K6" s="72">
        <f t="shared" si="0"/>
        <v>0</v>
      </c>
      <c r="L6" s="56"/>
      <c r="M6" s="73"/>
      <c r="N6" s="77"/>
      <c r="O6" s="75">
        <f t="shared" si="1"/>
        <v>0</v>
      </c>
      <c r="P6" s="56"/>
      <c r="Q6" s="56"/>
      <c r="R6" s="72">
        <f t="shared" si="2"/>
        <v>0</v>
      </c>
      <c r="S6" s="56"/>
      <c r="T6" s="73"/>
      <c r="U6" s="77"/>
      <c r="V6" s="88">
        <f t="shared" si="3"/>
        <v>0</v>
      </c>
      <c r="W6" s="78"/>
      <c r="X6" s="78"/>
      <c r="Y6" s="88">
        <f t="shared" si="4"/>
        <v>0</v>
      </c>
      <c r="Z6" s="99"/>
      <c r="AA6" s="73"/>
      <c r="AB6" s="100"/>
      <c r="AC6" s="88">
        <f t="shared" si="5"/>
        <v>0</v>
      </c>
      <c r="AD6" s="101"/>
      <c r="AE6" s="101"/>
      <c r="AF6" s="88">
        <f t="shared" si="6"/>
        <v>0</v>
      </c>
      <c r="AG6" s="99"/>
      <c r="AH6" s="117"/>
      <c r="AI6" s="100"/>
      <c r="AJ6" s="88">
        <f t="shared" si="7"/>
        <v>0</v>
      </c>
      <c r="AK6" s="102"/>
      <c r="AL6" s="99"/>
      <c r="AM6" s="99"/>
      <c r="AN6" s="99"/>
      <c r="AO6" s="117"/>
      <c r="AP6" s="100"/>
      <c r="AQ6" s="99"/>
      <c r="AR6" s="99"/>
      <c r="AS6" s="99"/>
      <c r="AT6" s="99"/>
      <c r="AU6" s="99"/>
      <c r="AV6" s="122"/>
      <c r="AW6" s="100"/>
      <c r="AX6" s="99"/>
      <c r="AY6" s="146">
        <v>10000</v>
      </c>
      <c r="AZ6" s="140">
        <v>2.415E-3</v>
      </c>
      <c r="BA6" s="141">
        <f t="shared" si="8"/>
        <v>24.150000000000002</v>
      </c>
      <c r="BB6" s="141"/>
      <c r="BC6" s="142"/>
      <c r="BD6" s="143"/>
      <c r="BE6" s="141">
        <f t="shared" si="9"/>
        <v>24.150000000000002</v>
      </c>
      <c r="BF6" s="146">
        <v>10000</v>
      </c>
      <c r="BG6" s="56">
        <v>2.5473000000000002E-3</v>
      </c>
      <c r="BH6" s="72">
        <f t="shared" si="10"/>
        <v>25.473000000000003</v>
      </c>
      <c r="BI6" s="56"/>
      <c r="BJ6" s="164">
        <v>49.622999999999998</v>
      </c>
      <c r="BK6" s="165"/>
      <c r="BL6" s="75">
        <f t="shared" si="11"/>
        <v>-24.149999999999995</v>
      </c>
      <c r="BM6" s="146">
        <v>10000</v>
      </c>
      <c r="BN6" s="55">
        <v>2.7255999999999999E-3</v>
      </c>
      <c r="BO6" s="72">
        <f t="shared" si="12"/>
        <v>27.256</v>
      </c>
      <c r="BP6" s="56"/>
      <c r="BQ6" s="164">
        <v>-4.0000000000013402E-3</v>
      </c>
      <c r="BR6" s="147"/>
      <c r="BS6" s="75">
        <f t="shared" si="13"/>
        <v>27.26</v>
      </c>
      <c r="BT6" s="146">
        <v>10000</v>
      </c>
      <c r="BU6" s="56">
        <v>2.9028000000000001E-3</v>
      </c>
      <c r="BV6" s="190">
        <f t="shared" si="14"/>
        <v>29.028000000000002</v>
      </c>
      <c r="BW6" s="168">
        <v>29.027999999999999</v>
      </c>
      <c r="BX6" s="164">
        <v>0</v>
      </c>
      <c r="BY6" s="147"/>
      <c r="BZ6" s="190">
        <f t="shared" si="15"/>
        <v>0</v>
      </c>
      <c r="CA6" s="146">
        <v>10000</v>
      </c>
      <c r="CB6" s="191">
        <v>3.0769E-3</v>
      </c>
      <c r="CC6" s="194">
        <f t="shared" si="16"/>
        <v>30.769000000000002</v>
      </c>
      <c r="CD6" s="207"/>
      <c r="CE6" s="142">
        <v>0</v>
      </c>
      <c r="CF6" s="204"/>
      <c r="CG6" s="206">
        <f t="shared" si="17"/>
        <v>30.769000000000002</v>
      </c>
      <c r="CH6" s="141"/>
      <c r="CI6" s="141"/>
      <c r="CJ6" s="141"/>
      <c r="CK6" s="141"/>
      <c r="CL6" s="222">
        <v>46.1</v>
      </c>
      <c r="CM6" s="218"/>
      <c r="CN6" s="141">
        <f>CJ6-CK6-CL6</f>
        <v>-46.1</v>
      </c>
      <c r="CO6" s="219"/>
      <c r="CP6" s="220">
        <f>O6+V6+AC6+AJ6+AQ6+AX6+BE6+BL6+BS6+BZ6+CG6+CN6</f>
        <v>11.929000000000009</v>
      </c>
      <c r="CQ6" s="221">
        <v>30.77</v>
      </c>
      <c r="CR6" s="6" t="s">
        <v>37</v>
      </c>
    </row>
    <row r="7" spans="1:97" s="3" customFormat="1" ht="45" customHeight="1">
      <c r="A7" s="41" t="s">
        <v>48</v>
      </c>
      <c r="B7" s="42" t="s">
        <v>43</v>
      </c>
      <c r="C7" s="47" t="s">
        <v>44</v>
      </c>
      <c r="D7" s="41" t="s">
        <v>35</v>
      </c>
      <c r="E7" s="43">
        <v>28</v>
      </c>
      <c r="F7" s="43"/>
      <c r="G7" s="49" t="s">
        <v>45</v>
      </c>
      <c r="H7" s="50">
        <v>340028000000006</v>
      </c>
      <c r="I7" s="43"/>
      <c r="J7" s="78"/>
      <c r="K7" s="72">
        <f t="shared" si="0"/>
        <v>0</v>
      </c>
      <c r="L7" s="56"/>
      <c r="M7" s="73"/>
      <c r="N7" s="77"/>
      <c r="O7" s="75">
        <f t="shared" si="1"/>
        <v>0</v>
      </c>
      <c r="P7" s="56"/>
      <c r="Q7" s="56"/>
      <c r="R7" s="72">
        <f t="shared" si="2"/>
        <v>0</v>
      </c>
      <c r="S7" s="56"/>
      <c r="T7" s="73"/>
      <c r="U7" s="77"/>
      <c r="V7" s="88">
        <f t="shared" si="3"/>
        <v>0</v>
      </c>
      <c r="W7" s="78"/>
      <c r="X7" s="78"/>
      <c r="Y7" s="88">
        <f t="shared" si="4"/>
        <v>0</v>
      </c>
      <c r="Z7" s="99"/>
      <c r="AA7" s="73"/>
      <c r="AB7" s="100"/>
      <c r="AC7" s="88">
        <f t="shared" si="5"/>
        <v>0</v>
      </c>
      <c r="AD7" s="101"/>
      <c r="AE7" s="101"/>
      <c r="AF7" s="88">
        <f t="shared" si="6"/>
        <v>0</v>
      </c>
      <c r="AG7" s="99"/>
      <c r="AH7" s="117"/>
      <c r="AI7" s="100"/>
      <c r="AJ7" s="88">
        <f t="shared" si="7"/>
        <v>0</v>
      </c>
      <c r="AK7" s="102"/>
      <c r="AL7" s="99"/>
      <c r="AM7" s="99"/>
      <c r="AN7" s="99"/>
      <c r="AO7" s="117"/>
      <c r="AP7" s="100"/>
      <c r="AQ7" s="99"/>
      <c r="AR7" s="99"/>
      <c r="AS7" s="99"/>
      <c r="AT7" s="99"/>
      <c r="AU7" s="99"/>
      <c r="AV7" s="122"/>
      <c r="AW7" s="100"/>
      <c r="AX7" s="99"/>
      <c r="AY7" s="146">
        <v>190000</v>
      </c>
      <c r="AZ7" s="140">
        <v>2.415E-3</v>
      </c>
      <c r="BA7" s="141">
        <f t="shared" si="8"/>
        <v>458.85</v>
      </c>
      <c r="BB7" s="141"/>
      <c r="BC7" s="142"/>
      <c r="BD7" s="143"/>
      <c r="BE7" s="141">
        <f t="shared" si="9"/>
        <v>458.85</v>
      </c>
      <c r="BF7" s="146">
        <v>190000</v>
      </c>
      <c r="BG7" s="56">
        <v>2.5473000000000002E-3</v>
      </c>
      <c r="BH7" s="72">
        <f t="shared" si="10"/>
        <v>483.98700000000002</v>
      </c>
      <c r="BI7" s="56"/>
      <c r="BJ7" s="164">
        <v>942.83699999999999</v>
      </c>
      <c r="BK7" s="165"/>
      <c r="BL7" s="75">
        <f t="shared" si="11"/>
        <v>-458.84999999999997</v>
      </c>
      <c r="BM7" s="146">
        <v>190000</v>
      </c>
      <c r="BN7" s="55">
        <v>2.7255999999999999E-3</v>
      </c>
      <c r="BO7" s="72">
        <f t="shared" si="12"/>
        <v>517.86400000000003</v>
      </c>
      <c r="BP7" s="56"/>
      <c r="BQ7" s="164">
        <v>63.054000000000002</v>
      </c>
      <c r="BR7" s="147"/>
      <c r="BS7" s="75">
        <f t="shared" si="13"/>
        <v>454.81000000000006</v>
      </c>
      <c r="BT7" s="146">
        <v>190000</v>
      </c>
      <c r="BU7" s="56">
        <v>2.9028000000000001E-3</v>
      </c>
      <c r="BV7" s="190">
        <f t="shared" si="14"/>
        <v>551.53200000000004</v>
      </c>
      <c r="BW7" s="56"/>
      <c r="BX7" s="164">
        <v>551.53200000000004</v>
      </c>
      <c r="BY7" s="147"/>
      <c r="BZ7" s="190">
        <f t="shared" si="15"/>
        <v>0</v>
      </c>
      <c r="CA7" s="146">
        <v>190000</v>
      </c>
      <c r="CB7" s="191">
        <v>3.0769E-3</v>
      </c>
      <c r="CC7" s="194">
        <f t="shared" si="16"/>
        <v>584.61099999999999</v>
      </c>
      <c r="CD7" s="190"/>
      <c r="CE7" s="142">
        <v>584.61099999999999</v>
      </c>
      <c r="CF7" s="204"/>
      <c r="CG7" s="194">
        <f t="shared" si="17"/>
        <v>0</v>
      </c>
      <c r="CH7" s="194"/>
      <c r="CI7" s="194"/>
      <c r="CJ7" s="194"/>
      <c r="CK7" s="194"/>
      <c r="CL7" s="142"/>
      <c r="CM7" s="218"/>
      <c r="CN7" s="194"/>
      <c r="CO7" s="219"/>
      <c r="CP7" s="220">
        <f>O7+V7+AC7+AJ7+AQ7+AX7+BE7+BL7+BS7+BZ7+CG7</f>
        <v>454.81000000000012</v>
      </c>
      <c r="CQ7" s="221"/>
      <c r="CR7" s="6" t="s">
        <v>37</v>
      </c>
    </row>
    <row r="8" spans="1:97" s="3" customFormat="1" ht="45" customHeight="1">
      <c r="A8" s="41" t="s">
        <v>49</v>
      </c>
      <c r="B8" s="42" t="s">
        <v>43</v>
      </c>
      <c r="C8" s="47" t="s">
        <v>44</v>
      </c>
      <c r="D8" s="41" t="s">
        <v>35</v>
      </c>
      <c r="E8" s="43">
        <v>29</v>
      </c>
      <c r="F8" s="43"/>
      <c r="G8" s="49" t="s">
        <v>45</v>
      </c>
      <c r="H8" s="50">
        <v>340029000000007</v>
      </c>
      <c r="I8" s="43"/>
      <c r="J8" s="78"/>
      <c r="K8" s="72">
        <f t="shared" si="0"/>
        <v>0</v>
      </c>
      <c r="L8" s="56"/>
      <c r="M8" s="73"/>
      <c r="N8" s="77"/>
      <c r="O8" s="75">
        <f t="shared" si="1"/>
        <v>0</v>
      </c>
      <c r="P8" s="56"/>
      <c r="Q8" s="56"/>
      <c r="R8" s="72">
        <f t="shared" si="2"/>
        <v>0</v>
      </c>
      <c r="S8" s="56"/>
      <c r="T8" s="73"/>
      <c r="U8" s="77"/>
      <c r="V8" s="88">
        <f t="shared" si="3"/>
        <v>0</v>
      </c>
      <c r="W8" s="78"/>
      <c r="X8" s="78"/>
      <c r="Y8" s="88">
        <f t="shared" si="4"/>
        <v>0</v>
      </c>
      <c r="Z8" s="99"/>
      <c r="AA8" s="73"/>
      <c r="AB8" s="100"/>
      <c r="AC8" s="88">
        <f t="shared" si="5"/>
        <v>0</v>
      </c>
      <c r="AD8" s="101"/>
      <c r="AE8" s="101"/>
      <c r="AF8" s="88">
        <f t="shared" si="6"/>
        <v>0</v>
      </c>
      <c r="AG8" s="99"/>
      <c r="AH8" s="117"/>
      <c r="AI8" s="100"/>
      <c r="AJ8" s="88">
        <f t="shared" si="7"/>
        <v>0</v>
      </c>
      <c r="AK8" s="102"/>
      <c r="AL8" s="99"/>
      <c r="AM8" s="99"/>
      <c r="AN8" s="99"/>
      <c r="AO8" s="117"/>
      <c r="AP8" s="100"/>
      <c r="AQ8" s="99"/>
      <c r="AR8" s="99"/>
      <c r="AS8" s="99"/>
      <c r="AT8" s="99"/>
      <c r="AU8" s="99"/>
      <c r="AV8" s="122"/>
      <c r="AW8" s="100"/>
      <c r="AX8" s="99"/>
      <c r="AY8" s="146">
        <v>200000</v>
      </c>
      <c r="AZ8" s="140">
        <v>2.415E-3</v>
      </c>
      <c r="BA8" s="141">
        <f t="shared" si="8"/>
        <v>483</v>
      </c>
      <c r="BB8" s="141"/>
      <c r="BC8" s="142"/>
      <c r="BD8" s="143"/>
      <c r="BE8" s="141">
        <f t="shared" si="9"/>
        <v>483</v>
      </c>
      <c r="BF8" s="146">
        <v>200000</v>
      </c>
      <c r="BG8" s="56">
        <v>2.5473000000000002E-3</v>
      </c>
      <c r="BH8" s="72">
        <f t="shared" si="10"/>
        <v>509.46000000000004</v>
      </c>
      <c r="BI8" s="56"/>
      <c r="BJ8" s="164">
        <v>992.46</v>
      </c>
      <c r="BK8" s="165"/>
      <c r="BL8" s="75">
        <f t="shared" si="11"/>
        <v>-483</v>
      </c>
      <c r="BM8" s="146">
        <v>200000</v>
      </c>
      <c r="BN8" s="55">
        <v>2.7255999999999999E-3</v>
      </c>
      <c r="BO8" s="72">
        <f t="shared" si="12"/>
        <v>545.12</v>
      </c>
      <c r="BP8" s="56"/>
      <c r="BQ8" s="164">
        <v>66.349999999999994</v>
      </c>
      <c r="BR8" s="147"/>
      <c r="BS8" s="75">
        <f t="shared" si="13"/>
        <v>478.77</v>
      </c>
      <c r="BT8" s="146">
        <v>200000</v>
      </c>
      <c r="BU8" s="56">
        <v>2.9028000000000001E-3</v>
      </c>
      <c r="BV8" s="190">
        <f t="shared" si="14"/>
        <v>580.56000000000006</v>
      </c>
      <c r="BW8" s="56"/>
      <c r="BX8" s="164">
        <v>580.55999999999995</v>
      </c>
      <c r="BY8" s="147"/>
      <c r="BZ8" s="190">
        <f t="shared" si="15"/>
        <v>1.1368683772161603E-13</v>
      </c>
      <c r="CA8" s="146">
        <v>200000</v>
      </c>
      <c r="CB8" s="191">
        <v>3.0769E-3</v>
      </c>
      <c r="CC8" s="194">
        <f t="shared" si="16"/>
        <v>615.38</v>
      </c>
      <c r="CD8" s="190"/>
      <c r="CE8" s="142">
        <v>615.38</v>
      </c>
      <c r="CF8" s="204"/>
      <c r="CG8" s="194">
        <f t="shared" si="17"/>
        <v>0</v>
      </c>
      <c r="CH8" s="194"/>
      <c r="CI8" s="194"/>
      <c r="CJ8" s="194"/>
      <c r="CK8" s="194"/>
      <c r="CL8" s="142"/>
      <c r="CM8" s="218"/>
      <c r="CN8" s="194"/>
      <c r="CO8" s="219"/>
      <c r="CP8" s="220">
        <f>O8+V8+AC8+AJ8+AQ8+AX8+BE8+BL8+BS8+BZ8+CG8</f>
        <v>478.7700000000001</v>
      </c>
      <c r="CQ8" s="221"/>
      <c r="CR8" s="6" t="s">
        <v>37</v>
      </c>
    </row>
    <row r="9" spans="1:97" s="3" customFormat="1" ht="45" customHeight="1">
      <c r="A9" s="41" t="s">
        <v>50</v>
      </c>
      <c r="B9" s="42" t="s">
        <v>51</v>
      </c>
      <c r="C9" s="47" t="s">
        <v>52</v>
      </c>
      <c r="D9" s="41" t="s">
        <v>35</v>
      </c>
      <c r="E9" s="43">
        <v>29</v>
      </c>
      <c r="F9" s="43"/>
      <c r="G9" s="49" t="s">
        <v>53</v>
      </c>
      <c r="H9" s="50"/>
      <c r="I9" s="43"/>
      <c r="J9" s="78"/>
      <c r="K9" s="72"/>
      <c r="L9" s="56"/>
      <c r="M9" s="73"/>
      <c r="N9" s="77"/>
      <c r="O9" s="75"/>
      <c r="P9" s="56"/>
      <c r="Q9" s="56"/>
      <c r="R9" s="72"/>
      <c r="S9" s="56"/>
      <c r="T9" s="73"/>
      <c r="U9" s="77"/>
      <c r="V9" s="88"/>
      <c r="W9" s="78"/>
      <c r="X9" s="78"/>
      <c r="Y9" s="88"/>
      <c r="Z9" s="99"/>
      <c r="AA9" s="73"/>
      <c r="AB9" s="100"/>
      <c r="AC9" s="88"/>
      <c r="AD9" s="101"/>
      <c r="AE9" s="101"/>
      <c r="AF9" s="88"/>
      <c r="AG9" s="99"/>
      <c r="AH9" s="117"/>
      <c r="AI9" s="100"/>
      <c r="AJ9" s="88"/>
      <c r="AK9" s="102"/>
      <c r="AL9" s="99"/>
      <c r="AM9" s="99"/>
      <c r="AN9" s="99"/>
      <c r="AO9" s="117"/>
      <c r="AP9" s="100"/>
      <c r="AQ9" s="99"/>
      <c r="AR9" s="99"/>
      <c r="AS9" s="99"/>
      <c r="AT9" s="99"/>
      <c r="AU9" s="99"/>
      <c r="AV9" s="122"/>
      <c r="AW9" s="100"/>
      <c r="AX9" s="99"/>
      <c r="AY9" s="146"/>
      <c r="AZ9" s="140"/>
      <c r="BA9" s="141"/>
      <c r="BB9" s="141"/>
      <c r="BC9" s="142"/>
      <c r="BD9" s="143"/>
      <c r="BE9" s="141"/>
      <c r="BF9" s="146"/>
      <c r="BG9" s="56"/>
      <c r="BH9" s="72"/>
      <c r="BI9" s="56"/>
      <c r="BJ9" s="164"/>
      <c r="BK9" s="165"/>
      <c r="BL9" s="75"/>
      <c r="BM9" s="146"/>
      <c r="BN9" s="55"/>
      <c r="BO9" s="72"/>
      <c r="BP9" s="56"/>
      <c r="BQ9" s="164"/>
      <c r="BR9" s="147"/>
      <c r="BS9" s="75"/>
      <c r="BT9" s="146"/>
      <c r="BU9" s="56"/>
      <c r="BV9" s="190"/>
      <c r="BW9" s="56"/>
      <c r="BX9" s="164"/>
      <c r="BY9" s="147"/>
      <c r="BZ9" s="190"/>
      <c r="CA9" s="146"/>
      <c r="CB9" s="191"/>
      <c r="CC9" s="194"/>
      <c r="CD9" s="190"/>
      <c r="CE9" s="142"/>
      <c r="CF9" s="204"/>
      <c r="CG9" s="194"/>
      <c r="CH9" s="194"/>
      <c r="CI9" s="194"/>
      <c r="CJ9" s="194"/>
      <c r="CK9" s="194"/>
      <c r="CL9" s="142"/>
      <c r="CM9" s="218"/>
      <c r="CN9" s="194"/>
      <c r="CO9" s="219"/>
      <c r="CP9" s="220"/>
      <c r="CQ9" s="221"/>
      <c r="CR9" s="6"/>
      <c r="CS9" s="227" t="s">
        <v>42</v>
      </c>
    </row>
    <row r="10" spans="1:97" s="3" customFormat="1" ht="45" customHeight="1">
      <c r="A10" s="41" t="s">
        <v>54</v>
      </c>
      <c r="B10" s="42" t="s">
        <v>43</v>
      </c>
      <c r="C10" s="47" t="s">
        <v>44</v>
      </c>
      <c r="D10" s="41" t="s">
        <v>35</v>
      </c>
      <c r="E10" s="43">
        <v>30</v>
      </c>
      <c r="F10" s="43"/>
      <c r="G10" s="49" t="s">
        <v>45</v>
      </c>
      <c r="H10" s="50">
        <v>340030000000008</v>
      </c>
      <c r="I10" s="43"/>
      <c r="J10" s="78"/>
      <c r="K10" s="72">
        <f t="shared" ref="K10:K16" si="18">I10*J10</f>
        <v>0</v>
      </c>
      <c r="L10" s="56"/>
      <c r="M10" s="73"/>
      <c r="N10" s="77"/>
      <c r="O10" s="75">
        <f t="shared" ref="O10:O16" si="19">K10-L10-M10</f>
        <v>0</v>
      </c>
      <c r="P10" s="56"/>
      <c r="Q10" s="56"/>
      <c r="R10" s="72">
        <f t="shared" ref="R10:R16" si="20">P10*Q10</f>
        <v>0</v>
      </c>
      <c r="S10" s="56"/>
      <c r="T10" s="73"/>
      <c r="U10" s="77"/>
      <c r="V10" s="88">
        <f t="shared" ref="V10:V16" si="21">R10-S10-T10</f>
        <v>0</v>
      </c>
      <c r="W10" s="78"/>
      <c r="X10" s="78"/>
      <c r="Y10" s="88">
        <f t="shared" ref="Y10:Y16" si="22">W10*X10</f>
        <v>0</v>
      </c>
      <c r="Z10" s="99"/>
      <c r="AA10" s="73"/>
      <c r="AB10" s="100"/>
      <c r="AC10" s="88">
        <f t="shared" ref="AC10:AC16" si="23">Y10-Z10-AA10</f>
        <v>0</v>
      </c>
      <c r="AD10" s="101"/>
      <c r="AE10" s="101"/>
      <c r="AF10" s="88">
        <f t="shared" ref="AF10:AF16" si="24">AD10*AE10</f>
        <v>0</v>
      </c>
      <c r="AG10" s="99"/>
      <c r="AH10" s="117"/>
      <c r="AI10" s="100"/>
      <c r="AJ10" s="88">
        <f t="shared" ref="AJ10:AJ16" si="25">AF10-AG10-AH10</f>
        <v>0</v>
      </c>
      <c r="AK10" s="102"/>
      <c r="AL10" s="99"/>
      <c r="AM10" s="99"/>
      <c r="AN10" s="99"/>
      <c r="AO10" s="117"/>
      <c r="AP10" s="100"/>
      <c r="AQ10" s="99"/>
      <c r="AR10" s="99"/>
      <c r="AS10" s="99"/>
      <c r="AT10" s="99"/>
      <c r="AU10" s="99"/>
      <c r="AV10" s="122"/>
      <c r="AW10" s="100"/>
      <c r="AX10" s="99"/>
      <c r="AY10" s="146">
        <v>470000</v>
      </c>
      <c r="AZ10" s="140">
        <v>2.415E-3</v>
      </c>
      <c r="BA10" s="141">
        <f t="shared" ref="BA10:BA16" si="26">AY10*AZ10</f>
        <v>1135.05</v>
      </c>
      <c r="BB10" s="141"/>
      <c r="BC10" s="142"/>
      <c r="BD10" s="143"/>
      <c r="BE10" s="141">
        <f t="shared" ref="BE10:BE16" si="27">BA10-BB10-BC10</f>
        <v>1135.05</v>
      </c>
      <c r="BF10" s="146">
        <v>470000</v>
      </c>
      <c r="BG10" s="56">
        <v>2.5473000000000002E-3</v>
      </c>
      <c r="BH10" s="72">
        <f t="shared" ref="BH10:BH16" si="28">BF10*BG10</f>
        <v>1197.231</v>
      </c>
      <c r="BI10" s="56"/>
      <c r="BJ10" s="164">
        <v>2332.2809999999999</v>
      </c>
      <c r="BK10" s="165"/>
      <c r="BL10" s="75">
        <f t="shared" ref="BL10:BL16" si="29">BH10-BI10-BJ10</f>
        <v>-1135.05</v>
      </c>
      <c r="BM10" s="146">
        <v>470000</v>
      </c>
      <c r="BN10" s="55">
        <v>2.7255999999999999E-3</v>
      </c>
      <c r="BO10" s="72">
        <f t="shared" ref="BO10:BO16" si="30">BM10*BN10</f>
        <v>1281.0319999999999</v>
      </c>
      <c r="BP10" s="56"/>
      <c r="BQ10" s="164">
        <v>1281.0319999999999</v>
      </c>
      <c r="BR10" s="147"/>
      <c r="BS10" s="75">
        <f t="shared" ref="BS10:BS16" si="31">BO10-BP10-BQ10</f>
        <v>0</v>
      </c>
      <c r="BT10" s="146">
        <v>470000</v>
      </c>
      <c r="BU10" s="56">
        <v>2.9028000000000001E-3</v>
      </c>
      <c r="BV10" s="190">
        <f t="shared" ref="BV10:BV16" si="32">BT10*BU10</f>
        <v>1364.316</v>
      </c>
      <c r="BW10" s="56"/>
      <c r="BX10" s="164">
        <v>1364.316</v>
      </c>
      <c r="BY10" s="147"/>
      <c r="BZ10" s="190">
        <f t="shared" ref="BZ10:BZ16" si="33">BV10-BX10-BW10</f>
        <v>0</v>
      </c>
      <c r="CA10" s="146">
        <v>470000</v>
      </c>
      <c r="CB10" s="191">
        <v>3.0769E-3</v>
      </c>
      <c r="CC10" s="194">
        <f t="shared" ref="CC10:CC16" si="34">CA10*CB10</f>
        <v>1446.143</v>
      </c>
      <c r="CD10" s="190"/>
      <c r="CE10" s="142">
        <v>1446.143</v>
      </c>
      <c r="CF10" s="204"/>
      <c r="CG10" s="194">
        <f t="shared" ref="CG10:CG16" si="35">CC10-CD10-CE10</f>
        <v>0</v>
      </c>
      <c r="CH10" s="194"/>
      <c r="CI10" s="194"/>
      <c r="CJ10" s="194"/>
      <c r="CK10" s="194"/>
      <c r="CL10" s="142"/>
      <c r="CM10" s="218"/>
      <c r="CN10" s="194"/>
      <c r="CO10" s="219"/>
      <c r="CP10" s="220">
        <f t="shared" ref="CP10:CP15" si="36">O10+V10+AC10+AJ10+AQ10+AX10+BE10+BL10+BS10+BZ10+CG10</f>
        <v>0</v>
      </c>
      <c r="CQ10" s="221"/>
      <c r="CR10" s="6" t="s">
        <v>37</v>
      </c>
    </row>
    <row r="11" spans="1:97" s="3" customFormat="1" ht="45" customHeight="1">
      <c r="A11" s="41" t="s">
        <v>55</v>
      </c>
      <c r="B11" s="42" t="s">
        <v>43</v>
      </c>
      <c r="C11" s="47" t="s">
        <v>44</v>
      </c>
      <c r="D11" s="41" t="s">
        <v>35</v>
      </c>
      <c r="E11" s="43">
        <v>31</v>
      </c>
      <c r="F11" s="43"/>
      <c r="G11" s="49" t="s">
        <v>45</v>
      </c>
      <c r="H11" s="50">
        <v>340031000000009</v>
      </c>
      <c r="I11" s="43"/>
      <c r="J11" s="78"/>
      <c r="K11" s="72">
        <f t="shared" si="18"/>
        <v>0</v>
      </c>
      <c r="L11" s="56"/>
      <c r="M11" s="73"/>
      <c r="N11" s="77"/>
      <c r="O11" s="75">
        <f t="shared" si="19"/>
        <v>0</v>
      </c>
      <c r="P11" s="56"/>
      <c r="Q11" s="56"/>
      <c r="R11" s="72">
        <f t="shared" si="20"/>
        <v>0</v>
      </c>
      <c r="S11" s="56"/>
      <c r="T11" s="73"/>
      <c r="U11" s="77"/>
      <c r="V11" s="88">
        <f t="shared" si="21"/>
        <v>0</v>
      </c>
      <c r="W11" s="78"/>
      <c r="X11" s="78"/>
      <c r="Y11" s="88">
        <f t="shared" si="22"/>
        <v>0</v>
      </c>
      <c r="Z11" s="99"/>
      <c r="AA11" s="73"/>
      <c r="AB11" s="100"/>
      <c r="AC11" s="88">
        <f t="shared" si="23"/>
        <v>0</v>
      </c>
      <c r="AD11" s="101"/>
      <c r="AE11" s="101"/>
      <c r="AF11" s="88">
        <f t="shared" si="24"/>
        <v>0</v>
      </c>
      <c r="AG11" s="99"/>
      <c r="AH11" s="117"/>
      <c r="AI11" s="100"/>
      <c r="AJ11" s="88">
        <f t="shared" si="25"/>
        <v>0</v>
      </c>
      <c r="AK11" s="118"/>
      <c r="AL11" s="99"/>
      <c r="AM11" s="99"/>
      <c r="AN11" s="99"/>
      <c r="AO11" s="117"/>
      <c r="AP11" s="100"/>
      <c r="AQ11" s="99"/>
      <c r="AR11" s="99"/>
      <c r="AS11" s="99"/>
      <c r="AT11" s="99"/>
      <c r="AU11" s="99"/>
      <c r="AV11" s="122"/>
      <c r="AW11" s="100"/>
      <c r="AX11" s="99"/>
      <c r="AY11" s="146">
        <v>510000</v>
      </c>
      <c r="AZ11" s="140">
        <v>2.415E-3</v>
      </c>
      <c r="BA11" s="141">
        <f t="shared" si="26"/>
        <v>1231.6500000000001</v>
      </c>
      <c r="BB11" s="141"/>
      <c r="BC11" s="142"/>
      <c r="BD11" s="147"/>
      <c r="BE11" s="141">
        <f t="shared" si="27"/>
        <v>1231.6500000000001</v>
      </c>
      <c r="BF11" s="146">
        <v>510000</v>
      </c>
      <c r="BG11" s="56">
        <v>2.5473000000000002E-3</v>
      </c>
      <c r="BH11" s="72">
        <f t="shared" si="28"/>
        <v>1299.123</v>
      </c>
      <c r="BI11" s="56"/>
      <c r="BJ11" s="164">
        <v>2530.7730000000001</v>
      </c>
      <c r="BK11" s="165"/>
      <c r="BL11" s="75">
        <f t="shared" si="29"/>
        <v>-1231.6500000000001</v>
      </c>
      <c r="BM11" s="146">
        <v>510000</v>
      </c>
      <c r="BN11" s="55">
        <v>2.7255999999999999E-3</v>
      </c>
      <c r="BO11" s="72">
        <f t="shared" si="30"/>
        <v>1390.056</v>
      </c>
      <c r="BP11" s="56"/>
      <c r="BQ11" s="164">
        <v>1390.056</v>
      </c>
      <c r="BR11" s="147"/>
      <c r="BS11" s="75">
        <f t="shared" si="31"/>
        <v>0</v>
      </c>
      <c r="BT11" s="146">
        <v>510000</v>
      </c>
      <c r="BU11" s="56">
        <v>2.9028000000000001E-3</v>
      </c>
      <c r="BV11" s="190">
        <f t="shared" si="32"/>
        <v>1480.4280000000001</v>
      </c>
      <c r="BW11" s="56"/>
      <c r="BX11" s="164">
        <v>1480.4280000000001</v>
      </c>
      <c r="BY11" s="147"/>
      <c r="BZ11" s="190">
        <f t="shared" si="33"/>
        <v>0</v>
      </c>
      <c r="CA11" s="146">
        <v>510000</v>
      </c>
      <c r="CB11" s="191">
        <v>3.0769E-3</v>
      </c>
      <c r="CC11" s="194">
        <f t="shared" si="34"/>
        <v>1569.2190000000001</v>
      </c>
      <c r="CD11" s="190"/>
      <c r="CE11" s="142">
        <v>1569.2190000000001</v>
      </c>
      <c r="CF11" s="204"/>
      <c r="CG11" s="194">
        <f t="shared" si="35"/>
        <v>0</v>
      </c>
      <c r="CH11" s="194"/>
      <c r="CI11" s="194"/>
      <c r="CJ11" s="194"/>
      <c r="CK11" s="194"/>
      <c r="CL11" s="142"/>
      <c r="CM11" s="218"/>
      <c r="CN11" s="194"/>
      <c r="CO11" s="219"/>
      <c r="CP11" s="220">
        <f t="shared" si="36"/>
        <v>0</v>
      </c>
      <c r="CQ11" s="221"/>
      <c r="CR11" s="6" t="s">
        <v>37</v>
      </c>
    </row>
    <row r="12" spans="1:97" s="3" customFormat="1" ht="45" customHeight="1">
      <c r="A12" s="41" t="s">
        <v>56</v>
      </c>
      <c r="B12" s="42" t="s">
        <v>43</v>
      </c>
      <c r="C12" s="47" t="s">
        <v>44</v>
      </c>
      <c r="D12" s="41" t="s">
        <v>35</v>
      </c>
      <c r="E12" s="43">
        <v>33</v>
      </c>
      <c r="F12" s="43"/>
      <c r="G12" s="49" t="s">
        <v>45</v>
      </c>
      <c r="H12" s="50">
        <v>340033000000001</v>
      </c>
      <c r="I12" s="43"/>
      <c r="J12" s="78"/>
      <c r="K12" s="72">
        <f t="shared" si="18"/>
        <v>0</v>
      </c>
      <c r="L12" s="56"/>
      <c r="M12" s="73"/>
      <c r="N12" s="77"/>
      <c r="O12" s="75">
        <f t="shared" si="19"/>
        <v>0</v>
      </c>
      <c r="P12" s="56"/>
      <c r="Q12" s="56"/>
      <c r="R12" s="72">
        <f t="shared" si="20"/>
        <v>0</v>
      </c>
      <c r="S12" s="56"/>
      <c r="T12" s="73"/>
      <c r="U12" s="77"/>
      <c r="V12" s="88">
        <f t="shared" si="21"/>
        <v>0</v>
      </c>
      <c r="W12" s="78"/>
      <c r="X12" s="78"/>
      <c r="Y12" s="88">
        <f t="shared" si="22"/>
        <v>0</v>
      </c>
      <c r="Z12" s="99"/>
      <c r="AA12" s="73"/>
      <c r="AB12" s="100"/>
      <c r="AC12" s="88">
        <f t="shared" si="23"/>
        <v>0</v>
      </c>
      <c r="AD12" s="101"/>
      <c r="AE12" s="101"/>
      <c r="AF12" s="88">
        <f t="shared" si="24"/>
        <v>0</v>
      </c>
      <c r="AG12" s="99"/>
      <c r="AH12" s="117"/>
      <c r="AI12" s="100"/>
      <c r="AJ12" s="88">
        <f t="shared" si="25"/>
        <v>0</v>
      </c>
      <c r="AK12" s="102"/>
      <c r="AL12" s="99"/>
      <c r="AM12" s="99"/>
      <c r="AN12" s="99"/>
      <c r="AO12" s="117"/>
      <c r="AP12" s="100"/>
      <c r="AQ12" s="99"/>
      <c r="AR12" s="99"/>
      <c r="AS12" s="99"/>
      <c r="AT12" s="99"/>
      <c r="AU12" s="99"/>
      <c r="AV12" s="122"/>
      <c r="AW12" s="100"/>
      <c r="AX12" s="99"/>
      <c r="AY12" s="146">
        <v>580000</v>
      </c>
      <c r="AZ12" s="140">
        <v>2.415E-3</v>
      </c>
      <c r="BA12" s="141">
        <f t="shared" si="26"/>
        <v>1400.7</v>
      </c>
      <c r="BB12" s="141"/>
      <c r="BC12" s="142"/>
      <c r="BD12" s="143"/>
      <c r="BE12" s="141">
        <f t="shared" si="27"/>
        <v>1400.7</v>
      </c>
      <c r="BF12" s="146">
        <v>580000</v>
      </c>
      <c r="BG12" s="56">
        <v>2.5473000000000002E-3</v>
      </c>
      <c r="BH12" s="72">
        <f t="shared" si="28"/>
        <v>1477.4340000000002</v>
      </c>
      <c r="BI12" s="56"/>
      <c r="BJ12" s="164">
        <v>2878.134</v>
      </c>
      <c r="BK12" s="165"/>
      <c r="BL12" s="75">
        <f t="shared" si="29"/>
        <v>-1400.6999999999998</v>
      </c>
      <c r="BM12" s="146">
        <v>580000</v>
      </c>
      <c r="BN12" s="55">
        <v>2.7255999999999999E-3</v>
      </c>
      <c r="BO12" s="72">
        <f t="shared" si="30"/>
        <v>1580.848</v>
      </c>
      <c r="BP12" s="56"/>
      <c r="BQ12" s="164">
        <v>1580.848</v>
      </c>
      <c r="BR12" s="147"/>
      <c r="BS12" s="75">
        <f t="shared" si="31"/>
        <v>0</v>
      </c>
      <c r="BT12" s="146">
        <v>580000</v>
      </c>
      <c r="BU12" s="56">
        <v>2.9028000000000001E-3</v>
      </c>
      <c r="BV12" s="190">
        <f t="shared" si="32"/>
        <v>1683.624</v>
      </c>
      <c r="BW12" s="56"/>
      <c r="BX12" s="164">
        <v>1683.624</v>
      </c>
      <c r="BY12" s="147"/>
      <c r="BZ12" s="190">
        <f t="shared" si="33"/>
        <v>0</v>
      </c>
      <c r="CA12" s="146">
        <v>580000</v>
      </c>
      <c r="CB12" s="191">
        <v>3.0769E-3</v>
      </c>
      <c r="CC12" s="194">
        <f t="shared" si="34"/>
        <v>1784.6020000000001</v>
      </c>
      <c r="CD12" s="190"/>
      <c r="CE12" s="142">
        <v>1784.6020000000001</v>
      </c>
      <c r="CF12" s="204"/>
      <c r="CG12" s="194">
        <f t="shared" si="35"/>
        <v>0</v>
      </c>
      <c r="CH12" s="194"/>
      <c r="CI12" s="194"/>
      <c r="CJ12" s="194"/>
      <c r="CK12" s="194"/>
      <c r="CL12" s="142"/>
      <c r="CM12" s="218"/>
      <c r="CN12" s="194"/>
      <c r="CO12" s="219"/>
      <c r="CP12" s="220">
        <f t="shared" si="36"/>
        <v>2.2737367544323206E-13</v>
      </c>
      <c r="CQ12" s="221"/>
      <c r="CR12" s="6" t="s">
        <v>37</v>
      </c>
    </row>
    <row r="13" spans="1:97" s="3" customFormat="1" ht="45" customHeight="1">
      <c r="A13" s="41" t="s">
        <v>57</v>
      </c>
      <c r="B13" s="42" t="s">
        <v>43</v>
      </c>
      <c r="C13" s="47" t="s">
        <v>44</v>
      </c>
      <c r="D13" s="41" t="s">
        <v>35</v>
      </c>
      <c r="E13" s="43">
        <v>34</v>
      </c>
      <c r="F13" s="43"/>
      <c r="G13" s="49" t="s">
        <v>45</v>
      </c>
      <c r="H13" s="50">
        <v>340034000000002</v>
      </c>
      <c r="I13" s="43"/>
      <c r="J13" s="78"/>
      <c r="K13" s="72">
        <f t="shared" si="18"/>
        <v>0</v>
      </c>
      <c r="L13" s="56"/>
      <c r="M13" s="73"/>
      <c r="N13" s="77"/>
      <c r="O13" s="75">
        <f t="shared" si="19"/>
        <v>0</v>
      </c>
      <c r="P13" s="56"/>
      <c r="Q13" s="56"/>
      <c r="R13" s="72">
        <f t="shared" si="20"/>
        <v>0</v>
      </c>
      <c r="S13" s="56"/>
      <c r="T13" s="73"/>
      <c r="U13" s="77"/>
      <c r="V13" s="88">
        <f t="shared" si="21"/>
        <v>0</v>
      </c>
      <c r="W13" s="78"/>
      <c r="X13" s="78"/>
      <c r="Y13" s="88">
        <f t="shared" si="22"/>
        <v>0</v>
      </c>
      <c r="Z13" s="99"/>
      <c r="AA13" s="73"/>
      <c r="AB13" s="100"/>
      <c r="AC13" s="88">
        <f t="shared" si="23"/>
        <v>0</v>
      </c>
      <c r="AD13" s="101"/>
      <c r="AE13" s="101"/>
      <c r="AF13" s="88">
        <f t="shared" si="24"/>
        <v>0</v>
      </c>
      <c r="AG13" s="99"/>
      <c r="AH13" s="117"/>
      <c r="AI13" s="100"/>
      <c r="AJ13" s="88">
        <f t="shared" si="25"/>
        <v>0</v>
      </c>
      <c r="AK13" s="102"/>
      <c r="AL13" s="99"/>
      <c r="AM13" s="99"/>
      <c r="AN13" s="99"/>
      <c r="AO13" s="117"/>
      <c r="AP13" s="100"/>
      <c r="AQ13" s="99"/>
      <c r="AR13" s="99"/>
      <c r="AS13" s="99"/>
      <c r="AT13" s="99"/>
      <c r="AU13" s="99"/>
      <c r="AV13" s="122"/>
      <c r="AW13" s="100"/>
      <c r="AX13" s="99"/>
      <c r="AY13" s="146">
        <v>520000</v>
      </c>
      <c r="AZ13" s="140">
        <v>2.415E-3</v>
      </c>
      <c r="BA13" s="141">
        <f t="shared" si="26"/>
        <v>1255.8</v>
      </c>
      <c r="BB13" s="141"/>
      <c r="BC13" s="142"/>
      <c r="BD13" s="143"/>
      <c r="BE13" s="141">
        <f t="shared" si="27"/>
        <v>1255.8</v>
      </c>
      <c r="BF13" s="146">
        <v>520000</v>
      </c>
      <c r="BG13" s="56">
        <v>2.5473000000000002E-3</v>
      </c>
      <c r="BH13" s="72">
        <f t="shared" si="28"/>
        <v>1324.596</v>
      </c>
      <c r="BI13" s="56"/>
      <c r="BJ13" s="164">
        <v>2580.3960000000002</v>
      </c>
      <c r="BK13" s="165"/>
      <c r="BL13" s="75">
        <f t="shared" si="29"/>
        <v>-1255.8000000000002</v>
      </c>
      <c r="BM13" s="146">
        <v>520000</v>
      </c>
      <c r="BN13" s="55">
        <v>2.7255999999999999E-3</v>
      </c>
      <c r="BO13" s="72">
        <f t="shared" si="30"/>
        <v>1417.3119999999999</v>
      </c>
      <c r="BP13" s="56"/>
      <c r="BQ13" s="164">
        <v>1417.3119999999999</v>
      </c>
      <c r="BR13" s="147"/>
      <c r="BS13" s="75">
        <f t="shared" si="31"/>
        <v>0</v>
      </c>
      <c r="BT13" s="146">
        <v>520000</v>
      </c>
      <c r="BU13" s="56">
        <v>2.9028000000000001E-3</v>
      </c>
      <c r="BV13" s="190">
        <f t="shared" si="32"/>
        <v>1509.4560000000001</v>
      </c>
      <c r="BW13" s="56"/>
      <c r="BX13" s="164">
        <v>1509.4559999999999</v>
      </c>
      <c r="BY13" s="147"/>
      <c r="BZ13" s="190">
        <f t="shared" si="33"/>
        <v>2.2737367544323206E-13</v>
      </c>
      <c r="CA13" s="146">
        <v>520000</v>
      </c>
      <c r="CB13" s="191">
        <v>3.0769E-3</v>
      </c>
      <c r="CC13" s="194">
        <f t="shared" si="34"/>
        <v>1599.9880000000001</v>
      </c>
      <c r="CD13" s="190"/>
      <c r="CE13" s="142">
        <v>1599.9880000000001</v>
      </c>
      <c r="CF13" s="204"/>
      <c r="CG13" s="194">
        <f t="shared" si="35"/>
        <v>0</v>
      </c>
      <c r="CH13" s="194"/>
      <c r="CI13" s="194"/>
      <c r="CJ13" s="194"/>
      <c r="CK13" s="194"/>
      <c r="CL13" s="142"/>
      <c r="CM13" s="218"/>
      <c r="CN13" s="194"/>
      <c r="CO13" s="219"/>
      <c r="CP13" s="220">
        <f t="shared" si="36"/>
        <v>0</v>
      </c>
      <c r="CQ13" s="221"/>
      <c r="CR13" s="6" t="s">
        <v>37</v>
      </c>
    </row>
    <row r="14" spans="1:97" s="3" customFormat="1" ht="45" customHeight="1">
      <c r="A14" s="41" t="s">
        <v>58</v>
      </c>
      <c r="B14" s="42" t="s">
        <v>43</v>
      </c>
      <c r="C14" s="47" t="s">
        <v>44</v>
      </c>
      <c r="D14" s="41" t="s">
        <v>35</v>
      </c>
      <c r="E14" s="43">
        <v>35</v>
      </c>
      <c r="F14" s="43"/>
      <c r="G14" s="49" t="s">
        <v>45</v>
      </c>
      <c r="H14" s="50">
        <v>340035000000003</v>
      </c>
      <c r="I14" s="43"/>
      <c r="J14" s="78"/>
      <c r="K14" s="72">
        <f t="shared" si="18"/>
        <v>0</v>
      </c>
      <c r="L14" s="56"/>
      <c r="M14" s="73"/>
      <c r="N14" s="77"/>
      <c r="O14" s="75">
        <f t="shared" si="19"/>
        <v>0</v>
      </c>
      <c r="P14" s="56"/>
      <c r="Q14" s="56"/>
      <c r="R14" s="72">
        <f t="shared" si="20"/>
        <v>0</v>
      </c>
      <c r="S14" s="56"/>
      <c r="T14" s="73"/>
      <c r="U14" s="77"/>
      <c r="V14" s="88">
        <f t="shared" si="21"/>
        <v>0</v>
      </c>
      <c r="W14" s="78"/>
      <c r="X14" s="78"/>
      <c r="Y14" s="88">
        <f t="shared" si="22"/>
        <v>0</v>
      </c>
      <c r="Z14" s="99"/>
      <c r="AA14" s="73"/>
      <c r="AB14" s="100"/>
      <c r="AC14" s="88">
        <f t="shared" si="23"/>
        <v>0</v>
      </c>
      <c r="AD14" s="101"/>
      <c r="AE14" s="101"/>
      <c r="AF14" s="88">
        <f t="shared" si="24"/>
        <v>0</v>
      </c>
      <c r="AG14" s="99"/>
      <c r="AH14" s="117"/>
      <c r="AI14" s="100"/>
      <c r="AJ14" s="88">
        <f t="shared" si="25"/>
        <v>0</v>
      </c>
      <c r="AK14" s="102"/>
      <c r="AL14" s="99"/>
      <c r="AM14" s="99"/>
      <c r="AN14" s="99"/>
      <c r="AO14" s="117"/>
      <c r="AP14" s="100"/>
      <c r="AQ14" s="99"/>
      <c r="AR14" s="99"/>
      <c r="AS14" s="99"/>
      <c r="AT14" s="99"/>
      <c r="AU14" s="99"/>
      <c r="AV14" s="122"/>
      <c r="AW14" s="100"/>
      <c r="AX14" s="99"/>
      <c r="AY14" s="146">
        <v>550000</v>
      </c>
      <c r="AZ14" s="140">
        <v>2.415E-3</v>
      </c>
      <c r="BA14" s="141">
        <f t="shared" si="26"/>
        <v>1328.25</v>
      </c>
      <c r="BB14" s="141"/>
      <c r="BC14" s="142"/>
      <c r="BD14" s="143"/>
      <c r="BE14" s="141">
        <f t="shared" si="27"/>
        <v>1328.25</v>
      </c>
      <c r="BF14" s="146">
        <v>550000</v>
      </c>
      <c r="BG14" s="56">
        <v>2.5473000000000002E-3</v>
      </c>
      <c r="BH14" s="72">
        <f t="shared" si="28"/>
        <v>1401.0150000000001</v>
      </c>
      <c r="BI14" s="56"/>
      <c r="BJ14" s="164">
        <v>2729.2649999999999</v>
      </c>
      <c r="BK14" s="165"/>
      <c r="BL14" s="75">
        <f t="shared" si="29"/>
        <v>-1328.2499999999998</v>
      </c>
      <c r="BM14" s="146">
        <v>550000</v>
      </c>
      <c r="BN14" s="55">
        <v>2.7255999999999999E-3</v>
      </c>
      <c r="BO14" s="72">
        <f t="shared" si="30"/>
        <v>1499.08</v>
      </c>
      <c r="BP14" s="56"/>
      <c r="BQ14" s="164">
        <v>1499.08</v>
      </c>
      <c r="BR14" s="147"/>
      <c r="BS14" s="75">
        <f t="shared" si="31"/>
        <v>0</v>
      </c>
      <c r="BT14" s="146">
        <v>550000</v>
      </c>
      <c r="BU14" s="56">
        <v>2.9028000000000001E-3</v>
      </c>
      <c r="BV14" s="190">
        <f t="shared" si="32"/>
        <v>1596.54</v>
      </c>
      <c r="BW14" s="56"/>
      <c r="BX14" s="164">
        <v>1596.54</v>
      </c>
      <c r="BY14" s="147"/>
      <c r="BZ14" s="190">
        <f t="shared" si="33"/>
        <v>0</v>
      </c>
      <c r="CA14" s="146">
        <v>550000</v>
      </c>
      <c r="CB14" s="191">
        <v>3.0769E-3</v>
      </c>
      <c r="CC14" s="194">
        <f t="shared" si="34"/>
        <v>1692.2950000000001</v>
      </c>
      <c r="CD14" s="190"/>
      <c r="CE14" s="142">
        <v>1692.2950000000001</v>
      </c>
      <c r="CF14" s="204"/>
      <c r="CG14" s="194">
        <f t="shared" si="35"/>
        <v>0</v>
      </c>
      <c r="CH14" s="194"/>
      <c r="CI14" s="194"/>
      <c r="CJ14" s="194"/>
      <c r="CK14" s="194"/>
      <c r="CL14" s="142"/>
      <c r="CM14" s="218"/>
      <c r="CN14" s="194"/>
      <c r="CO14" s="219"/>
      <c r="CP14" s="220">
        <f t="shared" si="36"/>
        <v>2.2737367544323206E-13</v>
      </c>
      <c r="CQ14" s="221"/>
      <c r="CR14" s="6" t="s">
        <v>37</v>
      </c>
    </row>
    <row r="15" spans="1:97" s="3" customFormat="1" ht="45" customHeight="1">
      <c r="A15" s="41" t="s">
        <v>59</v>
      </c>
      <c r="B15" s="42" t="s">
        <v>43</v>
      </c>
      <c r="C15" s="47" t="s">
        <v>44</v>
      </c>
      <c r="D15" s="41" t="s">
        <v>35</v>
      </c>
      <c r="E15" s="43">
        <v>36</v>
      </c>
      <c r="F15" s="43"/>
      <c r="G15" s="49" t="s">
        <v>45</v>
      </c>
      <c r="H15" s="50">
        <v>340036000000004</v>
      </c>
      <c r="I15" s="43"/>
      <c r="J15" s="78"/>
      <c r="K15" s="72">
        <f t="shared" si="18"/>
        <v>0</v>
      </c>
      <c r="L15" s="56"/>
      <c r="M15" s="73"/>
      <c r="N15" s="77"/>
      <c r="O15" s="75">
        <f t="shared" si="19"/>
        <v>0</v>
      </c>
      <c r="P15" s="56"/>
      <c r="Q15" s="56"/>
      <c r="R15" s="72">
        <f t="shared" si="20"/>
        <v>0</v>
      </c>
      <c r="S15" s="56"/>
      <c r="T15" s="73"/>
      <c r="U15" s="77"/>
      <c r="V15" s="88">
        <f t="shared" si="21"/>
        <v>0</v>
      </c>
      <c r="W15" s="78"/>
      <c r="X15" s="78"/>
      <c r="Y15" s="88">
        <f t="shared" si="22"/>
        <v>0</v>
      </c>
      <c r="Z15" s="99"/>
      <c r="AA15" s="73"/>
      <c r="AB15" s="100"/>
      <c r="AC15" s="88">
        <f t="shared" si="23"/>
        <v>0</v>
      </c>
      <c r="AD15" s="101"/>
      <c r="AE15" s="101"/>
      <c r="AF15" s="88">
        <f t="shared" si="24"/>
        <v>0</v>
      </c>
      <c r="AG15" s="99"/>
      <c r="AH15" s="117"/>
      <c r="AI15" s="100"/>
      <c r="AJ15" s="88">
        <f t="shared" si="25"/>
        <v>0</v>
      </c>
      <c r="AK15" s="102"/>
      <c r="AL15" s="99"/>
      <c r="AM15" s="99"/>
      <c r="AN15" s="119"/>
      <c r="AO15" s="117"/>
      <c r="AP15" s="100"/>
      <c r="AQ15" s="99"/>
      <c r="AR15" s="99"/>
      <c r="AS15" s="99"/>
      <c r="AT15" s="99"/>
      <c r="AU15" s="99"/>
      <c r="AV15" s="122"/>
      <c r="AW15" s="100"/>
      <c r="AX15" s="99"/>
      <c r="AY15" s="146">
        <v>570000</v>
      </c>
      <c r="AZ15" s="140">
        <v>2.415E-3</v>
      </c>
      <c r="BA15" s="141">
        <f t="shared" si="26"/>
        <v>1376.55</v>
      </c>
      <c r="BB15" s="141"/>
      <c r="BC15" s="142"/>
      <c r="BD15" s="143"/>
      <c r="BE15" s="141">
        <f t="shared" si="27"/>
        <v>1376.55</v>
      </c>
      <c r="BF15" s="146">
        <v>570000</v>
      </c>
      <c r="BG15" s="56">
        <v>2.5473000000000002E-3</v>
      </c>
      <c r="BH15" s="72">
        <f t="shared" si="28"/>
        <v>1451.961</v>
      </c>
      <c r="BI15" s="56"/>
      <c r="BJ15" s="164">
        <v>2828.511</v>
      </c>
      <c r="BK15" s="165"/>
      <c r="BL15" s="75">
        <f t="shared" si="29"/>
        <v>-1376.55</v>
      </c>
      <c r="BM15" s="146">
        <v>570000</v>
      </c>
      <c r="BN15" s="55">
        <v>2.7255999999999999E-3</v>
      </c>
      <c r="BO15" s="72">
        <f t="shared" si="30"/>
        <v>1553.5919999999999</v>
      </c>
      <c r="BP15" s="56"/>
      <c r="BQ15" s="164">
        <v>1553.5920000000001</v>
      </c>
      <c r="BR15" s="147"/>
      <c r="BS15" s="75">
        <f t="shared" si="31"/>
        <v>0</v>
      </c>
      <c r="BT15" s="146">
        <v>570000</v>
      </c>
      <c r="BU15" s="56">
        <v>2.9028000000000001E-3</v>
      </c>
      <c r="BV15" s="190">
        <f t="shared" si="32"/>
        <v>1654.596</v>
      </c>
      <c r="BW15" s="56"/>
      <c r="BX15" s="164">
        <v>1654.596</v>
      </c>
      <c r="BY15" s="147"/>
      <c r="BZ15" s="190">
        <f t="shared" si="33"/>
        <v>0</v>
      </c>
      <c r="CA15" s="146">
        <v>570000</v>
      </c>
      <c r="CB15" s="191">
        <v>3.0769E-3</v>
      </c>
      <c r="CC15" s="194">
        <f t="shared" si="34"/>
        <v>1753.8330000000001</v>
      </c>
      <c r="CD15" s="190"/>
      <c r="CE15" s="142">
        <v>1753.8330000000001</v>
      </c>
      <c r="CF15" s="204"/>
      <c r="CG15" s="194">
        <f t="shared" si="35"/>
        <v>0</v>
      </c>
      <c r="CH15" s="194"/>
      <c r="CI15" s="194"/>
      <c r="CJ15" s="194"/>
      <c r="CK15" s="194"/>
      <c r="CL15" s="142"/>
      <c r="CM15" s="218"/>
      <c r="CN15" s="194"/>
      <c r="CO15" s="219"/>
      <c r="CP15" s="220">
        <f t="shared" si="36"/>
        <v>0</v>
      </c>
      <c r="CQ15" s="221"/>
      <c r="CR15" s="6" t="s">
        <v>37</v>
      </c>
    </row>
    <row r="16" spans="1:97" s="3" customFormat="1" ht="45" customHeight="1">
      <c r="A16" s="41" t="s">
        <v>60</v>
      </c>
      <c r="B16" s="42" t="s">
        <v>43</v>
      </c>
      <c r="C16" s="47" t="s">
        <v>44</v>
      </c>
      <c r="D16" s="41" t="s">
        <v>35</v>
      </c>
      <c r="E16" s="43">
        <v>39</v>
      </c>
      <c r="F16" s="43"/>
      <c r="G16" s="49" t="s">
        <v>45</v>
      </c>
      <c r="H16" s="50">
        <v>340039000000007</v>
      </c>
      <c r="I16" s="43"/>
      <c r="J16" s="78"/>
      <c r="K16" s="72">
        <f t="shared" si="18"/>
        <v>0</v>
      </c>
      <c r="L16" s="56"/>
      <c r="M16" s="73"/>
      <c r="N16" s="77"/>
      <c r="O16" s="75">
        <f t="shared" si="19"/>
        <v>0</v>
      </c>
      <c r="P16" s="56"/>
      <c r="Q16" s="56"/>
      <c r="R16" s="72">
        <f t="shared" si="20"/>
        <v>0</v>
      </c>
      <c r="S16" s="56"/>
      <c r="T16" s="73"/>
      <c r="U16" s="77"/>
      <c r="V16" s="88">
        <f t="shared" si="21"/>
        <v>0</v>
      </c>
      <c r="W16" s="78"/>
      <c r="X16" s="78"/>
      <c r="Y16" s="88">
        <f t="shared" si="22"/>
        <v>0</v>
      </c>
      <c r="Z16" s="99"/>
      <c r="AA16" s="73"/>
      <c r="AB16" s="100"/>
      <c r="AC16" s="88">
        <f t="shared" si="23"/>
        <v>0</v>
      </c>
      <c r="AD16" s="101"/>
      <c r="AE16" s="101"/>
      <c r="AF16" s="88">
        <f t="shared" si="24"/>
        <v>0</v>
      </c>
      <c r="AG16" s="99"/>
      <c r="AH16" s="117"/>
      <c r="AI16" s="100"/>
      <c r="AJ16" s="88">
        <f t="shared" si="25"/>
        <v>0</v>
      </c>
      <c r="AK16" s="102"/>
      <c r="AL16" s="99"/>
      <c r="AM16" s="99"/>
      <c r="AN16" s="119"/>
      <c r="AO16" s="117"/>
      <c r="AP16" s="100"/>
      <c r="AQ16" s="99"/>
      <c r="AR16" s="99"/>
      <c r="AS16" s="99"/>
      <c r="AT16" s="99"/>
      <c r="AU16" s="99"/>
      <c r="AV16" s="122"/>
      <c r="AW16" s="100"/>
      <c r="AX16" s="99"/>
      <c r="AY16" s="146">
        <v>510000</v>
      </c>
      <c r="AZ16" s="140">
        <v>2.415E-3</v>
      </c>
      <c r="BA16" s="141">
        <f t="shared" si="26"/>
        <v>1231.6500000000001</v>
      </c>
      <c r="BB16" s="141"/>
      <c r="BC16" s="142"/>
      <c r="BD16" s="143"/>
      <c r="BE16" s="141">
        <f t="shared" si="27"/>
        <v>1231.6500000000001</v>
      </c>
      <c r="BF16" s="146">
        <v>510000</v>
      </c>
      <c r="BG16" s="56">
        <v>2.5473000000000002E-3</v>
      </c>
      <c r="BH16" s="72">
        <f t="shared" si="28"/>
        <v>1299.123</v>
      </c>
      <c r="BI16" s="56"/>
      <c r="BJ16" s="164">
        <v>2530.7730000000001</v>
      </c>
      <c r="BK16" s="165"/>
      <c r="BL16" s="75">
        <f t="shared" si="29"/>
        <v>-1231.6500000000001</v>
      </c>
      <c r="BM16" s="146">
        <v>510000</v>
      </c>
      <c r="BN16" s="55">
        <v>2.7255999999999999E-3</v>
      </c>
      <c r="BO16" s="72">
        <f t="shared" si="30"/>
        <v>1390.056</v>
      </c>
      <c r="BP16" s="56"/>
      <c r="BQ16" s="164">
        <v>1390.056</v>
      </c>
      <c r="BR16" s="147"/>
      <c r="BS16" s="75">
        <f t="shared" si="31"/>
        <v>0</v>
      </c>
      <c r="BT16" s="146">
        <v>510000</v>
      </c>
      <c r="BU16" s="56">
        <v>2.9028000000000001E-3</v>
      </c>
      <c r="BV16" s="190">
        <f t="shared" si="32"/>
        <v>1480.4280000000001</v>
      </c>
      <c r="BW16" s="56">
        <v>1390.09</v>
      </c>
      <c r="BX16" s="164">
        <v>90.338000000000207</v>
      </c>
      <c r="BY16" s="147"/>
      <c r="BZ16" s="190">
        <f t="shared" si="33"/>
        <v>0</v>
      </c>
      <c r="CA16" s="146">
        <v>510000</v>
      </c>
      <c r="CB16" s="191">
        <v>3.0769E-3</v>
      </c>
      <c r="CC16" s="194">
        <f t="shared" si="34"/>
        <v>1569.2190000000001</v>
      </c>
      <c r="CD16" s="192"/>
      <c r="CE16" s="142">
        <v>1478.819</v>
      </c>
      <c r="CF16" s="204"/>
      <c r="CG16" s="206">
        <f t="shared" si="35"/>
        <v>90.400000000000091</v>
      </c>
      <c r="CH16" s="141"/>
      <c r="CI16" s="141"/>
      <c r="CJ16" s="141"/>
      <c r="CK16" s="141"/>
      <c r="CL16" s="222">
        <v>90.4</v>
      </c>
      <c r="CM16" s="218"/>
      <c r="CN16" s="141">
        <f>CJ16-CK16-CL16</f>
        <v>-90.4</v>
      </c>
      <c r="CO16" s="219"/>
      <c r="CP16" s="220">
        <f>O16+V16+AC16+AJ16+AQ16+AX16+BE16+BL16+BS16+BZ16+CG16+CN16</f>
        <v>0</v>
      </c>
      <c r="CQ16" s="221">
        <v>90.4</v>
      </c>
      <c r="CR16" s="6" t="s">
        <v>37</v>
      </c>
    </row>
    <row r="17" spans="1:97" s="3" customFormat="1" ht="45" customHeight="1">
      <c r="A17" s="41" t="s">
        <v>61</v>
      </c>
      <c r="B17" s="42" t="s">
        <v>62</v>
      </c>
      <c r="C17" s="47" t="s">
        <v>52</v>
      </c>
      <c r="D17" s="41" t="s">
        <v>35</v>
      </c>
      <c r="E17" s="43">
        <v>39</v>
      </c>
      <c r="F17" s="43"/>
      <c r="G17" s="49" t="s">
        <v>53</v>
      </c>
      <c r="H17" s="50"/>
      <c r="I17" s="43"/>
      <c r="J17" s="78"/>
      <c r="K17" s="72"/>
      <c r="L17" s="56"/>
      <c r="M17" s="73"/>
      <c r="N17" s="77"/>
      <c r="O17" s="75"/>
      <c r="P17" s="56"/>
      <c r="Q17" s="56"/>
      <c r="R17" s="72"/>
      <c r="S17" s="56"/>
      <c r="T17" s="73"/>
      <c r="U17" s="77"/>
      <c r="V17" s="88"/>
      <c r="W17" s="78"/>
      <c r="X17" s="78"/>
      <c r="Y17" s="88"/>
      <c r="Z17" s="99"/>
      <c r="AA17" s="73"/>
      <c r="AB17" s="100"/>
      <c r="AC17" s="88"/>
      <c r="AD17" s="101"/>
      <c r="AE17" s="101"/>
      <c r="AF17" s="88"/>
      <c r="AG17" s="99"/>
      <c r="AH17" s="117"/>
      <c r="AI17" s="100"/>
      <c r="AJ17" s="88"/>
      <c r="AK17" s="102"/>
      <c r="AL17" s="99"/>
      <c r="AM17" s="99"/>
      <c r="AN17" s="119"/>
      <c r="AO17" s="117"/>
      <c r="AP17" s="100"/>
      <c r="AQ17" s="99"/>
      <c r="AR17" s="99"/>
      <c r="AS17" s="99"/>
      <c r="AT17" s="99"/>
      <c r="AU17" s="99"/>
      <c r="AV17" s="122"/>
      <c r="AW17" s="100"/>
      <c r="AX17" s="99"/>
      <c r="AY17" s="146"/>
      <c r="AZ17" s="140"/>
      <c r="BA17" s="141"/>
      <c r="BB17" s="141"/>
      <c r="BC17" s="142"/>
      <c r="BD17" s="143"/>
      <c r="BE17" s="141"/>
      <c r="BF17" s="146"/>
      <c r="BG17" s="56"/>
      <c r="BH17" s="72"/>
      <c r="BI17" s="56"/>
      <c r="BJ17" s="164"/>
      <c r="BK17" s="165"/>
      <c r="BL17" s="75"/>
      <c r="BM17" s="146"/>
      <c r="BN17" s="55"/>
      <c r="BO17" s="72"/>
      <c r="BP17" s="56"/>
      <c r="BQ17" s="164"/>
      <c r="BR17" s="147"/>
      <c r="BS17" s="75"/>
      <c r="BT17" s="146"/>
      <c r="BU17" s="56"/>
      <c r="BV17" s="190"/>
      <c r="BW17" s="56"/>
      <c r="BX17" s="164"/>
      <c r="BY17" s="147"/>
      <c r="BZ17" s="190"/>
      <c r="CA17" s="146"/>
      <c r="CB17" s="191"/>
      <c r="CC17" s="194"/>
      <c r="CD17" s="192"/>
      <c r="CE17" s="142"/>
      <c r="CF17" s="204"/>
      <c r="CG17" s="206"/>
      <c r="CH17" s="141"/>
      <c r="CI17" s="141"/>
      <c r="CJ17" s="141"/>
      <c r="CK17" s="141"/>
      <c r="CL17" s="142"/>
      <c r="CM17" s="218"/>
      <c r="CN17" s="141"/>
      <c r="CO17" s="219"/>
      <c r="CP17" s="220"/>
      <c r="CQ17" s="221"/>
      <c r="CR17" s="6"/>
      <c r="CS17" s="227" t="s">
        <v>42</v>
      </c>
    </row>
    <row r="18" spans="1:97" s="3" customFormat="1" ht="30" customHeight="1">
      <c r="A18" s="41" t="s">
        <v>63</v>
      </c>
      <c r="B18" s="42" t="s">
        <v>64</v>
      </c>
      <c r="C18" s="51" t="s">
        <v>65</v>
      </c>
      <c r="D18" s="41" t="s">
        <v>35</v>
      </c>
      <c r="E18" s="43">
        <v>40</v>
      </c>
      <c r="F18" s="52"/>
      <c r="G18" s="44" t="s">
        <v>66</v>
      </c>
      <c r="H18" s="50">
        <v>320040000000009</v>
      </c>
      <c r="I18" s="52"/>
      <c r="J18" s="78"/>
      <c r="K18" s="72">
        <f t="shared" ref="K18:K48" si="37">I18*J18</f>
        <v>0</v>
      </c>
      <c r="L18" s="56"/>
      <c r="M18" s="73"/>
      <c r="N18" s="77"/>
      <c r="O18" s="75">
        <f t="shared" ref="O18:O48" si="38">K18-L18-M18</f>
        <v>0</v>
      </c>
      <c r="P18" s="56"/>
      <c r="Q18" s="56"/>
      <c r="R18" s="72">
        <f t="shared" ref="R18:R48" si="39">P18*Q18</f>
        <v>0</v>
      </c>
      <c r="S18" s="56"/>
      <c r="T18" s="73"/>
      <c r="U18" s="77"/>
      <c r="V18" s="88">
        <f t="shared" ref="V18:V48" si="40">R18-S18-T18</f>
        <v>0</v>
      </c>
      <c r="W18" s="78"/>
      <c r="X18" s="78"/>
      <c r="Y18" s="88">
        <f t="shared" ref="Y18:Y48" si="41">W18*X18</f>
        <v>0</v>
      </c>
      <c r="Z18" s="99"/>
      <c r="AA18" s="73"/>
      <c r="AB18" s="100"/>
      <c r="AC18" s="88">
        <f t="shared" ref="AC18:AC48" si="42">Y18-Z18-AA18</f>
        <v>0</v>
      </c>
      <c r="AD18" s="101"/>
      <c r="AE18" s="101"/>
      <c r="AF18" s="88">
        <f t="shared" ref="AF18:AF48" si="43">AD18*AE18</f>
        <v>0</v>
      </c>
      <c r="AG18" s="99"/>
      <c r="AH18" s="117"/>
      <c r="AI18" s="100"/>
      <c r="AJ18" s="88">
        <f t="shared" ref="AJ18:AJ48" si="44">AF18-AG18-AH18</f>
        <v>0</v>
      </c>
      <c r="AK18" s="102"/>
      <c r="AL18" s="99"/>
      <c r="AM18" s="99"/>
      <c r="AN18" s="99"/>
      <c r="AO18" s="117"/>
      <c r="AP18" s="100"/>
      <c r="AQ18" s="99"/>
      <c r="AR18" s="99"/>
      <c r="AS18" s="99"/>
      <c r="AT18" s="99"/>
      <c r="AU18" s="99"/>
      <c r="AV18" s="122"/>
      <c r="AW18" s="100"/>
      <c r="AX18" s="99"/>
      <c r="AY18" s="139">
        <v>250000</v>
      </c>
      <c r="AZ18" s="140">
        <v>2.415E-3</v>
      </c>
      <c r="BA18" s="141">
        <f t="shared" ref="BA18:BA48" si="45">AY18*AZ18</f>
        <v>603.75</v>
      </c>
      <c r="BB18" s="141"/>
      <c r="BC18" s="142"/>
      <c r="BD18" s="143"/>
      <c r="BE18" s="141">
        <f t="shared" ref="BE18:BE48" si="46">BA18-BB18-BC18</f>
        <v>603.75</v>
      </c>
      <c r="BF18" s="139">
        <v>250000</v>
      </c>
      <c r="BG18" s="56">
        <v>2.5473000000000002E-3</v>
      </c>
      <c r="BH18" s="72">
        <f t="shared" ref="BH18:BH48" si="47">BF18*BG18</f>
        <v>636.82500000000005</v>
      </c>
      <c r="BI18" s="56"/>
      <c r="BJ18" s="164">
        <v>1240.575</v>
      </c>
      <c r="BK18" s="165"/>
      <c r="BL18" s="75">
        <f t="shared" ref="BL18:BL48" si="48">BH18-BI18-BJ18</f>
        <v>-603.75</v>
      </c>
      <c r="BM18" s="139">
        <v>250000</v>
      </c>
      <c r="BN18" s="55">
        <v>2.7255999999999999E-3</v>
      </c>
      <c r="BO18" s="72">
        <f t="shared" ref="BO18:BO48" si="49">BM18*BN18</f>
        <v>681.4</v>
      </c>
      <c r="BP18" s="56"/>
      <c r="BQ18" s="164">
        <v>83</v>
      </c>
      <c r="BR18" s="147"/>
      <c r="BS18" s="75">
        <f t="shared" ref="BS18:BS48" si="50">BO18-BP18-BQ18</f>
        <v>598.4</v>
      </c>
      <c r="BT18" s="139">
        <v>250000</v>
      </c>
      <c r="BU18" s="56">
        <v>2.9028000000000001E-3</v>
      </c>
      <c r="BV18" s="190">
        <f t="shared" ref="BV18:BV70" si="51">BT18*BU18</f>
        <v>725.7</v>
      </c>
      <c r="BW18" s="56"/>
      <c r="BX18" s="164">
        <v>725.7</v>
      </c>
      <c r="BY18" s="147"/>
      <c r="BZ18" s="190">
        <f t="shared" ref="BZ18:BZ61" si="52">BV18-BX18-BW18</f>
        <v>0</v>
      </c>
      <c r="CA18" s="139">
        <v>250000</v>
      </c>
      <c r="CB18" s="191">
        <v>3.0769E-3</v>
      </c>
      <c r="CC18" s="194">
        <f t="shared" ref="CC18:CC55" si="53">CA18*CB18</f>
        <v>769.22500000000002</v>
      </c>
      <c r="CD18" s="190"/>
      <c r="CE18" s="142">
        <v>769.22500000000002</v>
      </c>
      <c r="CF18" s="204"/>
      <c r="CG18" s="194">
        <f t="shared" ref="CG18:CG50" si="54">CC18-CD18-CE18</f>
        <v>0</v>
      </c>
      <c r="CH18" s="194"/>
      <c r="CI18" s="194"/>
      <c r="CJ18" s="194"/>
      <c r="CK18" s="194"/>
      <c r="CL18" s="142"/>
      <c r="CM18" s="218"/>
      <c r="CN18" s="194"/>
      <c r="CO18" s="219"/>
      <c r="CP18" s="220">
        <f t="shared" ref="CP18:CP29" si="55">O18+V18+AC18+AJ18+AQ18+AX18+BE18+BL18+BS18+BZ18+CG18</f>
        <v>598.4</v>
      </c>
      <c r="CQ18" s="221"/>
      <c r="CR18" s="6" t="s">
        <v>37</v>
      </c>
      <c r="CS18" s="228"/>
    </row>
    <row r="19" spans="1:97" s="3" customFormat="1" ht="30" customHeight="1">
      <c r="A19" s="41" t="s">
        <v>67</v>
      </c>
      <c r="B19" s="42" t="s">
        <v>68</v>
      </c>
      <c r="C19" s="47" t="s">
        <v>69</v>
      </c>
      <c r="D19" s="41" t="s">
        <v>35</v>
      </c>
      <c r="E19" s="43">
        <v>43</v>
      </c>
      <c r="F19" s="52"/>
      <c r="G19" s="53" t="s">
        <v>53</v>
      </c>
      <c r="H19" s="54">
        <v>220000043000001</v>
      </c>
      <c r="I19" s="52"/>
      <c r="J19" s="78"/>
      <c r="K19" s="72">
        <f t="shared" si="37"/>
        <v>0</v>
      </c>
      <c r="L19" s="56"/>
      <c r="M19" s="73"/>
      <c r="N19" s="77"/>
      <c r="O19" s="75">
        <f t="shared" si="38"/>
        <v>0</v>
      </c>
      <c r="P19" s="56"/>
      <c r="Q19" s="56"/>
      <c r="R19" s="72">
        <f t="shared" si="39"/>
        <v>0</v>
      </c>
      <c r="S19" s="56"/>
      <c r="T19" s="73"/>
      <c r="U19" s="77"/>
      <c r="V19" s="88">
        <f t="shared" si="40"/>
        <v>0</v>
      </c>
      <c r="W19" s="78"/>
      <c r="X19" s="78"/>
      <c r="Y19" s="88">
        <f t="shared" si="41"/>
        <v>0</v>
      </c>
      <c r="Z19" s="6"/>
      <c r="AA19" s="73"/>
      <c r="AB19" s="77"/>
      <c r="AC19" s="88">
        <f t="shared" si="42"/>
        <v>0</v>
      </c>
      <c r="AD19" s="43"/>
      <c r="AE19" s="43"/>
      <c r="AF19" s="88">
        <f t="shared" si="43"/>
        <v>0</v>
      </c>
      <c r="AG19" s="6"/>
      <c r="AH19" s="117"/>
      <c r="AI19" s="100"/>
      <c r="AJ19" s="88">
        <f t="shared" si="44"/>
        <v>0</v>
      </c>
      <c r="AK19" s="6"/>
      <c r="AL19" s="6"/>
      <c r="AM19" s="6"/>
      <c r="AN19" s="6"/>
      <c r="AO19" s="117"/>
      <c r="AP19" s="77"/>
      <c r="AQ19" s="6"/>
      <c r="AR19" s="6"/>
      <c r="AS19" s="6"/>
      <c r="AT19" s="6"/>
      <c r="AU19" s="6"/>
      <c r="AV19" s="122"/>
      <c r="AW19" s="77"/>
      <c r="AX19" s="6"/>
      <c r="AY19" s="139">
        <v>2250000</v>
      </c>
      <c r="AZ19" s="145">
        <v>1.4487E-2</v>
      </c>
      <c r="BA19" s="141">
        <f t="shared" si="45"/>
        <v>32595.75</v>
      </c>
      <c r="BB19" s="72"/>
      <c r="BC19" s="142"/>
      <c r="BD19" s="147"/>
      <c r="BE19" s="141">
        <f t="shared" si="46"/>
        <v>32595.75</v>
      </c>
      <c r="BF19" s="139">
        <v>2250000</v>
      </c>
      <c r="BG19" s="56">
        <v>1.52838E-2</v>
      </c>
      <c r="BH19" s="72">
        <f t="shared" si="47"/>
        <v>34388.550000000003</v>
      </c>
      <c r="BI19" s="56"/>
      <c r="BJ19" s="164">
        <v>55.545000000000002</v>
      </c>
      <c r="BK19" s="165"/>
      <c r="BL19" s="75">
        <f t="shared" si="48"/>
        <v>34333.005000000005</v>
      </c>
      <c r="BM19" s="139">
        <v>2250000</v>
      </c>
      <c r="BN19" s="55">
        <v>1.6353699999999999E-2</v>
      </c>
      <c r="BO19" s="72">
        <f t="shared" si="49"/>
        <v>36795.824999999997</v>
      </c>
      <c r="BP19" s="56"/>
      <c r="BQ19" s="164">
        <v>36795.824999999997</v>
      </c>
      <c r="BR19" s="147"/>
      <c r="BS19" s="75">
        <f t="shared" si="50"/>
        <v>0</v>
      </c>
      <c r="BT19" s="139">
        <v>2250000</v>
      </c>
      <c r="BU19" s="56">
        <v>1.74167E-2</v>
      </c>
      <c r="BV19" s="190">
        <f t="shared" si="51"/>
        <v>39187.574999999997</v>
      </c>
      <c r="BW19" s="56"/>
      <c r="BX19" s="164">
        <v>39187.574999999997</v>
      </c>
      <c r="BY19" s="147"/>
      <c r="BZ19" s="190">
        <f t="shared" si="52"/>
        <v>0</v>
      </c>
      <c r="CA19" s="139">
        <v>2250000</v>
      </c>
      <c r="CB19" s="191">
        <v>1.8461700000000001E-2</v>
      </c>
      <c r="CC19" s="194">
        <f t="shared" si="53"/>
        <v>41538.825000000004</v>
      </c>
      <c r="CD19" s="190"/>
      <c r="CE19" s="142">
        <v>41538.824999999997</v>
      </c>
      <c r="CF19" s="204"/>
      <c r="CG19" s="194">
        <f t="shared" si="54"/>
        <v>0</v>
      </c>
      <c r="CH19" s="194"/>
      <c r="CI19" s="194"/>
      <c r="CJ19" s="194"/>
      <c r="CK19" s="194"/>
      <c r="CL19" s="142"/>
      <c r="CM19" s="218"/>
      <c r="CN19" s="194"/>
      <c r="CO19" s="219"/>
      <c r="CP19" s="220">
        <f t="shared" si="55"/>
        <v>66928.755000000005</v>
      </c>
      <c r="CQ19" s="221"/>
      <c r="CR19" s="6" t="s">
        <v>37</v>
      </c>
      <c r="CS19" s="227" t="s">
        <v>42</v>
      </c>
    </row>
    <row r="20" spans="1:97" s="3" customFormat="1" ht="30" customHeight="1">
      <c r="A20" s="41" t="s">
        <v>70</v>
      </c>
      <c r="B20" s="42" t="s">
        <v>71</v>
      </c>
      <c r="C20" s="47" t="s">
        <v>44</v>
      </c>
      <c r="D20" s="41" t="s">
        <v>35</v>
      </c>
      <c r="E20" s="43">
        <v>205</v>
      </c>
      <c r="F20" s="52"/>
      <c r="G20" s="44" t="s">
        <v>66</v>
      </c>
      <c r="H20" s="50">
        <v>320205000000008</v>
      </c>
      <c r="I20" s="52"/>
      <c r="J20" s="78"/>
      <c r="K20" s="72">
        <f t="shared" si="37"/>
        <v>0</v>
      </c>
      <c r="L20" s="56"/>
      <c r="M20" s="73"/>
      <c r="N20" s="77"/>
      <c r="O20" s="75">
        <f t="shared" si="38"/>
        <v>0</v>
      </c>
      <c r="P20" s="56"/>
      <c r="Q20" s="56"/>
      <c r="R20" s="72">
        <f t="shared" si="39"/>
        <v>0</v>
      </c>
      <c r="S20" s="56"/>
      <c r="T20" s="73"/>
      <c r="U20" s="77"/>
      <c r="V20" s="88">
        <f t="shared" si="40"/>
        <v>0</v>
      </c>
      <c r="W20" s="78"/>
      <c r="X20" s="78"/>
      <c r="Y20" s="88">
        <f t="shared" si="41"/>
        <v>0</v>
      </c>
      <c r="Z20" s="6"/>
      <c r="AA20" s="73"/>
      <c r="AB20" s="77"/>
      <c r="AC20" s="88">
        <f t="shared" si="42"/>
        <v>0</v>
      </c>
      <c r="AD20" s="43"/>
      <c r="AE20" s="43"/>
      <c r="AF20" s="88">
        <f t="shared" si="43"/>
        <v>0</v>
      </c>
      <c r="AG20" s="6"/>
      <c r="AH20" s="117"/>
      <c r="AI20" s="100"/>
      <c r="AJ20" s="88">
        <f t="shared" si="44"/>
        <v>0</v>
      </c>
      <c r="AK20" s="6"/>
      <c r="AL20" s="6"/>
      <c r="AM20" s="6"/>
      <c r="AN20" s="6"/>
      <c r="AO20" s="117"/>
      <c r="AP20" s="77"/>
      <c r="AQ20" s="6"/>
      <c r="AR20" s="6"/>
      <c r="AS20" s="6"/>
      <c r="AT20" s="6"/>
      <c r="AU20" s="6"/>
      <c r="AV20" s="122"/>
      <c r="AW20" s="77"/>
      <c r="AX20" s="6"/>
      <c r="AY20" s="139">
        <v>30000</v>
      </c>
      <c r="AZ20" s="140">
        <v>2.415E-3</v>
      </c>
      <c r="BA20" s="141">
        <f t="shared" si="45"/>
        <v>72.45</v>
      </c>
      <c r="BB20" s="72"/>
      <c r="BC20" s="142"/>
      <c r="BD20" s="147"/>
      <c r="BE20" s="141">
        <f t="shared" si="46"/>
        <v>72.45</v>
      </c>
      <c r="BF20" s="139">
        <v>30000</v>
      </c>
      <c r="BG20" s="56">
        <v>2.5473000000000002E-3</v>
      </c>
      <c r="BH20" s="72">
        <f t="shared" si="47"/>
        <v>76.419000000000011</v>
      </c>
      <c r="BI20" s="56"/>
      <c r="BJ20" s="164">
        <v>148.869</v>
      </c>
      <c r="BK20" s="165"/>
      <c r="BL20" s="75">
        <f t="shared" si="48"/>
        <v>-72.449999999999989</v>
      </c>
      <c r="BM20" s="139">
        <v>30000</v>
      </c>
      <c r="BN20" s="55">
        <v>2.7255999999999999E-3</v>
      </c>
      <c r="BO20" s="72">
        <f t="shared" si="49"/>
        <v>81.768000000000001</v>
      </c>
      <c r="BP20" s="56"/>
      <c r="BQ20" s="164">
        <v>9.9079999999999995</v>
      </c>
      <c r="BR20" s="147"/>
      <c r="BS20" s="75">
        <f t="shared" si="50"/>
        <v>71.86</v>
      </c>
      <c r="BT20" s="139">
        <v>30000</v>
      </c>
      <c r="BU20" s="56">
        <v>2.9028000000000001E-3</v>
      </c>
      <c r="BV20" s="190">
        <f t="shared" si="51"/>
        <v>87.084000000000003</v>
      </c>
      <c r="BW20" s="56"/>
      <c r="BX20" s="164">
        <v>87.084000000000003</v>
      </c>
      <c r="BY20" s="147"/>
      <c r="BZ20" s="190">
        <f t="shared" si="52"/>
        <v>0</v>
      </c>
      <c r="CA20" s="139">
        <v>30000</v>
      </c>
      <c r="CB20" s="191">
        <v>3.0769E-3</v>
      </c>
      <c r="CC20" s="194">
        <f t="shared" si="53"/>
        <v>92.307000000000002</v>
      </c>
      <c r="CD20" s="190"/>
      <c r="CE20" s="164">
        <v>92.307000000000002</v>
      </c>
      <c r="CF20" s="204"/>
      <c r="CG20" s="194">
        <f t="shared" si="54"/>
        <v>0</v>
      </c>
      <c r="CH20" s="194"/>
      <c r="CI20" s="194"/>
      <c r="CJ20" s="194"/>
      <c r="CK20" s="194"/>
      <c r="CL20" s="142"/>
      <c r="CM20" s="218"/>
      <c r="CN20" s="194"/>
      <c r="CO20" s="219"/>
      <c r="CP20" s="220">
        <f t="shared" si="55"/>
        <v>71.860000000000014</v>
      </c>
      <c r="CQ20" s="221"/>
      <c r="CR20" s="6" t="s">
        <v>37</v>
      </c>
      <c r="CS20" s="228"/>
    </row>
    <row r="21" spans="1:97" s="3" customFormat="1" ht="45" customHeight="1">
      <c r="A21" s="41" t="s">
        <v>72</v>
      </c>
      <c r="B21" s="42" t="s">
        <v>43</v>
      </c>
      <c r="C21" s="47" t="s">
        <v>44</v>
      </c>
      <c r="D21" s="41" t="s">
        <v>35</v>
      </c>
      <c r="E21" s="43">
        <v>245</v>
      </c>
      <c r="F21" s="43"/>
      <c r="G21" s="49" t="s">
        <v>45</v>
      </c>
      <c r="H21" s="50">
        <v>340245000000008</v>
      </c>
      <c r="I21" s="43"/>
      <c r="J21" s="78"/>
      <c r="K21" s="72">
        <f t="shared" si="37"/>
        <v>0</v>
      </c>
      <c r="L21" s="56"/>
      <c r="M21" s="73"/>
      <c r="N21" s="77"/>
      <c r="O21" s="75">
        <f t="shared" si="38"/>
        <v>0</v>
      </c>
      <c r="P21" s="56"/>
      <c r="Q21" s="56"/>
      <c r="R21" s="72">
        <f t="shared" si="39"/>
        <v>0</v>
      </c>
      <c r="S21" s="56"/>
      <c r="T21" s="73"/>
      <c r="U21" s="77"/>
      <c r="V21" s="88">
        <f t="shared" si="40"/>
        <v>0</v>
      </c>
      <c r="W21" s="78"/>
      <c r="X21" s="78"/>
      <c r="Y21" s="88">
        <f t="shared" si="41"/>
        <v>0</v>
      </c>
      <c r="Z21" s="6"/>
      <c r="AA21" s="73"/>
      <c r="AB21" s="77"/>
      <c r="AC21" s="88">
        <f t="shared" si="42"/>
        <v>0</v>
      </c>
      <c r="AD21" s="43"/>
      <c r="AE21" s="43"/>
      <c r="AF21" s="88">
        <f t="shared" si="43"/>
        <v>0</v>
      </c>
      <c r="AG21" s="6"/>
      <c r="AH21" s="117"/>
      <c r="AI21" s="100"/>
      <c r="AJ21" s="88">
        <f t="shared" si="44"/>
        <v>0</v>
      </c>
      <c r="AK21" s="6"/>
      <c r="AL21" s="6"/>
      <c r="AM21" s="6"/>
      <c r="AN21" s="6"/>
      <c r="AO21" s="117"/>
      <c r="AP21" s="77"/>
      <c r="AQ21" s="6"/>
      <c r="AR21" s="6"/>
      <c r="AS21" s="6"/>
      <c r="AT21" s="6"/>
      <c r="AU21" s="6"/>
      <c r="AV21" s="122"/>
      <c r="AW21" s="77"/>
      <c r="AX21" s="6"/>
      <c r="AY21" s="146">
        <v>420000</v>
      </c>
      <c r="AZ21" s="140">
        <v>2.415E-3</v>
      </c>
      <c r="BA21" s="141">
        <f t="shared" si="45"/>
        <v>1014.3000000000001</v>
      </c>
      <c r="BB21" s="72"/>
      <c r="BC21" s="142"/>
      <c r="BD21" s="147"/>
      <c r="BE21" s="141">
        <f t="shared" si="46"/>
        <v>1014.3000000000001</v>
      </c>
      <c r="BF21" s="146">
        <v>420000</v>
      </c>
      <c r="BG21" s="56">
        <v>2.5473000000000002E-3</v>
      </c>
      <c r="BH21" s="72">
        <f t="shared" si="47"/>
        <v>1069.866</v>
      </c>
      <c r="BI21" s="56"/>
      <c r="BJ21" s="164">
        <v>2084.1660000000002</v>
      </c>
      <c r="BK21" s="165"/>
      <c r="BL21" s="75">
        <f t="shared" si="48"/>
        <v>-1014.3000000000002</v>
      </c>
      <c r="BM21" s="146">
        <v>420000</v>
      </c>
      <c r="BN21" s="55">
        <v>2.7255999999999999E-3</v>
      </c>
      <c r="BO21" s="72">
        <f t="shared" si="49"/>
        <v>1144.752</v>
      </c>
      <c r="BP21" s="56"/>
      <c r="BQ21" s="164">
        <v>1144.752</v>
      </c>
      <c r="BR21" s="147"/>
      <c r="BS21" s="75">
        <f t="shared" si="50"/>
        <v>0</v>
      </c>
      <c r="BT21" s="146">
        <v>420000</v>
      </c>
      <c r="BU21" s="56">
        <v>2.9028000000000001E-3</v>
      </c>
      <c r="BV21" s="190">
        <f t="shared" si="51"/>
        <v>1219.1759999999999</v>
      </c>
      <c r="BW21" s="56"/>
      <c r="BX21" s="164">
        <v>1219.1759999999999</v>
      </c>
      <c r="BY21" s="147"/>
      <c r="BZ21" s="190">
        <f t="shared" si="52"/>
        <v>0</v>
      </c>
      <c r="CA21" s="146">
        <v>420000</v>
      </c>
      <c r="CB21" s="191">
        <v>3.0769E-3</v>
      </c>
      <c r="CC21" s="194">
        <f t="shared" si="53"/>
        <v>1292.298</v>
      </c>
      <c r="CD21" s="190"/>
      <c r="CE21" s="142">
        <v>1292.298</v>
      </c>
      <c r="CF21" s="204"/>
      <c r="CG21" s="194">
        <f t="shared" si="54"/>
        <v>0</v>
      </c>
      <c r="CH21" s="194"/>
      <c r="CI21" s="194"/>
      <c r="CJ21" s="194"/>
      <c r="CK21" s="194"/>
      <c r="CL21" s="142"/>
      <c r="CM21" s="218"/>
      <c r="CN21" s="194"/>
      <c r="CO21" s="219"/>
      <c r="CP21" s="220">
        <f t="shared" si="55"/>
        <v>-1.1368683772161603E-13</v>
      </c>
      <c r="CQ21" s="221"/>
      <c r="CR21" s="6" t="s">
        <v>37</v>
      </c>
    </row>
    <row r="22" spans="1:97" s="3" customFormat="1" ht="45" customHeight="1">
      <c r="A22" s="41" t="s">
        <v>73</v>
      </c>
      <c r="B22" s="42" t="s">
        <v>43</v>
      </c>
      <c r="C22" s="47" t="s">
        <v>44</v>
      </c>
      <c r="D22" s="41" t="s">
        <v>35</v>
      </c>
      <c r="E22" s="43">
        <v>246</v>
      </c>
      <c r="F22" s="43"/>
      <c r="G22" s="49" t="s">
        <v>45</v>
      </c>
      <c r="H22" s="50">
        <v>340246000000009</v>
      </c>
      <c r="I22" s="43"/>
      <c r="J22" s="78"/>
      <c r="K22" s="72">
        <f t="shared" si="37"/>
        <v>0</v>
      </c>
      <c r="L22" s="56"/>
      <c r="M22" s="73"/>
      <c r="N22" s="77"/>
      <c r="O22" s="75">
        <f t="shared" si="38"/>
        <v>0</v>
      </c>
      <c r="P22" s="56"/>
      <c r="Q22" s="56"/>
      <c r="R22" s="72">
        <f t="shared" si="39"/>
        <v>0</v>
      </c>
      <c r="S22" s="56"/>
      <c r="T22" s="73"/>
      <c r="U22" s="77"/>
      <c r="V22" s="88">
        <f t="shared" si="40"/>
        <v>0</v>
      </c>
      <c r="W22" s="78"/>
      <c r="X22" s="78"/>
      <c r="Y22" s="88">
        <f t="shared" si="41"/>
        <v>0</v>
      </c>
      <c r="Z22" s="6"/>
      <c r="AA22" s="73"/>
      <c r="AB22" s="77"/>
      <c r="AC22" s="88">
        <f t="shared" si="42"/>
        <v>0</v>
      </c>
      <c r="AD22" s="43"/>
      <c r="AE22" s="43"/>
      <c r="AF22" s="88">
        <f t="shared" si="43"/>
        <v>0</v>
      </c>
      <c r="AG22" s="6"/>
      <c r="AH22" s="117"/>
      <c r="AI22" s="100"/>
      <c r="AJ22" s="88">
        <f t="shared" si="44"/>
        <v>0</v>
      </c>
      <c r="AK22" s="6"/>
      <c r="AL22" s="6"/>
      <c r="AM22" s="6"/>
      <c r="AN22" s="6"/>
      <c r="AO22" s="117"/>
      <c r="AP22" s="77"/>
      <c r="AQ22" s="6"/>
      <c r="AR22" s="6"/>
      <c r="AS22" s="6"/>
      <c r="AT22" s="6"/>
      <c r="AU22" s="6"/>
      <c r="AV22" s="122"/>
      <c r="AW22" s="77"/>
      <c r="AX22" s="6"/>
      <c r="AY22" s="146">
        <v>420000</v>
      </c>
      <c r="AZ22" s="140">
        <v>2.415E-3</v>
      </c>
      <c r="BA22" s="141">
        <f t="shared" si="45"/>
        <v>1014.3000000000001</v>
      </c>
      <c r="BB22" s="72"/>
      <c r="BC22" s="142"/>
      <c r="BD22" s="147"/>
      <c r="BE22" s="141">
        <f t="shared" si="46"/>
        <v>1014.3000000000001</v>
      </c>
      <c r="BF22" s="146">
        <v>420000</v>
      </c>
      <c r="BG22" s="56">
        <v>2.5473000000000002E-3</v>
      </c>
      <c r="BH22" s="72">
        <f t="shared" si="47"/>
        <v>1069.866</v>
      </c>
      <c r="BI22" s="56"/>
      <c r="BJ22" s="164">
        <v>2084.1660000000002</v>
      </c>
      <c r="BK22" s="165"/>
      <c r="BL22" s="75">
        <f t="shared" si="48"/>
        <v>-1014.3000000000002</v>
      </c>
      <c r="BM22" s="146">
        <v>420000</v>
      </c>
      <c r="BN22" s="55">
        <v>2.7255999999999999E-3</v>
      </c>
      <c r="BO22" s="72">
        <f t="shared" si="49"/>
        <v>1144.752</v>
      </c>
      <c r="BP22" s="56"/>
      <c r="BQ22" s="164">
        <v>1144.752</v>
      </c>
      <c r="BR22" s="147"/>
      <c r="BS22" s="75">
        <f t="shared" si="50"/>
        <v>0</v>
      </c>
      <c r="BT22" s="146">
        <v>420000</v>
      </c>
      <c r="BU22" s="56">
        <v>2.9028000000000001E-3</v>
      </c>
      <c r="BV22" s="190">
        <f t="shared" si="51"/>
        <v>1219.1759999999999</v>
      </c>
      <c r="BW22" s="56"/>
      <c r="BX22" s="164">
        <v>1219.1759999999999</v>
      </c>
      <c r="BY22" s="147"/>
      <c r="BZ22" s="190">
        <f t="shared" si="52"/>
        <v>0</v>
      </c>
      <c r="CA22" s="146">
        <v>420000</v>
      </c>
      <c r="CB22" s="191">
        <v>3.0769E-3</v>
      </c>
      <c r="CC22" s="194">
        <f t="shared" si="53"/>
        <v>1292.298</v>
      </c>
      <c r="CD22" s="190"/>
      <c r="CE22" s="142">
        <v>1292.298</v>
      </c>
      <c r="CF22" s="204"/>
      <c r="CG22" s="194">
        <f t="shared" si="54"/>
        <v>0</v>
      </c>
      <c r="CH22" s="194"/>
      <c r="CI22" s="194"/>
      <c r="CJ22" s="194"/>
      <c r="CK22" s="194"/>
      <c r="CL22" s="142"/>
      <c r="CM22" s="218"/>
      <c r="CN22" s="194"/>
      <c r="CO22" s="219"/>
      <c r="CP22" s="220">
        <f t="shared" si="55"/>
        <v>-1.1368683772161603E-13</v>
      </c>
      <c r="CQ22" s="221"/>
      <c r="CR22" s="6" t="s">
        <v>37</v>
      </c>
    </row>
    <row r="23" spans="1:97" s="3" customFormat="1" ht="45" customHeight="1">
      <c r="A23" s="41" t="s">
        <v>74</v>
      </c>
      <c r="B23" s="42" t="s">
        <v>43</v>
      </c>
      <c r="C23" s="47" t="s">
        <v>44</v>
      </c>
      <c r="D23" s="41" t="s">
        <v>35</v>
      </c>
      <c r="E23" s="43">
        <v>247</v>
      </c>
      <c r="F23" s="43"/>
      <c r="G23" s="49" t="s">
        <v>45</v>
      </c>
      <c r="H23" s="50">
        <v>340247000000001</v>
      </c>
      <c r="I23" s="43"/>
      <c r="J23" s="78"/>
      <c r="K23" s="72">
        <f t="shared" si="37"/>
        <v>0</v>
      </c>
      <c r="L23" s="56"/>
      <c r="M23" s="73"/>
      <c r="N23" s="77"/>
      <c r="O23" s="75">
        <f t="shared" si="38"/>
        <v>0</v>
      </c>
      <c r="P23" s="56"/>
      <c r="Q23" s="56"/>
      <c r="R23" s="72">
        <f t="shared" si="39"/>
        <v>0</v>
      </c>
      <c r="S23" s="56"/>
      <c r="T23" s="73"/>
      <c r="U23" s="77"/>
      <c r="V23" s="88">
        <f t="shared" si="40"/>
        <v>0</v>
      </c>
      <c r="W23" s="78"/>
      <c r="X23" s="78"/>
      <c r="Y23" s="88">
        <f t="shared" si="41"/>
        <v>0</v>
      </c>
      <c r="Z23" s="6"/>
      <c r="AA23" s="73"/>
      <c r="AB23" s="77"/>
      <c r="AC23" s="88">
        <f t="shared" si="42"/>
        <v>0</v>
      </c>
      <c r="AD23" s="43"/>
      <c r="AE23" s="43"/>
      <c r="AF23" s="88">
        <f t="shared" si="43"/>
        <v>0</v>
      </c>
      <c r="AG23" s="6"/>
      <c r="AH23" s="117"/>
      <c r="AI23" s="100"/>
      <c r="AJ23" s="88">
        <f t="shared" si="44"/>
        <v>0</v>
      </c>
      <c r="AK23" s="6"/>
      <c r="AL23" s="6"/>
      <c r="AM23" s="6"/>
      <c r="AN23" s="6"/>
      <c r="AO23" s="117"/>
      <c r="AP23" s="77"/>
      <c r="AQ23" s="6"/>
      <c r="AR23" s="6"/>
      <c r="AS23" s="6"/>
      <c r="AT23" s="6"/>
      <c r="AU23" s="6"/>
      <c r="AV23" s="122"/>
      <c r="AW23" s="77"/>
      <c r="AX23" s="6"/>
      <c r="AY23" s="146">
        <v>420000</v>
      </c>
      <c r="AZ23" s="140">
        <v>2.415E-3</v>
      </c>
      <c r="BA23" s="141">
        <f t="shared" si="45"/>
        <v>1014.3000000000001</v>
      </c>
      <c r="BB23" s="72"/>
      <c r="BC23" s="142"/>
      <c r="BD23" s="147"/>
      <c r="BE23" s="141">
        <f t="shared" si="46"/>
        <v>1014.3000000000001</v>
      </c>
      <c r="BF23" s="146">
        <v>420000</v>
      </c>
      <c r="BG23" s="56">
        <v>2.5473000000000002E-3</v>
      </c>
      <c r="BH23" s="72">
        <f t="shared" si="47"/>
        <v>1069.866</v>
      </c>
      <c r="BI23" s="56"/>
      <c r="BJ23" s="164">
        <v>2084.1660000000002</v>
      </c>
      <c r="BK23" s="165"/>
      <c r="BL23" s="75">
        <f t="shared" si="48"/>
        <v>-1014.3000000000002</v>
      </c>
      <c r="BM23" s="146">
        <v>420000</v>
      </c>
      <c r="BN23" s="55">
        <v>2.7255999999999999E-3</v>
      </c>
      <c r="BO23" s="72">
        <f t="shared" si="49"/>
        <v>1144.752</v>
      </c>
      <c r="BP23" s="56"/>
      <c r="BQ23" s="164">
        <v>1144.752</v>
      </c>
      <c r="BR23" s="147"/>
      <c r="BS23" s="75">
        <f t="shared" si="50"/>
        <v>0</v>
      </c>
      <c r="BT23" s="146">
        <v>420000</v>
      </c>
      <c r="BU23" s="56">
        <v>2.9028000000000001E-3</v>
      </c>
      <c r="BV23" s="190">
        <f t="shared" si="51"/>
        <v>1219.1759999999999</v>
      </c>
      <c r="BW23" s="56"/>
      <c r="BX23" s="164">
        <v>1219.1759999999999</v>
      </c>
      <c r="BY23" s="147"/>
      <c r="BZ23" s="190">
        <f t="shared" si="52"/>
        <v>0</v>
      </c>
      <c r="CA23" s="146">
        <v>420000</v>
      </c>
      <c r="CB23" s="191">
        <v>3.0769E-3</v>
      </c>
      <c r="CC23" s="194">
        <f t="shared" si="53"/>
        <v>1292.298</v>
      </c>
      <c r="CD23" s="190"/>
      <c r="CE23" s="142">
        <v>1292.298</v>
      </c>
      <c r="CF23" s="204"/>
      <c r="CG23" s="194">
        <f t="shared" si="54"/>
        <v>0</v>
      </c>
      <c r="CH23" s="194"/>
      <c r="CI23" s="194"/>
      <c r="CJ23" s="194"/>
      <c r="CK23" s="194"/>
      <c r="CL23" s="142"/>
      <c r="CM23" s="218"/>
      <c r="CN23" s="194"/>
      <c r="CO23" s="219"/>
      <c r="CP23" s="220">
        <f t="shared" si="55"/>
        <v>-1.1368683772161603E-13</v>
      </c>
      <c r="CQ23" s="221"/>
      <c r="CR23" s="6" t="s">
        <v>37</v>
      </c>
    </row>
    <row r="24" spans="1:97" s="3" customFormat="1" ht="45" customHeight="1">
      <c r="A24" s="41" t="s">
        <v>75</v>
      </c>
      <c r="B24" s="42" t="s">
        <v>43</v>
      </c>
      <c r="C24" s="47" t="s">
        <v>44</v>
      </c>
      <c r="D24" s="41" t="s">
        <v>35</v>
      </c>
      <c r="E24" s="43">
        <v>248</v>
      </c>
      <c r="F24" s="43"/>
      <c r="G24" s="49" t="s">
        <v>45</v>
      </c>
      <c r="H24" s="50">
        <v>340248000000002</v>
      </c>
      <c r="I24" s="43"/>
      <c r="J24" s="78"/>
      <c r="K24" s="72">
        <f t="shared" si="37"/>
        <v>0</v>
      </c>
      <c r="L24" s="56"/>
      <c r="M24" s="73"/>
      <c r="N24" s="77"/>
      <c r="O24" s="75">
        <f t="shared" si="38"/>
        <v>0</v>
      </c>
      <c r="P24" s="56"/>
      <c r="Q24" s="56"/>
      <c r="R24" s="72">
        <f t="shared" si="39"/>
        <v>0</v>
      </c>
      <c r="S24" s="56"/>
      <c r="T24" s="73"/>
      <c r="U24" s="77"/>
      <c r="V24" s="88">
        <f t="shared" si="40"/>
        <v>0</v>
      </c>
      <c r="W24" s="78"/>
      <c r="X24" s="78"/>
      <c r="Y24" s="88">
        <f t="shared" si="41"/>
        <v>0</v>
      </c>
      <c r="Z24" s="6"/>
      <c r="AA24" s="73"/>
      <c r="AB24" s="77"/>
      <c r="AC24" s="88">
        <f t="shared" si="42"/>
        <v>0</v>
      </c>
      <c r="AD24" s="43"/>
      <c r="AE24" s="43"/>
      <c r="AF24" s="88">
        <f t="shared" si="43"/>
        <v>0</v>
      </c>
      <c r="AG24" s="6"/>
      <c r="AH24" s="117"/>
      <c r="AI24" s="100"/>
      <c r="AJ24" s="88">
        <f t="shared" si="44"/>
        <v>0</v>
      </c>
      <c r="AK24" s="6"/>
      <c r="AL24" s="6"/>
      <c r="AM24" s="6"/>
      <c r="AN24" s="6"/>
      <c r="AO24" s="117"/>
      <c r="AP24" s="77"/>
      <c r="AQ24" s="6"/>
      <c r="AR24" s="6"/>
      <c r="AS24" s="6"/>
      <c r="AT24" s="6"/>
      <c r="AU24" s="6"/>
      <c r="AV24" s="122"/>
      <c r="AW24" s="77"/>
      <c r="AX24" s="6"/>
      <c r="AY24" s="146">
        <v>420000</v>
      </c>
      <c r="AZ24" s="140">
        <v>2.415E-3</v>
      </c>
      <c r="BA24" s="141">
        <f t="shared" si="45"/>
        <v>1014.3000000000001</v>
      </c>
      <c r="BB24" s="72"/>
      <c r="BC24" s="142"/>
      <c r="BD24" s="147"/>
      <c r="BE24" s="141">
        <f t="shared" si="46"/>
        <v>1014.3000000000001</v>
      </c>
      <c r="BF24" s="146">
        <v>420000</v>
      </c>
      <c r="BG24" s="56">
        <v>2.5473000000000002E-3</v>
      </c>
      <c r="BH24" s="72">
        <f t="shared" si="47"/>
        <v>1069.866</v>
      </c>
      <c r="BI24" s="56"/>
      <c r="BJ24" s="164">
        <v>2084.1660000000002</v>
      </c>
      <c r="BK24" s="165"/>
      <c r="BL24" s="75">
        <f t="shared" si="48"/>
        <v>-1014.3000000000002</v>
      </c>
      <c r="BM24" s="146">
        <v>420000</v>
      </c>
      <c r="BN24" s="55">
        <v>2.7255999999999999E-3</v>
      </c>
      <c r="BO24" s="72">
        <f t="shared" si="49"/>
        <v>1144.752</v>
      </c>
      <c r="BP24" s="56"/>
      <c r="BQ24" s="164">
        <v>1144.752</v>
      </c>
      <c r="BR24" s="147"/>
      <c r="BS24" s="75">
        <f t="shared" si="50"/>
        <v>0</v>
      </c>
      <c r="BT24" s="146">
        <v>420000</v>
      </c>
      <c r="BU24" s="56">
        <v>2.9028000000000001E-3</v>
      </c>
      <c r="BV24" s="190">
        <f t="shared" si="51"/>
        <v>1219.1759999999999</v>
      </c>
      <c r="BW24" s="56"/>
      <c r="BX24" s="164">
        <v>1219.1759999999999</v>
      </c>
      <c r="BY24" s="147"/>
      <c r="BZ24" s="190">
        <f t="shared" si="52"/>
        <v>0</v>
      </c>
      <c r="CA24" s="146">
        <v>420000</v>
      </c>
      <c r="CB24" s="191">
        <v>3.0769E-3</v>
      </c>
      <c r="CC24" s="194">
        <f t="shared" si="53"/>
        <v>1292.298</v>
      </c>
      <c r="CD24" s="190"/>
      <c r="CE24" s="142">
        <v>1292.298</v>
      </c>
      <c r="CF24" s="204"/>
      <c r="CG24" s="194">
        <f t="shared" si="54"/>
        <v>0</v>
      </c>
      <c r="CH24" s="194"/>
      <c r="CI24" s="194"/>
      <c r="CJ24" s="194"/>
      <c r="CK24" s="194"/>
      <c r="CL24" s="142"/>
      <c r="CM24" s="218"/>
      <c r="CN24" s="194"/>
      <c r="CO24" s="219"/>
      <c r="CP24" s="220">
        <f t="shared" si="55"/>
        <v>-1.1368683772161603E-13</v>
      </c>
      <c r="CQ24" s="221"/>
      <c r="CR24" s="6" t="s">
        <v>37</v>
      </c>
    </row>
    <row r="25" spans="1:97" s="3" customFormat="1" ht="60" customHeight="1">
      <c r="A25" s="41" t="s">
        <v>76</v>
      </c>
      <c r="B25" s="42" t="s">
        <v>77</v>
      </c>
      <c r="C25" s="6" t="s">
        <v>34</v>
      </c>
      <c r="D25" s="41" t="s">
        <v>35</v>
      </c>
      <c r="E25" s="43">
        <v>310</v>
      </c>
      <c r="F25" s="52"/>
      <c r="G25" s="44" t="s">
        <v>78</v>
      </c>
      <c r="H25" s="951" t="s">
        <v>79</v>
      </c>
      <c r="I25" s="52"/>
      <c r="J25" s="78"/>
      <c r="K25" s="72">
        <f t="shared" si="37"/>
        <v>0</v>
      </c>
      <c r="L25" s="56"/>
      <c r="M25" s="73"/>
      <c r="N25" s="77"/>
      <c r="O25" s="75">
        <f t="shared" si="38"/>
        <v>0</v>
      </c>
      <c r="P25" s="56"/>
      <c r="Q25" s="56"/>
      <c r="R25" s="72">
        <f t="shared" si="39"/>
        <v>0</v>
      </c>
      <c r="S25" s="56"/>
      <c r="T25" s="73"/>
      <c r="U25" s="77"/>
      <c r="V25" s="88">
        <f t="shared" si="40"/>
        <v>0</v>
      </c>
      <c r="W25" s="78"/>
      <c r="X25" s="78"/>
      <c r="Y25" s="88">
        <f t="shared" si="41"/>
        <v>0</v>
      </c>
      <c r="Z25" s="6"/>
      <c r="AA25" s="73"/>
      <c r="AB25" s="77"/>
      <c r="AC25" s="88">
        <f t="shared" si="42"/>
        <v>0</v>
      </c>
      <c r="AD25" s="43"/>
      <c r="AE25" s="43"/>
      <c r="AF25" s="88">
        <f t="shared" si="43"/>
        <v>0</v>
      </c>
      <c r="AG25" s="6"/>
      <c r="AH25" s="117"/>
      <c r="AI25" s="100"/>
      <c r="AJ25" s="88">
        <f t="shared" si="44"/>
        <v>0</v>
      </c>
      <c r="AK25" s="6"/>
      <c r="AL25" s="6"/>
      <c r="AM25" s="6"/>
      <c r="AN25" s="6"/>
      <c r="AO25" s="117"/>
      <c r="AP25" s="77"/>
      <c r="AQ25" s="6"/>
      <c r="AR25" s="6"/>
      <c r="AS25" s="6"/>
      <c r="AT25" s="6"/>
      <c r="AU25" s="6"/>
      <c r="AV25" s="122"/>
      <c r="AW25" s="77"/>
      <c r="AX25" s="6"/>
      <c r="AY25" s="146">
        <v>100</v>
      </c>
      <c r="AZ25" s="148">
        <v>9.6579999999999999E-3</v>
      </c>
      <c r="BA25" s="141">
        <f t="shared" si="45"/>
        <v>0.96579999999999999</v>
      </c>
      <c r="BB25" s="72"/>
      <c r="BC25" s="142"/>
      <c r="BD25" s="147"/>
      <c r="BE25" s="141">
        <f t="shared" si="46"/>
        <v>0.96579999999999999</v>
      </c>
      <c r="BF25" s="146">
        <v>100</v>
      </c>
      <c r="BG25" s="56">
        <v>1.0189200000000001E-2</v>
      </c>
      <c r="BH25" s="72">
        <f t="shared" si="47"/>
        <v>1.01892</v>
      </c>
      <c r="BI25" s="166"/>
      <c r="BJ25" s="164">
        <v>1.98472</v>
      </c>
      <c r="BK25" s="165"/>
      <c r="BL25" s="75">
        <f t="shared" si="48"/>
        <v>-0.96579999999999999</v>
      </c>
      <c r="BM25" s="146">
        <v>100</v>
      </c>
      <c r="BN25" s="145">
        <v>1.6353699999999999E-2</v>
      </c>
      <c r="BO25" s="72">
        <f t="shared" si="49"/>
        <v>1.63537</v>
      </c>
      <c r="BP25" s="56"/>
      <c r="BQ25" s="164">
        <v>1.63537</v>
      </c>
      <c r="BR25" s="147"/>
      <c r="BS25" s="75">
        <f t="shared" si="50"/>
        <v>0</v>
      </c>
      <c r="BT25" s="146">
        <v>100</v>
      </c>
      <c r="BU25" s="191">
        <v>1.74167E-2</v>
      </c>
      <c r="BV25" s="190">
        <f t="shared" si="51"/>
        <v>1.7416700000000001</v>
      </c>
      <c r="BW25" s="56"/>
      <c r="BX25" s="164">
        <v>1.7416700000000001</v>
      </c>
      <c r="BY25" s="147"/>
      <c r="BZ25" s="190">
        <f t="shared" si="52"/>
        <v>0</v>
      </c>
      <c r="CA25" s="139">
        <v>100</v>
      </c>
      <c r="CB25" s="56">
        <v>1.8461700000000001E-2</v>
      </c>
      <c r="CC25" s="194">
        <f t="shared" si="53"/>
        <v>1.8461700000000001</v>
      </c>
      <c r="CD25" s="190"/>
      <c r="CE25" s="164">
        <v>1.8461700000000001</v>
      </c>
      <c r="CF25" s="204"/>
      <c r="CG25" s="194">
        <f t="shared" si="54"/>
        <v>0</v>
      </c>
      <c r="CH25" s="194"/>
      <c r="CI25" s="194"/>
      <c r="CJ25" s="194"/>
      <c r="CK25" s="194"/>
      <c r="CL25" s="142"/>
      <c r="CM25" s="218"/>
      <c r="CN25" s="194"/>
      <c r="CO25" s="219"/>
      <c r="CP25" s="220">
        <f t="shared" si="55"/>
        <v>0</v>
      </c>
      <c r="CQ25" s="221"/>
      <c r="CR25" s="6" t="s">
        <v>37</v>
      </c>
      <c r="CS25" s="228"/>
    </row>
    <row r="26" spans="1:97" s="3" customFormat="1" ht="45" customHeight="1">
      <c r="A26" s="41" t="s">
        <v>80</v>
      </c>
      <c r="B26" s="42" t="s">
        <v>81</v>
      </c>
      <c r="C26" s="6" t="s">
        <v>34</v>
      </c>
      <c r="D26" s="41" t="s">
        <v>35</v>
      </c>
      <c r="E26" s="55">
        <v>317</v>
      </c>
      <c r="F26" s="56"/>
      <c r="G26" s="57" t="s">
        <v>82</v>
      </c>
      <c r="H26" s="952" t="s">
        <v>83</v>
      </c>
      <c r="I26" s="63"/>
      <c r="J26" s="78"/>
      <c r="K26" s="72">
        <f t="shared" si="37"/>
        <v>0</v>
      </c>
      <c r="L26" s="56"/>
      <c r="M26" s="79">
        <v>583</v>
      </c>
      <c r="N26" s="77"/>
      <c r="O26" s="75">
        <f t="shared" si="38"/>
        <v>-583</v>
      </c>
      <c r="P26" s="56"/>
      <c r="Q26" s="56"/>
      <c r="R26" s="72">
        <f t="shared" si="39"/>
        <v>0</v>
      </c>
      <c r="S26" s="56"/>
      <c r="T26" s="79">
        <v>2040</v>
      </c>
      <c r="U26" s="77"/>
      <c r="V26" s="88">
        <f t="shared" si="40"/>
        <v>-2040</v>
      </c>
      <c r="W26" s="78"/>
      <c r="X26" s="78"/>
      <c r="Y26" s="88">
        <f t="shared" si="41"/>
        <v>0</v>
      </c>
      <c r="Z26" s="6"/>
      <c r="AA26" s="73">
        <v>2182.8000000000002</v>
      </c>
      <c r="AB26" s="77"/>
      <c r="AC26" s="88">
        <f t="shared" si="42"/>
        <v>-2182.8000000000002</v>
      </c>
      <c r="AD26" s="43"/>
      <c r="AE26" s="43"/>
      <c r="AF26" s="88">
        <f t="shared" si="43"/>
        <v>0</v>
      </c>
      <c r="AG26" s="6"/>
      <c r="AH26" s="117">
        <v>2337.6</v>
      </c>
      <c r="AI26" s="100"/>
      <c r="AJ26" s="88">
        <f t="shared" si="44"/>
        <v>-2337.6</v>
      </c>
      <c r="AK26" s="6"/>
      <c r="AL26" s="6"/>
      <c r="AM26" s="6"/>
      <c r="AN26" s="6"/>
      <c r="AO26" s="117">
        <v>2524.8000000000002</v>
      </c>
      <c r="AP26" s="77"/>
      <c r="AQ26" s="6"/>
      <c r="AR26" s="6"/>
      <c r="AS26" s="6"/>
      <c r="AT26" s="6"/>
      <c r="AU26" s="6"/>
      <c r="AV26" s="122">
        <v>4052.4</v>
      </c>
      <c r="AW26" s="77"/>
      <c r="AX26" s="6"/>
      <c r="AY26" s="146">
        <v>320000</v>
      </c>
      <c r="AZ26" s="145">
        <v>1.4487E-2</v>
      </c>
      <c r="BA26" s="141">
        <f t="shared" si="45"/>
        <v>4635.84</v>
      </c>
      <c r="BB26" s="72"/>
      <c r="BC26" s="142">
        <v>4635.84</v>
      </c>
      <c r="BD26" s="147"/>
      <c r="BE26" s="141">
        <f t="shared" si="46"/>
        <v>0</v>
      </c>
      <c r="BF26" s="146">
        <v>320000</v>
      </c>
      <c r="BG26" s="56">
        <v>1.52838E-2</v>
      </c>
      <c r="BH26" s="72">
        <f t="shared" si="47"/>
        <v>4890.8159999999998</v>
      </c>
      <c r="BI26" s="56"/>
      <c r="BJ26" s="164">
        <v>4890.8159999999998</v>
      </c>
      <c r="BK26" s="165"/>
      <c r="BL26" s="75">
        <f t="shared" si="48"/>
        <v>0</v>
      </c>
      <c r="BM26" s="146">
        <v>320000</v>
      </c>
      <c r="BN26" s="55">
        <v>1.6353699999999999E-2</v>
      </c>
      <c r="BO26" s="72">
        <f t="shared" si="49"/>
        <v>5233.1839999999993</v>
      </c>
      <c r="BP26" s="56"/>
      <c r="BQ26" s="164">
        <v>5233.1840000000002</v>
      </c>
      <c r="BR26" s="147"/>
      <c r="BS26" s="75">
        <f t="shared" si="50"/>
        <v>0</v>
      </c>
      <c r="BT26" s="146">
        <v>320000</v>
      </c>
      <c r="BU26" s="191">
        <v>1.74167E-2</v>
      </c>
      <c r="BV26" s="190">
        <f t="shared" si="51"/>
        <v>5573.3440000000001</v>
      </c>
      <c r="BW26" s="56"/>
      <c r="BX26" s="164">
        <v>5573.3440000000001</v>
      </c>
      <c r="BY26" s="147"/>
      <c r="BZ26" s="190">
        <f t="shared" si="52"/>
        <v>0</v>
      </c>
      <c r="CA26" s="139">
        <v>320000</v>
      </c>
      <c r="CB26" s="56">
        <v>1.8461700000000001E-2</v>
      </c>
      <c r="CC26" s="194">
        <f t="shared" si="53"/>
        <v>5907.7440000000006</v>
      </c>
      <c r="CD26" s="190"/>
      <c r="CE26" s="164">
        <v>5907.7439999999997</v>
      </c>
      <c r="CF26" s="204"/>
      <c r="CG26" s="194">
        <f t="shared" si="54"/>
        <v>0</v>
      </c>
      <c r="CH26" s="194"/>
      <c r="CI26" s="194"/>
      <c r="CJ26" s="194"/>
      <c r="CK26" s="194"/>
      <c r="CL26" s="142"/>
      <c r="CM26" s="218"/>
      <c r="CN26" s="194"/>
      <c r="CO26" s="219"/>
      <c r="CP26" s="220">
        <f t="shared" si="55"/>
        <v>-7143.4</v>
      </c>
      <c r="CQ26" s="221"/>
      <c r="CR26" s="6" t="s">
        <v>37</v>
      </c>
      <c r="CS26" s="228"/>
    </row>
    <row r="27" spans="1:97" s="3" customFormat="1" ht="45" customHeight="1">
      <c r="A27" s="59" t="s">
        <v>84</v>
      </c>
      <c r="B27" s="42" t="s">
        <v>85</v>
      </c>
      <c r="C27" s="6" t="s">
        <v>34</v>
      </c>
      <c r="D27" s="41" t="s">
        <v>35</v>
      </c>
      <c r="E27" s="55">
        <v>318</v>
      </c>
      <c r="F27" s="56"/>
      <c r="G27" s="57" t="s">
        <v>86</v>
      </c>
      <c r="H27" s="952" t="s">
        <v>87</v>
      </c>
      <c r="I27" s="63"/>
      <c r="J27" s="78"/>
      <c r="K27" s="72">
        <f t="shared" si="37"/>
        <v>0</v>
      </c>
      <c r="L27" s="56"/>
      <c r="M27" s="79">
        <v>90365</v>
      </c>
      <c r="N27" s="77"/>
      <c r="O27" s="75">
        <f t="shared" si="38"/>
        <v>-90365</v>
      </c>
      <c r="P27" s="56"/>
      <c r="Q27" s="56"/>
      <c r="R27" s="72">
        <f t="shared" si="39"/>
        <v>0</v>
      </c>
      <c r="S27" s="56"/>
      <c r="T27" s="79">
        <v>118575</v>
      </c>
      <c r="U27" s="77"/>
      <c r="V27" s="88">
        <f t="shared" si="40"/>
        <v>-118575</v>
      </c>
      <c r="W27" s="78"/>
      <c r="X27" s="78"/>
      <c r="Y27" s="88">
        <f t="shared" si="41"/>
        <v>0</v>
      </c>
      <c r="Z27" s="6"/>
      <c r="AA27" s="79">
        <v>126875.25</v>
      </c>
      <c r="AB27" s="77"/>
      <c r="AC27" s="88">
        <f t="shared" si="42"/>
        <v>-126875.25</v>
      </c>
      <c r="AD27" s="43"/>
      <c r="AE27" s="43"/>
      <c r="AF27" s="88">
        <f t="shared" si="43"/>
        <v>0</v>
      </c>
      <c r="AG27" s="6"/>
      <c r="AH27" s="120">
        <v>135873</v>
      </c>
      <c r="AI27" s="100"/>
      <c r="AJ27" s="88">
        <f t="shared" si="44"/>
        <v>-135873</v>
      </c>
      <c r="AK27" s="6"/>
      <c r="AL27" s="6"/>
      <c r="AM27" s="6"/>
      <c r="AN27" s="6"/>
      <c r="AO27" s="120">
        <v>146754</v>
      </c>
      <c r="AP27" s="77"/>
      <c r="AQ27" s="6"/>
      <c r="AR27" s="6"/>
      <c r="AS27" s="6"/>
      <c r="AT27" s="6"/>
      <c r="AU27" s="6"/>
      <c r="AV27" s="128">
        <v>235545.75</v>
      </c>
      <c r="AW27" s="77"/>
      <c r="AX27" s="6"/>
      <c r="AY27" s="146">
        <v>14530000</v>
      </c>
      <c r="AZ27" s="145">
        <v>1.4487E-2</v>
      </c>
      <c r="BA27" s="141">
        <f t="shared" si="45"/>
        <v>210496.11</v>
      </c>
      <c r="BB27" s="72"/>
      <c r="BC27" s="142">
        <v>210496.11</v>
      </c>
      <c r="BD27" s="147"/>
      <c r="BE27" s="141">
        <f t="shared" si="46"/>
        <v>0</v>
      </c>
      <c r="BF27" s="146">
        <v>14530000</v>
      </c>
      <c r="BG27" s="56">
        <v>1.52838E-2</v>
      </c>
      <c r="BH27" s="72">
        <f t="shared" si="47"/>
        <v>222073.614</v>
      </c>
      <c r="BI27" s="56"/>
      <c r="BJ27" s="164">
        <v>222073.614</v>
      </c>
      <c r="BK27" s="165"/>
      <c r="BL27" s="75">
        <f t="shared" si="48"/>
        <v>0</v>
      </c>
      <c r="BM27" s="146">
        <v>14530000</v>
      </c>
      <c r="BN27" s="55">
        <v>1.6353699999999999E-2</v>
      </c>
      <c r="BO27" s="72">
        <f t="shared" si="49"/>
        <v>237619.26099999997</v>
      </c>
      <c r="BP27" s="56"/>
      <c r="BQ27" s="164">
        <v>237619.261</v>
      </c>
      <c r="BR27" s="147"/>
      <c r="BS27" s="75">
        <f t="shared" si="50"/>
        <v>0</v>
      </c>
      <c r="BT27" s="146">
        <v>14530000</v>
      </c>
      <c r="BU27" s="191">
        <v>1.74167E-2</v>
      </c>
      <c r="BV27" s="190">
        <f t="shared" si="51"/>
        <v>253064.65100000001</v>
      </c>
      <c r="BW27" s="56"/>
      <c r="BX27" s="164">
        <v>253064.65100000001</v>
      </c>
      <c r="BY27" s="147"/>
      <c r="BZ27" s="190">
        <f t="shared" si="52"/>
        <v>0</v>
      </c>
      <c r="CA27" s="139">
        <v>14530000</v>
      </c>
      <c r="CB27" s="56">
        <v>1.8461700000000001E-2</v>
      </c>
      <c r="CC27" s="194">
        <f t="shared" si="53"/>
        <v>268248.50099999999</v>
      </c>
      <c r="CD27" s="190"/>
      <c r="CE27" s="164">
        <v>268248.50099999999</v>
      </c>
      <c r="CF27" s="204"/>
      <c r="CG27" s="194">
        <f t="shared" si="54"/>
        <v>0</v>
      </c>
      <c r="CH27" s="194"/>
      <c r="CI27" s="194"/>
      <c r="CJ27" s="194"/>
      <c r="CK27" s="194"/>
      <c r="CL27" s="142"/>
      <c r="CM27" s="218"/>
      <c r="CN27" s="194"/>
      <c r="CO27" s="219"/>
      <c r="CP27" s="220">
        <f t="shared" si="55"/>
        <v>-471688.25</v>
      </c>
      <c r="CQ27" s="221"/>
      <c r="CR27" s="6" t="s">
        <v>37</v>
      </c>
      <c r="CS27" s="228"/>
    </row>
    <row r="28" spans="1:97" s="3" customFormat="1" ht="45" customHeight="1">
      <c r="A28" s="59" t="s">
        <v>88</v>
      </c>
      <c r="B28" s="42" t="s">
        <v>85</v>
      </c>
      <c r="C28" s="6" t="s">
        <v>34</v>
      </c>
      <c r="D28" s="41" t="s">
        <v>35</v>
      </c>
      <c r="E28" s="55">
        <v>319</v>
      </c>
      <c r="F28" s="56"/>
      <c r="G28" s="57" t="s">
        <v>86</v>
      </c>
      <c r="H28" s="952" t="s">
        <v>89</v>
      </c>
      <c r="I28" s="63"/>
      <c r="J28" s="78"/>
      <c r="K28" s="72">
        <f t="shared" si="37"/>
        <v>0</v>
      </c>
      <c r="L28" s="56"/>
      <c r="M28" s="79">
        <v>38478</v>
      </c>
      <c r="N28" s="77"/>
      <c r="O28" s="75">
        <f t="shared" si="38"/>
        <v>-38478</v>
      </c>
      <c r="P28" s="56"/>
      <c r="Q28" s="56"/>
      <c r="R28" s="72">
        <f t="shared" si="39"/>
        <v>0</v>
      </c>
      <c r="S28" s="56"/>
      <c r="T28" s="79">
        <v>50490</v>
      </c>
      <c r="U28" s="77"/>
      <c r="V28" s="88">
        <f t="shared" si="40"/>
        <v>-50490</v>
      </c>
      <c r="W28" s="78"/>
      <c r="X28" s="78"/>
      <c r="Y28" s="88">
        <f t="shared" si="41"/>
        <v>0</v>
      </c>
      <c r="Z28" s="6"/>
      <c r="AA28" s="79">
        <v>54024.3</v>
      </c>
      <c r="AB28" s="77"/>
      <c r="AC28" s="88">
        <f t="shared" si="42"/>
        <v>-54024.3</v>
      </c>
      <c r="AD28" s="43"/>
      <c r="AE28" s="43"/>
      <c r="AF28" s="88">
        <f t="shared" si="43"/>
        <v>0</v>
      </c>
      <c r="AG28" s="6"/>
      <c r="AH28" s="120">
        <v>57855.6</v>
      </c>
      <c r="AI28" s="100"/>
      <c r="AJ28" s="88">
        <f t="shared" si="44"/>
        <v>-57855.6</v>
      </c>
      <c r="AK28" s="6"/>
      <c r="AL28" s="6"/>
      <c r="AM28" s="6"/>
      <c r="AN28" s="6"/>
      <c r="AO28" s="120">
        <v>62488.800000000003</v>
      </c>
      <c r="AP28" s="77"/>
      <c r="AQ28" s="6"/>
      <c r="AR28" s="6"/>
      <c r="AS28" s="6"/>
      <c r="AT28" s="6"/>
      <c r="AU28" s="6"/>
      <c r="AV28" s="128">
        <v>100296.9</v>
      </c>
      <c r="AW28" s="77"/>
      <c r="AX28" s="6"/>
      <c r="AY28" s="146">
        <v>6040000</v>
      </c>
      <c r="AZ28" s="145">
        <v>1.4487E-2</v>
      </c>
      <c r="BA28" s="141">
        <f t="shared" si="45"/>
        <v>87501.48</v>
      </c>
      <c r="BB28" s="72"/>
      <c r="BC28" s="142">
        <v>87501.48</v>
      </c>
      <c r="BD28" s="147"/>
      <c r="BE28" s="141">
        <f t="shared" si="46"/>
        <v>0</v>
      </c>
      <c r="BF28" s="146">
        <v>6040000</v>
      </c>
      <c r="BG28" s="56">
        <v>1.52838E-2</v>
      </c>
      <c r="BH28" s="72">
        <f t="shared" si="47"/>
        <v>92314.152000000002</v>
      </c>
      <c r="BI28" s="56"/>
      <c r="BJ28" s="164">
        <v>92314.152000000002</v>
      </c>
      <c r="BK28" s="165"/>
      <c r="BL28" s="75">
        <f t="shared" si="48"/>
        <v>0</v>
      </c>
      <c r="BM28" s="146">
        <v>6040000</v>
      </c>
      <c r="BN28" s="55">
        <v>1.6353699999999999E-2</v>
      </c>
      <c r="BO28" s="72">
        <f t="shared" si="49"/>
        <v>98776.347999999998</v>
      </c>
      <c r="BP28" s="56"/>
      <c r="BQ28" s="164">
        <v>98776.347999999998</v>
      </c>
      <c r="BR28" s="147"/>
      <c r="BS28" s="75">
        <f t="shared" si="50"/>
        <v>0</v>
      </c>
      <c r="BT28" s="146">
        <v>6040000</v>
      </c>
      <c r="BU28" s="191">
        <v>1.74167E-2</v>
      </c>
      <c r="BV28" s="190">
        <f t="shared" si="51"/>
        <v>105196.868</v>
      </c>
      <c r="BW28" s="56"/>
      <c r="BX28" s="164">
        <v>105196.868</v>
      </c>
      <c r="BY28" s="147"/>
      <c r="BZ28" s="190">
        <f t="shared" si="52"/>
        <v>0</v>
      </c>
      <c r="CA28" s="139">
        <v>6040000</v>
      </c>
      <c r="CB28" s="56">
        <v>1.8461700000000001E-2</v>
      </c>
      <c r="CC28" s="194">
        <f t="shared" si="53"/>
        <v>111508.66800000001</v>
      </c>
      <c r="CD28" s="190"/>
      <c r="CE28" s="164">
        <v>111508.66800000001</v>
      </c>
      <c r="CF28" s="204"/>
      <c r="CG28" s="194">
        <f t="shared" si="54"/>
        <v>0</v>
      </c>
      <c r="CH28" s="194"/>
      <c r="CI28" s="194"/>
      <c r="CJ28" s="194"/>
      <c r="CK28" s="194"/>
      <c r="CL28" s="142"/>
      <c r="CM28" s="218"/>
      <c r="CN28" s="194"/>
      <c r="CO28" s="219"/>
      <c r="CP28" s="220">
        <f t="shared" si="55"/>
        <v>-200847.9</v>
      </c>
      <c r="CQ28" s="221"/>
      <c r="CR28" s="6" t="s">
        <v>37</v>
      </c>
      <c r="CS28" s="228"/>
    </row>
    <row r="29" spans="1:97" s="3" customFormat="1" ht="45" customHeight="1">
      <c r="A29" s="59" t="s">
        <v>90</v>
      </c>
      <c r="B29" s="42" t="s">
        <v>91</v>
      </c>
      <c r="C29" s="6" t="s">
        <v>34</v>
      </c>
      <c r="D29" s="41" t="s">
        <v>35</v>
      </c>
      <c r="E29" s="55">
        <v>320</v>
      </c>
      <c r="F29" s="56"/>
      <c r="G29" s="57" t="s">
        <v>86</v>
      </c>
      <c r="H29" s="952" t="s">
        <v>92</v>
      </c>
      <c r="I29" s="63"/>
      <c r="J29" s="78"/>
      <c r="K29" s="72">
        <f t="shared" si="37"/>
        <v>0</v>
      </c>
      <c r="L29" s="56"/>
      <c r="M29" s="79">
        <v>16324</v>
      </c>
      <c r="N29" s="77"/>
      <c r="O29" s="75">
        <f t="shared" si="38"/>
        <v>-16324</v>
      </c>
      <c r="P29" s="56"/>
      <c r="Q29" s="56"/>
      <c r="R29" s="72">
        <f t="shared" si="39"/>
        <v>0</v>
      </c>
      <c r="S29" s="56"/>
      <c r="T29" s="79">
        <v>1020</v>
      </c>
      <c r="U29" s="77"/>
      <c r="V29" s="88">
        <f t="shared" si="40"/>
        <v>-1020</v>
      </c>
      <c r="W29" s="78"/>
      <c r="X29" s="78"/>
      <c r="Y29" s="88">
        <f t="shared" si="41"/>
        <v>0</v>
      </c>
      <c r="Z29" s="6"/>
      <c r="AA29" s="79">
        <v>1091.4000000000001</v>
      </c>
      <c r="AB29" s="77"/>
      <c r="AC29" s="88">
        <f t="shared" si="42"/>
        <v>-1091.4000000000001</v>
      </c>
      <c r="AD29" s="43"/>
      <c r="AE29" s="43"/>
      <c r="AF29" s="88">
        <f t="shared" si="43"/>
        <v>0</v>
      </c>
      <c r="AG29" s="6"/>
      <c r="AH29" s="120">
        <v>1168.8</v>
      </c>
      <c r="AI29" s="100"/>
      <c r="AJ29" s="88">
        <f t="shared" si="44"/>
        <v>-1168.8</v>
      </c>
      <c r="AK29" s="6"/>
      <c r="AL29" s="6"/>
      <c r="AM29" s="6"/>
      <c r="AN29" s="6"/>
      <c r="AO29" s="120">
        <v>1262.4000000000001</v>
      </c>
      <c r="AP29" s="77"/>
      <c r="AQ29" s="6"/>
      <c r="AR29" s="6"/>
      <c r="AS29" s="6"/>
      <c r="AT29" s="6"/>
      <c r="AU29" s="6"/>
      <c r="AV29" s="128">
        <v>2026.2</v>
      </c>
      <c r="AW29" s="77"/>
      <c r="AX29" s="6"/>
      <c r="AY29" s="146">
        <v>200000</v>
      </c>
      <c r="AZ29" s="145">
        <v>1.4487E-2</v>
      </c>
      <c r="BA29" s="141">
        <f t="shared" si="45"/>
        <v>2897.4</v>
      </c>
      <c r="BB29" s="72"/>
      <c r="BC29" s="142">
        <v>2897.4</v>
      </c>
      <c r="BD29" s="147"/>
      <c r="BE29" s="141">
        <f t="shared" si="46"/>
        <v>0</v>
      </c>
      <c r="BF29" s="146">
        <v>200000</v>
      </c>
      <c r="BG29" s="56">
        <v>1.52838E-2</v>
      </c>
      <c r="BH29" s="72">
        <f t="shared" si="47"/>
        <v>3056.76</v>
      </c>
      <c r="BI29" s="56"/>
      <c r="BJ29" s="164">
        <v>3056.76</v>
      </c>
      <c r="BK29" s="165"/>
      <c r="BL29" s="75">
        <f t="shared" si="48"/>
        <v>0</v>
      </c>
      <c r="BM29" s="146">
        <v>200000</v>
      </c>
      <c r="BN29" s="55">
        <v>1.6353699999999999E-2</v>
      </c>
      <c r="BO29" s="72">
        <f t="shared" si="49"/>
        <v>3270.74</v>
      </c>
      <c r="BP29" s="56"/>
      <c r="BQ29" s="164">
        <v>3270.74</v>
      </c>
      <c r="BR29" s="147"/>
      <c r="BS29" s="75">
        <f t="shared" si="50"/>
        <v>0</v>
      </c>
      <c r="BT29" s="146">
        <v>200000</v>
      </c>
      <c r="BU29" s="191">
        <v>1.74167E-2</v>
      </c>
      <c r="BV29" s="190">
        <f t="shared" si="51"/>
        <v>3483.34</v>
      </c>
      <c r="BW29" s="56"/>
      <c r="BX29" s="164">
        <v>3483.34</v>
      </c>
      <c r="BY29" s="147"/>
      <c r="BZ29" s="190">
        <f t="shared" si="52"/>
        <v>0</v>
      </c>
      <c r="CA29" s="139">
        <v>200000</v>
      </c>
      <c r="CB29" s="56">
        <v>1.8461700000000001E-2</v>
      </c>
      <c r="CC29" s="194">
        <f t="shared" si="53"/>
        <v>3692.34</v>
      </c>
      <c r="CD29" s="190"/>
      <c r="CE29" s="164">
        <v>3692.34</v>
      </c>
      <c r="CF29" s="204"/>
      <c r="CG29" s="194">
        <f t="shared" si="54"/>
        <v>0</v>
      </c>
      <c r="CH29" s="194"/>
      <c r="CI29" s="194"/>
      <c r="CJ29" s="194"/>
      <c r="CK29" s="194"/>
      <c r="CL29" s="142"/>
      <c r="CM29" s="218"/>
      <c r="CN29" s="194"/>
      <c r="CO29" s="219"/>
      <c r="CP29" s="220">
        <f t="shared" si="55"/>
        <v>-19604.2</v>
      </c>
      <c r="CQ29" s="221"/>
      <c r="CR29" s="6" t="s">
        <v>37</v>
      </c>
      <c r="CS29" s="228"/>
    </row>
    <row r="30" spans="1:97" s="3" customFormat="1" ht="45" customHeight="1">
      <c r="A30" s="59" t="s">
        <v>93</v>
      </c>
      <c r="B30" s="42" t="s">
        <v>81</v>
      </c>
      <c r="C30" s="6" t="s">
        <v>34</v>
      </c>
      <c r="D30" s="41" t="s">
        <v>35</v>
      </c>
      <c r="E30" s="55">
        <v>322</v>
      </c>
      <c r="F30" s="56"/>
      <c r="G30" s="57" t="s">
        <v>82</v>
      </c>
      <c r="H30" s="952" t="s">
        <v>94</v>
      </c>
      <c r="I30" s="63"/>
      <c r="J30" s="78"/>
      <c r="K30" s="72">
        <f t="shared" si="37"/>
        <v>0</v>
      </c>
      <c r="L30" s="56"/>
      <c r="M30" s="79">
        <v>32648</v>
      </c>
      <c r="N30" s="77"/>
      <c r="O30" s="75">
        <f t="shared" si="38"/>
        <v>-32648</v>
      </c>
      <c r="P30" s="56"/>
      <c r="Q30" s="56"/>
      <c r="R30" s="72">
        <f t="shared" si="39"/>
        <v>0</v>
      </c>
      <c r="S30" s="56"/>
      <c r="T30" s="79">
        <v>42840</v>
      </c>
      <c r="U30" s="77"/>
      <c r="V30" s="88">
        <f t="shared" si="40"/>
        <v>-42840</v>
      </c>
      <c r="W30" s="78"/>
      <c r="X30" s="78"/>
      <c r="Y30" s="88">
        <f t="shared" si="41"/>
        <v>0</v>
      </c>
      <c r="Z30" s="6"/>
      <c r="AA30" s="79">
        <v>45838.8</v>
      </c>
      <c r="AB30" s="77"/>
      <c r="AC30" s="88">
        <f t="shared" si="42"/>
        <v>-45838.8</v>
      </c>
      <c r="AD30" s="43"/>
      <c r="AE30" s="43"/>
      <c r="AF30" s="88">
        <f t="shared" si="43"/>
        <v>0</v>
      </c>
      <c r="AG30" s="6"/>
      <c r="AH30" s="120">
        <v>49089.599999999999</v>
      </c>
      <c r="AI30" s="100"/>
      <c r="AJ30" s="88">
        <f t="shared" si="44"/>
        <v>-49089.599999999999</v>
      </c>
      <c r="AK30" s="6"/>
      <c r="AL30" s="6"/>
      <c r="AM30" s="6"/>
      <c r="AN30" s="6"/>
      <c r="AO30" s="120">
        <v>53020.800000000003</v>
      </c>
      <c r="AP30" s="77"/>
      <c r="AQ30" s="6"/>
      <c r="AR30" s="6"/>
      <c r="AS30" s="6"/>
      <c r="AT30" s="6"/>
      <c r="AU30" s="6"/>
      <c r="AV30" s="128">
        <v>85100.4</v>
      </c>
      <c r="AW30" s="77"/>
      <c r="AX30" s="6"/>
      <c r="AY30" s="146">
        <v>5120000</v>
      </c>
      <c r="AZ30" s="145">
        <v>1.4487E-2</v>
      </c>
      <c r="BA30" s="141">
        <f t="shared" si="45"/>
        <v>74173.440000000002</v>
      </c>
      <c r="BB30" s="72"/>
      <c r="BC30" s="142">
        <v>74173.440000000002</v>
      </c>
      <c r="BD30" s="147"/>
      <c r="BE30" s="141">
        <f t="shared" si="46"/>
        <v>0</v>
      </c>
      <c r="BF30" s="146">
        <v>5120000</v>
      </c>
      <c r="BG30" s="56">
        <v>1.52838E-2</v>
      </c>
      <c r="BH30" s="72">
        <f t="shared" si="47"/>
        <v>78253.055999999997</v>
      </c>
      <c r="BI30" s="56"/>
      <c r="BJ30" s="164">
        <v>78253.055999999997</v>
      </c>
      <c r="BK30" s="165"/>
      <c r="BL30" s="75">
        <f t="shared" si="48"/>
        <v>0</v>
      </c>
      <c r="BM30" s="146">
        <v>5120000</v>
      </c>
      <c r="BN30" s="55">
        <v>1.6353699999999999E-2</v>
      </c>
      <c r="BO30" s="72">
        <f t="shared" si="49"/>
        <v>83730.943999999989</v>
      </c>
      <c r="BP30" s="56"/>
      <c r="BQ30" s="164">
        <v>83730.944000000003</v>
      </c>
      <c r="BR30" s="147"/>
      <c r="BS30" s="75">
        <f t="shared" si="50"/>
        <v>0</v>
      </c>
      <c r="BT30" s="146">
        <v>5120000</v>
      </c>
      <c r="BU30" s="191">
        <v>1.74167E-2</v>
      </c>
      <c r="BV30" s="190">
        <f t="shared" si="51"/>
        <v>89173.504000000001</v>
      </c>
      <c r="BW30" s="56"/>
      <c r="BX30" s="164">
        <v>89173.504000000001</v>
      </c>
      <c r="BY30" s="147"/>
      <c r="BZ30" s="190">
        <f t="shared" si="52"/>
        <v>0</v>
      </c>
      <c r="CA30" s="139">
        <v>5120000</v>
      </c>
      <c r="CB30" s="56">
        <v>1.8461700000000001E-2</v>
      </c>
      <c r="CC30" s="194">
        <f t="shared" si="53"/>
        <v>94523.90400000001</v>
      </c>
      <c r="CD30" s="190"/>
      <c r="CE30" s="164">
        <v>94523.903999999995</v>
      </c>
      <c r="CF30" s="204"/>
      <c r="CG30" s="194">
        <f t="shared" si="54"/>
        <v>0</v>
      </c>
      <c r="CH30" s="194"/>
      <c r="CI30" s="194"/>
      <c r="CJ30" s="194"/>
      <c r="CK30" s="194"/>
      <c r="CL30" s="222">
        <v>823</v>
      </c>
      <c r="CM30" s="218"/>
      <c r="CN30" s="141">
        <f>CJ30-CK30-CL30</f>
        <v>-823</v>
      </c>
      <c r="CO30" s="219"/>
      <c r="CP30" s="220">
        <f>O30+V30+AC30+AJ30+AQ30+AX30+BE30+BL30+BS30+BZ30+CG30+CN30</f>
        <v>-171239.4</v>
      </c>
      <c r="CQ30" s="221"/>
      <c r="CR30" s="6" t="s">
        <v>37</v>
      </c>
      <c r="CS30" s="228"/>
    </row>
    <row r="31" spans="1:97" s="3" customFormat="1" ht="30" customHeight="1">
      <c r="A31" s="41" t="s">
        <v>95</v>
      </c>
      <c r="B31" s="42" t="s">
        <v>96</v>
      </c>
      <c r="C31" s="51" t="s">
        <v>52</v>
      </c>
      <c r="D31" s="41" t="s">
        <v>35</v>
      </c>
      <c r="E31" s="43">
        <v>442</v>
      </c>
      <c r="F31" s="56"/>
      <c r="G31" s="44" t="s">
        <v>66</v>
      </c>
      <c r="H31" s="50">
        <v>320442000000006</v>
      </c>
      <c r="I31" s="56"/>
      <c r="J31" s="78"/>
      <c r="K31" s="72">
        <f t="shared" si="37"/>
        <v>0</v>
      </c>
      <c r="L31" s="56"/>
      <c r="M31" s="73"/>
      <c r="N31" s="77"/>
      <c r="O31" s="75">
        <f t="shared" si="38"/>
        <v>0</v>
      </c>
      <c r="P31" s="56"/>
      <c r="Q31" s="56"/>
      <c r="R31" s="72">
        <f t="shared" si="39"/>
        <v>0</v>
      </c>
      <c r="S31" s="56"/>
      <c r="T31" s="73"/>
      <c r="U31" s="77"/>
      <c r="V31" s="88">
        <f t="shared" si="40"/>
        <v>0</v>
      </c>
      <c r="W31" s="78"/>
      <c r="X31" s="78"/>
      <c r="Y31" s="88">
        <f t="shared" si="41"/>
        <v>0</v>
      </c>
      <c r="Z31" s="6"/>
      <c r="AA31" s="73"/>
      <c r="AB31" s="100"/>
      <c r="AC31" s="88">
        <f t="shared" si="42"/>
        <v>0</v>
      </c>
      <c r="AD31" s="43"/>
      <c r="AE31" s="43"/>
      <c r="AF31" s="88">
        <f t="shared" si="43"/>
        <v>0</v>
      </c>
      <c r="AG31" s="6"/>
      <c r="AH31" s="117"/>
      <c r="AI31" s="100"/>
      <c r="AJ31" s="88">
        <f t="shared" si="44"/>
        <v>0</v>
      </c>
      <c r="AK31" s="6"/>
      <c r="AL31" s="6"/>
      <c r="AM31" s="6"/>
      <c r="AN31" s="6"/>
      <c r="AO31" s="117"/>
      <c r="AP31" s="77"/>
      <c r="AQ31" s="6"/>
      <c r="AR31" s="6"/>
      <c r="AS31" s="6"/>
      <c r="AT31" s="6"/>
      <c r="AU31" s="6"/>
      <c r="AV31" s="122"/>
      <c r="AW31" s="77"/>
      <c r="AX31" s="6"/>
      <c r="AY31" s="139">
        <v>1500000</v>
      </c>
      <c r="AZ31" s="145">
        <v>1.4487E-2</v>
      </c>
      <c r="BA31" s="141">
        <f t="shared" si="45"/>
        <v>21730.5</v>
      </c>
      <c r="BB31" s="72"/>
      <c r="BC31" s="142"/>
      <c r="BD31" s="147"/>
      <c r="BE31" s="141">
        <f t="shared" si="46"/>
        <v>21730.5</v>
      </c>
      <c r="BF31" s="139">
        <v>1500000</v>
      </c>
      <c r="BG31" s="56">
        <v>1.52838E-2</v>
      </c>
      <c r="BH31" s="72">
        <f t="shared" si="47"/>
        <v>22925.7</v>
      </c>
      <c r="BI31" s="56"/>
      <c r="BJ31" s="164">
        <v>44656.2</v>
      </c>
      <c r="BK31" s="165"/>
      <c r="BL31" s="75">
        <f t="shared" si="48"/>
        <v>-21730.499999999996</v>
      </c>
      <c r="BM31" s="139">
        <v>1500000</v>
      </c>
      <c r="BN31" s="140">
        <v>1.6353699999999999E-2</v>
      </c>
      <c r="BO31" s="72">
        <f t="shared" si="49"/>
        <v>24530.55</v>
      </c>
      <c r="BP31" s="56"/>
      <c r="BQ31" s="164">
        <v>24530.55</v>
      </c>
      <c r="BR31" s="147"/>
      <c r="BS31" s="75">
        <f t="shared" si="50"/>
        <v>0</v>
      </c>
      <c r="BT31" s="139">
        <v>1500000</v>
      </c>
      <c r="BU31" s="56">
        <v>1.74167E-2</v>
      </c>
      <c r="BV31" s="190">
        <f t="shared" si="51"/>
        <v>26125.05</v>
      </c>
      <c r="BW31" s="56"/>
      <c r="BX31" s="164">
        <v>26125.05</v>
      </c>
      <c r="BY31" s="147"/>
      <c r="BZ31" s="190">
        <f t="shared" si="52"/>
        <v>0</v>
      </c>
      <c r="CA31" s="139">
        <v>1500000</v>
      </c>
      <c r="CB31" s="191">
        <v>1.8461700000000001E-2</v>
      </c>
      <c r="CC31" s="194">
        <f t="shared" si="53"/>
        <v>27692.550000000003</v>
      </c>
      <c r="CD31" s="190"/>
      <c r="CE31" s="142">
        <v>27692.55</v>
      </c>
      <c r="CF31" s="204"/>
      <c r="CG31" s="194">
        <f t="shared" si="54"/>
        <v>0</v>
      </c>
      <c r="CH31" s="194"/>
      <c r="CI31" s="194"/>
      <c r="CJ31" s="194"/>
      <c r="CK31" s="194"/>
      <c r="CL31" s="142"/>
      <c r="CM31" s="218"/>
      <c r="CN31" s="194"/>
      <c r="CO31" s="219"/>
      <c r="CP31" s="220">
        <f t="shared" ref="CP31:CP37" si="56">O31+V31+AC31+AJ31+AQ31+AX31+BE31+BL31+BS31+BZ31+CG31</f>
        <v>3.637978807091713E-12</v>
      </c>
      <c r="CQ31" s="221"/>
      <c r="CR31" s="6" t="s">
        <v>37</v>
      </c>
      <c r="CS31" s="228"/>
    </row>
    <row r="32" spans="1:97" s="3" customFormat="1" ht="45" customHeight="1">
      <c r="A32" s="41" t="s">
        <v>97</v>
      </c>
      <c r="B32" s="42" t="s">
        <v>71</v>
      </c>
      <c r="C32" s="60" t="s">
        <v>52</v>
      </c>
      <c r="D32" s="41" t="s">
        <v>35</v>
      </c>
      <c r="E32" s="43">
        <v>446</v>
      </c>
      <c r="F32" s="56"/>
      <c r="G32" s="61" t="s">
        <v>98</v>
      </c>
      <c r="H32" s="50">
        <v>320446000000001</v>
      </c>
      <c r="I32" s="56"/>
      <c r="J32" s="78"/>
      <c r="K32" s="72">
        <f t="shared" si="37"/>
        <v>0</v>
      </c>
      <c r="L32" s="56"/>
      <c r="M32" s="73"/>
      <c r="N32" s="77"/>
      <c r="O32" s="75">
        <f t="shared" si="38"/>
        <v>0</v>
      </c>
      <c r="P32" s="56"/>
      <c r="Q32" s="56"/>
      <c r="R32" s="72">
        <f t="shared" si="39"/>
        <v>0</v>
      </c>
      <c r="S32" s="56"/>
      <c r="T32" s="73"/>
      <c r="U32" s="77"/>
      <c r="V32" s="88">
        <f t="shared" si="40"/>
        <v>0</v>
      </c>
      <c r="W32" s="78"/>
      <c r="X32" s="78"/>
      <c r="Y32" s="88">
        <f t="shared" si="41"/>
        <v>0</v>
      </c>
      <c r="Z32" s="6"/>
      <c r="AA32" s="73"/>
      <c r="AB32" s="100"/>
      <c r="AC32" s="88">
        <f t="shared" si="42"/>
        <v>0</v>
      </c>
      <c r="AD32" s="43"/>
      <c r="AE32" s="43"/>
      <c r="AF32" s="88">
        <f t="shared" si="43"/>
        <v>0</v>
      </c>
      <c r="AG32" s="6"/>
      <c r="AH32" s="117"/>
      <c r="AI32" s="100"/>
      <c r="AJ32" s="88">
        <f t="shared" si="44"/>
        <v>0</v>
      </c>
      <c r="AK32" s="6"/>
      <c r="AL32" s="6"/>
      <c r="AM32" s="6"/>
      <c r="AN32" s="6"/>
      <c r="AO32" s="117"/>
      <c r="AP32" s="77"/>
      <c r="AQ32" s="6"/>
      <c r="AR32" s="6"/>
      <c r="AS32" s="6"/>
      <c r="AT32" s="6"/>
      <c r="AU32" s="6"/>
      <c r="AV32" s="122"/>
      <c r="AW32" s="77"/>
      <c r="AX32" s="6"/>
      <c r="AY32" s="146">
        <v>140000</v>
      </c>
      <c r="AZ32" s="140">
        <v>2.415E-3</v>
      </c>
      <c r="BA32" s="141">
        <f t="shared" si="45"/>
        <v>338.1</v>
      </c>
      <c r="BB32" s="72"/>
      <c r="BC32" s="142"/>
      <c r="BD32" s="147"/>
      <c r="BE32" s="141">
        <f t="shared" si="46"/>
        <v>338.1</v>
      </c>
      <c r="BF32" s="146">
        <v>140000</v>
      </c>
      <c r="BG32" s="56">
        <v>2.5473000000000002E-3</v>
      </c>
      <c r="BH32" s="72">
        <f t="shared" si="47"/>
        <v>356.62200000000001</v>
      </c>
      <c r="BI32" s="56"/>
      <c r="BJ32" s="164">
        <v>356.62200000000001</v>
      </c>
      <c r="BK32" s="165"/>
      <c r="BL32" s="75">
        <f t="shared" si="48"/>
        <v>0</v>
      </c>
      <c r="BM32" s="146">
        <v>140000</v>
      </c>
      <c r="BN32" s="55">
        <v>2.7255999999999999E-3</v>
      </c>
      <c r="BO32" s="72">
        <f t="shared" si="49"/>
        <v>381.584</v>
      </c>
      <c r="BP32" s="56"/>
      <c r="BQ32" s="164">
        <v>381.584</v>
      </c>
      <c r="BR32" s="147"/>
      <c r="BS32" s="75">
        <f t="shared" si="50"/>
        <v>0</v>
      </c>
      <c r="BT32" s="146">
        <v>140000</v>
      </c>
      <c r="BU32" s="56">
        <v>2.9028000000000001E-3</v>
      </c>
      <c r="BV32" s="190">
        <f t="shared" si="51"/>
        <v>406.392</v>
      </c>
      <c r="BW32" s="56"/>
      <c r="BX32" s="164">
        <v>406.392</v>
      </c>
      <c r="BY32" s="147"/>
      <c r="BZ32" s="190">
        <f t="shared" si="52"/>
        <v>0</v>
      </c>
      <c r="CA32" s="146">
        <v>140000</v>
      </c>
      <c r="CB32" s="191">
        <v>3.0769E-3</v>
      </c>
      <c r="CC32" s="194">
        <f t="shared" si="53"/>
        <v>430.76600000000002</v>
      </c>
      <c r="CD32" s="190"/>
      <c r="CE32" s="142">
        <v>430.76600000000002</v>
      </c>
      <c r="CF32" s="204"/>
      <c r="CG32" s="194">
        <f t="shared" si="54"/>
        <v>0</v>
      </c>
      <c r="CH32" s="194"/>
      <c r="CI32" s="194"/>
      <c r="CJ32" s="194"/>
      <c r="CK32" s="194"/>
      <c r="CL32" s="142"/>
      <c r="CM32" s="218"/>
      <c r="CN32" s="194"/>
      <c r="CO32" s="219"/>
      <c r="CP32" s="220">
        <f t="shared" si="56"/>
        <v>338.1</v>
      </c>
      <c r="CQ32" s="221"/>
      <c r="CR32" s="6" t="s">
        <v>37</v>
      </c>
      <c r="CS32" s="228"/>
    </row>
    <row r="33" spans="1:97" s="3" customFormat="1" ht="45" customHeight="1">
      <c r="A33" s="41" t="s">
        <v>99</v>
      </c>
      <c r="B33" s="42" t="s">
        <v>71</v>
      </c>
      <c r="C33" s="51" t="s">
        <v>52</v>
      </c>
      <c r="D33" s="41" t="s">
        <v>35</v>
      </c>
      <c r="E33" s="43">
        <v>448</v>
      </c>
      <c r="F33" s="56"/>
      <c r="G33" s="49" t="s">
        <v>45</v>
      </c>
      <c r="H33" s="50">
        <v>320448000000003</v>
      </c>
      <c r="I33" s="56"/>
      <c r="J33" s="78"/>
      <c r="K33" s="72">
        <f t="shared" si="37"/>
        <v>0</v>
      </c>
      <c r="L33" s="56"/>
      <c r="M33" s="73"/>
      <c r="N33" s="77"/>
      <c r="O33" s="75">
        <f t="shared" si="38"/>
        <v>0</v>
      </c>
      <c r="P33" s="56"/>
      <c r="Q33" s="56"/>
      <c r="R33" s="72">
        <f t="shared" si="39"/>
        <v>0</v>
      </c>
      <c r="S33" s="56"/>
      <c r="T33" s="73"/>
      <c r="U33" s="77"/>
      <c r="V33" s="88">
        <f t="shared" si="40"/>
        <v>0</v>
      </c>
      <c r="W33" s="78"/>
      <c r="X33" s="78"/>
      <c r="Y33" s="88">
        <f t="shared" si="41"/>
        <v>0</v>
      </c>
      <c r="Z33" s="6"/>
      <c r="AA33" s="73"/>
      <c r="AB33" s="100"/>
      <c r="AC33" s="88">
        <f t="shared" si="42"/>
        <v>0</v>
      </c>
      <c r="AD33" s="43"/>
      <c r="AE33" s="43"/>
      <c r="AF33" s="88">
        <f t="shared" si="43"/>
        <v>0</v>
      </c>
      <c r="AG33" s="6"/>
      <c r="AH33" s="117"/>
      <c r="AI33" s="100"/>
      <c r="AJ33" s="88">
        <f t="shared" si="44"/>
        <v>0</v>
      </c>
      <c r="AK33" s="6"/>
      <c r="AL33" s="6"/>
      <c r="AM33" s="6"/>
      <c r="AN33" s="6"/>
      <c r="AO33" s="117"/>
      <c r="AP33" s="77"/>
      <c r="AQ33" s="6"/>
      <c r="AR33" s="6"/>
      <c r="AS33" s="6"/>
      <c r="AT33" s="6"/>
      <c r="AU33" s="6"/>
      <c r="AV33" s="122"/>
      <c r="AW33" s="77"/>
      <c r="AX33" s="6"/>
      <c r="AY33" s="139">
        <v>200000</v>
      </c>
      <c r="AZ33" s="140">
        <v>2.415E-3</v>
      </c>
      <c r="BA33" s="141">
        <f t="shared" si="45"/>
        <v>483</v>
      </c>
      <c r="BB33" s="72"/>
      <c r="BC33" s="142"/>
      <c r="BD33" s="147"/>
      <c r="BE33" s="141">
        <f t="shared" si="46"/>
        <v>483</v>
      </c>
      <c r="BF33" s="139">
        <v>200000</v>
      </c>
      <c r="BG33" s="56">
        <v>2.5473000000000002E-3</v>
      </c>
      <c r="BH33" s="72">
        <f t="shared" si="47"/>
        <v>509.46000000000004</v>
      </c>
      <c r="BI33" s="56"/>
      <c r="BJ33" s="164">
        <v>992.46</v>
      </c>
      <c r="BK33" s="165"/>
      <c r="BL33" s="75">
        <f t="shared" si="48"/>
        <v>-483</v>
      </c>
      <c r="BM33" s="139">
        <v>200000</v>
      </c>
      <c r="BN33" s="55">
        <v>2.7255999999999999E-3</v>
      </c>
      <c r="BO33" s="72">
        <f t="shared" si="49"/>
        <v>545.12</v>
      </c>
      <c r="BP33" s="56"/>
      <c r="BQ33" s="164">
        <v>66.349999999999994</v>
      </c>
      <c r="BR33" s="147"/>
      <c r="BS33" s="75">
        <f t="shared" si="50"/>
        <v>478.77</v>
      </c>
      <c r="BT33" s="139">
        <v>200000</v>
      </c>
      <c r="BU33" s="56">
        <v>2.9028000000000001E-3</v>
      </c>
      <c r="BV33" s="190">
        <f t="shared" si="51"/>
        <v>580.56000000000006</v>
      </c>
      <c r="BW33" s="56"/>
      <c r="BX33" s="164">
        <v>580.55999999999995</v>
      </c>
      <c r="BY33" s="147"/>
      <c r="BZ33" s="190">
        <f t="shared" si="52"/>
        <v>1.1368683772161603E-13</v>
      </c>
      <c r="CA33" s="139">
        <v>200000</v>
      </c>
      <c r="CB33" s="191">
        <v>3.0769E-3</v>
      </c>
      <c r="CC33" s="194">
        <f t="shared" si="53"/>
        <v>615.38</v>
      </c>
      <c r="CD33" s="190"/>
      <c r="CE33" s="142">
        <v>615.38</v>
      </c>
      <c r="CF33" s="204"/>
      <c r="CG33" s="194">
        <f t="shared" si="54"/>
        <v>0</v>
      </c>
      <c r="CH33" s="194"/>
      <c r="CI33" s="194"/>
      <c r="CJ33" s="194"/>
      <c r="CK33" s="194"/>
      <c r="CL33" s="142"/>
      <c r="CM33" s="218"/>
      <c r="CN33" s="194"/>
      <c r="CO33" s="219"/>
      <c r="CP33" s="220">
        <f t="shared" si="56"/>
        <v>478.7700000000001</v>
      </c>
      <c r="CQ33" s="221"/>
      <c r="CR33" s="6" t="s">
        <v>37</v>
      </c>
    </row>
    <row r="34" spans="1:97" s="3" customFormat="1" ht="45" customHeight="1">
      <c r="A34" s="41" t="s">
        <v>100</v>
      </c>
      <c r="B34" s="42" t="s">
        <v>71</v>
      </c>
      <c r="C34" s="51" t="s">
        <v>52</v>
      </c>
      <c r="D34" s="41" t="s">
        <v>35</v>
      </c>
      <c r="E34" s="43">
        <v>449</v>
      </c>
      <c r="F34" s="56"/>
      <c r="G34" s="49" t="s">
        <v>45</v>
      </c>
      <c r="H34" s="50">
        <v>320449000000004</v>
      </c>
      <c r="I34" s="56"/>
      <c r="J34" s="78"/>
      <c r="K34" s="72">
        <f t="shared" si="37"/>
        <v>0</v>
      </c>
      <c r="L34" s="56"/>
      <c r="M34" s="73"/>
      <c r="N34" s="77"/>
      <c r="O34" s="75">
        <f t="shared" si="38"/>
        <v>0</v>
      </c>
      <c r="P34" s="56"/>
      <c r="Q34" s="56"/>
      <c r="R34" s="72">
        <f t="shared" si="39"/>
        <v>0</v>
      </c>
      <c r="S34" s="56"/>
      <c r="T34" s="73"/>
      <c r="U34" s="77"/>
      <c r="V34" s="88">
        <f t="shared" si="40"/>
        <v>0</v>
      </c>
      <c r="W34" s="78"/>
      <c r="X34" s="78"/>
      <c r="Y34" s="88">
        <f t="shared" si="41"/>
        <v>0</v>
      </c>
      <c r="Z34" s="6"/>
      <c r="AA34" s="73"/>
      <c r="AB34" s="100"/>
      <c r="AC34" s="88">
        <f t="shared" si="42"/>
        <v>0</v>
      </c>
      <c r="AD34" s="43"/>
      <c r="AE34" s="43"/>
      <c r="AF34" s="88">
        <f t="shared" si="43"/>
        <v>0</v>
      </c>
      <c r="AG34" s="6"/>
      <c r="AH34" s="117"/>
      <c r="AI34" s="100"/>
      <c r="AJ34" s="88">
        <f t="shared" si="44"/>
        <v>0</v>
      </c>
      <c r="AK34" s="6"/>
      <c r="AL34" s="6"/>
      <c r="AM34" s="6"/>
      <c r="AN34" s="6"/>
      <c r="AO34" s="117"/>
      <c r="AP34" s="77"/>
      <c r="AQ34" s="6"/>
      <c r="AR34" s="6"/>
      <c r="AS34" s="6"/>
      <c r="AT34" s="6"/>
      <c r="AU34" s="6"/>
      <c r="AV34" s="122"/>
      <c r="AW34" s="77"/>
      <c r="AX34" s="6"/>
      <c r="AY34" s="139">
        <v>300000</v>
      </c>
      <c r="AZ34" s="140">
        <v>2.415E-3</v>
      </c>
      <c r="BA34" s="141">
        <f t="shared" si="45"/>
        <v>724.5</v>
      </c>
      <c r="BB34" s="72"/>
      <c r="BC34" s="142"/>
      <c r="BD34" s="147"/>
      <c r="BE34" s="141">
        <f t="shared" si="46"/>
        <v>724.5</v>
      </c>
      <c r="BF34" s="139">
        <v>300000</v>
      </c>
      <c r="BG34" s="56">
        <v>2.5473000000000002E-3</v>
      </c>
      <c r="BH34" s="72">
        <f t="shared" si="47"/>
        <v>764.19</v>
      </c>
      <c r="BI34" s="56"/>
      <c r="BJ34" s="164">
        <v>1488.69</v>
      </c>
      <c r="BK34" s="165"/>
      <c r="BL34" s="75">
        <f t="shared" si="48"/>
        <v>-724.5</v>
      </c>
      <c r="BM34" s="139">
        <v>300000</v>
      </c>
      <c r="BN34" s="55">
        <v>2.7255999999999999E-3</v>
      </c>
      <c r="BO34" s="72">
        <f t="shared" si="49"/>
        <v>817.68</v>
      </c>
      <c r="BP34" s="56"/>
      <c r="BQ34" s="164">
        <v>817.68</v>
      </c>
      <c r="BR34" s="147"/>
      <c r="BS34" s="75">
        <f t="shared" si="50"/>
        <v>0</v>
      </c>
      <c r="BT34" s="139">
        <v>300000</v>
      </c>
      <c r="BU34" s="56">
        <v>2.9028000000000001E-3</v>
      </c>
      <c r="BV34" s="190">
        <f t="shared" si="51"/>
        <v>870.84</v>
      </c>
      <c r="BW34" s="56"/>
      <c r="BX34" s="164">
        <v>870.84</v>
      </c>
      <c r="BY34" s="147"/>
      <c r="BZ34" s="190">
        <f t="shared" si="52"/>
        <v>0</v>
      </c>
      <c r="CA34" s="139">
        <v>300000</v>
      </c>
      <c r="CB34" s="191">
        <v>3.0769E-3</v>
      </c>
      <c r="CC34" s="194">
        <f t="shared" si="53"/>
        <v>923.07</v>
      </c>
      <c r="CD34" s="190"/>
      <c r="CE34" s="142">
        <v>923.07</v>
      </c>
      <c r="CF34" s="204"/>
      <c r="CG34" s="194">
        <f t="shared" si="54"/>
        <v>0</v>
      </c>
      <c r="CH34" s="194"/>
      <c r="CI34" s="194"/>
      <c r="CJ34" s="194"/>
      <c r="CK34" s="194"/>
      <c r="CL34" s="142"/>
      <c r="CM34" s="218"/>
      <c r="CN34" s="194"/>
      <c r="CO34" s="219"/>
      <c r="CP34" s="220">
        <f t="shared" si="56"/>
        <v>0</v>
      </c>
      <c r="CQ34" s="221"/>
      <c r="CR34" s="6" t="s">
        <v>37</v>
      </c>
    </row>
    <row r="35" spans="1:97" s="3" customFormat="1" ht="45" customHeight="1">
      <c r="A35" s="41" t="s">
        <v>101</v>
      </c>
      <c r="B35" s="42" t="s">
        <v>43</v>
      </c>
      <c r="C35" s="47" t="s">
        <v>44</v>
      </c>
      <c r="D35" s="41" t="s">
        <v>35</v>
      </c>
      <c r="E35" s="43">
        <v>454</v>
      </c>
      <c r="F35" s="56"/>
      <c r="G35" s="49" t="s">
        <v>45</v>
      </c>
      <c r="H35" s="50">
        <v>340454000000008</v>
      </c>
      <c r="I35" s="56"/>
      <c r="J35" s="78"/>
      <c r="K35" s="72">
        <f t="shared" si="37"/>
        <v>0</v>
      </c>
      <c r="L35" s="56"/>
      <c r="M35" s="73"/>
      <c r="N35" s="77"/>
      <c r="O35" s="75">
        <f t="shared" si="38"/>
        <v>0</v>
      </c>
      <c r="P35" s="56"/>
      <c r="Q35" s="56"/>
      <c r="R35" s="72">
        <f t="shared" si="39"/>
        <v>0</v>
      </c>
      <c r="S35" s="56"/>
      <c r="T35" s="73"/>
      <c r="U35" s="77"/>
      <c r="V35" s="88">
        <f t="shared" si="40"/>
        <v>0</v>
      </c>
      <c r="W35" s="78"/>
      <c r="X35" s="78"/>
      <c r="Y35" s="88">
        <f t="shared" si="41"/>
        <v>0</v>
      </c>
      <c r="Z35" s="6"/>
      <c r="AA35" s="73"/>
      <c r="AB35" s="77"/>
      <c r="AC35" s="88">
        <f t="shared" si="42"/>
        <v>0</v>
      </c>
      <c r="AD35" s="43"/>
      <c r="AE35" s="43"/>
      <c r="AF35" s="88">
        <f t="shared" si="43"/>
        <v>0</v>
      </c>
      <c r="AG35" s="6"/>
      <c r="AH35" s="117"/>
      <c r="AI35" s="100"/>
      <c r="AJ35" s="88">
        <f t="shared" si="44"/>
        <v>0</v>
      </c>
      <c r="AK35" s="6"/>
      <c r="AL35" s="6"/>
      <c r="AM35" s="6"/>
      <c r="AN35" s="6"/>
      <c r="AO35" s="117"/>
      <c r="AP35" s="77"/>
      <c r="AQ35" s="6"/>
      <c r="AR35" s="6"/>
      <c r="AS35" s="6"/>
      <c r="AT35" s="6"/>
      <c r="AU35" s="6"/>
      <c r="AV35" s="122"/>
      <c r="AW35" s="77"/>
      <c r="AX35" s="6"/>
      <c r="AY35" s="146">
        <v>220000</v>
      </c>
      <c r="AZ35" s="140">
        <v>2.415E-3</v>
      </c>
      <c r="BA35" s="141">
        <f t="shared" si="45"/>
        <v>531.29999999999995</v>
      </c>
      <c r="BB35" s="72"/>
      <c r="BC35" s="142"/>
      <c r="BD35" s="147"/>
      <c r="BE35" s="141">
        <f t="shared" si="46"/>
        <v>531.29999999999995</v>
      </c>
      <c r="BF35" s="146">
        <v>220000</v>
      </c>
      <c r="BG35" s="56">
        <v>2.5473000000000002E-3</v>
      </c>
      <c r="BH35" s="72">
        <f t="shared" si="47"/>
        <v>560.40600000000006</v>
      </c>
      <c r="BI35" s="56"/>
      <c r="BJ35" s="164">
        <v>1091.7059999999999</v>
      </c>
      <c r="BK35" s="165"/>
      <c r="BL35" s="75">
        <f t="shared" si="48"/>
        <v>-531.29999999999984</v>
      </c>
      <c r="BM35" s="146">
        <v>220000</v>
      </c>
      <c r="BN35" s="55">
        <v>2.7255999999999999E-3</v>
      </c>
      <c r="BO35" s="72">
        <f t="shared" si="49"/>
        <v>599.63199999999995</v>
      </c>
      <c r="BP35" s="56"/>
      <c r="BQ35" s="164">
        <v>73.001999999999995</v>
      </c>
      <c r="BR35" s="147"/>
      <c r="BS35" s="75">
        <f t="shared" si="50"/>
        <v>526.63</v>
      </c>
      <c r="BT35" s="146">
        <v>220000</v>
      </c>
      <c r="BU35" s="56">
        <v>2.9028000000000001E-3</v>
      </c>
      <c r="BV35" s="190">
        <f t="shared" si="51"/>
        <v>638.61599999999999</v>
      </c>
      <c r="BW35" s="56"/>
      <c r="BX35" s="164">
        <v>638.61599999999999</v>
      </c>
      <c r="BY35" s="147"/>
      <c r="BZ35" s="190">
        <f t="shared" si="52"/>
        <v>0</v>
      </c>
      <c r="CA35" s="146">
        <v>220000</v>
      </c>
      <c r="CB35" s="56">
        <v>3.0769E-3</v>
      </c>
      <c r="CC35" s="194">
        <f t="shared" si="53"/>
        <v>676.91800000000001</v>
      </c>
      <c r="CD35" s="190"/>
      <c r="CE35" s="164">
        <v>676.91800000000001</v>
      </c>
      <c r="CF35" s="204"/>
      <c r="CG35" s="194">
        <f t="shared" si="54"/>
        <v>0</v>
      </c>
      <c r="CH35" s="194"/>
      <c r="CI35" s="194"/>
      <c r="CJ35" s="194"/>
      <c r="CK35" s="194"/>
      <c r="CL35" s="142"/>
      <c r="CM35" s="218"/>
      <c r="CN35" s="194"/>
      <c r="CO35" s="219"/>
      <c r="CP35" s="220">
        <f t="shared" si="56"/>
        <v>526.63000000000011</v>
      </c>
      <c r="CQ35" s="221"/>
      <c r="CR35" s="6" t="s">
        <v>37</v>
      </c>
    </row>
    <row r="36" spans="1:97" s="3" customFormat="1" ht="45" customHeight="1">
      <c r="A36" s="41" t="s">
        <v>102</v>
      </c>
      <c r="B36" s="42" t="s">
        <v>71</v>
      </c>
      <c r="C36" s="51" t="s">
        <v>52</v>
      </c>
      <c r="D36" s="41" t="s">
        <v>35</v>
      </c>
      <c r="E36" s="43">
        <v>455</v>
      </c>
      <c r="F36" s="56"/>
      <c r="G36" s="49" t="s">
        <v>45</v>
      </c>
      <c r="H36" s="50">
        <v>320455000000001</v>
      </c>
      <c r="I36" s="56"/>
      <c r="J36" s="78"/>
      <c r="K36" s="72">
        <f t="shared" si="37"/>
        <v>0</v>
      </c>
      <c r="L36" s="56"/>
      <c r="M36" s="73"/>
      <c r="N36" s="77"/>
      <c r="O36" s="75">
        <f t="shared" si="38"/>
        <v>0</v>
      </c>
      <c r="P36" s="56"/>
      <c r="Q36" s="56"/>
      <c r="R36" s="72">
        <f t="shared" si="39"/>
        <v>0</v>
      </c>
      <c r="S36" s="56"/>
      <c r="T36" s="73"/>
      <c r="U36" s="77"/>
      <c r="V36" s="88">
        <f t="shared" si="40"/>
        <v>0</v>
      </c>
      <c r="W36" s="78"/>
      <c r="X36" s="78"/>
      <c r="Y36" s="88">
        <f t="shared" si="41"/>
        <v>0</v>
      </c>
      <c r="Z36" s="6"/>
      <c r="AA36" s="73"/>
      <c r="AB36" s="100"/>
      <c r="AC36" s="88">
        <f t="shared" si="42"/>
        <v>0</v>
      </c>
      <c r="AD36" s="43"/>
      <c r="AE36" s="43"/>
      <c r="AF36" s="88">
        <f t="shared" si="43"/>
        <v>0</v>
      </c>
      <c r="AG36" s="6"/>
      <c r="AH36" s="117"/>
      <c r="AI36" s="100"/>
      <c r="AJ36" s="88">
        <f t="shared" si="44"/>
        <v>0</v>
      </c>
      <c r="AK36" s="6"/>
      <c r="AL36" s="6"/>
      <c r="AM36" s="6"/>
      <c r="AN36" s="6"/>
      <c r="AO36" s="117"/>
      <c r="AP36" s="77"/>
      <c r="AQ36" s="6"/>
      <c r="AR36" s="6"/>
      <c r="AS36" s="6"/>
      <c r="AT36" s="6"/>
      <c r="AU36" s="6"/>
      <c r="AV36" s="122"/>
      <c r="AW36" s="77"/>
      <c r="AX36" s="6"/>
      <c r="AY36" s="139">
        <v>320000</v>
      </c>
      <c r="AZ36" s="140">
        <v>2.415E-3</v>
      </c>
      <c r="BA36" s="141">
        <f t="shared" si="45"/>
        <v>772.80000000000007</v>
      </c>
      <c r="BB36" s="72"/>
      <c r="BC36" s="142"/>
      <c r="BD36" s="147"/>
      <c r="BE36" s="141">
        <f t="shared" si="46"/>
        <v>772.80000000000007</v>
      </c>
      <c r="BF36" s="139">
        <v>320000</v>
      </c>
      <c r="BG36" s="56">
        <v>2.5473000000000002E-3</v>
      </c>
      <c r="BH36" s="72">
        <f t="shared" si="47"/>
        <v>815.13600000000008</v>
      </c>
      <c r="BI36" s="56"/>
      <c r="BJ36" s="164">
        <v>1587.9359999999999</v>
      </c>
      <c r="BK36" s="165"/>
      <c r="BL36" s="75">
        <f t="shared" si="48"/>
        <v>-772.79999999999984</v>
      </c>
      <c r="BM36" s="139">
        <v>320000</v>
      </c>
      <c r="BN36" s="55">
        <v>2.7255999999999999E-3</v>
      </c>
      <c r="BO36" s="72">
        <f t="shared" si="49"/>
        <v>872.19200000000001</v>
      </c>
      <c r="BP36" s="56"/>
      <c r="BQ36" s="164">
        <v>872.19200000000001</v>
      </c>
      <c r="BR36" s="147"/>
      <c r="BS36" s="75">
        <f t="shared" si="50"/>
        <v>0</v>
      </c>
      <c r="BT36" s="139">
        <v>320000</v>
      </c>
      <c r="BU36" s="56">
        <v>2.9028000000000001E-3</v>
      </c>
      <c r="BV36" s="190">
        <f t="shared" si="51"/>
        <v>928.89600000000007</v>
      </c>
      <c r="BW36" s="56"/>
      <c r="BX36" s="164">
        <v>928.89599999999996</v>
      </c>
      <c r="BY36" s="147"/>
      <c r="BZ36" s="190">
        <f t="shared" si="52"/>
        <v>1.1368683772161603E-13</v>
      </c>
      <c r="CA36" s="139">
        <v>320000</v>
      </c>
      <c r="CB36" s="56">
        <v>3.0769E-3</v>
      </c>
      <c r="CC36" s="194">
        <f t="shared" si="53"/>
        <v>984.60800000000006</v>
      </c>
      <c r="CD36" s="190"/>
      <c r="CE36" s="164">
        <v>984.60799999999995</v>
      </c>
      <c r="CF36" s="204"/>
      <c r="CG36" s="194">
        <f t="shared" si="54"/>
        <v>0</v>
      </c>
      <c r="CH36" s="194"/>
      <c r="CI36" s="194"/>
      <c r="CJ36" s="194"/>
      <c r="CK36" s="194"/>
      <c r="CL36" s="142"/>
      <c r="CM36" s="218"/>
      <c r="CN36" s="194"/>
      <c r="CO36" s="219"/>
      <c r="CP36" s="220">
        <f t="shared" si="56"/>
        <v>3.4106051316484809E-13</v>
      </c>
      <c r="CQ36" s="221"/>
      <c r="CR36" s="6" t="s">
        <v>37</v>
      </c>
    </row>
    <row r="37" spans="1:97" s="3" customFormat="1" ht="30" customHeight="1">
      <c r="A37" s="41" t="s">
        <v>103</v>
      </c>
      <c r="B37" s="42" t="s">
        <v>71</v>
      </c>
      <c r="C37" s="51" t="s">
        <v>52</v>
      </c>
      <c r="D37" s="41" t="s">
        <v>35</v>
      </c>
      <c r="E37" s="43">
        <v>456</v>
      </c>
      <c r="F37" s="56"/>
      <c r="G37" s="44" t="s">
        <v>66</v>
      </c>
      <c r="H37" s="50">
        <v>320456000000002</v>
      </c>
      <c r="I37" s="56"/>
      <c r="J37" s="78"/>
      <c r="K37" s="72">
        <f t="shared" si="37"/>
        <v>0</v>
      </c>
      <c r="L37" s="56"/>
      <c r="M37" s="73"/>
      <c r="N37" s="77"/>
      <c r="O37" s="75">
        <f t="shared" si="38"/>
        <v>0</v>
      </c>
      <c r="P37" s="56"/>
      <c r="Q37" s="56"/>
      <c r="R37" s="72">
        <f t="shared" si="39"/>
        <v>0</v>
      </c>
      <c r="S37" s="56"/>
      <c r="T37" s="73"/>
      <c r="U37" s="77"/>
      <c r="V37" s="88">
        <f t="shared" si="40"/>
        <v>0</v>
      </c>
      <c r="W37" s="78"/>
      <c r="X37" s="78"/>
      <c r="Y37" s="88">
        <f t="shared" si="41"/>
        <v>0</v>
      </c>
      <c r="Z37" s="6"/>
      <c r="AA37" s="73"/>
      <c r="AB37" s="100"/>
      <c r="AC37" s="88">
        <f t="shared" si="42"/>
        <v>0</v>
      </c>
      <c r="AD37" s="43"/>
      <c r="AE37" s="43"/>
      <c r="AF37" s="88">
        <f t="shared" si="43"/>
        <v>0</v>
      </c>
      <c r="AG37" s="6"/>
      <c r="AH37" s="117"/>
      <c r="AI37" s="100"/>
      <c r="AJ37" s="88">
        <f t="shared" si="44"/>
        <v>0</v>
      </c>
      <c r="AK37" s="6"/>
      <c r="AL37" s="6"/>
      <c r="AM37" s="6"/>
      <c r="AN37" s="6"/>
      <c r="AO37" s="117"/>
      <c r="AP37" s="77"/>
      <c r="AQ37" s="6"/>
      <c r="AR37" s="6"/>
      <c r="AS37" s="6"/>
      <c r="AT37" s="6"/>
      <c r="AU37" s="6"/>
      <c r="AV37" s="122"/>
      <c r="AW37" s="77"/>
      <c r="AX37" s="6"/>
      <c r="AY37" s="139">
        <v>40000</v>
      </c>
      <c r="AZ37" s="140">
        <v>2.415E-3</v>
      </c>
      <c r="BA37" s="141">
        <f t="shared" si="45"/>
        <v>96.600000000000009</v>
      </c>
      <c r="BB37" s="72"/>
      <c r="BC37" s="142"/>
      <c r="BD37" s="147"/>
      <c r="BE37" s="141">
        <f t="shared" si="46"/>
        <v>96.600000000000009</v>
      </c>
      <c r="BF37" s="139">
        <v>40000</v>
      </c>
      <c r="BG37" s="56">
        <v>2.5473000000000002E-3</v>
      </c>
      <c r="BH37" s="72">
        <f t="shared" si="47"/>
        <v>101.89200000000001</v>
      </c>
      <c r="BI37" s="56"/>
      <c r="BJ37" s="164">
        <v>198.49199999999999</v>
      </c>
      <c r="BK37" s="165"/>
      <c r="BL37" s="75">
        <f t="shared" si="48"/>
        <v>-96.59999999999998</v>
      </c>
      <c r="BM37" s="139">
        <v>40000</v>
      </c>
      <c r="BN37" s="55">
        <v>2.7255999999999999E-3</v>
      </c>
      <c r="BO37" s="72">
        <f t="shared" si="49"/>
        <v>109.024</v>
      </c>
      <c r="BP37" s="56"/>
      <c r="BQ37" s="164">
        <v>13.204000000000001</v>
      </c>
      <c r="BR37" s="147"/>
      <c r="BS37" s="75">
        <f t="shared" si="50"/>
        <v>95.82</v>
      </c>
      <c r="BT37" s="139">
        <v>40000</v>
      </c>
      <c r="BU37" s="56">
        <v>2.9028000000000001E-3</v>
      </c>
      <c r="BV37" s="190">
        <f t="shared" si="51"/>
        <v>116.11200000000001</v>
      </c>
      <c r="BW37" s="56"/>
      <c r="BX37" s="164">
        <v>116.11199999999999</v>
      </c>
      <c r="BY37" s="147"/>
      <c r="BZ37" s="190">
        <f t="shared" si="52"/>
        <v>1.4210854715202004E-14</v>
      </c>
      <c r="CA37" s="139">
        <v>40000</v>
      </c>
      <c r="CB37" s="191">
        <v>3.0769E-3</v>
      </c>
      <c r="CC37" s="194">
        <f t="shared" si="53"/>
        <v>123.07600000000001</v>
      </c>
      <c r="CD37" s="190"/>
      <c r="CE37" s="142">
        <v>123.07599999999999</v>
      </c>
      <c r="CF37" s="204"/>
      <c r="CG37" s="194">
        <f t="shared" si="54"/>
        <v>0</v>
      </c>
      <c r="CH37" s="194"/>
      <c r="CI37" s="194"/>
      <c r="CJ37" s="194"/>
      <c r="CK37" s="194"/>
      <c r="CL37" s="142"/>
      <c r="CM37" s="218"/>
      <c r="CN37" s="194"/>
      <c r="CO37" s="219"/>
      <c r="CP37" s="220">
        <f t="shared" si="56"/>
        <v>95.820000000000036</v>
      </c>
      <c r="CQ37" s="221"/>
      <c r="CR37" s="6" t="s">
        <v>37</v>
      </c>
      <c r="CS37" s="228"/>
    </row>
    <row r="38" spans="1:97" s="3" customFormat="1" ht="45" customHeight="1">
      <c r="A38" s="41" t="s">
        <v>104</v>
      </c>
      <c r="B38" s="42" t="s">
        <v>43</v>
      </c>
      <c r="C38" s="47" t="s">
        <v>44</v>
      </c>
      <c r="D38" s="41" t="s">
        <v>35</v>
      </c>
      <c r="E38" s="43">
        <v>459</v>
      </c>
      <c r="F38" s="56"/>
      <c r="G38" s="49" t="s">
        <v>45</v>
      </c>
      <c r="H38" s="50">
        <v>340459000000004</v>
      </c>
      <c r="I38" s="56"/>
      <c r="J38" s="78"/>
      <c r="K38" s="72">
        <f t="shared" si="37"/>
        <v>0</v>
      </c>
      <c r="L38" s="56"/>
      <c r="M38" s="73"/>
      <c r="N38" s="77"/>
      <c r="O38" s="75">
        <f t="shared" si="38"/>
        <v>0</v>
      </c>
      <c r="P38" s="56"/>
      <c r="Q38" s="56"/>
      <c r="R38" s="72">
        <f t="shared" si="39"/>
        <v>0</v>
      </c>
      <c r="S38" s="56"/>
      <c r="T38" s="73"/>
      <c r="U38" s="77"/>
      <c r="V38" s="88">
        <f t="shared" si="40"/>
        <v>0</v>
      </c>
      <c r="W38" s="78"/>
      <c r="X38" s="78"/>
      <c r="Y38" s="88">
        <f t="shared" si="41"/>
        <v>0</v>
      </c>
      <c r="Z38" s="6"/>
      <c r="AA38" s="73"/>
      <c r="AB38" s="77"/>
      <c r="AC38" s="88">
        <f t="shared" si="42"/>
        <v>0</v>
      </c>
      <c r="AD38" s="43"/>
      <c r="AE38" s="43"/>
      <c r="AF38" s="88">
        <f t="shared" si="43"/>
        <v>0</v>
      </c>
      <c r="AG38" s="6"/>
      <c r="AH38" s="117"/>
      <c r="AI38" s="100"/>
      <c r="AJ38" s="88">
        <f t="shared" si="44"/>
        <v>0</v>
      </c>
      <c r="AK38" s="6"/>
      <c r="AL38" s="6"/>
      <c r="AM38" s="6"/>
      <c r="AN38" s="6"/>
      <c r="AO38" s="117"/>
      <c r="AP38" s="77"/>
      <c r="AQ38" s="6"/>
      <c r="AR38" s="6"/>
      <c r="AS38" s="6"/>
      <c r="AT38" s="6"/>
      <c r="AU38" s="6"/>
      <c r="AV38" s="122"/>
      <c r="AW38" s="77"/>
      <c r="AX38" s="6"/>
      <c r="AY38" s="146">
        <v>640000</v>
      </c>
      <c r="AZ38" s="140">
        <v>2.415E-3</v>
      </c>
      <c r="BA38" s="141">
        <f t="shared" si="45"/>
        <v>1545.6000000000001</v>
      </c>
      <c r="BB38" s="72"/>
      <c r="BC38" s="142"/>
      <c r="BD38" s="147"/>
      <c r="BE38" s="141">
        <f t="shared" si="46"/>
        <v>1545.6000000000001</v>
      </c>
      <c r="BF38" s="146">
        <v>640000</v>
      </c>
      <c r="BG38" s="56">
        <v>2.5473000000000002E-3</v>
      </c>
      <c r="BH38" s="72">
        <f t="shared" si="47"/>
        <v>1630.2720000000002</v>
      </c>
      <c r="BI38" s="56"/>
      <c r="BJ38" s="164">
        <v>3175.8719999999998</v>
      </c>
      <c r="BK38" s="165"/>
      <c r="BL38" s="75">
        <f t="shared" si="48"/>
        <v>-1545.5999999999997</v>
      </c>
      <c r="BM38" s="146">
        <v>640000</v>
      </c>
      <c r="BN38" s="55">
        <v>2.7255999999999999E-3</v>
      </c>
      <c r="BO38" s="72">
        <f t="shared" si="49"/>
        <v>1744.384</v>
      </c>
      <c r="BP38" s="56"/>
      <c r="BQ38" s="164">
        <v>1744.384</v>
      </c>
      <c r="BR38" s="147"/>
      <c r="BS38" s="75">
        <f t="shared" si="50"/>
        <v>0</v>
      </c>
      <c r="BT38" s="146">
        <v>640000</v>
      </c>
      <c r="BU38" s="56">
        <v>2.9028000000000001E-3</v>
      </c>
      <c r="BV38" s="190">
        <f t="shared" si="51"/>
        <v>1857.7920000000001</v>
      </c>
      <c r="BW38" s="192">
        <v>1744.41</v>
      </c>
      <c r="BX38" s="164">
        <v>113.38200000000001</v>
      </c>
      <c r="BY38" s="147"/>
      <c r="BZ38" s="190">
        <f t="shared" si="52"/>
        <v>0</v>
      </c>
      <c r="CA38" s="146">
        <v>640000</v>
      </c>
      <c r="CB38" s="191">
        <v>3.0769E-3</v>
      </c>
      <c r="CC38" s="194">
        <f t="shared" si="53"/>
        <v>1969.2160000000001</v>
      </c>
      <c r="CD38" s="192"/>
      <c r="CE38" s="142">
        <v>1855.816</v>
      </c>
      <c r="CF38" s="204"/>
      <c r="CG38" s="206">
        <f t="shared" si="54"/>
        <v>113.40000000000009</v>
      </c>
      <c r="CH38" s="141"/>
      <c r="CI38" s="141"/>
      <c r="CJ38" s="141"/>
      <c r="CK38" s="141"/>
      <c r="CL38" s="222">
        <v>113.4</v>
      </c>
      <c r="CM38" s="218"/>
      <c r="CN38" s="141">
        <f>CJ38-CK38-CL38</f>
        <v>-113.4</v>
      </c>
      <c r="CO38" s="219"/>
      <c r="CP38" s="220">
        <f>O38+V38+AC38+AJ38+AQ38+AX38+BE38+BL38+BS38+BZ38+CG38+CN38</f>
        <v>5.4001247917767614E-13</v>
      </c>
      <c r="CQ38" s="221"/>
      <c r="CR38" s="6" t="s">
        <v>37</v>
      </c>
    </row>
    <row r="39" spans="1:97" s="3" customFormat="1" ht="45" customHeight="1">
      <c r="A39" s="41" t="s">
        <v>105</v>
      </c>
      <c r="B39" s="42" t="s">
        <v>43</v>
      </c>
      <c r="C39" s="47" t="s">
        <v>44</v>
      </c>
      <c r="D39" s="41" t="s">
        <v>35</v>
      </c>
      <c r="E39" s="43">
        <v>461</v>
      </c>
      <c r="F39" s="56"/>
      <c r="G39" s="49" t="s">
        <v>45</v>
      </c>
      <c r="H39" s="50">
        <v>340461000000006</v>
      </c>
      <c r="I39" s="56"/>
      <c r="J39" s="78"/>
      <c r="K39" s="72">
        <f t="shared" si="37"/>
        <v>0</v>
      </c>
      <c r="L39" s="56"/>
      <c r="M39" s="73"/>
      <c r="N39" s="77"/>
      <c r="O39" s="75">
        <f t="shared" si="38"/>
        <v>0</v>
      </c>
      <c r="P39" s="56"/>
      <c r="Q39" s="56"/>
      <c r="R39" s="72">
        <f t="shared" si="39"/>
        <v>0</v>
      </c>
      <c r="S39" s="56"/>
      <c r="T39" s="73"/>
      <c r="U39" s="77"/>
      <c r="V39" s="88">
        <f t="shared" si="40"/>
        <v>0</v>
      </c>
      <c r="W39" s="78"/>
      <c r="X39" s="78"/>
      <c r="Y39" s="88">
        <f t="shared" si="41"/>
        <v>0</v>
      </c>
      <c r="Z39" s="6"/>
      <c r="AA39" s="73"/>
      <c r="AB39" s="77"/>
      <c r="AC39" s="88">
        <f t="shared" si="42"/>
        <v>0</v>
      </c>
      <c r="AD39" s="43"/>
      <c r="AE39" s="43"/>
      <c r="AF39" s="88">
        <f t="shared" si="43"/>
        <v>0</v>
      </c>
      <c r="AG39" s="6"/>
      <c r="AH39" s="117"/>
      <c r="AI39" s="100"/>
      <c r="AJ39" s="88">
        <f t="shared" si="44"/>
        <v>0</v>
      </c>
      <c r="AK39" s="6"/>
      <c r="AL39" s="6"/>
      <c r="AM39" s="6"/>
      <c r="AN39" s="6"/>
      <c r="AO39" s="117"/>
      <c r="AP39" s="77"/>
      <c r="AQ39" s="6"/>
      <c r="AR39" s="6"/>
      <c r="AS39" s="6"/>
      <c r="AT39" s="6"/>
      <c r="AU39" s="6"/>
      <c r="AV39" s="122"/>
      <c r="AW39" s="77"/>
      <c r="AX39" s="6"/>
      <c r="AY39" s="146">
        <v>1800000</v>
      </c>
      <c r="AZ39" s="140">
        <v>2.415E-3</v>
      </c>
      <c r="BA39" s="141">
        <f t="shared" si="45"/>
        <v>4347</v>
      </c>
      <c r="BB39" s="72"/>
      <c r="BC39" s="142"/>
      <c r="BD39" s="147"/>
      <c r="BE39" s="141">
        <f t="shared" si="46"/>
        <v>4347</v>
      </c>
      <c r="BF39" s="146">
        <v>1800000</v>
      </c>
      <c r="BG39" s="56">
        <v>2.5473000000000002E-3</v>
      </c>
      <c r="BH39" s="72">
        <f t="shared" si="47"/>
        <v>4585.1400000000003</v>
      </c>
      <c r="BI39" s="56"/>
      <c r="BJ39" s="164">
        <v>8932.14</v>
      </c>
      <c r="BK39" s="165"/>
      <c r="BL39" s="75">
        <f t="shared" si="48"/>
        <v>-4346.9999999999991</v>
      </c>
      <c r="BM39" s="146">
        <v>1800000</v>
      </c>
      <c r="BN39" s="55">
        <v>2.7255999999999999E-3</v>
      </c>
      <c r="BO39" s="72">
        <f t="shared" si="49"/>
        <v>4906.08</v>
      </c>
      <c r="BP39" s="56"/>
      <c r="BQ39" s="164">
        <v>4906.08</v>
      </c>
      <c r="BR39" s="147"/>
      <c r="BS39" s="75">
        <f t="shared" si="50"/>
        <v>0</v>
      </c>
      <c r="BT39" s="146">
        <v>1800000</v>
      </c>
      <c r="BU39" s="56">
        <v>2.9028000000000001E-3</v>
      </c>
      <c r="BV39" s="190">
        <f t="shared" si="51"/>
        <v>5225.04</v>
      </c>
      <c r="BW39" s="56"/>
      <c r="BX39" s="164">
        <v>5225.04</v>
      </c>
      <c r="BY39" s="147"/>
      <c r="BZ39" s="190">
        <f t="shared" si="52"/>
        <v>0</v>
      </c>
      <c r="CA39" s="146">
        <v>1800000</v>
      </c>
      <c r="CB39" s="191">
        <v>3.0769E-3</v>
      </c>
      <c r="CC39" s="194">
        <f t="shared" si="53"/>
        <v>5538.42</v>
      </c>
      <c r="CD39" s="190"/>
      <c r="CE39" s="142">
        <v>5538.42</v>
      </c>
      <c r="CF39" s="204"/>
      <c r="CG39" s="194">
        <f t="shared" si="54"/>
        <v>0</v>
      </c>
      <c r="CH39" s="194"/>
      <c r="CI39" s="194"/>
      <c r="CJ39" s="194"/>
      <c r="CK39" s="194"/>
      <c r="CL39" s="142"/>
      <c r="CM39" s="218"/>
      <c r="CN39" s="194"/>
      <c r="CO39" s="219"/>
      <c r="CP39" s="220">
        <f t="shared" ref="CP39:CP48" si="57">O39+V39+AC39+AJ39+AQ39+AX39+BE39+BL39+BS39+BZ39+CG39</f>
        <v>9.0949470177292824E-13</v>
      </c>
      <c r="CQ39" s="221"/>
      <c r="CR39" s="6" t="s">
        <v>37</v>
      </c>
    </row>
    <row r="40" spans="1:97" s="3" customFormat="1" ht="45" customHeight="1">
      <c r="A40" s="41" t="s">
        <v>106</v>
      </c>
      <c r="B40" s="42" t="s">
        <v>43</v>
      </c>
      <c r="C40" s="47" t="s">
        <v>44</v>
      </c>
      <c r="D40" s="41" t="s">
        <v>35</v>
      </c>
      <c r="E40" s="43">
        <v>463</v>
      </c>
      <c r="F40" s="56"/>
      <c r="G40" s="49" t="s">
        <v>45</v>
      </c>
      <c r="H40" s="50">
        <v>340463000000007</v>
      </c>
      <c r="I40" s="56"/>
      <c r="J40" s="78"/>
      <c r="K40" s="72">
        <f t="shared" si="37"/>
        <v>0</v>
      </c>
      <c r="L40" s="56"/>
      <c r="M40" s="73"/>
      <c r="N40" s="77"/>
      <c r="O40" s="75">
        <f t="shared" si="38"/>
        <v>0</v>
      </c>
      <c r="P40" s="56"/>
      <c r="Q40" s="56"/>
      <c r="R40" s="72">
        <f t="shared" si="39"/>
        <v>0</v>
      </c>
      <c r="S40" s="56"/>
      <c r="T40" s="73"/>
      <c r="U40" s="77"/>
      <c r="V40" s="88">
        <f t="shared" si="40"/>
        <v>0</v>
      </c>
      <c r="W40" s="78"/>
      <c r="X40" s="78"/>
      <c r="Y40" s="88">
        <f t="shared" si="41"/>
        <v>0</v>
      </c>
      <c r="Z40" s="6"/>
      <c r="AA40" s="73"/>
      <c r="AB40" s="77"/>
      <c r="AC40" s="88">
        <f t="shared" si="42"/>
        <v>0</v>
      </c>
      <c r="AD40" s="43"/>
      <c r="AE40" s="43"/>
      <c r="AF40" s="88">
        <f t="shared" si="43"/>
        <v>0</v>
      </c>
      <c r="AG40" s="6"/>
      <c r="AH40" s="117"/>
      <c r="AI40" s="100"/>
      <c r="AJ40" s="88">
        <f t="shared" si="44"/>
        <v>0</v>
      </c>
      <c r="AK40" s="6"/>
      <c r="AL40" s="6"/>
      <c r="AM40" s="6"/>
      <c r="AN40" s="6"/>
      <c r="AO40" s="117"/>
      <c r="AP40" s="77"/>
      <c r="AQ40" s="6"/>
      <c r="AR40" s="6"/>
      <c r="AS40" s="6"/>
      <c r="AT40" s="6"/>
      <c r="AU40" s="6"/>
      <c r="AV40" s="122"/>
      <c r="AW40" s="77"/>
      <c r="AX40" s="6"/>
      <c r="AY40" s="146">
        <v>750000</v>
      </c>
      <c r="AZ40" s="140">
        <v>2.415E-3</v>
      </c>
      <c r="BA40" s="141">
        <f t="shared" si="45"/>
        <v>1811.25</v>
      </c>
      <c r="BB40" s="72"/>
      <c r="BC40" s="142"/>
      <c r="BD40" s="147"/>
      <c r="BE40" s="141">
        <f t="shared" si="46"/>
        <v>1811.25</v>
      </c>
      <c r="BF40" s="146">
        <v>750000</v>
      </c>
      <c r="BG40" s="56">
        <v>2.5473000000000002E-3</v>
      </c>
      <c r="BH40" s="72">
        <f t="shared" si="47"/>
        <v>1910.4750000000001</v>
      </c>
      <c r="BI40" s="56"/>
      <c r="BJ40" s="164">
        <v>3721.7249999999999</v>
      </c>
      <c r="BK40" s="165"/>
      <c r="BL40" s="75">
        <f t="shared" si="48"/>
        <v>-1811.2499999999998</v>
      </c>
      <c r="BM40" s="146">
        <v>750000</v>
      </c>
      <c r="BN40" s="55">
        <v>2.7255999999999999E-3</v>
      </c>
      <c r="BO40" s="72">
        <f t="shared" si="49"/>
        <v>2044.1999999999998</v>
      </c>
      <c r="BP40" s="56"/>
      <c r="BQ40" s="164">
        <v>2044.2</v>
      </c>
      <c r="BR40" s="147"/>
      <c r="BS40" s="75">
        <f t="shared" si="50"/>
        <v>0</v>
      </c>
      <c r="BT40" s="146">
        <v>750000</v>
      </c>
      <c r="BU40" s="56">
        <v>2.9028000000000001E-3</v>
      </c>
      <c r="BV40" s="190">
        <f t="shared" si="51"/>
        <v>2177.1</v>
      </c>
      <c r="BW40" s="56"/>
      <c r="BX40" s="164">
        <v>2177.1</v>
      </c>
      <c r="BY40" s="147"/>
      <c r="BZ40" s="190">
        <f t="shared" si="52"/>
        <v>0</v>
      </c>
      <c r="CA40" s="146">
        <v>750000</v>
      </c>
      <c r="CB40" s="191">
        <v>3.0769E-3</v>
      </c>
      <c r="CC40" s="194">
        <f t="shared" si="53"/>
        <v>2307.6750000000002</v>
      </c>
      <c r="CD40" s="190"/>
      <c r="CE40" s="142">
        <v>2307.6750000000002</v>
      </c>
      <c r="CF40" s="204"/>
      <c r="CG40" s="194">
        <f t="shared" si="54"/>
        <v>0</v>
      </c>
      <c r="CH40" s="194"/>
      <c r="CI40" s="194"/>
      <c r="CJ40" s="194"/>
      <c r="CK40" s="194"/>
      <c r="CL40" s="142"/>
      <c r="CM40" s="218"/>
      <c r="CN40" s="194"/>
      <c r="CO40" s="219"/>
      <c r="CP40" s="220">
        <f t="shared" si="57"/>
        <v>2.2737367544323206E-13</v>
      </c>
      <c r="CQ40" s="221"/>
      <c r="CR40" s="6" t="s">
        <v>37</v>
      </c>
    </row>
    <row r="41" spans="1:97" s="3" customFormat="1" ht="45" customHeight="1">
      <c r="A41" s="41" t="s">
        <v>107</v>
      </c>
      <c r="B41" s="42" t="s">
        <v>43</v>
      </c>
      <c r="C41" s="47" t="s">
        <v>44</v>
      </c>
      <c r="D41" s="41" t="s">
        <v>35</v>
      </c>
      <c r="E41" s="43">
        <v>486</v>
      </c>
      <c r="F41" s="56"/>
      <c r="G41" s="49" t="s">
        <v>45</v>
      </c>
      <c r="H41" s="50">
        <v>340486000000003</v>
      </c>
      <c r="I41" s="56"/>
      <c r="J41" s="78"/>
      <c r="K41" s="72">
        <f t="shared" si="37"/>
        <v>0</v>
      </c>
      <c r="L41" s="56"/>
      <c r="M41" s="73"/>
      <c r="N41" s="77"/>
      <c r="O41" s="75">
        <f t="shared" si="38"/>
        <v>0</v>
      </c>
      <c r="P41" s="56"/>
      <c r="Q41" s="56"/>
      <c r="R41" s="72">
        <f t="shared" si="39"/>
        <v>0</v>
      </c>
      <c r="S41" s="56"/>
      <c r="T41" s="73"/>
      <c r="U41" s="77"/>
      <c r="V41" s="88">
        <f t="shared" si="40"/>
        <v>0</v>
      </c>
      <c r="W41" s="78"/>
      <c r="X41" s="78"/>
      <c r="Y41" s="88">
        <f t="shared" si="41"/>
        <v>0</v>
      </c>
      <c r="Z41" s="6"/>
      <c r="AA41" s="73"/>
      <c r="AB41" s="77"/>
      <c r="AC41" s="88">
        <f t="shared" si="42"/>
        <v>0</v>
      </c>
      <c r="AD41" s="43"/>
      <c r="AE41" s="43"/>
      <c r="AF41" s="88">
        <f t="shared" si="43"/>
        <v>0</v>
      </c>
      <c r="AG41" s="6"/>
      <c r="AH41" s="117"/>
      <c r="AI41" s="77"/>
      <c r="AJ41" s="88">
        <f t="shared" si="44"/>
        <v>0</v>
      </c>
      <c r="AK41" s="6"/>
      <c r="AL41" s="6"/>
      <c r="AM41" s="6"/>
      <c r="AN41" s="6"/>
      <c r="AO41" s="117"/>
      <c r="AP41" s="77"/>
      <c r="AQ41" s="6"/>
      <c r="AR41" s="6"/>
      <c r="AS41" s="6"/>
      <c r="AT41" s="6"/>
      <c r="AU41" s="6"/>
      <c r="AV41" s="122"/>
      <c r="AW41" s="77"/>
      <c r="AX41" s="6"/>
      <c r="AY41" s="146">
        <v>290000</v>
      </c>
      <c r="AZ41" s="140">
        <v>2.415E-3</v>
      </c>
      <c r="BA41" s="141">
        <f t="shared" si="45"/>
        <v>700.35</v>
      </c>
      <c r="BB41" s="72"/>
      <c r="BC41" s="142"/>
      <c r="BD41" s="147"/>
      <c r="BE41" s="141">
        <f t="shared" si="46"/>
        <v>700.35</v>
      </c>
      <c r="BF41" s="146">
        <v>290000</v>
      </c>
      <c r="BG41" s="56">
        <v>2.5473000000000002E-3</v>
      </c>
      <c r="BH41" s="72">
        <f t="shared" si="47"/>
        <v>738.7170000000001</v>
      </c>
      <c r="BI41" s="56"/>
      <c r="BJ41" s="164">
        <v>1439.067</v>
      </c>
      <c r="BK41" s="165"/>
      <c r="BL41" s="75">
        <f t="shared" si="48"/>
        <v>-700.34999999999991</v>
      </c>
      <c r="BM41" s="146">
        <v>290000</v>
      </c>
      <c r="BN41" s="55">
        <v>2.7255999999999999E-3</v>
      </c>
      <c r="BO41" s="72">
        <f t="shared" si="49"/>
        <v>790.42399999999998</v>
      </c>
      <c r="BP41" s="56"/>
      <c r="BQ41" s="164">
        <v>374.50400000000002</v>
      </c>
      <c r="BR41" s="147"/>
      <c r="BS41" s="75">
        <f t="shared" si="50"/>
        <v>415.91999999999996</v>
      </c>
      <c r="BT41" s="146">
        <v>290000</v>
      </c>
      <c r="BU41" s="56">
        <v>2.9028000000000001E-3</v>
      </c>
      <c r="BV41" s="190">
        <f t="shared" si="51"/>
        <v>841.81200000000001</v>
      </c>
      <c r="BW41" s="56"/>
      <c r="BX41" s="164">
        <v>841.81200000000001</v>
      </c>
      <c r="BY41" s="147"/>
      <c r="BZ41" s="190">
        <f t="shared" si="52"/>
        <v>0</v>
      </c>
      <c r="CA41" s="146">
        <v>290000</v>
      </c>
      <c r="CB41" s="191">
        <v>3.0769E-3</v>
      </c>
      <c r="CC41" s="194">
        <f t="shared" si="53"/>
        <v>892.30100000000004</v>
      </c>
      <c r="CD41" s="190"/>
      <c r="CE41" s="142">
        <v>892.30100000000004</v>
      </c>
      <c r="CF41" s="204"/>
      <c r="CG41" s="194">
        <f t="shared" si="54"/>
        <v>0</v>
      </c>
      <c r="CH41" s="194"/>
      <c r="CI41" s="194"/>
      <c r="CJ41" s="194"/>
      <c r="CK41" s="194"/>
      <c r="CL41" s="142"/>
      <c r="CM41" s="218"/>
      <c r="CN41" s="194"/>
      <c r="CO41" s="219"/>
      <c r="CP41" s="220">
        <f t="shared" si="57"/>
        <v>415.92000000000007</v>
      </c>
      <c r="CQ41" s="221"/>
      <c r="CR41" s="6" t="s">
        <v>37</v>
      </c>
    </row>
    <row r="42" spans="1:97" s="3" customFormat="1" ht="45" customHeight="1">
      <c r="A42" s="41" t="s">
        <v>108</v>
      </c>
      <c r="B42" s="42" t="s">
        <v>43</v>
      </c>
      <c r="C42" s="47" t="s">
        <v>44</v>
      </c>
      <c r="D42" s="41" t="s">
        <v>35</v>
      </c>
      <c r="E42" s="43">
        <v>496</v>
      </c>
      <c r="F42" s="56"/>
      <c r="G42" s="49" t="s">
        <v>45</v>
      </c>
      <c r="H42" s="50">
        <v>340496000000009</v>
      </c>
      <c r="I42" s="56"/>
      <c r="J42" s="78"/>
      <c r="K42" s="72">
        <f t="shared" si="37"/>
        <v>0</v>
      </c>
      <c r="L42" s="56"/>
      <c r="M42" s="73"/>
      <c r="N42" s="77"/>
      <c r="O42" s="75">
        <f t="shared" si="38"/>
        <v>0</v>
      </c>
      <c r="P42" s="56"/>
      <c r="Q42" s="56"/>
      <c r="R42" s="72">
        <f t="shared" si="39"/>
        <v>0</v>
      </c>
      <c r="S42" s="56"/>
      <c r="T42" s="73"/>
      <c r="U42" s="77"/>
      <c r="V42" s="88">
        <f t="shared" si="40"/>
        <v>0</v>
      </c>
      <c r="W42" s="78"/>
      <c r="X42" s="78"/>
      <c r="Y42" s="88">
        <f t="shared" si="41"/>
        <v>0</v>
      </c>
      <c r="Z42" s="6"/>
      <c r="AA42" s="73"/>
      <c r="AB42" s="77"/>
      <c r="AC42" s="88">
        <f t="shared" si="42"/>
        <v>0</v>
      </c>
      <c r="AD42" s="43"/>
      <c r="AE42" s="43"/>
      <c r="AF42" s="88">
        <f t="shared" si="43"/>
        <v>0</v>
      </c>
      <c r="AG42" s="6"/>
      <c r="AH42" s="117"/>
      <c r="AI42" s="100"/>
      <c r="AJ42" s="88">
        <f t="shared" si="44"/>
        <v>0</v>
      </c>
      <c r="AK42" s="6"/>
      <c r="AL42" s="6"/>
      <c r="AM42" s="6"/>
      <c r="AN42" s="6"/>
      <c r="AO42" s="117"/>
      <c r="AP42" s="77"/>
      <c r="AQ42" s="6"/>
      <c r="AR42" s="6"/>
      <c r="AS42" s="6"/>
      <c r="AT42" s="6"/>
      <c r="AU42" s="6"/>
      <c r="AV42" s="122"/>
      <c r="AW42" s="77"/>
      <c r="AX42" s="6"/>
      <c r="AY42" s="146">
        <v>10000</v>
      </c>
      <c r="AZ42" s="140">
        <v>2.415E-3</v>
      </c>
      <c r="BA42" s="141">
        <f t="shared" si="45"/>
        <v>24.150000000000002</v>
      </c>
      <c r="BB42" s="72"/>
      <c r="BC42" s="142"/>
      <c r="BD42" s="147"/>
      <c r="BE42" s="141">
        <f t="shared" si="46"/>
        <v>24.150000000000002</v>
      </c>
      <c r="BF42" s="146">
        <v>10000</v>
      </c>
      <c r="BG42" s="56">
        <v>2.5473000000000002E-3</v>
      </c>
      <c r="BH42" s="72">
        <f t="shared" si="47"/>
        <v>25.473000000000003</v>
      </c>
      <c r="BI42" s="56"/>
      <c r="BJ42" s="164">
        <v>49.622999999999998</v>
      </c>
      <c r="BK42" s="165"/>
      <c r="BL42" s="75">
        <f t="shared" si="48"/>
        <v>-24.149999999999995</v>
      </c>
      <c r="BM42" s="146">
        <v>10000</v>
      </c>
      <c r="BN42" s="55">
        <v>2.7255999999999999E-3</v>
      </c>
      <c r="BO42" s="72">
        <f t="shared" si="49"/>
        <v>27.256</v>
      </c>
      <c r="BP42" s="56"/>
      <c r="BQ42" s="164">
        <v>3.2559999999999998</v>
      </c>
      <c r="BR42" s="147"/>
      <c r="BS42" s="75">
        <f t="shared" si="50"/>
        <v>24</v>
      </c>
      <c r="BT42" s="146">
        <v>10000</v>
      </c>
      <c r="BU42" s="56">
        <v>2.9028000000000001E-3</v>
      </c>
      <c r="BV42" s="190">
        <f t="shared" si="51"/>
        <v>29.028000000000002</v>
      </c>
      <c r="BW42" s="56"/>
      <c r="BX42" s="164">
        <v>29.027999999999999</v>
      </c>
      <c r="BY42" s="147"/>
      <c r="BZ42" s="190">
        <f t="shared" si="52"/>
        <v>3.5527136788005009E-15</v>
      </c>
      <c r="CA42" s="146">
        <v>10000</v>
      </c>
      <c r="CB42" s="191">
        <v>3.0769E-3</v>
      </c>
      <c r="CC42" s="194">
        <f t="shared" si="53"/>
        <v>30.769000000000002</v>
      </c>
      <c r="CD42" s="190"/>
      <c r="CE42" s="142">
        <v>30.768999999999998</v>
      </c>
      <c r="CF42" s="204"/>
      <c r="CG42" s="194">
        <f t="shared" si="54"/>
        <v>0</v>
      </c>
      <c r="CH42" s="194"/>
      <c r="CI42" s="194"/>
      <c r="CJ42" s="194"/>
      <c r="CK42" s="194"/>
      <c r="CL42" s="142"/>
      <c r="CM42" s="218"/>
      <c r="CN42" s="194"/>
      <c r="CO42" s="219"/>
      <c r="CP42" s="220">
        <f t="shared" si="57"/>
        <v>24.000000000000011</v>
      </c>
      <c r="CQ42" s="221"/>
      <c r="CR42" s="6" t="s">
        <v>37</v>
      </c>
    </row>
    <row r="43" spans="1:97" s="3" customFormat="1" ht="45" customHeight="1">
      <c r="A43" s="41" t="s">
        <v>109</v>
      </c>
      <c r="B43" s="42" t="s">
        <v>43</v>
      </c>
      <c r="C43" s="47" t="s">
        <v>44</v>
      </c>
      <c r="D43" s="41" t="s">
        <v>35</v>
      </c>
      <c r="E43" s="43">
        <v>505</v>
      </c>
      <c r="F43" s="56"/>
      <c r="G43" s="49" t="s">
        <v>45</v>
      </c>
      <c r="H43" s="50">
        <v>340505000000009</v>
      </c>
      <c r="I43" s="56"/>
      <c r="J43" s="78"/>
      <c r="K43" s="72">
        <f t="shared" si="37"/>
        <v>0</v>
      </c>
      <c r="L43" s="56"/>
      <c r="M43" s="73"/>
      <c r="N43" s="77"/>
      <c r="O43" s="75">
        <f t="shared" si="38"/>
        <v>0</v>
      </c>
      <c r="P43" s="56"/>
      <c r="Q43" s="56"/>
      <c r="R43" s="72">
        <f t="shared" si="39"/>
        <v>0</v>
      </c>
      <c r="S43" s="56"/>
      <c r="T43" s="73"/>
      <c r="U43" s="77"/>
      <c r="V43" s="88">
        <f t="shared" si="40"/>
        <v>0</v>
      </c>
      <c r="W43" s="78"/>
      <c r="X43" s="78"/>
      <c r="Y43" s="88">
        <f t="shared" si="41"/>
        <v>0</v>
      </c>
      <c r="Z43" s="6"/>
      <c r="AA43" s="73"/>
      <c r="AB43" s="77"/>
      <c r="AC43" s="88">
        <f t="shared" si="42"/>
        <v>0</v>
      </c>
      <c r="AD43" s="43"/>
      <c r="AE43" s="43"/>
      <c r="AF43" s="88">
        <f t="shared" si="43"/>
        <v>0</v>
      </c>
      <c r="AG43" s="6"/>
      <c r="AH43" s="117"/>
      <c r="AI43" s="100"/>
      <c r="AJ43" s="88">
        <f t="shared" si="44"/>
        <v>0</v>
      </c>
      <c r="AK43" s="6"/>
      <c r="AL43" s="6"/>
      <c r="AM43" s="6"/>
      <c r="AN43" s="6"/>
      <c r="AO43" s="117"/>
      <c r="AP43" s="77"/>
      <c r="AQ43" s="6"/>
      <c r="AR43" s="6"/>
      <c r="AS43" s="6"/>
      <c r="AT43" s="6"/>
      <c r="AU43" s="6"/>
      <c r="AV43" s="122"/>
      <c r="AW43" s="77"/>
      <c r="AX43" s="6"/>
      <c r="AY43" s="146">
        <v>690000</v>
      </c>
      <c r="AZ43" s="140">
        <v>2.415E-3</v>
      </c>
      <c r="BA43" s="141">
        <f t="shared" si="45"/>
        <v>1666.3500000000001</v>
      </c>
      <c r="BB43" s="72"/>
      <c r="BC43" s="142"/>
      <c r="BD43" s="147"/>
      <c r="BE43" s="141">
        <f t="shared" si="46"/>
        <v>1666.3500000000001</v>
      </c>
      <c r="BF43" s="146">
        <v>690000</v>
      </c>
      <c r="BG43" s="56">
        <v>2.5473000000000002E-3</v>
      </c>
      <c r="BH43" s="72">
        <f t="shared" si="47"/>
        <v>1757.6370000000002</v>
      </c>
      <c r="BI43" s="56"/>
      <c r="BJ43" s="164">
        <v>3423.9870000000001</v>
      </c>
      <c r="BK43" s="165"/>
      <c r="BL43" s="75">
        <f t="shared" si="48"/>
        <v>-1666.35</v>
      </c>
      <c r="BM43" s="146">
        <v>690000</v>
      </c>
      <c r="BN43" s="55">
        <v>2.7255999999999999E-3</v>
      </c>
      <c r="BO43" s="72">
        <f t="shared" si="49"/>
        <v>1880.664</v>
      </c>
      <c r="BP43" s="56"/>
      <c r="BQ43" s="164">
        <v>1880.664</v>
      </c>
      <c r="BR43" s="147"/>
      <c r="BS43" s="75">
        <f t="shared" si="50"/>
        <v>0</v>
      </c>
      <c r="BT43" s="146">
        <v>690000</v>
      </c>
      <c r="BU43" s="56">
        <v>2.9028000000000001E-3</v>
      </c>
      <c r="BV43" s="190">
        <f t="shared" si="51"/>
        <v>2002.932</v>
      </c>
      <c r="BW43" s="56"/>
      <c r="BX43" s="164">
        <v>2002.932</v>
      </c>
      <c r="BY43" s="147"/>
      <c r="BZ43" s="190">
        <f t="shared" si="52"/>
        <v>0</v>
      </c>
      <c r="CA43" s="146">
        <v>690000</v>
      </c>
      <c r="CB43" s="191">
        <v>3.0769E-3</v>
      </c>
      <c r="CC43" s="194">
        <f t="shared" si="53"/>
        <v>2123.0610000000001</v>
      </c>
      <c r="CD43" s="190"/>
      <c r="CE43" s="142">
        <v>2123.0610000000001</v>
      </c>
      <c r="CF43" s="204"/>
      <c r="CG43" s="194">
        <f t="shared" si="54"/>
        <v>0</v>
      </c>
      <c r="CH43" s="194"/>
      <c r="CI43" s="194"/>
      <c r="CJ43" s="194"/>
      <c r="CK43" s="194"/>
      <c r="CL43" s="142"/>
      <c r="CM43" s="218"/>
      <c r="CN43" s="194"/>
      <c r="CO43" s="219"/>
      <c r="CP43" s="220">
        <f t="shared" si="57"/>
        <v>2.2737367544323206E-13</v>
      </c>
      <c r="CQ43" s="221"/>
      <c r="CR43" s="6" t="s">
        <v>37</v>
      </c>
    </row>
    <row r="44" spans="1:97" s="3" customFormat="1" ht="45" customHeight="1">
      <c r="A44" s="41" t="s">
        <v>110</v>
      </c>
      <c r="B44" s="42" t="s">
        <v>43</v>
      </c>
      <c r="C44" s="47" t="s">
        <v>44</v>
      </c>
      <c r="D44" s="41" t="s">
        <v>35</v>
      </c>
      <c r="E44" s="43">
        <v>507</v>
      </c>
      <c r="F44" s="56"/>
      <c r="G44" s="49" t="s">
        <v>45</v>
      </c>
      <c r="H44" s="50">
        <v>340507000000002</v>
      </c>
      <c r="I44" s="56"/>
      <c r="J44" s="78"/>
      <c r="K44" s="72">
        <f t="shared" si="37"/>
        <v>0</v>
      </c>
      <c r="L44" s="56"/>
      <c r="M44" s="73"/>
      <c r="N44" s="77"/>
      <c r="O44" s="75">
        <f t="shared" si="38"/>
        <v>0</v>
      </c>
      <c r="P44" s="56"/>
      <c r="Q44" s="56"/>
      <c r="R44" s="72">
        <f t="shared" si="39"/>
        <v>0</v>
      </c>
      <c r="S44" s="56"/>
      <c r="T44" s="73"/>
      <c r="U44" s="77"/>
      <c r="V44" s="88">
        <f t="shared" si="40"/>
        <v>0</v>
      </c>
      <c r="W44" s="78"/>
      <c r="X44" s="78"/>
      <c r="Y44" s="88">
        <f t="shared" si="41"/>
        <v>0</v>
      </c>
      <c r="Z44" s="102"/>
      <c r="AA44" s="73"/>
      <c r="AB44" s="103"/>
      <c r="AC44" s="88">
        <f t="shared" si="42"/>
        <v>0</v>
      </c>
      <c r="AD44" s="104"/>
      <c r="AE44" s="104"/>
      <c r="AF44" s="88">
        <f t="shared" si="43"/>
        <v>0</v>
      </c>
      <c r="AG44" s="102"/>
      <c r="AH44" s="117"/>
      <c r="AI44" s="100"/>
      <c r="AJ44" s="88">
        <f t="shared" si="44"/>
        <v>0</v>
      </c>
      <c r="AK44" s="102"/>
      <c r="AL44" s="102"/>
      <c r="AM44" s="102"/>
      <c r="AN44" s="99"/>
      <c r="AO44" s="117"/>
      <c r="AP44" s="100"/>
      <c r="AQ44" s="102"/>
      <c r="AR44" s="102"/>
      <c r="AS44" s="99"/>
      <c r="AT44" s="102"/>
      <c r="AU44" s="102"/>
      <c r="AV44" s="122"/>
      <c r="AW44" s="103"/>
      <c r="AX44" s="99"/>
      <c r="AY44" s="146">
        <v>10000</v>
      </c>
      <c r="AZ44" s="140">
        <v>2.415E-3</v>
      </c>
      <c r="BA44" s="141">
        <f t="shared" si="45"/>
        <v>24.150000000000002</v>
      </c>
      <c r="BB44" s="141"/>
      <c r="BC44" s="142"/>
      <c r="BD44" s="149"/>
      <c r="BE44" s="141">
        <f t="shared" si="46"/>
        <v>24.150000000000002</v>
      </c>
      <c r="BF44" s="146">
        <v>10000</v>
      </c>
      <c r="BG44" s="56">
        <v>2.5473000000000002E-3</v>
      </c>
      <c r="BH44" s="72">
        <f t="shared" si="47"/>
        <v>25.473000000000003</v>
      </c>
      <c r="BI44" s="56"/>
      <c r="BJ44" s="164">
        <v>49.622999999999998</v>
      </c>
      <c r="BK44" s="165"/>
      <c r="BL44" s="75">
        <f t="shared" si="48"/>
        <v>-24.149999999999995</v>
      </c>
      <c r="BM44" s="146">
        <v>10000</v>
      </c>
      <c r="BN44" s="55">
        <v>2.7255999999999999E-3</v>
      </c>
      <c r="BO44" s="72">
        <f t="shared" si="49"/>
        <v>27.256</v>
      </c>
      <c r="BP44" s="56"/>
      <c r="BQ44" s="164">
        <v>3.2559999999999998</v>
      </c>
      <c r="BR44" s="147"/>
      <c r="BS44" s="75">
        <f t="shared" si="50"/>
        <v>24</v>
      </c>
      <c r="BT44" s="146">
        <v>10000</v>
      </c>
      <c r="BU44" s="56">
        <v>2.9028000000000001E-3</v>
      </c>
      <c r="BV44" s="190">
        <f t="shared" si="51"/>
        <v>29.028000000000002</v>
      </c>
      <c r="BW44" s="56"/>
      <c r="BX44" s="164">
        <v>29.027999999999999</v>
      </c>
      <c r="BY44" s="147"/>
      <c r="BZ44" s="190">
        <f t="shared" si="52"/>
        <v>3.5527136788005009E-15</v>
      </c>
      <c r="CA44" s="146">
        <v>10000</v>
      </c>
      <c r="CB44" s="191">
        <v>3.0769E-3</v>
      </c>
      <c r="CC44" s="194">
        <f t="shared" si="53"/>
        <v>30.769000000000002</v>
      </c>
      <c r="CD44" s="190"/>
      <c r="CE44" s="142">
        <v>30.768999999999998</v>
      </c>
      <c r="CF44" s="204"/>
      <c r="CG44" s="194">
        <f t="shared" si="54"/>
        <v>0</v>
      </c>
      <c r="CH44" s="194"/>
      <c r="CI44" s="194"/>
      <c r="CJ44" s="194"/>
      <c r="CK44" s="194"/>
      <c r="CL44" s="142"/>
      <c r="CM44" s="218"/>
      <c r="CN44" s="194"/>
      <c r="CO44" s="219"/>
      <c r="CP44" s="220">
        <f t="shared" si="57"/>
        <v>24.000000000000011</v>
      </c>
      <c r="CQ44" s="221"/>
      <c r="CR44" s="6" t="s">
        <v>37</v>
      </c>
    </row>
    <row r="45" spans="1:97" s="3" customFormat="1" ht="45" customHeight="1">
      <c r="A45" s="41" t="s">
        <v>111</v>
      </c>
      <c r="B45" s="42" t="s">
        <v>43</v>
      </c>
      <c r="C45" s="47" t="s">
        <v>44</v>
      </c>
      <c r="D45" s="41" t="s">
        <v>35</v>
      </c>
      <c r="E45" s="43">
        <v>512</v>
      </c>
      <c r="F45" s="56"/>
      <c r="G45" s="49" t="s">
        <v>45</v>
      </c>
      <c r="H45" s="50">
        <v>340512000000004</v>
      </c>
      <c r="I45" s="56"/>
      <c r="J45" s="78"/>
      <c r="K45" s="72">
        <f t="shared" si="37"/>
        <v>0</v>
      </c>
      <c r="L45" s="56"/>
      <c r="M45" s="73"/>
      <c r="N45" s="77"/>
      <c r="O45" s="75">
        <f t="shared" si="38"/>
        <v>0</v>
      </c>
      <c r="P45" s="56"/>
      <c r="Q45" s="56"/>
      <c r="R45" s="72">
        <f t="shared" si="39"/>
        <v>0</v>
      </c>
      <c r="S45" s="56"/>
      <c r="T45" s="73"/>
      <c r="U45" s="77"/>
      <c r="V45" s="88">
        <f t="shared" si="40"/>
        <v>0</v>
      </c>
      <c r="W45" s="78"/>
      <c r="X45" s="78"/>
      <c r="Y45" s="88">
        <f t="shared" si="41"/>
        <v>0</v>
      </c>
      <c r="Z45" s="105"/>
      <c r="AA45" s="73"/>
      <c r="AB45" s="106"/>
      <c r="AC45" s="88">
        <f t="shared" si="42"/>
        <v>0</v>
      </c>
      <c r="AD45" s="107"/>
      <c r="AE45" s="107"/>
      <c r="AF45" s="88">
        <f t="shared" si="43"/>
        <v>0</v>
      </c>
      <c r="AG45" s="105"/>
      <c r="AH45" s="117"/>
      <c r="AI45" s="100"/>
      <c r="AJ45" s="88">
        <f t="shared" si="44"/>
        <v>0</v>
      </c>
      <c r="AK45" s="105"/>
      <c r="AL45" s="105"/>
      <c r="AM45" s="105"/>
      <c r="AN45" s="121"/>
      <c r="AO45" s="117"/>
      <c r="AP45" s="129"/>
      <c r="AQ45" s="105"/>
      <c r="AR45" s="105"/>
      <c r="AS45" s="121"/>
      <c r="AT45" s="105"/>
      <c r="AU45" s="105"/>
      <c r="AV45" s="122"/>
      <c r="AW45" s="106"/>
      <c r="AX45" s="121"/>
      <c r="AY45" s="146">
        <v>10000</v>
      </c>
      <c r="AZ45" s="140">
        <v>2.415E-3</v>
      </c>
      <c r="BA45" s="141">
        <f t="shared" si="45"/>
        <v>24.150000000000002</v>
      </c>
      <c r="BB45" s="72"/>
      <c r="BC45" s="142"/>
      <c r="BD45" s="150"/>
      <c r="BE45" s="141">
        <f t="shared" si="46"/>
        <v>24.150000000000002</v>
      </c>
      <c r="BF45" s="146">
        <v>10000</v>
      </c>
      <c r="BG45" s="56">
        <v>2.5473000000000002E-3</v>
      </c>
      <c r="BH45" s="72">
        <f t="shared" si="47"/>
        <v>25.473000000000003</v>
      </c>
      <c r="BI45" s="56"/>
      <c r="BJ45" s="164">
        <v>25.472999999999999</v>
      </c>
      <c r="BK45" s="167"/>
      <c r="BL45" s="75">
        <f t="shared" si="48"/>
        <v>0</v>
      </c>
      <c r="BM45" s="146">
        <v>10000</v>
      </c>
      <c r="BN45" s="55">
        <v>2.7255999999999999E-3</v>
      </c>
      <c r="BO45" s="72">
        <f t="shared" si="49"/>
        <v>27.256</v>
      </c>
      <c r="BP45" s="56"/>
      <c r="BQ45" s="164">
        <v>27.256</v>
      </c>
      <c r="BR45" s="147"/>
      <c r="BS45" s="75">
        <f t="shared" si="50"/>
        <v>0</v>
      </c>
      <c r="BT45" s="146">
        <v>10000</v>
      </c>
      <c r="BU45" s="56">
        <v>2.9028000000000001E-3</v>
      </c>
      <c r="BV45" s="190">
        <f t="shared" si="51"/>
        <v>29.028000000000002</v>
      </c>
      <c r="BW45" s="56"/>
      <c r="BX45" s="164">
        <v>29.027999999999999</v>
      </c>
      <c r="BY45" s="147"/>
      <c r="BZ45" s="190">
        <f t="shared" si="52"/>
        <v>3.5527136788005009E-15</v>
      </c>
      <c r="CA45" s="146">
        <v>10000</v>
      </c>
      <c r="CB45" s="191">
        <v>3.0769E-3</v>
      </c>
      <c r="CC45" s="194">
        <f t="shared" si="53"/>
        <v>30.769000000000002</v>
      </c>
      <c r="CD45" s="190"/>
      <c r="CE45" s="142">
        <v>30.768999999999998</v>
      </c>
      <c r="CF45" s="204"/>
      <c r="CG45" s="194">
        <f t="shared" si="54"/>
        <v>0</v>
      </c>
      <c r="CH45" s="194"/>
      <c r="CI45" s="194"/>
      <c r="CJ45" s="194"/>
      <c r="CK45" s="194"/>
      <c r="CL45" s="142"/>
      <c r="CM45" s="218"/>
      <c r="CN45" s="194"/>
      <c r="CO45" s="219"/>
      <c r="CP45" s="220">
        <f t="shared" si="57"/>
        <v>24.150000000000006</v>
      </c>
      <c r="CQ45" s="221"/>
      <c r="CR45" s="6" t="s">
        <v>37</v>
      </c>
    </row>
    <row r="46" spans="1:97" s="3" customFormat="1" ht="45" customHeight="1">
      <c r="A46" s="41" t="s">
        <v>112</v>
      </c>
      <c r="B46" s="42" t="s">
        <v>43</v>
      </c>
      <c r="C46" s="47" t="s">
        <v>44</v>
      </c>
      <c r="D46" s="41" t="s">
        <v>35</v>
      </c>
      <c r="E46" s="43">
        <v>529</v>
      </c>
      <c r="F46" s="56"/>
      <c r="G46" s="49" t="s">
        <v>45</v>
      </c>
      <c r="H46" s="50">
        <v>340529000000009</v>
      </c>
      <c r="I46" s="56"/>
      <c r="J46" s="78"/>
      <c r="K46" s="72">
        <f t="shared" si="37"/>
        <v>0</v>
      </c>
      <c r="L46" s="56"/>
      <c r="M46" s="73"/>
      <c r="N46" s="77"/>
      <c r="O46" s="75">
        <f t="shared" si="38"/>
        <v>0</v>
      </c>
      <c r="P46" s="56"/>
      <c r="Q46" s="56"/>
      <c r="R46" s="72">
        <f t="shared" si="39"/>
        <v>0</v>
      </c>
      <c r="S46" s="56"/>
      <c r="T46" s="73"/>
      <c r="U46" s="77"/>
      <c r="V46" s="88">
        <f t="shared" si="40"/>
        <v>0</v>
      </c>
      <c r="W46" s="78"/>
      <c r="X46" s="78"/>
      <c r="Y46" s="88">
        <f t="shared" si="41"/>
        <v>0</v>
      </c>
      <c r="Z46" s="102"/>
      <c r="AA46" s="73"/>
      <c r="AB46" s="103"/>
      <c r="AC46" s="88">
        <f t="shared" si="42"/>
        <v>0</v>
      </c>
      <c r="AD46" s="104"/>
      <c r="AE46" s="104"/>
      <c r="AF46" s="88">
        <f t="shared" si="43"/>
        <v>0</v>
      </c>
      <c r="AG46" s="102"/>
      <c r="AH46" s="117"/>
      <c r="AI46" s="100"/>
      <c r="AJ46" s="88">
        <f t="shared" si="44"/>
        <v>0</v>
      </c>
      <c r="AK46" s="102"/>
      <c r="AL46" s="102"/>
      <c r="AM46" s="102"/>
      <c r="AN46" s="99"/>
      <c r="AO46" s="117"/>
      <c r="AP46" s="100"/>
      <c r="AQ46" s="102"/>
      <c r="AR46" s="102"/>
      <c r="AS46" s="99"/>
      <c r="AT46" s="102"/>
      <c r="AU46" s="102"/>
      <c r="AV46" s="122"/>
      <c r="AW46" s="103"/>
      <c r="AX46" s="99"/>
      <c r="AY46" s="146">
        <v>30000</v>
      </c>
      <c r="AZ46" s="140">
        <v>2.415E-3</v>
      </c>
      <c r="BA46" s="141">
        <f t="shared" si="45"/>
        <v>72.45</v>
      </c>
      <c r="BB46" s="141"/>
      <c r="BC46" s="142"/>
      <c r="BD46" s="149"/>
      <c r="BE46" s="141">
        <f t="shared" si="46"/>
        <v>72.45</v>
      </c>
      <c r="BF46" s="146">
        <v>30000</v>
      </c>
      <c r="BG46" s="56">
        <v>2.5473000000000002E-3</v>
      </c>
      <c r="BH46" s="72">
        <f t="shared" si="47"/>
        <v>76.419000000000011</v>
      </c>
      <c r="BI46" s="56"/>
      <c r="BJ46" s="164">
        <v>148.869</v>
      </c>
      <c r="BK46" s="165"/>
      <c r="BL46" s="75">
        <f t="shared" si="48"/>
        <v>-72.449999999999989</v>
      </c>
      <c r="BM46" s="146">
        <v>30000</v>
      </c>
      <c r="BN46" s="55">
        <v>2.7255999999999999E-3</v>
      </c>
      <c r="BO46" s="72">
        <f t="shared" si="49"/>
        <v>81.768000000000001</v>
      </c>
      <c r="BP46" s="56"/>
      <c r="BQ46" s="164">
        <v>9.9079999999999995</v>
      </c>
      <c r="BR46" s="147"/>
      <c r="BS46" s="75">
        <f t="shared" si="50"/>
        <v>71.86</v>
      </c>
      <c r="BT46" s="146">
        <v>30000</v>
      </c>
      <c r="BU46" s="56">
        <v>2.9028000000000001E-3</v>
      </c>
      <c r="BV46" s="190">
        <f t="shared" si="51"/>
        <v>87.084000000000003</v>
      </c>
      <c r="BW46" s="56"/>
      <c r="BX46" s="164">
        <v>87.084000000000003</v>
      </c>
      <c r="BY46" s="147"/>
      <c r="BZ46" s="190">
        <f t="shared" si="52"/>
        <v>0</v>
      </c>
      <c r="CA46" s="146">
        <v>30000</v>
      </c>
      <c r="CB46" s="191">
        <v>3.0769E-3</v>
      </c>
      <c r="CC46" s="194">
        <f t="shared" si="53"/>
        <v>92.307000000000002</v>
      </c>
      <c r="CD46" s="190"/>
      <c r="CE46" s="142">
        <v>92.307000000000002</v>
      </c>
      <c r="CF46" s="204"/>
      <c r="CG46" s="194">
        <f t="shared" si="54"/>
        <v>0</v>
      </c>
      <c r="CH46" s="194"/>
      <c r="CI46" s="194"/>
      <c r="CJ46" s="194"/>
      <c r="CK46" s="194"/>
      <c r="CL46" s="142"/>
      <c r="CM46" s="218"/>
      <c r="CN46" s="194"/>
      <c r="CO46" s="219"/>
      <c r="CP46" s="220">
        <f t="shared" si="57"/>
        <v>71.860000000000014</v>
      </c>
      <c r="CQ46" s="221"/>
      <c r="CR46" s="6" t="s">
        <v>37</v>
      </c>
    </row>
    <row r="47" spans="1:97" s="3" customFormat="1" ht="45" customHeight="1">
      <c r="A47" s="41" t="s">
        <v>113</v>
      </c>
      <c r="B47" s="42" t="s">
        <v>43</v>
      </c>
      <c r="C47" s="47" t="s">
        <v>44</v>
      </c>
      <c r="D47" s="41" t="s">
        <v>35</v>
      </c>
      <c r="E47" s="43">
        <v>589</v>
      </c>
      <c r="F47" s="56"/>
      <c r="G47" s="49" t="s">
        <v>45</v>
      </c>
      <c r="H47" s="50">
        <v>340589000000003</v>
      </c>
      <c r="I47" s="56"/>
      <c r="J47" s="78"/>
      <c r="K47" s="72">
        <f t="shared" si="37"/>
        <v>0</v>
      </c>
      <c r="L47" s="56"/>
      <c r="M47" s="73"/>
      <c r="N47" s="77"/>
      <c r="O47" s="75">
        <f t="shared" si="38"/>
        <v>0</v>
      </c>
      <c r="P47" s="56"/>
      <c r="Q47" s="56"/>
      <c r="R47" s="72">
        <f t="shared" si="39"/>
        <v>0</v>
      </c>
      <c r="S47" s="56"/>
      <c r="T47" s="73"/>
      <c r="U47" s="77"/>
      <c r="V47" s="88">
        <f t="shared" si="40"/>
        <v>0</v>
      </c>
      <c r="W47" s="78"/>
      <c r="X47" s="78"/>
      <c r="Y47" s="88">
        <f t="shared" si="41"/>
        <v>0</v>
      </c>
      <c r="Z47" s="102"/>
      <c r="AA47" s="73"/>
      <c r="AB47" s="103"/>
      <c r="AC47" s="88">
        <f t="shared" si="42"/>
        <v>0</v>
      </c>
      <c r="AD47" s="104"/>
      <c r="AE47" s="104"/>
      <c r="AF47" s="88">
        <f t="shared" si="43"/>
        <v>0</v>
      </c>
      <c r="AG47" s="102"/>
      <c r="AH47" s="117"/>
      <c r="AI47" s="100"/>
      <c r="AJ47" s="88">
        <f t="shared" si="44"/>
        <v>0</v>
      </c>
      <c r="AK47" s="102"/>
      <c r="AL47" s="102"/>
      <c r="AM47" s="102"/>
      <c r="AN47" s="99"/>
      <c r="AO47" s="117"/>
      <c r="AP47" s="100"/>
      <c r="AQ47" s="102"/>
      <c r="AR47" s="102"/>
      <c r="AS47" s="99"/>
      <c r="AT47" s="102"/>
      <c r="AU47" s="102"/>
      <c r="AV47" s="122"/>
      <c r="AW47" s="103"/>
      <c r="AX47" s="99"/>
      <c r="AY47" s="146">
        <v>10000</v>
      </c>
      <c r="AZ47" s="140">
        <v>2.415E-3</v>
      </c>
      <c r="BA47" s="141">
        <f t="shared" si="45"/>
        <v>24.150000000000002</v>
      </c>
      <c r="BB47" s="141"/>
      <c r="BC47" s="142"/>
      <c r="BD47" s="149"/>
      <c r="BE47" s="141">
        <f t="shared" si="46"/>
        <v>24.150000000000002</v>
      </c>
      <c r="BF47" s="146">
        <v>10000</v>
      </c>
      <c r="BG47" s="56">
        <v>2.5473000000000002E-3</v>
      </c>
      <c r="BH47" s="72">
        <f t="shared" si="47"/>
        <v>25.473000000000003</v>
      </c>
      <c r="BI47" s="56"/>
      <c r="BJ47" s="164">
        <v>49.622999999999998</v>
      </c>
      <c r="BK47" s="165"/>
      <c r="BL47" s="75">
        <f t="shared" si="48"/>
        <v>-24.149999999999995</v>
      </c>
      <c r="BM47" s="146">
        <v>10000</v>
      </c>
      <c r="BN47" s="55">
        <v>2.7255999999999999E-3</v>
      </c>
      <c r="BO47" s="72">
        <f t="shared" si="49"/>
        <v>27.256</v>
      </c>
      <c r="BP47" s="56"/>
      <c r="BQ47" s="164">
        <v>3.2559999999999998</v>
      </c>
      <c r="BR47" s="147"/>
      <c r="BS47" s="75">
        <f t="shared" si="50"/>
        <v>24</v>
      </c>
      <c r="BT47" s="146">
        <v>10000</v>
      </c>
      <c r="BU47" s="56">
        <v>2.9028000000000001E-3</v>
      </c>
      <c r="BV47" s="190">
        <f t="shared" si="51"/>
        <v>29.028000000000002</v>
      </c>
      <c r="BW47" s="56"/>
      <c r="BX47" s="164">
        <v>29.027999999999999</v>
      </c>
      <c r="BY47" s="147"/>
      <c r="BZ47" s="190">
        <f t="shared" si="52"/>
        <v>3.5527136788005009E-15</v>
      </c>
      <c r="CA47" s="146">
        <v>10000</v>
      </c>
      <c r="CB47" s="191">
        <v>3.0769E-3</v>
      </c>
      <c r="CC47" s="194">
        <f t="shared" si="53"/>
        <v>30.769000000000002</v>
      </c>
      <c r="CD47" s="190"/>
      <c r="CE47" s="142">
        <v>30.768999999999998</v>
      </c>
      <c r="CF47" s="204"/>
      <c r="CG47" s="194">
        <f t="shared" si="54"/>
        <v>0</v>
      </c>
      <c r="CH47" s="194"/>
      <c r="CI47" s="194"/>
      <c r="CJ47" s="194"/>
      <c r="CK47" s="194"/>
      <c r="CL47" s="142"/>
      <c r="CM47" s="218"/>
      <c r="CN47" s="194"/>
      <c r="CO47" s="219"/>
      <c r="CP47" s="220">
        <f t="shared" si="57"/>
        <v>24.000000000000011</v>
      </c>
      <c r="CQ47" s="221"/>
      <c r="CR47" s="6" t="s">
        <v>37</v>
      </c>
    </row>
    <row r="48" spans="1:97" s="3" customFormat="1" ht="15" customHeight="1">
      <c r="A48" s="41" t="s">
        <v>114</v>
      </c>
      <c r="B48" s="42" t="s">
        <v>115</v>
      </c>
      <c r="C48" s="47" t="s">
        <v>44</v>
      </c>
      <c r="D48" s="41" t="s">
        <v>35</v>
      </c>
      <c r="E48" s="43">
        <v>591</v>
      </c>
      <c r="F48" s="56"/>
      <c r="G48" s="56"/>
      <c r="H48" s="50">
        <v>340591000000005</v>
      </c>
      <c r="I48" s="56"/>
      <c r="J48" s="78"/>
      <c r="K48" s="72">
        <f t="shared" si="37"/>
        <v>0</v>
      </c>
      <c r="L48" s="56"/>
      <c r="M48" s="73"/>
      <c r="N48" s="77"/>
      <c r="O48" s="75">
        <f t="shared" si="38"/>
        <v>0</v>
      </c>
      <c r="P48" s="56"/>
      <c r="Q48" s="56"/>
      <c r="R48" s="72">
        <f t="shared" si="39"/>
        <v>0</v>
      </c>
      <c r="S48" s="56"/>
      <c r="T48" s="73"/>
      <c r="U48" s="77"/>
      <c r="V48" s="88">
        <f t="shared" si="40"/>
        <v>0</v>
      </c>
      <c r="W48" s="78"/>
      <c r="X48" s="78"/>
      <c r="Y48" s="88">
        <f t="shared" si="41"/>
        <v>0</v>
      </c>
      <c r="Z48" s="102"/>
      <c r="AA48" s="73"/>
      <c r="AB48" s="103"/>
      <c r="AC48" s="88">
        <f t="shared" si="42"/>
        <v>0</v>
      </c>
      <c r="AD48" s="104"/>
      <c r="AE48" s="104"/>
      <c r="AF48" s="88">
        <f t="shared" si="43"/>
        <v>0</v>
      </c>
      <c r="AG48" s="102"/>
      <c r="AH48" s="117"/>
      <c r="AI48" s="100"/>
      <c r="AJ48" s="88">
        <f t="shared" si="44"/>
        <v>0</v>
      </c>
      <c r="AK48" s="102"/>
      <c r="AL48" s="102"/>
      <c r="AM48" s="102"/>
      <c r="AN48" s="99"/>
      <c r="AO48" s="117"/>
      <c r="AP48" s="100"/>
      <c r="AQ48" s="102"/>
      <c r="AR48" s="102"/>
      <c r="AS48" s="99"/>
      <c r="AT48" s="102"/>
      <c r="AU48" s="102"/>
      <c r="AV48" s="122"/>
      <c r="AW48" s="103"/>
      <c r="AX48" s="99"/>
      <c r="AY48" s="151"/>
      <c r="AZ48" s="145">
        <v>1.4487E-2</v>
      </c>
      <c r="BA48" s="141">
        <f t="shared" si="45"/>
        <v>0</v>
      </c>
      <c r="BB48" s="141"/>
      <c r="BC48" s="142"/>
      <c r="BD48" s="149"/>
      <c r="BE48" s="141">
        <f t="shared" si="46"/>
        <v>0</v>
      </c>
      <c r="BF48" s="151"/>
      <c r="BG48" s="56"/>
      <c r="BH48" s="72">
        <f t="shared" si="47"/>
        <v>0</v>
      </c>
      <c r="BI48" s="56"/>
      <c r="BJ48" s="164">
        <v>0</v>
      </c>
      <c r="BK48" s="167"/>
      <c r="BL48" s="75">
        <f t="shared" si="48"/>
        <v>0</v>
      </c>
      <c r="BM48" s="151"/>
      <c r="BN48" s="56"/>
      <c r="BO48" s="72">
        <f t="shared" si="49"/>
        <v>0</v>
      </c>
      <c r="BP48" s="56"/>
      <c r="BQ48" s="164"/>
      <c r="BR48" s="147"/>
      <c r="BS48" s="75">
        <f t="shared" si="50"/>
        <v>0</v>
      </c>
      <c r="BT48" s="151"/>
      <c r="BU48" s="56"/>
      <c r="BV48" s="190">
        <f t="shared" si="51"/>
        <v>0</v>
      </c>
      <c r="BW48" s="56"/>
      <c r="BX48" s="164"/>
      <c r="BY48" s="147"/>
      <c r="BZ48" s="190">
        <f t="shared" si="52"/>
        <v>0</v>
      </c>
      <c r="CA48" s="146">
        <v>1000</v>
      </c>
      <c r="CB48" s="191">
        <v>3.0769E-3</v>
      </c>
      <c r="CC48" s="194">
        <f t="shared" si="53"/>
        <v>3.0769000000000002</v>
      </c>
      <c r="CD48" s="190"/>
      <c r="CE48" s="164"/>
      <c r="CF48" s="204"/>
      <c r="CG48" s="194">
        <f t="shared" si="54"/>
        <v>3.0769000000000002</v>
      </c>
      <c r="CH48" s="194"/>
      <c r="CI48" s="194"/>
      <c r="CJ48" s="194"/>
      <c r="CK48" s="194"/>
      <c r="CL48" s="142"/>
      <c r="CM48" s="218"/>
      <c r="CN48" s="194"/>
      <c r="CO48" s="219"/>
      <c r="CP48" s="220">
        <f t="shared" si="57"/>
        <v>3.0769000000000002</v>
      </c>
      <c r="CQ48" s="221">
        <v>3.08</v>
      </c>
      <c r="CR48" s="6" t="s">
        <v>37</v>
      </c>
      <c r="CS48" s="228"/>
    </row>
    <row r="49" spans="1:97" s="3" customFormat="1" ht="15" customHeight="1">
      <c r="A49" s="41" t="s">
        <v>3609</v>
      </c>
      <c r="B49" s="42" t="s">
        <v>116</v>
      </c>
      <c r="C49" s="47" t="s">
        <v>40</v>
      </c>
      <c r="D49" s="41" t="s">
        <v>35</v>
      </c>
      <c r="E49" s="43">
        <v>620</v>
      </c>
      <c r="F49" s="56"/>
      <c r="G49" s="6" t="s">
        <v>53</v>
      </c>
      <c r="H49" s="951" t="s">
        <v>117</v>
      </c>
      <c r="I49" s="56"/>
      <c r="J49" s="78"/>
      <c r="K49" s="72"/>
      <c r="L49" s="56"/>
      <c r="M49" s="73"/>
      <c r="N49" s="77"/>
      <c r="O49" s="75"/>
      <c r="P49" s="56"/>
      <c r="Q49" s="56"/>
      <c r="R49" s="72"/>
      <c r="S49" s="56"/>
      <c r="T49" s="73"/>
      <c r="U49" s="77"/>
      <c r="V49" s="88"/>
      <c r="W49" s="78"/>
      <c r="X49" s="78"/>
      <c r="Y49" s="88"/>
      <c r="Z49" s="102"/>
      <c r="AA49" s="73"/>
      <c r="AB49" s="103"/>
      <c r="AC49" s="88"/>
      <c r="AD49" s="104"/>
      <c r="AE49" s="104"/>
      <c r="AF49" s="88"/>
      <c r="AG49" s="102"/>
      <c r="AH49" s="117"/>
      <c r="AI49" s="100"/>
      <c r="AJ49" s="88"/>
      <c r="AK49" s="102"/>
      <c r="AL49" s="102"/>
      <c r="AM49" s="102"/>
      <c r="AN49" s="99"/>
      <c r="AO49" s="117"/>
      <c r="AP49" s="100"/>
      <c r="AQ49" s="102"/>
      <c r="AR49" s="102"/>
      <c r="AS49" s="99"/>
      <c r="AT49" s="102"/>
      <c r="AU49" s="102"/>
      <c r="AV49" s="122"/>
      <c r="AW49" s="103"/>
      <c r="AX49" s="99"/>
      <c r="AY49" s="151"/>
      <c r="AZ49" s="145"/>
      <c r="BA49" s="141"/>
      <c r="BB49" s="141"/>
      <c r="BC49" s="142"/>
      <c r="BD49" s="149"/>
      <c r="BE49" s="141"/>
      <c r="BF49" s="151"/>
      <c r="BG49" s="56"/>
      <c r="BH49" s="72"/>
      <c r="BI49" s="56"/>
      <c r="BJ49" s="164"/>
      <c r="BK49" s="167" t="s">
        <v>118</v>
      </c>
      <c r="BL49" s="75">
        <v>0</v>
      </c>
      <c r="BM49" s="151"/>
      <c r="BN49" s="56"/>
      <c r="BO49" s="72"/>
      <c r="BP49" s="56"/>
      <c r="BQ49" s="164"/>
      <c r="BR49" s="147"/>
      <c r="BS49" s="75"/>
      <c r="BT49" s="151">
        <v>10000</v>
      </c>
      <c r="BU49" s="56">
        <v>2.3222199999999998E-2</v>
      </c>
      <c r="BV49" s="190">
        <f t="shared" si="51"/>
        <v>232.22199999999998</v>
      </c>
      <c r="BW49" s="56"/>
      <c r="BX49" s="164"/>
      <c r="BY49" s="147"/>
      <c r="BZ49" s="190">
        <f t="shared" si="52"/>
        <v>232.22199999999998</v>
      </c>
      <c r="CA49" s="146">
        <v>10000</v>
      </c>
      <c r="CB49" s="191">
        <v>2.4615499999999998E-2</v>
      </c>
      <c r="CC49" s="194">
        <f t="shared" si="53"/>
        <v>246.15499999999997</v>
      </c>
      <c r="CD49" s="190"/>
      <c r="CE49" s="164"/>
      <c r="CF49" s="204"/>
      <c r="CG49" s="194">
        <f t="shared" si="54"/>
        <v>246.15499999999997</v>
      </c>
      <c r="CH49" s="194"/>
      <c r="CI49" s="194"/>
      <c r="CJ49" s="194"/>
      <c r="CK49" s="194"/>
      <c r="CL49" s="222">
        <v>5244.96</v>
      </c>
      <c r="CM49" s="218"/>
      <c r="CN49" s="141">
        <f>CJ49-CK49-CL49</f>
        <v>-5244.96</v>
      </c>
      <c r="CO49" s="219"/>
      <c r="CP49" s="220">
        <f>O49+V49+AC49+AJ49+AQ49+AX49+BE49+BL49+BS49+BZ49+CG49+CN49</f>
        <v>-4766.5830000000005</v>
      </c>
      <c r="CQ49" s="221">
        <v>246.16</v>
      </c>
      <c r="CR49" s="6"/>
      <c r="CS49" s="227" t="s">
        <v>42</v>
      </c>
    </row>
    <row r="50" spans="1:97" s="3" customFormat="1" ht="15" customHeight="1">
      <c r="A50" s="41" t="s">
        <v>3609</v>
      </c>
      <c r="B50" s="42" t="s">
        <v>116</v>
      </c>
      <c r="C50" s="47" t="s">
        <v>40</v>
      </c>
      <c r="D50" s="41" t="s">
        <v>35</v>
      </c>
      <c r="E50" s="43">
        <v>621</v>
      </c>
      <c r="F50" s="56"/>
      <c r="G50" s="6" t="s">
        <v>53</v>
      </c>
      <c r="H50" s="951" t="s">
        <v>119</v>
      </c>
      <c r="I50" s="56"/>
      <c r="J50" s="78"/>
      <c r="K50" s="72"/>
      <c r="L50" s="56"/>
      <c r="M50" s="73"/>
      <c r="N50" s="77"/>
      <c r="O50" s="75"/>
      <c r="P50" s="56"/>
      <c r="Q50" s="56"/>
      <c r="R50" s="72"/>
      <c r="S50" s="56"/>
      <c r="T50" s="73"/>
      <c r="U50" s="77"/>
      <c r="V50" s="88"/>
      <c r="W50" s="78"/>
      <c r="X50" s="78"/>
      <c r="Y50" s="88"/>
      <c r="Z50" s="102"/>
      <c r="AA50" s="73"/>
      <c r="AB50" s="103"/>
      <c r="AC50" s="88"/>
      <c r="AD50" s="104"/>
      <c r="AE50" s="104"/>
      <c r="AF50" s="88"/>
      <c r="AG50" s="102"/>
      <c r="AH50" s="117"/>
      <c r="AI50" s="100"/>
      <c r="AJ50" s="88"/>
      <c r="AK50" s="102"/>
      <c r="AL50" s="102"/>
      <c r="AM50" s="102"/>
      <c r="AN50" s="99"/>
      <c r="AO50" s="117"/>
      <c r="AP50" s="100"/>
      <c r="AQ50" s="102"/>
      <c r="AR50" s="102"/>
      <c r="AS50" s="99"/>
      <c r="AT50" s="102"/>
      <c r="AU50" s="102"/>
      <c r="AV50" s="122"/>
      <c r="AW50" s="103"/>
      <c r="AX50" s="99"/>
      <c r="AY50" s="151"/>
      <c r="AZ50" s="145"/>
      <c r="BA50" s="141"/>
      <c r="BB50" s="141"/>
      <c r="BC50" s="142"/>
      <c r="BD50" s="149"/>
      <c r="BE50" s="141"/>
      <c r="BF50" s="151"/>
      <c r="BG50" s="56"/>
      <c r="BH50" s="72"/>
      <c r="BI50" s="56"/>
      <c r="BJ50" s="164"/>
      <c r="BK50" s="167" t="s">
        <v>118</v>
      </c>
      <c r="BL50" s="75">
        <v>0</v>
      </c>
      <c r="BM50" s="151"/>
      <c r="BN50" s="56"/>
      <c r="BO50" s="72"/>
      <c r="BP50" s="56"/>
      <c r="BQ50" s="164"/>
      <c r="BR50" s="147"/>
      <c r="BS50" s="75"/>
      <c r="BT50" s="151">
        <v>10000</v>
      </c>
      <c r="BU50" s="56">
        <v>2.3222199999999998E-2</v>
      </c>
      <c r="BV50" s="190">
        <f t="shared" si="51"/>
        <v>232.22199999999998</v>
      </c>
      <c r="BW50" s="56"/>
      <c r="BX50" s="164"/>
      <c r="BY50" s="147"/>
      <c r="BZ50" s="190">
        <f t="shared" si="52"/>
        <v>232.22199999999998</v>
      </c>
      <c r="CA50" s="146">
        <v>10000</v>
      </c>
      <c r="CB50" s="191">
        <v>2.4615499999999998E-2</v>
      </c>
      <c r="CC50" s="194">
        <f t="shared" si="53"/>
        <v>246.15499999999997</v>
      </c>
      <c r="CD50" s="190"/>
      <c r="CE50" s="164"/>
      <c r="CF50" s="204"/>
      <c r="CG50" s="194">
        <f t="shared" si="54"/>
        <v>246.15499999999997</v>
      </c>
      <c r="CH50" s="194"/>
      <c r="CI50" s="194"/>
      <c r="CJ50" s="194"/>
      <c r="CK50" s="194"/>
      <c r="CL50" s="222">
        <v>5244.96</v>
      </c>
      <c r="CM50" s="218"/>
      <c r="CN50" s="141">
        <f>CJ50-CK50-CL50</f>
        <v>-5244.96</v>
      </c>
      <c r="CO50" s="219"/>
      <c r="CP50" s="220">
        <f>O50+V50+AC50+AJ50+AQ50+AX50+BE50+BL50+BS50+BZ50+CG50+CN50</f>
        <v>-4766.5830000000005</v>
      </c>
      <c r="CQ50" s="221">
        <v>246.16</v>
      </c>
      <c r="CR50" s="6"/>
      <c r="CS50" s="227" t="s">
        <v>42</v>
      </c>
    </row>
    <row r="51" spans="1:97" s="3" customFormat="1" ht="45" customHeight="1">
      <c r="A51" s="41" t="s">
        <v>120</v>
      </c>
      <c r="B51" s="42" t="s">
        <v>43</v>
      </c>
      <c r="C51" s="47" t="s">
        <v>44</v>
      </c>
      <c r="D51" s="41" t="s">
        <v>35</v>
      </c>
      <c r="E51" s="43">
        <v>632</v>
      </c>
      <c r="F51" s="56"/>
      <c r="G51" s="49" t="s">
        <v>45</v>
      </c>
      <c r="H51" s="50">
        <v>340632000000003</v>
      </c>
      <c r="I51" s="56"/>
      <c r="J51" s="78"/>
      <c r="K51" s="72">
        <f t="shared" ref="K51:K54" si="58">I51*J51</f>
        <v>0</v>
      </c>
      <c r="L51" s="56"/>
      <c r="M51" s="73"/>
      <c r="N51" s="77"/>
      <c r="O51" s="75">
        <f t="shared" ref="O51:O54" si="59">K51-L51-M51</f>
        <v>0</v>
      </c>
      <c r="P51" s="56"/>
      <c r="Q51" s="56"/>
      <c r="R51" s="72">
        <f t="shared" ref="R51:R54" si="60">P51*Q51</f>
        <v>0</v>
      </c>
      <c r="S51" s="56"/>
      <c r="T51" s="73"/>
      <c r="U51" s="77"/>
      <c r="V51" s="88">
        <f t="shared" ref="V51:V54" si="61">R51-S51-T51</f>
        <v>0</v>
      </c>
      <c r="W51" s="78"/>
      <c r="X51" s="78"/>
      <c r="Y51" s="88">
        <f t="shared" ref="Y51:Y54" si="62">W51*X51</f>
        <v>0</v>
      </c>
      <c r="Z51" s="102"/>
      <c r="AA51" s="73"/>
      <c r="AB51" s="103"/>
      <c r="AC51" s="88">
        <f t="shared" ref="AC51:AC54" si="63">Y51-Z51-AA51</f>
        <v>0</v>
      </c>
      <c r="AD51" s="104"/>
      <c r="AE51" s="104"/>
      <c r="AF51" s="88">
        <f t="shared" ref="AF51:AF54" si="64">AD51*AE51</f>
        <v>0</v>
      </c>
      <c r="AG51" s="102"/>
      <c r="AH51" s="117"/>
      <c r="AI51" s="100"/>
      <c r="AJ51" s="88">
        <f t="shared" ref="AJ51:AJ54" si="65">AF51-AG51-AH51</f>
        <v>0</v>
      </c>
      <c r="AK51" s="102"/>
      <c r="AL51" s="102"/>
      <c r="AM51" s="102"/>
      <c r="AN51" s="99"/>
      <c r="AO51" s="117"/>
      <c r="AP51" s="130"/>
      <c r="AQ51" s="102"/>
      <c r="AR51" s="102"/>
      <c r="AS51" s="99"/>
      <c r="AT51" s="102"/>
      <c r="AU51" s="102"/>
      <c r="AV51" s="122"/>
      <c r="AW51" s="103"/>
      <c r="AX51" s="99"/>
      <c r="AY51" s="146">
        <v>330000</v>
      </c>
      <c r="AZ51" s="140">
        <v>2.415E-3</v>
      </c>
      <c r="BA51" s="141">
        <f t="shared" ref="BA51:BA71" si="66">AY51*AZ51</f>
        <v>796.95</v>
      </c>
      <c r="BB51" s="141"/>
      <c r="BC51" s="142"/>
      <c r="BD51" s="149"/>
      <c r="BE51" s="141">
        <f t="shared" ref="BE51:BE71" si="67">BA51-BB51-BC51</f>
        <v>796.95</v>
      </c>
      <c r="BF51" s="146">
        <v>330000</v>
      </c>
      <c r="BG51" s="56">
        <v>2.5473000000000002E-3</v>
      </c>
      <c r="BH51" s="72">
        <f t="shared" ref="BH51:BH71" si="68">BF51*BG51</f>
        <v>840.60900000000004</v>
      </c>
      <c r="BI51" s="56"/>
      <c r="BJ51" s="164">
        <v>1637.559</v>
      </c>
      <c r="BK51" s="165"/>
      <c r="BL51" s="75">
        <f t="shared" ref="BL51:BL71" si="69">BH51-BI51-BJ51</f>
        <v>-796.94999999999993</v>
      </c>
      <c r="BM51" s="146">
        <v>330000</v>
      </c>
      <c r="BN51" s="55">
        <v>2.7255999999999999E-3</v>
      </c>
      <c r="BO51" s="72">
        <f t="shared" ref="BO51:BO71" si="70">BM51*BN51</f>
        <v>899.44799999999998</v>
      </c>
      <c r="BP51" s="56"/>
      <c r="BQ51" s="164">
        <v>899.44799999999998</v>
      </c>
      <c r="BR51" s="147"/>
      <c r="BS51" s="75">
        <f t="shared" ref="BS51:BS71" si="71">BO51-BP51-BQ51</f>
        <v>0</v>
      </c>
      <c r="BT51" s="146">
        <v>330000</v>
      </c>
      <c r="BU51" s="56">
        <v>2.9028000000000001E-3</v>
      </c>
      <c r="BV51" s="190">
        <f t="shared" si="51"/>
        <v>957.92399999999998</v>
      </c>
      <c r="BW51" s="56"/>
      <c r="BX51" s="164">
        <v>957.92399999999998</v>
      </c>
      <c r="BY51" s="147"/>
      <c r="BZ51" s="190">
        <f t="shared" si="52"/>
        <v>0</v>
      </c>
      <c r="CA51" s="146">
        <v>330000</v>
      </c>
      <c r="CB51" s="191">
        <v>3.0769E-3</v>
      </c>
      <c r="CC51" s="194">
        <f t="shared" si="53"/>
        <v>1015.3770000000001</v>
      </c>
      <c r="CD51" s="190"/>
      <c r="CE51" s="142">
        <v>1015.377</v>
      </c>
      <c r="CF51" s="204"/>
      <c r="CG51" s="194">
        <f t="shared" ref="CG51:CG70" si="72">CC51-CD51-CE51</f>
        <v>0</v>
      </c>
      <c r="CH51" s="194"/>
      <c r="CI51" s="194"/>
      <c r="CJ51" s="194"/>
      <c r="CK51" s="194"/>
      <c r="CL51" s="142"/>
      <c r="CM51" s="218"/>
      <c r="CN51" s="194"/>
      <c r="CO51" s="219"/>
      <c r="CP51" s="220">
        <f t="shared" ref="CP51:CP96" si="73">O51+V51+AC51+AJ51+AQ51+AX51+BE51+BL51+BS51+BZ51+CG51</f>
        <v>1.1368683772161603E-13</v>
      </c>
      <c r="CQ51" s="221"/>
      <c r="CR51" s="6" t="s">
        <v>37</v>
      </c>
    </row>
    <row r="52" spans="1:97" s="3" customFormat="1" ht="15" customHeight="1">
      <c r="A52" s="41" t="s">
        <v>121</v>
      </c>
      <c r="B52" s="42" t="s">
        <v>43</v>
      </c>
      <c r="C52" s="47" t="s">
        <v>44</v>
      </c>
      <c r="D52" s="41" t="s">
        <v>35</v>
      </c>
      <c r="E52" s="43">
        <v>637</v>
      </c>
      <c r="F52" s="56"/>
      <c r="G52" s="44"/>
      <c r="H52" s="50">
        <v>340637000000007</v>
      </c>
      <c r="I52" s="56"/>
      <c r="J52" s="78"/>
      <c r="K52" s="72">
        <f t="shared" si="58"/>
        <v>0</v>
      </c>
      <c r="L52" s="56"/>
      <c r="M52" s="73"/>
      <c r="N52" s="77"/>
      <c r="O52" s="75">
        <f t="shared" si="59"/>
        <v>0</v>
      </c>
      <c r="P52" s="56"/>
      <c r="Q52" s="56"/>
      <c r="R52" s="72">
        <f t="shared" si="60"/>
        <v>0</v>
      </c>
      <c r="S52" s="56"/>
      <c r="T52" s="73"/>
      <c r="U52" s="77"/>
      <c r="V52" s="88">
        <f t="shared" si="61"/>
        <v>0</v>
      </c>
      <c r="W52" s="78"/>
      <c r="X52" s="78"/>
      <c r="Y52" s="88">
        <f t="shared" si="62"/>
        <v>0</v>
      </c>
      <c r="Z52" s="102"/>
      <c r="AA52" s="73"/>
      <c r="AB52" s="103"/>
      <c r="AC52" s="88">
        <f t="shared" si="63"/>
        <v>0</v>
      </c>
      <c r="AD52" s="104"/>
      <c r="AE52" s="104"/>
      <c r="AF52" s="88">
        <f t="shared" si="64"/>
        <v>0</v>
      </c>
      <c r="AG52" s="102"/>
      <c r="AH52" s="117"/>
      <c r="AI52" s="100"/>
      <c r="AJ52" s="88">
        <f t="shared" si="65"/>
        <v>0</v>
      </c>
      <c r="AK52" s="102"/>
      <c r="AL52" s="102"/>
      <c r="AM52" s="102"/>
      <c r="AN52" s="99"/>
      <c r="AO52" s="117"/>
      <c r="AP52" s="100"/>
      <c r="AQ52" s="102"/>
      <c r="AR52" s="102"/>
      <c r="AS52" s="99"/>
      <c r="AT52" s="102"/>
      <c r="AU52" s="102"/>
      <c r="AV52" s="122"/>
      <c r="AW52" s="103"/>
      <c r="AX52" s="99"/>
      <c r="AY52" s="146">
        <v>10000</v>
      </c>
      <c r="AZ52" s="145">
        <v>1.4487E-2</v>
      </c>
      <c r="BA52" s="141">
        <f t="shared" si="66"/>
        <v>144.87</v>
      </c>
      <c r="BB52" s="141"/>
      <c r="BC52" s="142"/>
      <c r="BD52" s="149"/>
      <c r="BE52" s="141">
        <f t="shared" si="67"/>
        <v>144.87</v>
      </c>
      <c r="BF52" s="146">
        <v>10000</v>
      </c>
      <c r="BG52" s="56"/>
      <c r="BH52" s="72">
        <f t="shared" si="68"/>
        <v>0</v>
      </c>
      <c r="BI52" s="56"/>
      <c r="BJ52" s="164">
        <v>24.15</v>
      </c>
      <c r="BK52" s="165"/>
      <c r="BL52" s="75">
        <f t="shared" si="69"/>
        <v>-24.15</v>
      </c>
      <c r="BM52" s="146">
        <v>10000</v>
      </c>
      <c r="BN52" s="55">
        <v>2.7255999999999999E-3</v>
      </c>
      <c r="BO52" s="72">
        <f t="shared" si="70"/>
        <v>27.256</v>
      </c>
      <c r="BP52" s="56"/>
      <c r="BQ52" s="164">
        <v>-4.0000000000013402E-3</v>
      </c>
      <c r="BR52" s="147"/>
      <c r="BS52" s="75">
        <f t="shared" si="71"/>
        <v>27.26</v>
      </c>
      <c r="BT52" s="146">
        <v>10000</v>
      </c>
      <c r="BU52" s="56">
        <v>2.9028000000000001E-3</v>
      </c>
      <c r="BV52" s="190">
        <f t="shared" si="51"/>
        <v>29.028000000000002</v>
      </c>
      <c r="BW52" s="168">
        <v>29.027999999999999</v>
      </c>
      <c r="BX52" s="164">
        <v>0</v>
      </c>
      <c r="BY52" s="147"/>
      <c r="BZ52" s="190">
        <f t="shared" si="52"/>
        <v>0</v>
      </c>
      <c r="CA52" s="146">
        <v>10000</v>
      </c>
      <c r="CB52" s="191">
        <v>3.0769E-3</v>
      </c>
      <c r="CC52" s="194">
        <f t="shared" si="53"/>
        <v>30.769000000000002</v>
      </c>
      <c r="CD52" s="190">
        <f>CB52*CA52</f>
        <v>30.769000000000002</v>
      </c>
      <c r="CE52" s="142">
        <v>0</v>
      </c>
      <c r="CF52" s="204"/>
      <c r="CG52" s="194">
        <f t="shared" si="72"/>
        <v>0</v>
      </c>
      <c r="CH52" s="194"/>
      <c r="CI52" s="194"/>
      <c r="CJ52" s="194"/>
      <c r="CK52" s="194"/>
      <c r="CL52" s="142"/>
      <c r="CM52" s="218"/>
      <c r="CN52" s="194"/>
      <c r="CO52" s="219"/>
      <c r="CP52" s="220">
        <f t="shared" si="73"/>
        <v>147.97999999999999</v>
      </c>
      <c r="CQ52" s="221"/>
      <c r="CR52" s="6" t="s">
        <v>37</v>
      </c>
      <c r="CS52" s="228"/>
    </row>
    <row r="53" spans="1:97" s="3" customFormat="1" ht="15" customHeight="1">
      <c r="A53" s="41" t="s">
        <v>122</v>
      </c>
      <c r="B53" s="42" t="s">
        <v>43</v>
      </c>
      <c r="C53" s="47" t="s">
        <v>44</v>
      </c>
      <c r="D53" s="41" t="s">
        <v>35</v>
      </c>
      <c r="E53" s="43">
        <v>638</v>
      </c>
      <c r="F53" s="56"/>
      <c r="G53" s="41" t="s">
        <v>41</v>
      </c>
      <c r="H53" s="50">
        <v>340638000000008</v>
      </c>
      <c r="I53" s="56"/>
      <c r="J53" s="78"/>
      <c r="K53" s="72">
        <f t="shared" si="58"/>
        <v>0</v>
      </c>
      <c r="L53" s="56"/>
      <c r="M53" s="73"/>
      <c r="N53" s="77"/>
      <c r="O53" s="75">
        <f t="shared" si="59"/>
        <v>0</v>
      </c>
      <c r="P53" s="56"/>
      <c r="Q53" s="56"/>
      <c r="R53" s="72">
        <f t="shared" si="60"/>
        <v>0</v>
      </c>
      <c r="S53" s="56"/>
      <c r="T53" s="73"/>
      <c r="U53" s="77"/>
      <c r="V53" s="88">
        <f t="shared" si="61"/>
        <v>0</v>
      </c>
      <c r="W53" s="78"/>
      <c r="X53" s="78"/>
      <c r="Y53" s="88">
        <f t="shared" si="62"/>
        <v>0</v>
      </c>
      <c r="Z53" s="6"/>
      <c r="AA53" s="73"/>
      <c r="AB53" s="77"/>
      <c r="AC53" s="88">
        <f t="shared" si="63"/>
        <v>0</v>
      </c>
      <c r="AD53" s="43"/>
      <c r="AE53" s="43"/>
      <c r="AF53" s="88">
        <f t="shared" si="64"/>
        <v>0</v>
      </c>
      <c r="AG53" s="6"/>
      <c r="AH53" s="117"/>
      <c r="AI53" s="100"/>
      <c r="AJ53" s="88">
        <f t="shared" si="65"/>
        <v>0</v>
      </c>
      <c r="AK53" s="6"/>
      <c r="AL53" s="6"/>
      <c r="AM53" s="6"/>
      <c r="AN53" s="6"/>
      <c r="AO53" s="117"/>
      <c r="AP53" s="77"/>
      <c r="AQ53" s="6"/>
      <c r="AR53" s="6"/>
      <c r="AS53" s="6"/>
      <c r="AT53" s="6"/>
      <c r="AU53" s="6"/>
      <c r="AV53" s="122"/>
      <c r="AW53" s="77"/>
      <c r="AX53" s="6"/>
      <c r="AY53" s="146">
        <v>10000</v>
      </c>
      <c r="AZ53" s="140">
        <v>2.415E-3</v>
      </c>
      <c r="BA53" s="141">
        <f t="shared" si="66"/>
        <v>24.150000000000002</v>
      </c>
      <c r="BB53" s="72"/>
      <c r="BC53" s="142"/>
      <c r="BD53" s="147"/>
      <c r="BE53" s="141">
        <f t="shared" si="67"/>
        <v>24.150000000000002</v>
      </c>
      <c r="BF53" s="146">
        <v>10000</v>
      </c>
      <c r="BG53" s="56">
        <v>2.5473000000000002E-3</v>
      </c>
      <c r="BH53" s="72">
        <f t="shared" si="68"/>
        <v>25.473000000000003</v>
      </c>
      <c r="BI53" s="56"/>
      <c r="BJ53" s="164">
        <v>49.622999999999998</v>
      </c>
      <c r="BK53" s="165"/>
      <c r="BL53" s="75">
        <f t="shared" si="69"/>
        <v>-24.149999999999995</v>
      </c>
      <c r="BM53" s="146">
        <v>10000</v>
      </c>
      <c r="BN53" s="55">
        <v>2.7255999999999999E-3</v>
      </c>
      <c r="BO53" s="72">
        <f t="shared" si="70"/>
        <v>27.256</v>
      </c>
      <c r="BP53" s="56"/>
      <c r="BQ53" s="164">
        <v>3.2559999999999998</v>
      </c>
      <c r="BR53" s="147"/>
      <c r="BS53" s="75">
        <f t="shared" si="71"/>
        <v>24</v>
      </c>
      <c r="BT53" s="146">
        <v>10000</v>
      </c>
      <c r="BU53" s="56">
        <v>2.9028000000000001E-3</v>
      </c>
      <c r="BV53" s="190">
        <f t="shared" si="51"/>
        <v>29.028000000000002</v>
      </c>
      <c r="BW53" s="56"/>
      <c r="BX53" s="164">
        <v>29.027999999999999</v>
      </c>
      <c r="BY53" s="147"/>
      <c r="BZ53" s="190">
        <f t="shared" si="52"/>
        <v>3.5527136788005009E-15</v>
      </c>
      <c r="CA53" s="146">
        <v>10000</v>
      </c>
      <c r="CB53" s="191">
        <v>3.0769E-3</v>
      </c>
      <c r="CC53" s="194">
        <f t="shared" si="53"/>
        <v>30.769000000000002</v>
      </c>
      <c r="CD53" s="190"/>
      <c r="CE53" s="142">
        <v>30.768999999999998</v>
      </c>
      <c r="CF53" s="204"/>
      <c r="CG53" s="194">
        <f t="shared" si="72"/>
        <v>0</v>
      </c>
      <c r="CH53" s="194"/>
      <c r="CI53" s="194"/>
      <c r="CJ53" s="194"/>
      <c r="CK53" s="194"/>
      <c r="CL53" s="142"/>
      <c r="CM53" s="218"/>
      <c r="CN53" s="194"/>
      <c r="CO53" s="219"/>
      <c r="CP53" s="220">
        <f t="shared" si="73"/>
        <v>24.000000000000011</v>
      </c>
      <c r="CQ53" s="221"/>
      <c r="CR53" s="6" t="s">
        <v>37</v>
      </c>
      <c r="CS53" s="228"/>
    </row>
    <row r="54" spans="1:97" s="3" customFormat="1" ht="45" customHeight="1">
      <c r="A54" s="41" t="s">
        <v>123</v>
      </c>
      <c r="B54" s="42" t="s">
        <v>124</v>
      </c>
      <c r="C54" s="47" t="s">
        <v>44</v>
      </c>
      <c r="D54" s="41" t="s">
        <v>35</v>
      </c>
      <c r="E54" s="43">
        <v>644</v>
      </c>
      <c r="F54" s="56"/>
      <c r="G54" s="44" t="s">
        <v>125</v>
      </c>
      <c r="H54" s="50">
        <v>340644000000005</v>
      </c>
      <c r="I54" s="56"/>
      <c r="J54" s="78"/>
      <c r="K54" s="72">
        <f t="shared" si="58"/>
        <v>0</v>
      </c>
      <c r="L54" s="56"/>
      <c r="M54" s="73"/>
      <c r="N54" s="77"/>
      <c r="O54" s="75">
        <f t="shared" si="59"/>
        <v>0</v>
      </c>
      <c r="P54" s="56"/>
      <c r="Q54" s="56"/>
      <c r="R54" s="72">
        <f t="shared" si="60"/>
        <v>0</v>
      </c>
      <c r="S54" s="56"/>
      <c r="T54" s="73"/>
      <c r="U54" s="77"/>
      <c r="V54" s="88">
        <f t="shared" si="61"/>
        <v>0</v>
      </c>
      <c r="W54" s="78"/>
      <c r="X54" s="78"/>
      <c r="Y54" s="88">
        <f t="shared" si="62"/>
        <v>0</v>
      </c>
      <c r="Z54" s="99"/>
      <c r="AA54" s="73"/>
      <c r="AB54" s="100"/>
      <c r="AC54" s="88">
        <f t="shared" si="63"/>
        <v>0</v>
      </c>
      <c r="AD54" s="101"/>
      <c r="AE54" s="101"/>
      <c r="AF54" s="88">
        <f t="shared" si="64"/>
        <v>0</v>
      </c>
      <c r="AG54" s="99"/>
      <c r="AH54" s="117"/>
      <c r="AI54" s="100"/>
      <c r="AJ54" s="88">
        <f t="shared" si="65"/>
        <v>0</v>
      </c>
      <c r="AK54" s="102"/>
      <c r="AL54" s="99"/>
      <c r="AM54" s="99"/>
      <c r="AN54" s="102"/>
      <c r="AO54" s="117"/>
      <c r="AP54" s="100"/>
      <c r="AQ54" s="99"/>
      <c r="AR54" s="99"/>
      <c r="AS54" s="99"/>
      <c r="AT54" s="99"/>
      <c r="AU54" s="99"/>
      <c r="AV54" s="122"/>
      <c r="AW54" s="100"/>
      <c r="AX54" s="99"/>
      <c r="AY54" s="152">
        <v>280000</v>
      </c>
      <c r="AZ54" s="140">
        <v>2.415E-3</v>
      </c>
      <c r="BA54" s="141">
        <f t="shared" si="66"/>
        <v>676.2</v>
      </c>
      <c r="BB54" s="141"/>
      <c r="BC54" s="142"/>
      <c r="BD54" s="143"/>
      <c r="BE54" s="141">
        <f t="shared" si="67"/>
        <v>676.2</v>
      </c>
      <c r="BF54" s="152">
        <v>280000</v>
      </c>
      <c r="BG54" s="56">
        <v>2.5473000000000002E-3</v>
      </c>
      <c r="BH54" s="72">
        <f t="shared" si="68"/>
        <v>713.24400000000003</v>
      </c>
      <c r="BI54" s="56"/>
      <c r="BJ54" s="164">
        <v>1389.444</v>
      </c>
      <c r="BK54" s="165"/>
      <c r="BL54" s="75">
        <f t="shared" si="69"/>
        <v>-676.19999999999993</v>
      </c>
      <c r="BM54" s="152">
        <v>280000</v>
      </c>
      <c r="BN54" s="55">
        <v>2.7255999999999999E-3</v>
      </c>
      <c r="BO54" s="72">
        <f t="shared" si="70"/>
        <v>763.16800000000001</v>
      </c>
      <c r="BP54" s="56"/>
      <c r="BQ54" s="164">
        <v>763.16800000000001</v>
      </c>
      <c r="BR54" s="147"/>
      <c r="BS54" s="75">
        <f t="shared" si="71"/>
        <v>0</v>
      </c>
      <c r="BT54" s="152">
        <v>280000</v>
      </c>
      <c r="BU54" s="56">
        <v>2.9028000000000001E-3</v>
      </c>
      <c r="BV54" s="190">
        <f t="shared" si="51"/>
        <v>812.78399999999999</v>
      </c>
      <c r="BW54" s="56">
        <v>763.19</v>
      </c>
      <c r="BX54" s="164">
        <v>49.593999999999902</v>
      </c>
      <c r="BY54" s="147"/>
      <c r="BZ54" s="190">
        <f t="shared" si="52"/>
        <v>0</v>
      </c>
      <c r="CA54" s="152">
        <v>280000</v>
      </c>
      <c r="CB54" s="191">
        <v>3.0769E-3</v>
      </c>
      <c r="CC54" s="194">
        <f t="shared" si="53"/>
        <v>861.53200000000004</v>
      </c>
      <c r="CD54" s="190"/>
      <c r="CE54" s="142">
        <v>48.701999999999998</v>
      </c>
      <c r="CF54" s="204"/>
      <c r="CG54" s="206">
        <f t="shared" si="72"/>
        <v>812.83</v>
      </c>
      <c r="CH54" s="141"/>
      <c r="CI54" s="141"/>
      <c r="CJ54" s="141"/>
      <c r="CK54" s="141"/>
      <c r="CL54" s="142"/>
      <c r="CM54" s="218"/>
      <c r="CN54" s="141"/>
      <c r="CO54" s="219"/>
      <c r="CP54" s="220">
        <f t="shared" si="73"/>
        <v>812.83000000000015</v>
      </c>
      <c r="CQ54" s="221">
        <v>812.83</v>
      </c>
      <c r="CR54" s="6" t="s">
        <v>37</v>
      </c>
      <c r="CS54" s="228"/>
    </row>
    <row r="55" spans="1:97" s="3" customFormat="1" ht="45" customHeight="1">
      <c r="A55" s="41" t="s">
        <v>126</v>
      </c>
      <c r="B55" s="42" t="s">
        <v>115</v>
      </c>
      <c r="C55" s="47" t="s">
        <v>44</v>
      </c>
      <c r="D55" s="41" t="s">
        <v>35</v>
      </c>
      <c r="E55" s="43">
        <v>699</v>
      </c>
      <c r="F55" s="56"/>
      <c r="G55" s="41" t="s">
        <v>41</v>
      </c>
      <c r="H55" s="50">
        <v>340699000000002</v>
      </c>
      <c r="I55" s="56"/>
      <c r="J55" s="78"/>
      <c r="K55" s="72"/>
      <c r="L55" s="56"/>
      <c r="M55" s="73"/>
      <c r="N55" s="77"/>
      <c r="O55" s="75"/>
      <c r="P55" s="56"/>
      <c r="Q55" s="56"/>
      <c r="R55" s="72"/>
      <c r="S55" s="56"/>
      <c r="T55" s="73"/>
      <c r="U55" s="77"/>
      <c r="V55" s="88"/>
      <c r="W55" s="78"/>
      <c r="X55" s="78"/>
      <c r="Y55" s="88"/>
      <c r="Z55" s="99"/>
      <c r="AA55" s="73"/>
      <c r="AB55" s="100"/>
      <c r="AC55" s="88"/>
      <c r="AD55" s="101"/>
      <c r="AE55" s="101"/>
      <c r="AF55" s="88"/>
      <c r="AG55" s="99"/>
      <c r="AH55" s="117"/>
      <c r="AI55" s="100"/>
      <c r="AJ55" s="88"/>
      <c r="AK55" s="102"/>
      <c r="AL55" s="99"/>
      <c r="AM55" s="99"/>
      <c r="AN55" s="102"/>
      <c r="AO55" s="117"/>
      <c r="AP55" s="100"/>
      <c r="AQ55" s="99"/>
      <c r="AR55" s="99"/>
      <c r="AS55" s="99"/>
      <c r="AT55" s="99"/>
      <c r="AU55" s="99"/>
      <c r="AV55" s="122"/>
      <c r="AW55" s="100"/>
      <c r="AX55" s="99"/>
      <c r="AY55" s="151"/>
      <c r="AZ55" s="145">
        <v>1.4487E-2</v>
      </c>
      <c r="BA55" s="141">
        <f t="shared" si="66"/>
        <v>0</v>
      </c>
      <c r="BB55" s="141"/>
      <c r="BC55" s="142"/>
      <c r="BD55" s="143"/>
      <c r="BE55" s="141">
        <f t="shared" si="67"/>
        <v>0</v>
      </c>
      <c r="BF55" s="151"/>
      <c r="BG55" s="56"/>
      <c r="BH55" s="72">
        <f t="shared" si="68"/>
        <v>0</v>
      </c>
      <c r="BI55" s="56"/>
      <c r="BJ55" s="164">
        <v>0</v>
      </c>
      <c r="BK55" s="165"/>
      <c r="BL55" s="75">
        <f t="shared" si="69"/>
        <v>0</v>
      </c>
      <c r="BM55" s="151"/>
      <c r="BN55" s="56"/>
      <c r="BO55" s="72">
        <f t="shared" si="70"/>
        <v>0</v>
      </c>
      <c r="BP55" s="56"/>
      <c r="BQ55" s="164"/>
      <c r="BR55" s="147"/>
      <c r="BS55" s="75">
        <f t="shared" si="71"/>
        <v>0</v>
      </c>
      <c r="BT55" s="151"/>
      <c r="BU55" s="56"/>
      <c r="BV55" s="190">
        <f t="shared" si="51"/>
        <v>0</v>
      </c>
      <c r="BW55" s="56"/>
      <c r="BX55" s="164"/>
      <c r="BY55" s="147"/>
      <c r="BZ55" s="190">
        <f t="shared" si="52"/>
        <v>0</v>
      </c>
      <c r="CA55" s="152">
        <v>1000</v>
      </c>
      <c r="CB55" s="191">
        <v>3.0769E-3</v>
      </c>
      <c r="CC55" s="194">
        <f t="shared" si="53"/>
        <v>3.0769000000000002</v>
      </c>
      <c r="CD55" s="190"/>
      <c r="CE55" s="142">
        <v>3.0769000000000002</v>
      </c>
      <c r="CF55" s="204"/>
      <c r="CG55" s="194">
        <f t="shared" si="72"/>
        <v>0</v>
      </c>
      <c r="CH55" s="194"/>
      <c r="CI55" s="194"/>
      <c r="CJ55" s="194"/>
      <c r="CK55" s="194"/>
      <c r="CL55" s="142"/>
      <c r="CM55" s="218"/>
      <c r="CN55" s="194"/>
      <c r="CO55" s="219"/>
      <c r="CP55" s="220">
        <f t="shared" si="73"/>
        <v>0</v>
      </c>
      <c r="CQ55" s="221"/>
      <c r="CR55" s="6"/>
      <c r="CS55" s="228"/>
    </row>
    <row r="56" spans="1:97" s="3" customFormat="1" ht="60" customHeight="1">
      <c r="A56" s="41" t="s">
        <v>127</v>
      </c>
      <c r="B56" s="42" t="s">
        <v>128</v>
      </c>
      <c r="C56" s="6" t="s">
        <v>34</v>
      </c>
      <c r="D56" s="41" t="s">
        <v>35</v>
      </c>
      <c r="E56" s="43">
        <v>660</v>
      </c>
      <c r="F56" s="56"/>
      <c r="G56" s="57" t="s">
        <v>78</v>
      </c>
      <c r="H56" s="45">
        <v>10000660000001</v>
      </c>
      <c r="I56" s="52"/>
      <c r="J56" s="78"/>
      <c r="K56" s="72">
        <f t="shared" ref="K56:K71" si="74">I56*J56</f>
        <v>0</v>
      </c>
      <c r="L56" s="56"/>
      <c r="M56" s="79"/>
      <c r="N56" s="77"/>
      <c r="O56" s="75">
        <f t="shared" ref="O56:O103" si="75">K56-L56-M56</f>
        <v>0</v>
      </c>
      <c r="P56" s="56"/>
      <c r="Q56" s="56"/>
      <c r="R56" s="72">
        <f t="shared" ref="R56:R103" si="76">P56*Q56</f>
        <v>0</v>
      </c>
      <c r="S56" s="56"/>
      <c r="T56" s="79"/>
      <c r="U56" s="77"/>
      <c r="V56" s="88">
        <f t="shared" ref="V56:V103" si="77">R56-S56-T56</f>
        <v>0</v>
      </c>
      <c r="W56" s="78"/>
      <c r="X56" s="78"/>
      <c r="Y56" s="88">
        <f t="shared" ref="Y56:Y103" si="78">W56*X56</f>
        <v>0</v>
      </c>
      <c r="Z56" s="99"/>
      <c r="AA56" s="79"/>
      <c r="AB56" s="100"/>
      <c r="AC56" s="88">
        <f t="shared" ref="AC56:AC103" si="79">Y56-Z56-AA56</f>
        <v>0</v>
      </c>
      <c r="AD56" s="101"/>
      <c r="AE56" s="101"/>
      <c r="AF56" s="88">
        <f t="shared" ref="AF56:AF103" si="80">AD56*AE56</f>
        <v>0</v>
      </c>
      <c r="AG56" s="99"/>
      <c r="AH56" s="120">
        <v>175320</v>
      </c>
      <c r="AI56" s="100"/>
      <c r="AJ56" s="88">
        <f t="shared" ref="AJ56:AJ103" si="81">AF56-AG56-AH56</f>
        <v>-175320</v>
      </c>
      <c r="AK56" s="102"/>
      <c r="AL56" s="99"/>
      <c r="AM56" s="99"/>
      <c r="AN56" s="102"/>
      <c r="AO56" s="120">
        <v>189360</v>
      </c>
      <c r="AP56" s="100"/>
      <c r="AQ56" s="99"/>
      <c r="AR56" s="99"/>
      <c r="AS56" s="99"/>
      <c r="AT56" s="99"/>
      <c r="AU56" s="99"/>
      <c r="AV56" s="128">
        <v>303930</v>
      </c>
      <c r="AW56" s="100"/>
      <c r="AX56" s="99"/>
      <c r="AY56" s="139">
        <v>100</v>
      </c>
      <c r="AZ56" s="145">
        <v>1.4487E-2</v>
      </c>
      <c r="BA56" s="141">
        <f t="shared" si="66"/>
        <v>1.4487000000000001</v>
      </c>
      <c r="BB56" s="141"/>
      <c r="BC56" s="142">
        <v>1.4487000000000001</v>
      </c>
      <c r="BD56" s="143"/>
      <c r="BE56" s="141">
        <f t="shared" si="67"/>
        <v>0</v>
      </c>
      <c r="BF56" s="139">
        <v>100</v>
      </c>
      <c r="BG56" s="56">
        <v>1.52838E-2</v>
      </c>
      <c r="BH56" s="72">
        <f t="shared" si="68"/>
        <v>1.5283800000000001</v>
      </c>
      <c r="BI56" s="56"/>
      <c r="BJ56" s="164">
        <v>1.5283800000000001</v>
      </c>
      <c r="BK56" s="165"/>
      <c r="BL56" s="75">
        <f t="shared" si="69"/>
        <v>0</v>
      </c>
      <c r="BM56" s="139">
        <v>100</v>
      </c>
      <c r="BN56" s="55">
        <v>1.6353699999999999E-2</v>
      </c>
      <c r="BO56" s="72">
        <f t="shared" si="70"/>
        <v>1.63537</v>
      </c>
      <c r="BP56" s="56"/>
      <c r="BQ56" s="164">
        <v>1.63537</v>
      </c>
      <c r="BR56" s="147"/>
      <c r="BS56" s="75">
        <f t="shared" si="71"/>
        <v>0</v>
      </c>
      <c r="BT56" s="139">
        <v>100</v>
      </c>
      <c r="BU56" s="191">
        <v>1.74167E-2</v>
      </c>
      <c r="BV56" s="190">
        <f t="shared" si="51"/>
        <v>1.7416700000000001</v>
      </c>
      <c r="BW56" s="56"/>
      <c r="BX56" s="164">
        <v>1.7416700000000001</v>
      </c>
      <c r="BY56" s="147"/>
      <c r="BZ56" s="190">
        <f t="shared" si="52"/>
        <v>0</v>
      </c>
      <c r="CA56" s="139">
        <v>100</v>
      </c>
      <c r="CB56" s="191">
        <v>1.8461700000000001E-2</v>
      </c>
      <c r="CC56" s="194">
        <f t="shared" ref="CC56:CC103" si="82">CA56*CB56</f>
        <v>1.8461700000000001</v>
      </c>
      <c r="CD56" s="190"/>
      <c r="CE56" s="142">
        <v>1.8461700000000001</v>
      </c>
      <c r="CF56" s="204"/>
      <c r="CG56" s="194">
        <f t="shared" si="72"/>
        <v>0</v>
      </c>
      <c r="CH56" s="194"/>
      <c r="CI56" s="194"/>
      <c r="CJ56" s="194"/>
      <c r="CK56" s="194"/>
      <c r="CL56" s="142"/>
      <c r="CM56" s="218"/>
      <c r="CN56" s="194"/>
      <c r="CO56" s="219"/>
      <c r="CP56" s="220">
        <f t="shared" si="73"/>
        <v>-175320</v>
      </c>
      <c r="CQ56" s="221"/>
      <c r="CR56" s="6" t="s">
        <v>37</v>
      </c>
      <c r="CS56" s="228"/>
    </row>
    <row r="57" spans="1:97" s="3" customFormat="1" ht="30" customHeight="1">
      <c r="A57" s="41" t="s">
        <v>129</v>
      </c>
      <c r="B57" s="42" t="s">
        <v>130</v>
      </c>
      <c r="C57" s="6" t="s">
        <v>34</v>
      </c>
      <c r="D57" s="41" t="s">
        <v>35</v>
      </c>
      <c r="E57" s="43">
        <v>758</v>
      </c>
      <c r="F57" s="56"/>
      <c r="G57" s="57" t="s">
        <v>53</v>
      </c>
      <c r="H57" s="54">
        <v>170105919990</v>
      </c>
      <c r="I57" s="56"/>
      <c r="J57" s="78"/>
      <c r="K57" s="72">
        <f t="shared" si="74"/>
        <v>0</v>
      </c>
      <c r="L57" s="56"/>
      <c r="M57" s="79"/>
      <c r="N57" s="77"/>
      <c r="O57" s="75">
        <f t="shared" si="75"/>
        <v>0</v>
      </c>
      <c r="P57" s="56"/>
      <c r="Q57" s="56"/>
      <c r="R57" s="72">
        <f t="shared" si="76"/>
        <v>0</v>
      </c>
      <c r="S57" s="56"/>
      <c r="T57" s="79"/>
      <c r="U57" s="77"/>
      <c r="V57" s="88">
        <f t="shared" si="77"/>
        <v>0</v>
      </c>
      <c r="W57" s="78"/>
      <c r="X57" s="78"/>
      <c r="Y57" s="88">
        <f t="shared" si="78"/>
        <v>0</v>
      </c>
      <c r="Z57" s="6"/>
      <c r="AA57" s="79"/>
      <c r="AB57" s="77"/>
      <c r="AC57" s="88">
        <f t="shared" si="79"/>
        <v>0</v>
      </c>
      <c r="AD57" s="43"/>
      <c r="AE57" s="43"/>
      <c r="AF57" s="88">
        <f t="shared" si="80"/>
        <v>0</v>
      </c>
      <c r="AG57" s="6"/>
      <c r="AH57" s="120">
        <v>37401.599999999999</v>
      </c>
      <c r="AI57" s="100"/>
      <c r="AJ57" s="88">
        <f t="shared" si="81"/>
        <v>-37401.599999999999</v>
      </c>
      <c r="AK57" s="6"/>
      <c r="AL57" s="6"/>
      <c r="AM57" s="6"/>
      <c r="AN57" s="6"/>
      <c r="AO57" s="120">
        <v>40396.800000000003</v>
      </c>
      <c r="AP57" s="77"/>
      <c r="AQ57" s="6"/>
      <c r="AR57" s="6"/>
      <c r="AS57" s="6"/>
      <c r="AT57" s="6"/>
      <c r="AU57" s="6"/>
      <c r="AV57" s="128">
        <v>1151679.95</v>
      </c>
      <c r="AW57" s="77"/>
      <c r="AX57" s="6"/>
      <c r="AY57" s="139">
        <v>10790000</v>
      </c>
      <c r="AZ57" s="145">
        <v>1.4487E-2</v>
      </c>
      <c r="BA57" s="141">
        <f t="shared" si="66"/>
        <v>156314.73000000001</v>
      </c>
      <c r="BB57" s="72"/>
      <c r="BC57" s="142">
        <v>156314.73000000001</v>
      </c>
      <c r="BD57" s="147"/>
      <c r="BE57" s="141">
        <f t="shared" si="67"/>
        <v>0</v>
      </c>
      <c r="BF57" s="139">
        <v>10790000</v>
      </c>
      <c r="BG57" s="56">
        <v>1.52838E-2</v>
      </c>
      <c r="BH57" s="72">
        <f t="shared" si="68"/>
        <v>164912.20199999999</v>
      </c>
      <c r="BI57" s="56"/>
      <c r="BJ57" s="164">
        <v>164912.20199999999</v>
      </c>
      <c r="BK57" s="165"/>
      <c r="BL57" s="75">
        <f t="shared" si="69"/>
        <v>0</v>
      </c>
      <c r="BM57" s="139">
        <v>10790000</v>
      </c>
      <c r="BN57" s="55">
        <v>1.6353699999999999E-2</v>
      </c>
      <c r="BO57" s="72">
        <f t="shared" si="70"/>
        <v>176456.42299999998</v>
      </c>
      <c r="BP57" s="56"/>
      <c r="BQ57" s="164">
        <v>176456.42300000001</v>
      </c>
      <c r="BR57" s="147"/>
      <c r="BS57" s="75">
        <f t="shared" si="71"/>
        <v>0</v>
      </c>
      <c r="BT57" s="139">
        <v>10790000</v>
      </c>
      <c r="BU57" s="191">
        <v>1.74167E-2</v>
      </c>
      <c r="BV57" s="190">
        <f t="shared" si="51"/>
        <v>187926.193</v>
      </c>
      <c r="BW57" s="56"/>
      <c r="BX57" s="164">
        <v>187926.193</v>
      </c>
      <c r="BY57" s="147"/>
      <c r="BZ57" s="190">
        <f t="shared" si="52"/>
        <v>0</v>
      </c>
      <c r="CA57" s="139">
        <v>10790000</v>
      </c>
      <c r="CB57" s="191">
        <v>1.8461700000000001E-2</v>
      </c>
      <c r="CC57" s="194">
        <f t="shared" si="82"/>
        <v>199201.74300000002</v>
      </c>
      <c r="CD57" s="190"/>
      <c r="CE57" s="142">
        <v>199201.74299999999</v>
      </c>
      <c r="CF57" s="204"/>
      <c r="CG57" s="194">
        <f t="shared" si="72"/>
        <v>0</v>
      </c>
      <c r="CH57" s="194"/>
      <c r="CI57" s="194"/>
      <c r="CJ57" s="194"/>
      <c r="CK57" s="194"/>
      <c r="CL57" s="142"/>
      <c r="CM57" s="218"/>
      <c r="CN57" s="194"/>
      <c r="CO57" s="219"/>
      <c r="CP57" s="220">
        <f t="shared" si="73"/>
        <v>-37401.599999999999</v>
      </c>
      <c r="CQ57" s="221"/>
      <c r="CR57" s="6" t="s">
        <v>37</v>
      </c>
      <c r="CS57" s="227" t="s">
        <v>42</v>
      </c>
    </row>
    <row r="58" spans="1:97" s="3" customFormat="1" ht="60" customHeight="1">
      <c r="A58" s="41" t="s">
        <v>131</v>
      </c>
      <c r="B58" s="42" t="s">
        <v>132</v>
      </c>
      <c r="C58" s="6" t="s">
        <v>34</v>
      </c>
      <c r="D58" s="41" t="s">
        <v>35</v>
      </c>
      <c r="E58" s="43">
        <v>802</v>
      </c>
      <c r="F58" s="56"/>
      <c r="G58" s="57" t="s">
        <v>45</v>
      </c>
      <c r="H58" s="952" t="s">
        <v>133</v>
      </c>
      <c r="I58" s="52"/>
      <c r="J58" s="78"/>
      <c r="K58" s="72">
        <f t="shared" si="74"/>
        <v>0</v>
      </c>
      <c r="L58" s="56"/>
      <c r="M58" s="79">
        <v>3264.8</v>
      </c>
      <c r="N58" s="77"/>
      <c r="O58" s="75">
        <f t="shared" si="75"/>
        <v>-3264.8</v>
      </c>
      <c r="P58" s="56"/>
      <c r="Q58" s="56"/>
      <c r="R58" s="72">
        <f t="shared" si="76"/>
        <v>0</v>
      </c>
      <c r="S58" s="56"/>
      <c r="T58" s="79">
        <v>5661</v>
      </c>
      <c r="U58" s="77"/>
      <c r="V58" s="88">
        <f t="shared" si="77"/>
        <v>-5661</v>
      </c>
      <c r="W58" s="78"/>
      <c r="X58" s="78"/>
      <c r="Y58" s="88">
        <f t="shared" si="78"/>
        <v>0</v>
      </c>
      <c r="Z58" s="99"/>
      <c r="AA58" s="79">
        <v>6057.36</v>
      </c>
      <c r="AB58" s="100"/>
      <c r="AC58" s="88">
        <f t="shared" si="79"/>
        <v>-6057.36</v>
      </c>
      <c r="AD58" s="101"/>
      <c r="AE58" s="101"/>
      <c r="AF58" s="88">
        <f t="shared" si="80"/>
        <v>0</v>
      </c>
      <c r="AG58" s="99"/>
      <c r="AH58" s="120">
        <v>6486.84</v>
      </c>
      <c r="AI58" s="100"/>
      <c r="AJ58" s="88">
        <f t="shared" si="81"/>
        <v>-6486.84</v>
      </c>
      <c r="AK58" s="102"/>
      <c r="AL58" s="99"/>
      <c r="AM58" s="99"/>
      <c r="AN58" s="102"/>
      <c r="AO58" s="120">
        <v>7006.32</v>
      </c>
      <c r="AP58" s="100"/>
      <c r="AQ58" s="99"/>
      <c r="AR58" s="99"/>
      <c r="AS58" s="99"/>
      <c r="AT58" s="99"/>
      <c r="AU58" s="99"/>
      <c r="AV58" s="128">
        <v>7496.94</v>
      </c>
      <c r="AW58" s="100"/>
      <c r="AX58" s="99">
        <v>6235</v>
      </c>
      <c r="AY58" s="139">
        <v>820000</v>
      </c>
      <c r="AZ58" s="148">
        <v>9.6579999999999999E-3</v>
      </c>
      <c r="BA58" s="141">
        <f t="shared" si="66"/>
        <v>7919.5599999999995</v>
      </c>
      <c r="BB58" s="141">
        <f t="shared" ref="BB58:BB63" si="83">AZ58*45000</f>
        <v>434.61</v>
      </c>
      <c r="BC58" s="142">
        <v>7484.95</v>
      </c>
      <c r="BD58" s="143"/>
      <c r="BE58" s="141">
        <f t="shared" si="67"/>
        <v>0</v>
      </c>
      <c r="BF58" s="139">
        <v>820000</v>
      </c>
      <c r="BG58" s="56">
        <v>1.0189200000000001E-2</v>
      </c>
      <c r="BH58" s="72">
        <f t="shared" si="68"/>
        <v>8355.1440000000002</v>
      </c>
      <c r="BI58" s="168">
        <f t="shared" ref="BI58:BI63" si="84">BG58*15000</f>
        <v>152.83800000000002</v>
      </c>
      <c r="BJ58" s="164">
        <v>8202.3140000000003</v>
      </c>
      <c r="BK58" s="165"/>
      <c r="BL58" s="75">
        <f t="shared" si="69"/>
        <v>-7.9999999998108251E-3</v>
      </c>
      <c r="BM58" s="139">
        <v>820000</v>
      </c>
      <c r="BN58" s="179">
        <v>1.09024E-2</v>
      </c>
      <c r="BO58" s="72">
        <f t="shared" si="70"/>
        <v>8939.9679999999989</v>
      </c>
      <c r="BP58" s="168">
        <f t="shared" ref="BP58:BP63" si="85">BN58*15000</f>
        <v>163.536</v>
      </c>
      <c r="BQ58" s="164">
        <v>8776.4380000000001</v>
      </c>
      <c r="BR58" s="147"/>
      <c r="BS58" s="75">
        <f t="shared" si="71"/>
        <v>-6.0000000012223609E-3</v>
      </c>
      <c r="BT58" s="139">
        <v>820000</v>
      </c>
      <c r="BU58" s="193">
        <v>1.1611099999999999E-2</v>
      </c>
      <c r="BV58" s="190">
        <f t="shared" si="51"/>
        <v>9521.101999999999</v>
      </c>
      <c r="BW58" s="168">
        <f t="shared" ref="BW58:BW63" si="86">BU58*15000</f>
        <v>174.16649999999998</v>
      </c>
      <c r="BX58" s="164">
        <v>9346.9354999999996</v>
      </c>
      <c r="BY58" s="147"/>
      <c r="BZ58" s="194">
        <f t="shared" si="52"/>
        <v>-6.2527760746888816E-13</v>
      </c>
      <c r="CA58" s="139">
        <v>820000</v>
      </c>
      <c r="CB58" s="193">
        <v>1.2307800000000001E-2</v>
      </c>
      <c r="CC58" s="194">
        <f t="shared" si="82"/>
        <v>10092.396000000001</v>
      </c>
      <c r="CD58" s="190">
        <f>CB58*15000</f>
        <v>184.61700000000002</v>
      </c>
      <c r="CE58" s="164">
        <v>9907.7790000000005</v>
      </c>
      <c r="CF58" s="204"/>
      <c r="CG58" s="194">
        <f t="shared" si="72"/>
        <v>0</v>
      </c>
      <c r="CH58" s="194"/>
      <c r="CI58" s="194"/>
      <c r="CJ58" s="194"/>
      <c r="CK58" s="194"/>
      <c r="CL58" s="142"/>
      <c r="CM58" s="218"/>
      <c r="CN58" s="194"/>
      <c r="CO58" s="219"/>
      <c r="CP58" s="220">
        <f t="shared" si="73"/>
        <v>-15235.014000000001</v>
      </c>
      <c r="CQ58" s="221"/>
      <c r="CR58" s="6" t="s">
        <v>37</v>
      </c>
      <c r="CS58" s="228"/>
    </row>
    <row r="59" spans="1:97" s="3" customFormat="1" ht="45" customHeight="1">
      <c r="A59" s="41" t="s">
        <v>134</v>
      </c>
      <c r="B59" s="42" t="s">
        <v>135</v>
      </c>
      <c r="C59" s="6" t="s">
        <v>34</v>
      </c>
      <c r="D59" s="41" t="s">
        <v>35</v>
      </c>
      <c r="E59" s="43">
        <v>941</v>
      </c>
      <c r="F59" s="56"/>
      <c r="G59" s="57" t="s">
        <v>136</v>
      </c>
      <c r="H59" s="50">
        <v>304094119995</v>
      </c>
      <c r="I59" s="52"/>
      <c r="J59" s="78"/>
      <c r="K59" s="72">
        <f t="shared" si="74"/>
        <v>0</v>
      </c>
      <c r="L59" s="56"/>
      <c r="M59" s="80"/>
      <c r="N59" s="77"/>
      <c r="O59" s="75">
        <f t="shared" si="75"/>
        <v>0</v>
      </c>
      <c r="P59" s="56"/>
      <c r="Q59" s="56"/>
      <c r="R59" s="72">
        <f t="shared" si="76"/>
        <v>0</v>
      </c>
      <c r="S59" s="56"/>
      <c r="T59" s="80"/>
      <c r="U59" s="77"/>
      <c r="V59" s="88">
        <f t="shared" si="77"/>
        <v>0</v>
      </c>
      <c r="W59" s="78"/>
      <c r="X59" s="78"/>
      <c r="Y59" s="88">
        <f t="shared" si="78"/>
        <v>0</v>
      </c>
      <c r="Z59" s="99"/>
      <c r="AA59" s="80"/>
      <c r="AB59" s="100"/>
      <c r="AC59" s="88">
        <f t="shared" si="79"/>
        <v>0</v>
      </c>
      <c r="AD59" s="101"/>
      <c r="AE59" s="101"/>
      <c r="AF59" s="88">
        <f t="shared" si="80"/>
        <v>0</v>
      </c>
      <c r="AG59" s="99"/>
      <c r="AH59" s="122"/>
      <c r="AI59" s="100"/>
      <c r="AJ59" s="88">
        <f t="shared" si="81"/>
        <v>0</v>
      </c>
      <c r="AK59" s="102"/>
      <c r="AL59" s="99"/>
      <c r="AM59" s="99"/>
      <c r="AN59" s="102"/>
      <c r="AO59" s="122"/>
      <c r="AP59" s="100"/>
      <c r="AQ59" s="99"/>
      <c r="AR59" s="99"/>
      <c r="AS59" s="99"/>
      <c r="AT59" s="99"/>
      <c r="AU59" s="99"/>
      <c r="AV59" s="122"/>
      <c r="AW59" s="100"/>
      <c r="AX59" s="99"/>
      <c r="AY59" s="139">
        <v>1100000</v>
      </c>
      <c r="AZ59" s="145">
        <v>1.4487E-2</v>
      </c>
      <c r="BA59" s="141">
        <f t="shared" si="66"/>
        <v>15935.7</v>
      </c>
      <c r="BB59" s="141"/>
      <c r="BC59" s="142"/>
      <c r="BD59" s="143"/>
      <c r="BE59" s="141">
        <f t="shared" si="67"/>
        <v>15935.7</v>
      </c>
      <c r="BF59" s="139">
        <v>1100000</v>
      </c>
      <c r="BG59" s="56">
        <v>2.0378400000000001E-2</v>
      </c>
      <c r="BH59" s="72">
        <f t="shared" si="68"/>
        <v>22416.240000000002</v>
      </c>
      <c r="BI59" s="56"/>
      <c r="BJ59" s="164">
        <v>43663.839999999997</v>
      </c>
      <c r="BK59" s="165"/>
      <c r="BL59" s="75">
        <f t="shared" si="69"/>
        <v>-21247.599999999995</v>
      </c>
      <c r="BM59" s="139">
        <v>1100000</v>
      </c>
      <c r="BN59" s="140">
        <v>2.1804899999999999E-2</v>
      </c>
      <c r="BO59" s="72">
        <f t="shared" si="70"/>
        <v>23985.39</v>
      </c>
      <c r="BP59" s="56"/>
      <c r="BQ59" s="164">
        <v>23985.39</v>
      </c>
      <c r="BR59" s="147"/>
      <c r="BS59" s="75">
        <f t="shared" si="71"/>
        <v>0</v>
      </c>
      <c r="BT59" s="139">
        <v>1100000</v>
      </c>
      <c r="BU59" s="195">
        <v>2.3222199999999998E-2</v>
      </c>
      <c r="BV59" s="190">
        <f t="shared" si="51"/>
        <v>25544.42</v>
      </c>
      <c r="BW59" s="56"/>
      <c r="BX59" s="164">
        <v>25544.42</v>
      </c>
      <c r="BY59" s="147"/>
      <c r="BZ59" s="190">
        <f t="shared" si="52"/>
        <v>0</v>
      </c>
      <c r="CA59" s="139">
        <v>1100000</v>
      </c>
      <c r="CB59" s="195">
        <v>2.4615499999999998E-2</v>
      </c>
      <c r="CC59" s="194">
        <f t="shared" si="82"/>
        <v>27077.05</v>
      </c>
      <c r="CD59" s="190"/>
      <c r="CE59" s="164">
        <v>27737.74</v>
      </c>
      <c r="CF59" s="204"/>
      <c r="CG59" s="208">
        <f t="shared" si="72"/>
        <v>-660.69000000000233</v>
      </c>
      <c r="CH59" s="208"/>
      <c r="CI59" s="208"/>
      <c r="CJ59" s="208"/>
      <c r="CK59" s="208"/>
      <c r="CL59" s="223"/>
      <c r="CM59" s="224"/>
      <c r="CN59" s="208"/>
      <c r="CO59" s="219"/>
      <c r="CP59" s="220">
        <f t="shared" si="73"/>
        <v>-5972.5899999999965</v>
      </c>
      <c r="CQ59" s="221"/>
      <c r="CR59" s="6" t="s">
        <v>37</v>
      </c>
      <c r="CS59" s="228"/>
    </row>
    <row r="60" spans="1:97" s="3" customFormat="1" ht="60" customHeight="1">
      <c r="A60" s="41" t="s">
        <v>137</v>
      </c>
      <c r="B60" s="42" t="s">
        <v>138</v>
      </c>
      <c r="C60" s="6" t="s">
        <v>34</v>
      </c>
      <c r="D60" s="41" t="s">
        <v>35</v>
      </c>
      <c r="E60" s="43">
        <v>957</v>
      </c>
      <c r="F60" s="56"/>
      <c r="G60" s="49" t="s">
        <v>45</v>
      </c>
      <c r="H60" s="62">
        <v>10000957000019</v>
      </c>
      <c r="I60" s="52"/>
      <c r="J60" s="78"/>
      <c r="K60" s="72">
        <f t="shared" si="74"/>
        <v>0</v>
      </c>
      <c r="L60" s="56"/>
      <c r="M60" s="79"/>
      <c r="N60" s="77"/>
      <c r="O60" s="75">
        <f t="shared" si="75"/>
        <v>0</v>
      </c>
      <c r="P60" s="56"/>
      <c r="Q60" s="56"/>
      <c r="R60" s="72">
        <f t="shared" si="76"/>
        <v>0</v>
      </c>
      <c r="S60" s="56"/>
      <c r="T60" s="79"/>
      <c r="U60" s="77"/>
      <c r="V60" s="88">
        <f t="shared" si="77"/>
        <v>0</v>
      </c>
      <c r="W60" s="78"/>
      <c r="X60" s="78"/>
      <c r="Y60" s="88">
        <f t="shared" si="78"/>
        <v>0</v>
      </c>
      <c r="Z60" s="99"/>
      <c r="AA60" s="79"/>
      <c r="AB60" s="100"/>
      <c r="AC60" s="88">
        <f t="shared" si="79"/>
        <v>0</v>
      </c>
      <c r="AD60" s="101"/>
      <c r="AE60" s="101"/>
      <c r="AF60" s="88">
        <f t="shared" si="80"/>
        <v>0</v>
      </c>
      <c r="AG60" s="99"/>
      <c r="AH60" s="120"/>
      <c r="AI60" s="100"/>
      <c r="AJ60" s="88">
        <f t="shared" si="81"/>
        <v>0</v>
      </c>
      <c r="AK60" s="102"/>
      <c r="AL60" s="99"/>
      <c r="AM60" s="99"/>
      <c r="AN60" s="102"/>
      <c r="AO60" s="120"/>
      <c r="AP60" s="100"/>
      <c r="AQ60" s="99"/>
      <c r="AR60" s="99"/>
      <c r="AS60" s="99"/>
      <c r="AT60" s="99"/>
      <c r="AU60" s="99"/>
      <c r="AV60" s="128" t="s">
        <v>118</v>
      </c>
      <c r="AW60" s="100"/>
      <c r="AX60" s="99"/>
      <c r="AY60" s="139">
        <v>1310000</v>
      </c>
      <c r="AZ60" s="145">
        <v>1.4487E-2</v>
      </c>
      <c r="BA60" s="141">
        <f t="shared" si="66"/>
        <v>18977.97</v>
      </c>
      <c r="BB60" s="141"/>
      <c r="BC60" s="142">
        <v>18977.97</v>
      </c>
      <c r="BD60" s="143"/>
      <c r="BE60" s="141">
        <f t="shared" si="67"/>
        <v>0</v>
      </c>
      <c r="BF60" s="139">
        <v>1310000</v>
      </c>
      <c r="BG60" s="56">
        <v>1.52838E-2</v>
      </c>
      <c r="BH60" s="72">
        <f t="shared" si="68"/>
        <v>20021.777999999998</v>
      </c>
      <c r="BI60" s="56"/>
      <c r="BJ60" s="164">
        <v>20021.777999999998</v>
      </c>
      <c r="BK60" s="165"/>
      <c r="BL60" s="75">
        <f t="shared" si="69"/>
        <v>0</v>
      </c>
      <c r="BM60" s="139">
        <v>1310000</v>
      </c>
      <c r="BN60" s="55">
        <v>1.6353699999999999E-2</v>
      </c>
      <c r="BO60" s="72">
        <f t="shared" si="70"/>
        <v>21423.346999999998</v>
      </c>
      <c r="BP60" s="56"/>
      <c r="BQ60" s="164">
        <v>21423.347000000002</v>
      </c>
      <c r="BR60" s="147"/>
      <c r="BS60" s="75">
        <f t="shared" si="71"/>
        <v>0</v>
      </c>
      <c r="BT60" s="139">
        <v>1310000</v>
      </c>
      <c r="BU60" s="191">
        <v>1.74167E-2</v>
      </c>
      <c r="BV60" s="190">
        <f t="shared" si="51"/>
        <v>22815.877</v>
      </c>
      <c r="BW60" s="56"/>
      <c r="BX60" s="164">
        <v>22815.877</v>
      </c>
      <c r="BY60" s="147"/>
      <c r="BZ60" s="190">
        <f t="shared" si="52"/>
        <v>0</v>
      </c>
      <c r="CA60" s="139">
        <v>1310000</v>
      </c>
      <c r="CB60" s="191">
        <v>1.8461700000000001E-2</v>
      </c>
      <c r="CC60" s="194">
        <f t="shared" si="82"/>
        <v>24184.827000000001</v>
      </c>
      <c r="CD60" s="190"/>
      <c r="CE60" s="142">
        <v>24184.827000000001</v>
      </c>
      <c r="CF60" s="204"/>
      <c r="CG60" s="194">
        <f t="shared" si="72"/>
        <v>0</v>
      </c>
      <c r="CH60" s="194"/>
      <c r="CI60" s="194"/>
      <c r="CJ60" s="194"/>
      <c r="CK60" s="194"/>
      <c r="CL60" s="142"/>
      <c r="CM60" s="218"/>
      <c r="CN60" s="194"/>
      <c r="CO60" s="219"/>
      <c r="CP60" s="220">
        <f t="shared" si="73"/>
        <v>0</v>
      </c>
      <c r="CQ60" s="221"/>
      <c r="CR60" s="6" t="s">
        <v>37</v>
      </c>
    </row>
    <row r="61" spans="1:97" s="3" customFormat="1" ht="30" customHeight="1">
      <c r="A61" s="41" t="s">
        <v>139</v>
      </c>
      <c r="B61" s="6" t="s">
        <v>140</v>
      </c>
      <c r="C61" s="6" t="s">
        <v>34</v>
      </c>
      <c r="D61" s="41" t="s">
        <v>35</v>
      </c>
      <c r="E61" s="43">
        <v>1206</v>
      </c>
      <c r="F61" s="56"/>
      <c r="G61" s="57" t="s">
        <v>45</v>
      </c>
      <c r="H61" s="952" t="s">
        <v>141</v>
      </c>
      <c r="I61" s="52"/>
      <c r="J61" s="78"/>
      <c r="K61" s="72">
        <f t="shared" si="74"/>
        <v>0</v>
      </c>
      <c r="L61" s="56"/>
      <c r="M61" s="79">
        <v>3731.2</v>
      </c>
      <c r="N61" s="77"/>
      <c r="O61" s="75">
        <f t="shared" si="75"/>
        <v>-3731.2</v>
      </c>
      <c r="P61" s="56"/>
      <c r="Q61" s="56"/>
      <c r="R61" s="72">
        <f t="shared" si="76"/>
        <v>0</v>
      </c>
      <c r="S61" s="56"/>
      <c r="T61" s="79">
        <v>6528</v>
      </c>
      <c r="U61" s="77"/>
      <c r="V61" s="88">
        <f t="shared" si="77"/>
        <v>-6528</v>
      </c>
      <c r="W61" s="78"/>
      <c r="X61" s="78"/>
      <c r="Y61" s="88">
        <f t="shared" si="78"/>
        <v>0</v>
      </c>
      <c r="Z61" s="99"/>
      <c r="AA61" s="79">
        <v>6985.05</v>
      </c>
      <c r="AB61" s="100"/>
      <c r="AC61" s="88">
        <f t="shared" si="79"/>
        <v>-6985.05</v>
      </c>
      <c r="AD61" s="101"/>
      <c r="AE61" s="101"/>
      <c r="AF61" s="88">
        <f t="shared" si="80"/>
        <v>0</v>
      </c>
      <c r="AG61" s="99"/>
      <c r="AH61" s="120">
        <v>7480.32</v>
      </c>
      <c r="AI61" s="100"/>
      <c r="AJ61" s="88">
        <f t="shared" si="81"/>
        <v>-7480.32</v>
      </c>
      <c r="AK61" s="102"/>
      <c r="AL61" s="99"/>
      <c r="AM61" s="99"/>
      <c r="AN61" s="102"/>
      <c r="AO61" s="120">
        <v>8079.36</v>
      </c>
      <c r="AP61" s="100"/>
      <c r="AQ61" s="99"/>
      <c r="AR61" s="99"/>
      <c r="AS61" s="99"/>
      <c r="AT61" s="99"/>
      <c r="AU61" s="99"/>
      <c r="AV61" s="128">
        <v>8645.1200000000008</v>
      </c>
      <c r="AW61" s="100"/>
      <c r="AX61" s="99">
        <v>68.849999999999994</v>
      </c>
      <c r="AY61" s="139">
        <v>1030000</v>
      </c>
      <c r="AZ61" s="153">
        <v>9.6579999999999999E-3</v>
      </c>
      <c r="BA61" s="141">
        <f t="shared" si="66"/>
        <v>9947.74</v>
      </c>
      <c r="BB61" s="141">
        <f t="shared" si="83"/>
        <v>434.61</v>
      </c>
      <c r="BC61" s="142">
        <v>9513.58</v>
      </c>
      <c r="BD61" s="143"/>
      <c r="BE61" s="141">
        <f t="shared" si="67"/>
        <v>-0.4500000000007276</v>
      </c>
      <c r="BF61" s="139">
        <v>1030000</v>
      </c>
      <c r="BG61" s="56">
        <v>1.0189200000000001E-2</v>
      </c>
      <c r="BH61" s="72">
        <f t="shared" si="68"/>
        <v>10494.876</v>
      </c>
      <c r="BI61" s="168">
        <f t="shared" si="84"/>
        <v>152.83800000000002</v>
      </c>
      <c r="BJ61" s="164">
        <v>10752.18</v>
      </c>
      <c r="BK61" s="165"/>
      <c r="BL61" s="75">
        <f t="shared" si="69"/>
        <v>-410.14199999999983</v>
      </c>
      <c r="BM61" s="139">
        <v>1030000</v>
      </c>
      <c r="BN61" s="179">
        <v>1.09024E-2</v>
      </c>
      <c r="BO61" s="72">
        <f t="shared" si="70"/>
        <v>11229.472</v>
      </c>
      <c r="BP61" s="168">
        <f t="shared" si="85"/>
        <v>163.536</v>
      </c>
      <c r="BQ61" s="164">
        <v>11461.941999999999</v>
      </c>
      <c r="BR61" s="147"/>
      <c r="BS61" s="75">
        <f t="shared" si="71"/>
        <v>-396.0059999999994</v>
      </c>
      <c r="BT61" s="139">
        <v>1030000</v>
      </c>
      <c r="BU61" s="193">
        <v>1.1611099999999999E-2</v>
      </c>
      <c r="BV61" s="190">
        <f t="shared" si="51"/>
        <v>11959.432999999999</v>
      </c>
      <c r="BW61" s="168">
        <f t="shared" si="86"/>
        <v>174.16649999999998</v>
      </c>
      <c r="BX61" s="164">
        <v>12206.226500000001</v>
      </c>
      <c r="BY61" s="147"/>
      <c r="BZ61" s="194">
        <f t="shared" si="52"/>
        <v>-420.96000000000157</v>
      </c>
      <c r="CA61" s="139">
        <v>1030000</v>
      </c>
      <c r="CB61" s="193">
        <v>1.2307800000000001E-2</v>
      </c>
      <c r="CC61" s="194">
        <f t="shared" si="82"/>
        <v>12677.034000000001</v>
      </c>
      <c r="CD61" s="209">
        <v>184.62</v>
      </c>
      <c r="CE61" s="142">
        <v>13053.197</v>
      </c>
      <c r="CF61" s="204"/>
      <c r="CG61" s="208">
        <f t="shared" si="72"/>
        <v>-560.78299999999945</v>
      </c>
      <c r="CH61" s="208"/>
      <c r="CI61" s="208"/>
      <c r="CJ61" s="208"/>
      <c r="CK61" s="208"/>
      <c r="CL61" s="223"/>
      <c r="CM61" s="224"/>
      <c r="CN61" s="208"/>
      <c r="CO61" s="219"/>
      <c r="CP61" s="220">
        <f t="shared" si="73"/>
        <v>-26444.061000000002</v>
      </c>
      <c r="CQ61" s="221"/>
      <c r="CR61" s="6" t="s">
        <v>37</v>
      </c>
      <c r="CS61" s="228"/>
    </row>
    <row r="62" spans="1:97" s="3" customFormat="1" ht="45" customHeight="1">
      <c r="A62" s="41" t="s">
        <v>142</v>
      </c>
      <c r="B62" s="42" t="s">
        <v>143</v>
      </c>
      <c r="C62" s="6" t="s">
        <v>34</v>
      </c>
      <c r="D62" s="41" t="s">
        <v>35</v>
      </c>
      <c r="E62" s="43">
        <v>1828</v>
      </c>
      <c r="F62" s="56"/>
      <c r="G62" s="42" t="s">
        <v>45</v>
      </c>
      <c r="H62" s="50">
        <v>10001828000017</v>
      </c>
      <c r="I62" s="52"/>
      <c r="J62" s="78"/>
      <c r="K62" s="72">
        <f t="shared" si="74"/>
        <v>0</v>
      </c>
      <c r="L62" s="56"/>
      <c r="M62" s="73"/>
      <c r="N62" s="77"/>
      <c r="O62" s="75">
        <f t="shared" si="75"/>
        <v>0</v>
      </c>
      <c r="P62" s="56"/>
      <c r="Q62" s="56"/>
      <c r="R62" s="72">
        <f t="shared" si="76"/>
        <v>0</v>
      </c>
      <c r="S62" s="56"/>
      <c r="T62" s="73"/>
      <c r="U62" s="77"/>
      <c r="V62" s="88">
        <f t="shared" si="77"/>
        <v>0</v>
      </c>
      <c r="W62" s="78"/>
      <c r="X62" s="78"/>
      <c r="Y62" s="88">
        <f t="shared" si="78"/>
        <v>0</v>
      </c>
      <c r="Z62" s="99"/>
      <c r="AA62" s="73"/>
      <c r="AB62" s="100"/>
      <c r="AC62" s="88">
        <f t="shared" si="79"/>
        <v>0</v>
      </c>
      <c r="AD62" s="101"/>
      <c r="AE62" s="101"/>
      <c r="AF62" s="88">
        <f t="shared" si="80"/>
        <v>0</v>
      </c>
      <c r="AG62" s="99"/>
      <c r="AH62" s="117"/>
      <c r="AI62" s="100"/>
      <c r="AJ62" s="88">
        <f t="shared" si="81"/>
        <v>0</v>
      </c>
      <c r="AK62" s="102"/>
      <c r="AL62" s="99"/>
      <c r="AM62" s="99"/>
      <c r="AN62" s="102"/>
      <c r="AO62" s="117"/>
      <c r="AP62" s="100"/>
      <c r="AQ62" s="99"/>
      <c r="AR62" s="99"/>
      <c r="AS62" s="99"/>
      <c r="AT62" s="99"/>
      <c r="AU62" s="99"/>
      <c r="AV62" s="122"/>
      <c r="AW62" s="100"/>
      <c r="AX62" s="99">
        <v>11720.05</v>
      </c>
      <c r="AY62" s="146">
        <v>1100000</v>
      </c>
      <c r="AZ62" s="145">
        <v>1.4487E-2</v>
      </c>
      <c r="BA62" s="141">
        <f t="shared" si="66"/>
        <v>15935.7</v>
      </c>
      <c r="BB62" s="141"/>
      <c r="BC62" s="142"/>
      <c r="BD62" s="143"/>
      <c r="BE62" s="141">
        <f t="shared" si="67"/>
        <v>15935.7</v>
      </c>
      <c r="BF62" s="146">
        <v>1100000</v>
      </c>
      <c r="BG62" s="56">
        <v>1.52838E-2</v>
      </c>
      <c r="BH62" s="72">
        <f t="shared" si="68"/>
        <v>16812.18</v>
      </c>
      <c r="BI62" s="56"/>
      <c r="BJ62" s="164">
        <v>32747.88</v>
      </c>
      <c r="BK62" s="165"/>
      <c r="BL62" s="75">
        <f t="shared" si="69"/>
        <v>-15935.7</v>
      </c>
      <c r="BM62" s="146">
        <v>1100000</v>
      </c>
      <c r="BN62" s="55">
        <v>1.6353699999999999E-2</v>
      </c>
      <c r="BO62" s="72">
        <f t="shared" si="70"/>
        <v>17989.07</v>
      </c>
      <c r="BP62" s="56"/>
      <c r="BQ62" s="164">
        <v>17989.07</v>
      </c>
      <c r="BR62" s="147"/>
      <c r="BS62" s="75">
        <f t="shared" si="71"/>
        <v>0</v>
      </c>
      <c r="BT62" s="146">
        <v>1100000</v>
      </c>
      <c r="BU62" s="191">
        <v>1.74167E-2</v>
      </c>
      <c r="BV62" s="190">
        <f t="shared" si="51"/>
        <v>19158.37</v>
      </c>
      <c r="BW62" s="56"/>
      <c r="BX62" s="164">
        <v>19158.37</v>
      </c>
      <c r="BY62" s="147"/>
      <c r="BZ62" s="190">
        <f t="shared" ref="BZ62:BZ103" si="87">BV62-BX62-BW62</f>
        <v>0</v>
      </c>
      <c r="CA62" s="139">
        <v>1100000</v>
      </c>
      <c r="CB62" s="191">
        <v>1.8461700000000001E-2</v>
      </c>
      <c r="CC62" s="194">
        <f t="shared" si="82"/>
        <v>20307.870000000003</v>
      </c>
      <c r="CD62" s="190"/>
      <c r="CE62" s="142">
        <v>20307.87</v>
      </c>
      <c r="CF62" s="204"/>
      <c r="CG62" s="194">
        <f t="shared" si="72"/>
        <v>0</v>
      </c>
      <c r="CH62" s="194"/>
      <c r="CI62" s="194"/>
      <c r="CJ62" s="194"/>
      <c r="CK62" s="194"/>
      <c r="CL62" s="142"/>
      <c r="CM62" s="218"/>
      <c r="CN62" s="194"/>
      <c r="CO62" s="219"/>
      <c r="CP62" s="220">
        <f t="shared" si="73"/>
        <v>11720.05</v>
      </c>
      <c r="CQ62" s="221"/>
      <c r="CR62" s="6" t="s">
        <v>37</v>
      </c>
    </row>
    <row r="63" spans="1:97" s="3" customFormat="1" ht="60" customHeight="1">
      <c r="A63" s="41" t="s">
        <v>144</v>
      </c>
      <c r="B63" s="6" t="s">
        <v>145</v>
      </c>
      <c r="C63" s="6" t="s">
        <v>34</v>
      </c>
      <c r="D63" s="41" t="s">
        <v>35</v>
      </c>
      <c r="E63" s="43">
        <v>1896</v>
      </c>
      <c r="F63" s="63"/>
      <c r="G63" s="57" t="s">
        <v>136</v>
      </c>
      <c r="H63" s="952" t="s">
        <v>146</v>
      </c>
      <c r="I63" s="52"/>
      <c r="J63" s="78"/>
      <c r="K63" s="72">
        <f t="shared" si="74"/>
        <v>0</v>
      </c>
      <c r="L63" s="56"/>
      <c r="M63" s="79">
        <v>3731.2</v>
      </c>
      <c r="N63" s="77"/>
      <c r="O63" s="75">
        <f t="shared" si="75"/>
        <v>-3731.2</v>
      </c>
      <c r="P63" s="56"/>
      <c r="Q63" s="56"/>
      <c r="R63" s="72">
        <f t="shared" si="76"/>
        <v>0</v>
      </c>
      <c r="S63" s="56"/>
      <c r="T63" s="79">
        <v>5355</v>
      </c>
      <c r="U63" s="77"/>
      <c r="V63" s="88">
        <f t="shared" si="77"/>
        <v>-5355</v>
      </c>
      <c r="W63" s="78"/>
      <c r="X63" s="78"/>
      <c r="Y63" s="88">
        <f t="shared" si="78"/>
        <v>0</v>
      </c>
      <c r="Z63" s="6"/>
      <c r="AA63" s="79">
        <v>5729.94</v>
      </c>
      <c r="AB63" s="77"/>
      <c r="AC63" s="88">
        <f t="shared" si="79"/>
        <v>-5729.94</v>
      </c>
      <c r="AD63" s="43"/>
      <c r="AE63" s="43"/>
      <c r="AF63" s="88">
        <f t="shared" si="80"/>
        <v>0</v>
      </c>
      <c r="AG63" s="6"/>
      <c r="AH63" s="120">
        <v>6662.16</v>
      </c>
      <c r="AI63" s="100"/>
      <c r="AJ63" s="88">
        <f t="shared" si="81"/>
        <v>-6662.16</v>
      </c>
      <c r="AK63" s="6"/>
      <c r="AL63" s="6"/>
      <c r="AM63" s="6"/>
      <c r="AN63" s="6"/>
      <c r="AO63" s="120">
        <v>6627.6</v>
      </c>
      <c r="AP63" s="77"/>
      <c r="AQ63" s="6"/>
      <c r="AR63" s="6"/>
      <c r="AS63" s="6"/>
      <c r="AT63" s="6"/>
      <c r="AU63" s="6"/>
      <c r="AV63" s="128">
        <v>7091.7</v>
      </c>
      <c r="AW63" s="77"/>
      <c r="AX63" s="6">
        <v>446.9</v>
      </c>
      <c r="AY63" s="154">
        <v>540000</v>
      </c>
      <c r="AZ63" s="153">
        <v>9.6579999999999999E-3</v>
      </c>
      <c r="BA63" s="141">
        <f t="shared" si="66"/>
        <v>5215.32</v>
      </c>
      <c r="BB63" s="141">
        <f t="shared" si="83"/>
        <v>434.61</v>
      </c>
      <c r="BC63" s="142">
        <v>4781.16</v>
      </c>
      <c r="BD63" s="143"/>
      <c r="BE63" s="141">
        <f t="shared" si="67"/>
        <v>-0.4499999999998181</v>
      </c>
      <c r="BF63" s="154">
        <v>540000</v>
      </c>
      <c r="BG63" s="56">
        <v>1.0189200000000001E-2</v>
      </c>
      <c r="BH63" s="72">
        <f t="shared" si="68"/>
        <v>5502.1680000000006</v>
      </c>
      <c r="BI63" s="168">
        <f t="shared" si="84"/>
        <v>152.83800000000002</v>
      </c>
      <c r="BJ63" s="164">
        <v>5349.3379999999997</v>
      </c>
      <c r="BK63" s="165"/>
      <c r="BL63" s="75">
        <f t="shared" si="69"/>
        <v>-7.9999999989013304E-3</v>
      </c>
      <c r="BM63" s="152">
        <v>580000</v>
      </c>
      <c r="BN63" s="179">
        <v>1.09024E-2</v>
      </c>
      <c r="BO63" s="72">
        <f t="shared" si="70"/>
        <v>6323.3919999999998</v>
      </c>
      <c r="BP63" s="168">
        <f t="shared" si="85"/>
        <v>163.536</v>
      </c>
      <c r="BQ63" s="164">
        <v>5723.7659999999996</v>
      </c>
      <c r="BR63" s="147"/>
      <c r="BS63" s="75">
        <f t="shared" si="71"/>
        <v>436.09000000000015</v>
      </c>
      <c r="BT63" s="152">
        <v>580000</v>
      </c>
      <c r="BU63" s="193">
        <v>1.1611099999999999E-2</v>
      </c>
      <c r="BV63" s="190">
        <f t="shared" si="51"/>
        <v>6734.4379999999992</v>
      </c>
      <c r="BW63" s="168">
        <f t="shared" si="86"/>
        <v>174.16649999999998</v>
      </c>
      <c r="BX63" s="164">
        <v>6560.2714999999998</v>
      </c>
      <c r="BY63" s="147"/>
      <c r="BZ63" s="194">
        <f t="shared" si="87"/>
        <v>-6.2527760746888816E-13</v>
      </c>
      <c r="CA63" s="152">
        <v>580000</v>
      </c>
      <c r="CB63" s="193">
        <v>1.2307800000000001E-2</v>
      </c>
      <c r="CC63" s="194">
        <f t="shared" si="82"/>
        <v>7138.5240000000003</v>
      </c>
      <c r="CD63" s="190">
        <f>CB63*15000</f>
        <v>184.61700000000002</v>
      </c>
      <c r="CE63" s="164">
        <v>6953.9070000000002</v>
      </c>
      <c r="CF63" s="204"/>
      <c r="CG63" s="194">
        <f t="shared" si="72"/>
        <v>0</v>
      </c>
      <c r="CH63" s="194"/>
      <c r="CI63" s="194"/>
      <c r="CJ63" s="194"/>
      <c r="CK63" s="194"/>
      <c r="CL63" s="142"/>
      <c r="CM63" s="218"/>
      <c r="CN63" s="194"/>
      <c r="CO63" s="219"/>
      <c r="CP63" s="220">
        <f t="shared" si="73"/>
        <v>-20595.767999999996</v>
      </c>
      <c r="CQ63" s="221"/>
      <c r="CR63" s="6" t="s">
        <v>37</v>
      </c>
      <c r="CS63" s="228"/>
    </row>
    <row r="64" spans="1:97" s="2" customFormat="1" ht="60" customHeight="1">
      <c r="A64" s="41" t="s">
        <v>147</v>
      </c>
      <c r="B64" s="42" t="s">
        <v>148</v>
      </c>
      <c r="C64" s="6" t="s">
        <v>34</v>
      </c>
      <c r="D64" s="41" t="s">
        <v>35</v>
      </c>
      <c r="E64" s="55">
        <v>2017</v>
      </c>
      <c r="F64" s="56"/>
      <c r="G64" s="57" t="s">
        <v>136</v>
      </c>
      <c r="H64" s="952" t="s">
        <v>149</v>
      </c>
      <c r="I64" s="63"/>
      <c r="J64" s="42"/>
      <c r="K64" s="72">
        <f t="shared" si="74"/>
        <v>0</v>
      </c>
      <c r="L64" s="6"/>
      <c r="M64" s="79">
        <v>6646.2</v>
      </c>
      <c r="N64" s="77"/>
      <c r="O64" s="75">
        <f t="shared" si="75"/>
        <v>-6646.2</v>
      </c>
      <c r="P64" s="6"/>
      <c r="Q64" s="6"/>
      <c r="R64" s="72">
        <f t="shared" si="76"/>
        <v>0</v>
      </c>
      <c r="S64" s="6"/>
      <c r="T64" s="79">
        <v>5202</v>
      </c>
      <c r="U64" s="77"/>
      <c r="V64" s="88">
        <f t="shared" si="77"/>
        <v>-5202</v>
      </c>
      <c r="W64" s="42"/>
      <c r="X64" s="42"/>
      <c r="Y64" s="88">
        <f t="shared" si="78"/>
        <v>0</v>
      </c>
      <c r="Z64" s="99"/>
      <c r="AA64" s="79">
        <v>5566.14</v>
      </c>
      <c r="AB64" s="100"/>
      <c r="AC64" s="88">
        <f t="shared" si="79"/>
        <v>-5566.14</v>
      </c>
      <c r="AD64" s="101"/>
      <c r="AE64" s="101"/>
      <c r="AF64" s="88">
        <f t="shared" si="80"/>
        <v>0</v>
      </c>
      <c r="AG64" s="99"/>
      <c r="AH64" s="120">
        <v>5960.88</v>
      </c>
      <c r="AI64" s="100"/>
      <c r="AJ64" s="88">
        <f t="shared" si="81"/>
        <v>-5960.88</v>
      </c>
      <c r="AK64" s="102"/>
      <c r="AL64" s="99"/>
      <c r="AM64" s="99"/>
      <c r="AN64" s="102"/>
      <c r="AO64" s="120">
        <v>6438.24</v>
      </c>
      <c r="AP64" s="100"/>
      <c r="AQ64" s="99"/>
      <c r="AR64" s="99"/>
      <c r="AS64" s="99"/>
      <c r="AT64" s="99"/>
      <c r="AU64" s="99"/>
      <c r="AV64" s="128">
        <v>10333.620000000001</v>
      </c>
      <c r="AW64" s="100"/>
      <c r="AX64" s="99"/>
      <c r="AY64" s="146">
        <v>960000</v>
      </c>
      <c r="AZ64" s="145">
        <v>1.4487E-2</v>
      </c>
      <c r="BA64" s="141">
        <f t="shared" si="66"/>
        <v>13907.52</v>
      </c>
      <c r="BB64" s="141"/>
      <c r="BC64" s="142">
        <v>13907.52</v>
      </c>
      <c r="BD64" s="143"/>
      <c r="BE64" s="141">
        <f t="shared" si="67"/>
        <v>0</v>
      </c>
      <c r="BF64" s="146">
        <v>960000</v>
      </c>
      <c r="BG64" s="56">
        <v>1.52838E-2</v>
      </c>
      <c r="BH64" s="72">
        <f t="shared" si="68"/>
        <v>14672.448</v>
      </c>
      <c r="BI64" s="6"/>
      <c r="BJ64" s="164">
        <v>14672.448</v>
      </c>
      <c r="BK64" s="165"/>
      <c r="BL64" s="75">
        <f t="shared" si="69"/>
        <v>0</v>
      </c>
      <c r="BM64" s="146">
        <v>960000</v>
      </c>
      <c r="BN64" s="6">
        <v>1.6353699999999999E-2</v>
      </c>
      <c r="BO64" s="72">
        <f t="shared" si="70"/>
        <v>15699.552</v>
      </c>
      <c r="BP64" s="6"/>
      <c r="BQ64" s="164">
        <v>15699.552</v>
      </c>
      <c r="BR64" s="147"/>
      <c r="BS64" s="75">
        <f t="shared" si="71"/>
        <v>0</v>
      </c>
      <c r="BT64" s="146">
        <v>960000</v>
      </c>
      <c r="BU64" s="191">
        <v>1.74167E-2</v>
      </c>
      <c r="BV64" s="190">
        <f t="shared" si="51"/>
        <v>16720.031999999999</v>
      </c>
      <c r="BW64" s="6"/>
      <c r="BX64" s="164">
        <v>16720.031999999999</v>
      </c>
      <c r="BY64" s="147"/>
      <c r="BZ64" s="190">
        <f t="shared" si="87"/>
        <v>0</v>
      </c>
      <c r="CA64" s="139">
        <v>960000</v>
      </c>
      <c r="CB64" s="191">
        <v>1.8461700000000001E-2</v>
      </c>
      <c r="CC64" s="194">
        <f t="shared" si="82"/>
        <v>17723.232</v>
      </c>
      <c r="CD64" s="190"/>
      <c r="CE64" s="142">
        <v>17723.232</v>
      </c>
      <c r="CF64" s="204"/>
      <c r="CG64" s="194">
        <f t="shared" si="72"/>
        <v>0</v>
      </c>
      <c r="CH64" s="194"/>
      <c r="CI64" s="194"/>
      <c r="CJ64" s="194"/>
      <c r="CK64" s="194"/>
      <c r="CL64" s="142"/>
      <c r="CM64" s="218"/>
      <c r="CN64" s="194"/>
      <c r="CO64" s="219"/>
      <c r="CP64" s="220">
        <f t="shared" si="73"/>
        <v>-23375.22</v>
      </c>
      <c r="CQ64" s="221"/>
      <c r="CR64" s="6" t="s">
        <v>37</v>
      </c>
      <c r="CS64" s="226"/>
    </row>
    <row r="65" spans="1:97" s="3" customFormat="1" ht="30" customHeight="1">
      <c r="A65" s="41" t="s">
        <v>150</v>
      </c>
      <c r="B65" s="42" t="s">
        <v>151</v>
      </c>
      <c r="C65" s="6" t="s">
        <v>34</v>
      </c>
      <c r="D65" s="41" t="s">
        <v>35</v>
      </c>
      <c r="E65" s="55">
        <v>2328</v>
      </c>
      <c r="F65" s="56"/>
      <c r="G65" s="57" t="s">
        <v>152</v>
      </c>
      <c r="H65" s="952" t="s">
        <v>153</v>
      </c>
      <c r="I65" s="63"/>
      <c r="J65" s="78"/>
      <c r="K65" s="72">
        <f t="shared" si="74"/>
        <v>0</v>
      </c>
      <c r="L65" s="56"/>
      <c r="M65" s="79">
        <v>39644</v>
      </c>
      <c r="N65" s="77"/>
      <c r="O65" s="75">
        <f t="shared" si="75"/>
        <v>-39644</v>
      </c>
      <c r="P65" s="56"/>
      <c r="Q65" s="56"/>
      <c r="R65" s="72">
        <f t="shared" si="76"/>
        <v>0</v>
      </c>
      <c r="S65" s="56"/>
      <c r="T65" s="79">
        <v>32130</v>
      </c>
      <c r="U65" s="77"/>
      <c r="V65" s="88">
        <f t="shared" si="77"/>
        <v>-32130</v>
      </c>
      <c r="W65" s="78"/>
      <c r="X65" s="78"/>
      <c r="Y65" s="88">
        <f t="shared" si="78"/>
        <v>0</v>
      </c>
      <c r="Z65" s="6"/>
      <c r="AA65" s="79">
        <v>34379.1</v>
      </c>
      <c r="AB65" s="77"/>
      <c r="AC65" s="88">
        <f t="shared" si="79"/>
        <v>-34379.1</v>
      </c>
      <c r="AD65" s="43"/>
      <c r="AE65" s="43"/>
      <c r="AF65" s="88">
        <f t="shared" si="80"/>
        <v>0</v>
      </c>
      <c r="AG65" s="6"/>
      <c r="AH65" s="120">
        <v>36817.199999999997</v>
      </c>
      <c r="AI65" s="100"/>
      <c r="AJ65" s="88">
        <f t="shared" si="81"/>
        <v>-36817.199999999997</v>
      </c>
      <c r="AK65" s="6"/>
      <c r="AL65" s="6"/>
      <c r="AM65" s="6"/>
      <c r="AN65" s="6"/>
      <c r="AO65" s="120">
        <v>39765.599999999999</v>
      </c>
      <c r="AP65" s="77"/>
      <c r="AQ65" s="6"/>
      <c r="AR65" s="6"/>
      <c r="AS65" s="6"/>
      <c r="AT65" s="6"/>
      <c r="AU65" s="6"/>
      <c r="AV65" s="128">
        <v>63825.3</v>
      </c>
      <c r="AW65" s="77"/>
      <c r="AX65" s="6"/>
      <c r="AY65" s="146">
        <v>3940000</v>
      </c>
      <c r="AZ65" s="145">
        <v>1.4487E-2</v>
      </c>
      <c r="BA65" s="141">
        <f t="shared" si="66"/>
        <v>57078.78</v>
      </c>
      <c r="BB65" s="72"/>
      <c r="BC65" s="142">
        <v>57078.78</v>
      </c>
      <c r="BD65" s="147"/>
      <c r="BE65" s="141">
        <f t="shared" si="67"/>
        <v>0</v>
      </c>
      <c r="BF65" s="146">
        <v>3940000</v>
      </c>
      <c r="BG65" s="56">
        <v>1.52838E-2</v>
      </c>
      <c r="BH65" s="72">
        <f t="shared" si="68"/>
        <v>60218.171999999999</v>
      </c>
      <c r="BI65" s="56"/>
      <c r="BJ65" s="164">
        <v>60218.171999999999</v>
      </c>
      <c r="BK65" s="165"/>
      <c r="BL65" s="75">
        <f t="shared" si="69"/>
        <v>0</v>
      </c>
      <c r="BM65" s="146">
        <v>3940000</v>
      </c>
      <c r="BN65" s="56">
        <v>1.6353699999999999E-2</v>
      </c>
      <c r="BO65" s="72">
        <f t="shared" si="70"/>
        <v>64433.577999999994</v>
      </c>
      <c r="BP65" s="56"/>
      <c r="BQ65" s="164">
        <v>64433.578000000001</v>
      </c>
      <c r="BR65" s="147"/>
      <c r="BS65" s="75">
        <f t="shared" si="71"/>
        <v>0</v>
      </c>
      <c r="BT65" s="146">
        <v>3940000</v>
      </c>
      <c r="BU65" s="191">
        <v>1.74167E-2</v>
      </c>
      <c r="BV65" s="190">
        <f t="shared" si="51"/>
        <v>68621.797999999995</v>
      </c>
      <c r="BW65" s="56"/>
      <c r="BX65" s="164">
        <v>68621.797999999995</v>
      </c>
      <c r="BY65" s="147"/>
      <c r="BZ65" s="190">
        <f t="shared" si="87"/>
        <v>0</v>
      </c>
      <c r="CA65" s="139">
        <v>3940000</v>
      </c>
      <c r="CB65" s="191">
        <v>1.8461700000000001E-2</v>
      </c>
      <c r="CC65" s="194">
        <f t="shared" si="82"/>
        <v>72739.097999999998</v>
      </c>
      <c r="CD65" s="190"/>
      <c r="CE65" s="142">
        <v>72739.097999999998</v>
      </c>
      <c r="CF65" s="204"/>
      <c r="CG65" s="194">
        <f t="shared" si="72"/>
        <v>0</v>
      </c>
      <c r="CH65" s="194"/>
      <c r="CI65" s="194"/>
      <c r="CJ65" s="194"/>
      <c r="CK65" s="194"/>
      <c r="CL65" s="142"/>
      <c r="CM65" s="218"/>
      <c r="CN65" s="194"/>
      <c r="CO65" s="219"/>
      <c r="CP65" s="220">
        <f t="shared" si="73"/>
        <v>-142970.29999999999</v>
      </c>
      <c r="CQ65" s="221"/>
      <c r="CR65" s="6" t="s">
        <v>37</v>
      </c>
      <c r="CS65" s="228"/>
    </row>
    <row r="66" spans="1:97" s="3" customFormat="1" ht="45" customHeight="1">
      <c r="A66" s="41" t="s">
        <v>154</v>
      </c>
      <c r="B66" s="42" t="s">
        <v>155</v>
      </c>
      <c r="C66" s="6" t="s">
        <v>34</v>
      </c>
      <c r="D66" s="41" t="s">
        <v>35</v>
      </c>
      <c r="E66" s="55">
        <v>2329</v>
      </c>
      <c r="F66" s="63"/>
      <c r="G66" s="57" t="s">
        <v>156</v>
      </c>
      <c r="H66" s="952" t="s">
        <v>157</v>
      </c>
      <c r="I66" s="63"/>
      <c r="J66" s="78"/>
      <c r="K66" s="72">
        <f t="shared" si="74"/>
        <v>0</v>
      </c>
      <c r="L66" s="56"/>
      <c r="M66" s="79">
        <v>9094.7999999999993</v>
      </c>
      <c r="N66" s="77"/>
      <c r="O66" s="75">
        <f t="shared" si="75"/>
        <v>-9094.7999999999993</v>
      </c>
      <c r="P66" s="56"/>
      <c r="Q66" s="56"/>
      <c r="R66" s="72">
        <f t="shared" si="76"/>
        <v>0</v>
      </c>
      <c r="S66" s="56"/>
      <c r="T66" s="79">
        <v>7344</v>
      </c>
      <c r="U66" s="77"/>
      <c r="V66" s="88">
        <f t="shared" si="77"/>
        <v>-7344</v>
      </c>
      <c r="W66" s="78"/>
      <c r="X66" s="78"/>
      <c r="Y66" s="88">
        <f t="shared" si="78"/>
        <v>0</v>
      </c>
      <c r="Z66" s="99"/>
      <c r="AA66" s="79">
        <v>7858.08</v>
      </c>
      <c r="AB66" s="100"/>
      <c r="AC66" s="88">
        <f t="shared" si="79"/>
        <v>-7858.08</v>
      </c>
      <c r="AD66" s="101"/>
      <c r="AE66" s="101"/>
      <c r="AF66" s="88">
        <f t="shared" si="80"/>
        <v>0</v>
      </c>
      <c r="AG66" s="99"/>
      <c r="AH66" s="120">
        <v>8415.36</v>
      </c>
      <c r="AI66" s="100"/>
      <c r="AJ66" s="88">
        <f t="shared" si="81"/>
        <v>-8415.36</v>
      </c>
      <c r="AK66" s="102"/>
      <c r="AL66" s="99"/>
      <c r="AM66" s="99"/>
      <c r="AN66" s="99"/>
      <c r="AO66" s="120">
        <v>9089.2800000000007</v>
      </c>
      <c r="AP66" s="100"/>
      <c r="AQ66" s="99"/>
      <c r="AR66" s="99"/>
      <c r="AS66" s="99"/>
      <c r="AT66" s="99"/>
      <c r="AU66" s="99"/>
      <c r="AV66" s="128">
        <v>14588.64</v>
      </c>
      <c r="AW66" s="100"/>
      <c r="AX66" s="99"/>
      <c r="AY66" s="146">
        <v>1000000</v>
      </c>
      <c r="AZ66" s="145">
        <v>1.4487E-2</v>
      </c>
      <c r="BA66" s="141">
        <f t="shared" si="66"/>
        <v>14487</v>
      </c>
      <c r="BB66" s="141"/>
      <c r="BC66" s="142">
        <v>14487</v>
      </c>
      <c r="BD66" s="143"/>
      <c r="BE66" s="141">
        <f t="shared" si="67"/>
        <v>0</v>
      </c>
      <c r="BF66" s="146">
        <v>1000000</v>
      </c>
      <c r="BG66" s="56">
        <v>1.52838E-2</v>
      </c>
      <c r="BH66" s="72">
        <f t="shared" si="68"/>
        <v>15283.8</v>
      </c>
      <c r="BI66" s="56"/>
      <c r="BJ66" s="164">
        <v>15283.8</v>
      </c>
      <c r="BK66" s="165"/>
      <c r="BL66" s="75">
        <f t="shared" si="69"/>
        <v>0</v>
      </c>
      <c r="BM66" s="146">
        <v>1000000</v>
      </c>
      <c r="BN66" s="56">
        <v>1.6353699999999999E-2</v>
      </c>
      <c r="BO66" s="72">
        <f t="shared" si="70"/>
        <v>16353.699999999999</v>
      </c>
      <c r="BP66" s="56"/>
      <c r="BQ66" s="164">
        <v>16353.7</v>
      </c>
      <c r="BR66" s="147"/>
      <c r="BS66" s="75">
        <f t="shared" si="71"/>
        <v>0</v>
      </c>
      <c r="BT66" s="146">
        <v>1000000</v>
      </c>
      <c r="BU66" s="191">
        <v>1.74167E-2</v>
      </c>
      <c r="BV66" s="190">
        <f t="shared" si="51"/>
        <v>17416.7</v>
      </c>
      <c r="BW66" s="56"/>
      <c r="BX66" s="164">
        <v>17416.7</v>
      </c>
      <c r="BY66" s="147"/>
      <c r="BZ66" s="190">
        <f t="shared" si="87"/>
        <v>0</v>
      </c>
      <c r="CA66" s="139">
        <v>1000000</v>
      </c>
      <c r="CB66" s="191">
        <v>1.8461700000000001E-2</v>
      </c>
      <c r="CC66" s="194">
        <f t="shared" si="82"/>
        <v>18461.7</v>
      </c>
      <c r="CD66" s="190"/>
      <c r="CE66" s="142">
        <v>18461.7</v>
      </c>
      <c r="CF66" s="204"/>
      <c r="CG66" s="194">
        <f t="shared" si="72"/>
        <v>0</v>
      </c>
      <c r="CH66" s="194"/>
      <c r="CI66" s="194"/>
      <c r="CJ66" s="194"/>
      <c r="CK66" s="194"/>
      <c r="CL66" s="142"/>
      <c r="CM66" s="218"/>
      <c r="CN66" s="194"/>
      <c r="CO66" s="219"/>
      <c r="CP66" s="220">
        <f t="shared" si="73"/>
        <v>-32712.239999999998</v>
      </c>
      <c r="CQ66" s="221"/>
      <c r="CR66" s="6" t="s">
        <v>37</v>
      </c>
      <c r="CS66" s="228"/>
    </row>
    <row r="67" spans="1:97" s="3" customFormat="1" ht="30" customHeight="1">
      <c r="A67" s="41" t="s">
        <v>158</v>
      </c>
      <c r="B67" s="42" t="s">
        <v>159</v>
      </c>
      <c r="C67" s="6" t="s">
        <v>34</v>
      </c>
      <c r="D67" s="41" t="s">
        <v>35</v>
      </c>
      <c r="E67" s="55">
        <v>2331</v>
      </c>
      <c r="F67" s="63"/>
      <c r="G67" s="57" t="s">
        <v>152</v>
      </c>
      <c r="H67" s="952" t="s">
        <v>160</v>
      </c>
      <c r="I67" s="63"/>
      <c r="J67" s="78"/>
      <c r="K67" s="72">
        <f t="shared" si="74"/>
        <v>0</v>
      </c>
      <c r="L67" s="56"/>
      <c r="M67" s="79">
        <v>99110</v>
      </c>
      <c r="N67" s="77"/>
      <c r="O67" s="75">
        <f t="shared" si="75"/>
        <v>-99110</v>
      </c>
      <c r="P67" s="56"/>
      <c r="Q67" s="56"/>
      <c r="R67" s="72">
        <f t="shared" si="76"/>
        <v>0</v>
      </c>
      <c r="S67" s="56"/>
      <c r="T67" s="79">
        <v>80172</v>
      </c>
      <c r="U67" s="77"/>
      <c r="V67" s="88">
        <f t="shared" si="77"/>
        <v>-80172</v>
      </c>
      <c r="W67" s="78"/>
      <c r="X67" s="78"/>
      <c r="Y67" s="88">
        <f t="shared" si="78"/>
        <v>0</v>
      </c>
      <c r="Z67" s="99"/>
      <c r="AA67" s="79">
        <v>85784.04</v>
      </c>
      <c r="AB67" s="100"/>
      <c r="AC67" s="88">
        <f t="shared" si="79"/>
        <v>-85784.04</v>
      </c>
      <c r="AD67" s="101"/>
      <c r="AE67" s="101"/>
      <c r="AF67" s="88">
        <f t="shared" si="80"/>
        <v>0</v>
      </c>
      <c r="AG67" s="99"/>
      <c r="AH67" s="120">
        <v>91867.68</v>
      </c>
      <c r="AI67" s="100"/>
      <c r="AJ67" s="88">
        <f t="shared" si="81"/>
        <v>-91867.68</v>
      </c>
      <c r="AK67" s="102"/>
      <c r="AL67" s="99"/>
      <c r="AM67" s="99"/>
      <c r="AN67" s="99"/>
      <c r="AO67" s="120">
        <v>99224.639999999999</v>
      </c>
      <c r="AP67" s="100"/>
      <c r="AQ67" s="99"/>
      <c r="AR67" s="99"/>
      <c r="AS67" s="99"/>
      <c r="AT67" s="99"/>
      <c r="AU67" s="99"/>
      <c r="AV67" s="128">
        <v>159259.32</v>
      </c>
      <c r="AW67" s="100"/>
      <c r="AX67" s="99"/>
      <c r="AY67" s="146">
        <v>9830000</v>
      </c>
      <c r="AZ67" s="145">
        <v>1.4487E-2</v>
      </c>
      <c r="BA67" s="141">
        <f t="shared" si="66"/>
        <v>142407.21</v>
      </c>
      <c r="BB67" s="141"/>
      <c r="BC67" s="142">
        <v>142407.21</v>
      </c>
      <c r="BD67" s="143"/>
      <c r="BE67" s="141">
        <f t="shared" si="67"/>
        <v>0</v>
      </c>
      <c r="BF67" s="146">
        <v>9830000</v>
      </c>
      <c r="BG67" s="56">
        <v>1.52838E-2</v>
      </c>
      <c r="BH67" s="72">
        <f t="shared" si="68"/>
        <v>150239.75400000002</v>
      </c>
      <c r="BI67" s="56"/>
      <c r="BJ67" s="164">
        <v>150239.75399999999</v>
      </c>
      <c r="BK67" s="165"/>
      <c r="BL67" s="75">
        <f t="shared" si="69"/>
        <v>0</v>
      </c>
      <c r="BM67" s="146">
        <v>9830000</v>
      </c>
      <c r="BN67" s="56">
        <v>1.6353699999999999E-2</v>
      </c>
      <c r="BO67" s="72">
        <f t="shared" si="70"/>
        <v>160756.87099999998</v>
      </c>
      <c r="BP67" s="56"/>
      <c r="BQ67" s="164">
        <v>160756.87100000001</v>
      </c>
      <c r="BR67" s="147"/>
      <c r="BS67" s="75">
        <f t="shared" si="71"/>
        <v>0</v>
      </c>
      <c r="BT67" s="146">
        <v>9830000</v>
      </c>
      <c r="BU67" s="191">
        <v>1.74167E-2</v>
      </c>
      <c r="BV67" s="190">
        <f t="shared" si="51"/>
        <v>171206.16099999999</v>
      </c>
      <c r="BW67" s="56"/>
      <c r="BX67" s="164">
        <v>171206.16099999999</v>
      </c>
      <c r="BY67" s="147"/>
      <c r="BZ67" s="190">
        <f t="shared" si="87"/>
        <v>0</v>
      </c>
      <c r="CA67" s="139">
        <v>9830000</v>
      </c>
      <c r="CB67" s="191">
        <v>1.8461700000000001E-2</v>
      </c>
      <c r="CC67" s="194">
        <f t="shared" si="82"/>
        <v>181478.511</v>
      </c>
      <c r="CD67" s="190"/>
      <c r="CE67" s="142">
        <v>181478.511</v>
      </c>
      <c r="CF67" s="204"/>
      <c r="CG67" s="194">
        <f t="shared" si="72"/>
        <v>0</v>
      </c>
      <c r="CH67" s="194"/>
      <c r="CI67" s="194"/>
      <c r="CJ67" s="194"/>
      <c r="CK67" s="194"/>
      <c r="CL67" s="142"/>
      <c r="CM67" s="218"/>
      <c r="CN67" s="194"/>
      <c r="CO67" s="219"/>
      <c r="CP67" s="220">
        <f t="shared" si="73"/>
        <v>-356933.72</v>
      </c>
      <c r="CQ67" s="221"/>
      <c r="CR67" s="6" t="s">
        <v>37</v>
      </c>
      <c r="CS67" s="228"/>
    </row>
    <row r="68" spans="1:97" s="3" customFormat="1" ht="30" customHeight="1">
      <c r="A68" s="41" t="s">
        <v>161</v>
      </c>
      <c r="B68" s="42" t="s">
        <v>162</v>
      </c>
      <c r="C68" s="6" t="s">
        <v>34</v>
      </c>
      <c r="D68" s="41" t="s">
        <v>35</v>
      </c>
      <c r="E68" s="55">
        <v>2332</v>
      </c>
      <c r="F68" s="63"/>
      <c r="G68" s="57" t="s">
        <v>66</v>
      </c>
      <c r="H68" s="952" t="s">
        <v>163</v>
      </c>
      <c r="I68" s="63"/>
      <c r="J68" s="78"/>
      <c r="K68" s="72">
        <f t="shared" si="74"/>
        <v>0</v>
      </c>
      <c r="L68" s="56"/>
      <c r="M68" s="79">
        <v>33697.4</v>
      </c>
      <c r="N68" s="77"/>
      <c r="O68" s="75">
        <f t="shared" si="75"/>
        <v>-33697.4</v>
      </c>
      <c r="P68" s="56"/>
      <c r="Q68" s="56"/>
      <c r="R68" s="72">
        <f t="shared" si="76"/>
        <v>0</v>
      </c>
      <c r="S68" s="56"/>
      <c r="T68" s="79">
        <v>16218</v>
      </c>
      <c r="U68" s="77"/>
      <c r="V68" s="88">
        <f t="shared" si="77"/>
        <v>-16218</v>
      </c>
      <c r="W68" s="78"/>
      <c r="X68" s="78"/>
      <c r="Y68" s="88">
        <f t="shared" si="78"/>
        <v>0</v>
      </c>
      <c r="Z68" s="99"/>
      <c r="AA68" s="79">
        <v>17353.259999999998</v>
      </c>
      <c r="AB68" s="100"/>
      <c r="AC68" s="88">
        <f t="shared" si="79"/>
        <v>-17353.259999999998</v>
      </c>
      <c r="AD68" s="101"/>
      <c r="AE68" s="101"/>
      <c r="AF68" s="88">
        <f t="shared" si="80"/>
        <v>0</v>
      </c>
      <c r="AG68" s="99"/>
      <c r="AH68" s="120">
        <v>18583.919999999998</v>
      </c>
      <c r="AI68" s="100"/>
      <c r="AJ68" s="88">
        <f t="shared" si="81"/>
        <v>-18583.919999999998</v>
      </c>
      <c r="AK68" s="102"/>
      <c r="AL68" s="99"/>
      <c r="AM68" s="99"/>
      <c r="AN68" s="99"/>
      <c r="AO68" s="120">
        <v>20072.16</v>
      </c>
      <c r="AP68" s="100"/>
      <c r="AQ68" s="99"/>
      <c r="AR68" s="99"/>
      <c r="AS68" s="99"/>
      <c r="AT68" s="99"/>
      <c r="AU68" s="99"/>
      <c r="AV68" s="128">
        <v>32216.58</v>
      </c>
      <c r="AW68" s="100"/>
      <c r="AX68" s="99"/>
      <c r="AY68" s="146">
        <v>1560000</v>
      </c>
      <c r="AZ68" s="145">
        <v>1.4487E-2</v>
      </c>
      <c r="BA68" s="141">
        <f t="shared" si="66"/>
        <v>22599.72</v>
      </c>
      <c r="BB68" s="141"/>
      <c r="BC68" s="142">
        <v>22599.72</v>
      </c>
      <c r="BD68" s="143"/>
      <c r="BE68" s="141">
        <f t="shared" si="67"/>
        <v>0</v>
      </c>
      <c r="BF68" s="146">
        <v>1560000</v>
      </c>
      <c r="BG68" s="56">
        <v>1.52838E-2</v>
      </c>
      <c r="BH68" s="72">
        <f t="shared" si="68"/>
        <v>23842.727999999999</v>
      </c>
      <c r="BI68" s="56"/>
      <c r="BJ68" s="164">
        <v>23842.727999999999</v>
      </c>
      <c r="BK68" s="165"/>
      <c r="BL68" s="75">
        <f t="shared" si="69"/>
        <v>0</v>
      </c>
      <c r="BM68" s="146">
        <v>1560000</v>
      </c>
      <c r="BN68" s="56">
        <v>1.6353699999999999E-2</v>
      </c>
      <c r="BO68" s="72">
        <f t="shared" si="70"/>
        <v>25511.771999999997</v>
      </c>
      <c r="BP68" s="56"/>
      <c r="BQ68" s="164">
        <v>25511.772000000001</v>
      </c>
      <c r="BR68" s="147"/>
      <c r="BS68" s="75">
        <f t="shared" si="71"/>
        <v>0</v>
      </c>
      <c r="BT68" s="146">
        <v>1560000</v>
      </c>
      <c r="BU68" s="191">
        <v>1.74167E-2</v>
      </c>
      <c r="BV68" s="190">
        <f t="shared" si="51"/>
        <v>27170.052</v>
      </c>
      <c r="BW68" s="56"/>
      <c r="BX68" s="164">
        <v>27170.052</v>
      </c>
      <c r="BY68" s="147"/>
      <c r="BZ68" s="190">
        <f t="shared" si="87"/>
        <v>0</v>
      </c>
      <c r="CA68" s="139">
        <v>1560000</v>
      </c>
      <c r="CB68" s="191">
        <v>1.8461700000000001E-2</v>
      </c>
      <c r="CC68" s="194">
        <f t="shared" si="82"/>
        <v>28800.252</v>
      </c>
      <c r="CD68" s="190"/>
      <c r="CE68" s="142">
        <v>28800.252</v>
      </c>
      <c r="CF68" s="204"/>
      <c r="CG68" s="194">
        <f t="shared" si="72"/>
        <v>0</v>
      </c>
      <c r="CH68" s="194"/>
      <c r="CI68" s="194"/>
      <c r="CJ68" s="194"/>
      <c r="CK68" s="194"/>
      <c r="CL68" s="142"/>
      <c r="CM68" s="218"/>
      <c r="CN68" s="194"/>
      <c r="CO68" s="219"/>
      <c r="CP68" s="220">
        <f t="shared" si="73"/>
        <v>-85852.58</v>
      </c>
      <c r="CQ68" s="221"/>
      <c r="CR68" s="6" t="s">
        <v>37</v>
      </c>
      <c r="CS68" s="228"/>
    </row>
    <row r="69" spans="1:97" s="3" customFormat="1" ht="30" customHeight="1">
      <c r="A69" s="41" t="s">
        <v>164</v>
      </c>
      <c r="B69" s="42" t="s">
        <v>165</v>
      </c>
      <c r="C69" s="6" t="s">
        <v>34</v>
      </c>
      <c r="D69" s="41" t="s">
        <v>35</v>
      </c>
      <c r="E69" s="55">
        <v>2333</v>
      </c>
      <c r="F69" s="63"/>
      <c r="G69" s="57" t="s">
        <v>152</v>
      </c>
      <c r="H69" s="952" t="s">
        <v>166</v>
      </c>
      <c r="I69" s="63"/>
      <c r="J69" s="78"/>
      <c r="K69" s="72">
        <f t="shared" si="74"/>
        <v>0</v>
      </c>
      <c r="L69" s="56"/>
      <c r="M69" s="79">
        <v>6413</v>
      </c>
      <c r="N69" s="77"/>
      <c r="O69" s="75">
        <f t="shared" si="75"/>
        <v>-6413</v>
      </c>
      <c r="P69" s="56"/>
      <c r="Q69" s="56"/>
      <c r="R69" s="72">
        <f t="shared" si="76"/>
        <v>0</v>
      </c>
      <c r="S69" s="56"/>
      <c r="T69" s="79">
        <v>3060</v>
      </c>
      <c r="U69" s="77"/>
      <c r="V69" s="88">
        <f t="shared" si="77"/>
        <v>-3060</v>
      </c>
      <c r="W69" s="78"/>
      <c r="X69" s="78"/>
      <c r="Y69" s="88">
        <f t="shared" si="78"/>
        <v>0</v>
      </c>
      <c r="Z69" s="99"/>
      <c r="AA69" s="79">
        <v>3274.2</v>
      </c>
      <c r="AB69" s="100"/>
      <c r="AC69" s="88">
        <f t="shared" si="79"/>
        <v>-3274.2</v>
      </c>
      <c r="AD69" s="101"/>
      <c r="AE69" s="101"/>
      <c r="AF69" s="88">
        <f t="shared" si="80"/>
        <v>0</v>
      </c>
      <c r="AG69" s="99"/>
      <c r="AH69" s="120">
        <v>3506.4</v>
      </c>
      <c r="AI69" s="100"/>
      <c r="AJ69" s="88">
        <f t="shared" si="81"/>
        <v>-3506.4</v>
      </c>
      <c r="AK69" s="102"/>
      <c r="AL69" s="99"/>
      <c r="AM69" s="99"/>
      <c r="AN69" s="99"/>
      <c r="AO69" s="120">
        <v>3787.2</v>
      </c>
      <c r="AP69" s="100"/>
      <c r="AQ69" s="99"/>
      <c r="AR69" s="99"/>
      <c r="AS69" s="99"/>
      <c r="AT69" s="99"/>
      <c r="AU69" s="99"/>
      <c r="AV69" s="128">
        <v>6078.6</v>
      </c>
      <c r="AW69" s="100"/>
      <c r="AX69" s="99"/>
      <c r="AY69" s="146">
        <v>300000</v>
      </c>
      <c r="AZ69" s="145">
        <v>1.4487E-2</v>
      </c>
      <c r="BA69" s="141">
        <f t="shared" si="66"/>
        <v>4346.1000000000004</v>
      </c>
      <c r="BB69" s="141"/>
      <c r="BC69" s="142">
        <v>4346.1000000000004</v>
      </c>
      <c r="BD69" s="143"/>
      <c r="BE69" s="141">
        <f t="shared" si="67"/>
        <v>0</v>
      </c>
      <c r="BF69" s="146">
        <v>300000</v>
      </c>
      <c r="BG69" s="56">
        <v>1.52838E-2</v>
      </c>
      <c r="BH69" s="72">
        <f t="shared" si="68"/>
        <v>4585.1400000000003</v>
      </c>
      <c r="BI69" s="56"/>
      <c r="BJ69" s="164">
        <v>4585.1400000000003</v>
      </c>
      <c r="BK69" s="165"/>
      <c r="BL69" s="75">
        <f t="shared" si="69"/>
        <v>0</v>
      </c>
      <c r="BM69" s="146">
        <v>300000</v>
      </c>
      <c r="BN69" s="56">
        <v>1.6353699999999999E-2</v>
      </c>
      <c r="BO69" s="72">
        <f t="shared" si="70"/>
        <v>4906.1099999999997</v>
      </c>
      <c r="BP69" s="56"/>
      <c r="BQ69" s="164">
        <v>4906.1099999999997</v>
      </c>
      <c r="BR69" s="147"/>
      <c r="BS69" s="75">
        <f t="shared" si="71"/>
        <v>0</v>
      </c>
      <c r="BT69" s="146">
        <v>300000</v>
      </c>
      <c r="BU69" s="191">
        <v>1.74167E-2</v>
      </c>
      <c r="BV69" s="190">
        <f t="shared" si="51"/>
        <v>5225.01</v>
      </c>
      <c r="BW69" s="56"/>
      <c r="BX69" s="164">
        <v>5225.01</v>
      </c>
      <c r="BY69" s="147"/>
      <c r="BZ69" s="190">
        <f t="shared" si="87"/>
        <v>0</v>
      </c>
      <c r="CA69" s="139">
        <v>300000</v>
      </c>
      <c r="CB69" s="191">
        <v>1.8461700000000001E-2</v>
      </c>
      <c r="CC69" s="194">
        <f t="shared" si="82"/>
        <v>5538.51</v>
      </c>
      <c r="CD69" s="190"/>
      <c r="CE69" s="142">
        <v>5538.51</v>
      </c>
      <c r="CF69" s="204"/>
      <c r="CG69" s="194">
        <f t="shared" si="72"/>
        <v>0</v>
      </c>
      <c r="CH69" s="194"/>
      <c r="CI69" s="194"/>
      <c r="CJ69" s="194"/>
      <c r="CK69" s="194"/>
      <c r="CL69" s="142"/>
      <c r="CM69" s="218"/>
      <c r="CN69" s="194"/>
      <c r="CO69" s="219"/>
      <c r="CP69" s="220">
        <f t="shared" si="73"/>
        <v>-16253.6</v>
      </c>
      <c r="CQ69" s="221"/>
      <c r="CR69" s="6" t="s">
        <v>37</v>
      </c>
      <c r="CS69" s="228"/>
    </row>
    <row r="70" spans="1:97" s="3" customFormat="1" ht="45" customHeight="1">
      <c r="A70" s="41" t="s">
        <v>167</v>
      </c>
      <c r="B70" s="42" t="s">
        <v>168</v>
      </c>
      <c r="C70" s="6" t="s">
        <v>34</v>
      </c>
      <c r="D70" s="41" t="s">
        <v>35</v>
      </c>
      <c r="E70" s="55">
        <v>2334</v>
      </c>
      <c r="F70" s="229"/>
      <c r="G70" s="57" t="s">
        <v>156</v>
      </c>
      <c r="H70" s="952" t="s">
        <v>169</v>
      </c>
      <c r="I70" s="63"/>
      <c r="J70" s="78"/>
      <c r="K70" s="72">
        <f t="shared" si="74"/>
        <v>0</v>
      </c>
      <c r="L70" s="56"/>
      <c r="M70" s="79">
        <v>83952</v>
      </c>
      <c r="N70" s="77"/>
      <c r="O70" s="75">
        <f t="shared" si="75"/>
        <v>-83952</v>
      </c>
      <c r="P70" s="56"/>
      <c r="Q70" s="56"/>
      <c r="R70" s="72">
        <f t="shared" si="76"/>
        <v>0</v>
      </c>
      <c r="S70" s="56"/>
      <c r="T70" s="79">
        <v>55080</v>
      </c>
      <c r="U70" s="77"/>
      <c r="V70" s="88">
        <f t="shared" si="77"/>
        <v>-55080</v>
      </c>
      <c r="W70" s="78"/>
      <c r="X70" s="78"/>
      <c r="Y70" s="88">
        <f t="shared" si="78"/>
        <v>0</v>
      </c>
      <c r="Z70" s="99"/>
      <c r="AA70" s="79">
        <v>58935.6</v>
      </c>
      <c r="AB70" s="100"/>
      <c r="AC70" s="88">
        <f t="shared" si="79"/>
        <v>-58935.6</v>
      </c>
      <c r="AD70" s="101"/>
      <c r="AE70" s="101"/>
      <c r="AF70" s="88">
        <f t="shared" si="80"/>
        <v>0</v>
      </c>
      <c r="AG70" s="99"/>
      <c r="AH70" s="120">
        <v>63115.199999999997</v>
      </c>
      <c r="AI70" s="100"/>
      <c r="AJ70" s="88">
        <f t="shared" si="81"/>
        <v>-63115.199999999997</v>
      </c>
      <c r="AK70" s="102"/>
      <c r="AL70" s="99"/>
      <c r="AM70" s="99"/>
      <c r="AN70" s="99"/>
      <c r="AO70" s="120">
        <v>68169.600000000006</v>
      </c>
      <c r="AP70" s="100"/>
      <c r="AQ70" s="99"/>
      <c r="AR70" s="99"/>
      <c r="AS70" s="99"/>
      <c r="AT70" s="99"/>
      <c r="AU70" s="99"/>
      <c r="AV70" s="128">
        <v>109414.8</v>
      </c>
      <c r="AW70" s="100"/>
      <c r="AX70" s="99"/>
      <c r="AY70" s="146">
        <v>6060000</v>
      </c>
      <c r="AZ70" s="145">
        <v>1.4487E-2</v>
      </c>
      <c r="BA70" s="141">
        <f t="shared" si="66"/>
        <v>87791.22</v>
      </c>
      <c r="BB70" s="141"/>
      <c r="BC70" s="142">
        <v>87791.22</v>
      </c>
      <c r="BD70" s="143"/>
      <c r="BE70" s="141">
        <f t="shared" si="67"/>
        <v>0</v>
      </c>
      <c r="BF70" s="146">
        <v>6060000</v>
      </c>
      <c r="BG70" s="56">
        <v>1.52838E-2</v>
      </c>
      <c r="BH70" s="72">
        <f t="shared" si="68"/>
        <v>92619.827999999994</v>
      </c>
      <c r="BI70" s="56"/>
      <c r="BJ70" s="164">
        <v>92619.827999999994</v>
      </c>
      <c r="BK70" s="165"/>
      <c r="BL70" s="75">
        <f t="shared" si="69"/>
        <v>0</v>
      </c>
      <c r="BM70" s="146">
        <v>6060000</v>
      </c>
      <c r="BN70" s="56">
        <v>1.6353699999999999E-2</v>
      </c>
      <c r="BO70" s="72">
        <f t="shared" si="70"/>
        <v>99103.421999999991</v>
      </c>
      <c r="BP70" s="56"/>
      <c r="BQ70" s="164">
        <v>99103.422000000006</v>
      </c>
      <c r="BR70" s="147"/>
      <c r="BS70" s="75">
        <f t="shared" si="71"/>
        <v>0</v>
      </c>
      <c r="BT70" s="146">
        <v>6060000</v>
      </c>
      <c r="BU70" s="191">
        <v>1.74167E-2</v>
      </c>
      <c r="BV70" s="190">
        <f t="shared" si="51"/>
        <v>105545.202</v>
      </c>
      <c r="BW70" s="56"/>
      <c r="BX70" s="164">
        <v>105545.202</v>
      </c>
      <c r="BY70" s="147"/>
      <c r="BZ70" s="190">
        <f t="shared" si="87"/>
        <v>0</v>
      </c>
      <c r="CA70" s="139">
        <v>6060000</v>
      </c>
      <c r="CB70" s="191">
        <v>1.8461700000000001E-2</v>
      </c>
      <c r="CC70" s="194">
        <f t="shared" si="82"/>
        <v>111877.902</v>
      </c>
      <c r="CD70" s="190"/>
      <c r="CE70" s="142">
        <v>111877.902</v>
      </c>
      <c r="CF70" s="204"/>
      <c r="CG70" s="194">
        <f t="shared" si="72"/>
        <v>0</v>
      </c>
      <c r="CH70" s="194"/>
      <c r="CI70" s="194"/>
      <c r="CJ70" s="194"/>
      <c r="CK70" s="194"/>
      <c r="CL70" s="142"/>
      <c r="CM70" s="218"/>
      <c r="CN70" s="194"/>
      <c r="CO70" s="219"/>
      <c r="CP70" s="220">
        <f t="shared" si="73"/>
        <v>-261082.8</v>
      </c>
      <c r="CQ70" s="221"/>
      <c r="CR70" s="6" t="s">
        <v>37</v>
      </c>
      <c r="CS70" s="228"/>
    </row>
    <row r="71" spans="1:97" s="3" customFormat="1" ht="60" customHeight="1">
      <c r="A71" s="41" t="s">
        <v>170</v>
      </c>
      <c r="B71" s="42" t="s">
        <v>171</v>
      </c>
      <c r="C71" s="6" t="s">
        <v>34</v>
      </c>
      <c r="D71" s="41" t="s">
        <v>35</v>
      </c>
      <c r="E71" s="55">
        <v>2336</v>
      </c>
      <c r="F71" s="52"/>
      <c r="G71" s="57" t="s">
        <v>172</v>
      </c>
      <c r="H71" s="952" t="s">
        <v>173</v>
      </c>
      <c r="I71" s="63"/>
      <c r="J71" s="78"/>
      <c r="K71" s="72">
        <f t="shared" si="74"/>
        <v>0</v>
      </c>
      <c r="L71" s="56"/>
      <c r="M71" s="79">
        <v>57483.8</v>
      </c>
      <c r="N71" s="77"/>
      <c r="O71" s="75">
        <f t="shared" si="75"/>
        <v>-57483.8</v>
      </c>
      <c r="P71" s="56"/>
      <c r="Q71" s="56"/>
      <c r="R71" s="72">
        <f t="shared" si="76"/>
        <v>0</v>
      </c>
      <c r="S71" s="56"/>
      <c r="T71" s="244">
        <v>46512</v>
      </c>
      <c r="U71" s="77"/>
      <c r="V71" s="88">
        <f t="shared" si="77"/>
        <v>-46512</v>
      </c>
      <c r="W71" s="78"/>
      <c r="X71" s="78"/>
      <c r="Y71" s="88">
        <f t="shared" si="78"/>
        <v>0</v>
      </c>
      <c r="Z71" s="99"/>
      <c r="AA71" s="244">
        <v>49767.839999999997</v>
      </c>
      <c r="AB71" s="100"/>
      <c r="AC71" s="88">
        <f t="shared" si="79"/>
        <v>-49767.839999999997</v>
      </c>
      <c r="AD71" s="101"/>
      <c r="AE71" s="101"/>
      <c r="AF71" s="88">
        <f t="shared" si="80"/>
        <v>0</v>
      </c>
      <c r="AG71" s="99"/>
      <c r="AH71" s="128">
        <v>53297.279999999999</v>
      </c>
      <c r="AI71" s="100"/>
      <c r="AJ71" s="88">
        <f t="shared" si="81"/>
        <v>-53297.279999999999</v>
      </c>
      <c r="AK71" s="102"/>
      <c r="AL71" s="99"/>
      <c r="AM71" s="99"/>
      <c r="AN71" s="99"/>
      <c r="AO71" s="128">
        <v>57565.440000000002</v>
      </c>
      <c r="AP71" s="100"/>
      <c r="AQ71" s="99"/>
      <c r="AR71" s="99"/>
      <c r="AS71" s="99"/>
      <c r="AT71" s="99"/>
      <c r="AU71" s="99"/>
      <c r="AV71" s="128">
        <v>92394.72</v>
      </c>
      <c r="AW71" s="100"/>
      <c r="AX71" s="99"/>
      <c r="AY71" s="146">
        <v>5120000</v>
      </c>
      <c r="AZ71" s="145">
        <v>1.4487E-2</v>
      </c>
      <c r="BA71" s="141">
        <f t="shared" si="66"/>
        <v>74173.440000000002</v>
      </c>
      <c r="BB71" s="141"/>
      <c r="BC71" s="142">
        <v>74173.440000000002</v>
      </c>
      <c r="BD71" s="143"/>
      <c r="BE71" s="141">
        <f t="shared" si="67"/>
        <v>0</v>
      </c>
      <c r="BF71" s="146">
        <v>5120000</v>
      </c>
      <c r="BG71" s="56">
        <v>1.52838E-2</v>
      </c>
      <c r="BH71" s="72">
        <f t="shared" si="68"/>
        <v>78253.055999999997</v>
      </c>
      <c r="BI71" s="56"/>
      <c r="BJ71" s="164">
        <v>78253.055999999997</v>
      </c>
      <c r="BK71" s="165"/>
      <c r="BL71" s="75">
        <f t="shared" si="69"/>
        <v>0</v>
      </c>
      <c r="BM71" s="146">
        <v>5120000</v>
      </c>
      <c r="BN71" s="56">
        <v>1.6353699999999999E-2</v>
      </c>
      <c r="BO71" s="72">
        <f t="shared" si="70"/>
        <v>83730.943999999989</v>
      </c>
      <c r="BP71" s="56"/>
      <c r="BQ71" s="164">
        <v>83730.944000000003</v>
      </c>
      <c r="BR71" s="147"/>
      <c r="BS71" s="75">
        <f t="shared" si="71"/>
        <v>0</v>
      </c>
      <c r="BT71" s="146">
        <v>5120000</v>
      </c>
      <c r="BU71" s="191">
        <v>1.74167E-2</v>
      </c>
      <c r="BV71" s="190">
        <f t="shared" ref="BV71:BV103" si="88">BT71*BU71</f>
        <v>89173.504000000001</v>
      </c>
      <c r="BW71" s="56"/>
      <c r="BX71" s="164">
        <v>89173.504000000001</v>
      </c>
      <c r="BY71" s="147"/>
      <c r="BZ71" s="190">
        <f t="shared" si="87"/>
        <v>0</v>
      </c>
      <c r="CA71" s="139">
        <v>5120000</v>
      </c>
      <c r="CB71" s="191">
        <v>1.8461700000000001E-2</v>
      </c>
      <c r="CC71" s="194">
        <f t="shared" si="82"/>
        <v>94523.90400000001</v>
      </c>
      <c r="CD71" s="190"/>
      <c r="CE71" s="142">
        <v>94523.903999999995</v>
      </c>
      <c r="CF71" s="204"/>
      <c r="CG71" s="194">
        <f t="shared" ref="CG71:CG103" si="89">CC71-CD71-CE71</f>
        <v>0</v>
      </c>
      <c r="CH71" s="194"/>
      <c r="CI71" s="194"/>
      <c r="CJ71" s="194"/>
      <c r="CK71" s="194"/>
      <c r="CL71" s="142"/>
      <c r="CM71" s="218"/>
      <c r="CN71" s="194"/>
      <c r="CO71" s="219"/>
      <c r="CP71" s="220">
        <f t="shared" si="73"/>
        <v>-207060.92</v>
      </c>
      <c r="CQ71" s="221"/>
      <c r="CR71" s="6" t="s">
        <v>37</v>
      </c>
      <c r="CS71" s="228"/>
    </row>
    <row r="72" spans="1:97" s="3" customFormat="1" ht="30" customHeight="1">
      <c r="A72" s="41" t="s">
        <v>174</v>
      </c>
      <c r="B72" s="42" t="s">
        <v>175</v>
      </c>
      <c r="C72" s="6" t="s">
        <v>34</v>
      </c>
      <c r="D72" s="41" t="s">
        <v>35</v>
      </c>
      <c r="E72" s="55">
        <v>2369</v>
      </c>
      <c r="F72" s="56"/>
      <c r="G72" s="57" t="s">
        <v>66</v>
      </c>
      <c r="H72" s="953" t="s">
        <v>176</v>
      </c>
      <c r="I72" s="63"/>
      <c r="J72" s="78"/>
      <c r="K72" s="72">
        <f t="shared" ref="K72:K103" si="90">I72*J72</f>
        <v>0</v>
      </c>
      <c r="L72" s="56"/>
      <c r="M72" s="79">
        <v>5130.3999999999996</v>
      </c>
      <c r="N72" s="77"/>
      <c r="O72" s="75">
        <f t="shared" si="75"/>
        <v>-5130.3999999999996</v>
      </c>
      <c r="P72" s="56"/>
      <c r="Q72" s="56"/>
      <c r="R72" s="72">
        <f t="shared" si="76"/>
        <v>0</v>
      </c>
      <c r="S72" s="56"/>
      <c r="T72" s="79">
        <v>8211</v>
      </c>
      <c r="U72" s="77"/>
      <c r="V72" s="88">
        <f t="shared" si="77"/>
        <v>-8211</v>
      </c>
      <c r="W72" s="78"/>
      <c r="X72" s="78"/>
      <c r="Y72" s="88">
        <f t="shared" si="78"/>
        <v>0</v>
      </c>
      <c r="Z72" s="99"/>
      <c r="AA72" s="79">
        <v>8785.86</v>
      </c>
      <c r="AB72" s="100"/>
      <c r="AC72" s="88">
        <f t="shared" si="79"/>
        <v>-8785.86</v>
      </c>
      <c r="AD72" s="101"/>
      <c r="AE72" s="101"/>
      <c r="AF72" s="88">
        <f t="shared" si="80"/>
        <v>0</v>
      </c>
      <c r="AG72" s="99"/>
      <c r="AH72" s="120">
        <v>9408.84</v>
      </c>
      <c r="AI72" s="100"/>
      <c r="AJ72" s="88">
        <f t="shared" si="81"/>
        <v>-9408.84</v>
      </c>
      <c r="AK72" s="102"/>
      <c r="AL72" s="99"/>
      <c r="AM72" s="99"/>
      <c r="AN72" s="99"/>
      <c r="AO72" s="120">
        <v>10162.32</v>
      </c>
      <c r="AP72" s="100"/>
      <c r="AQ72" s="99"/>
      <c r="AR72" s="99"/>
      <c r="AS72" s="99"/>
      <c r="AT72" s="99"/>
      <c r="AU72" s="99"/>
      <c r="AV72" s="128">
        <v>10873.94</v>
      </c>
      <c r="AW72" s="100"/>
      <c r="AX72" s="99">
        <v>482.35</v>
      </c>
      <c r="AY72" s="146">
        <v>1110000</v>
      </c>
      <c r="AZ72" s="153">
        <v>9.6579999999999999E-3</v>
      </c>
      <c r="BA72" s="141">
        <f t="shared" ref="BA72:BA103" si="91">AY72*AZ72</f>
        <v>10720.38</v>
      </c>
      <c r="BB72" s="141">
        <f>AZ72*45000</f>
        <v>434.61</v>
      </c>
      <c r="BC72" s="142">
        <v>10285.77</v>
      </c>
      <c r="BD72" s="143"/>
      <c r="BE72" s="141">
        <f t="shared" ref="BE72:BE103" si="92">BA72-BB72-BC72</f>
        <v>0</v>
      </c>
      <c r="BF72" s="146">
        <v>1110000</v>
      </c>
      <c r="BG72" s="56">
        <v>1.0189200000000001E-2</v>
      </c>
      <c r="BH72" s="72">
        <f t="shared" ref="BH72:BH103" si="93">BF72*BG72</f>
        <v>11310.012000000001</v>
      </c>
      <c r="BI72" s="168">
        <f t="shared" ref="BI72:BI77" si="94">BG72*15000</f>
        <v>152.83800000000002</v>
      </c>
      <c r="BJ72" s="164">
        <v>11157.182000000001</v>
      </c>
      <c r="BK72" s="165"/>
      <c r="BL72" s="75">
        <f t="shared" ref="BL72:BL103" si="95">BH72-BI72-BJ72</f>
        <v>-7.9999999998108251E-3</v>
      </c>
      <c r="BM72" s="146">
        <v>1110000</v>
      </c>
      <c r="BN72" s="56">
        <v>1.09024E-2</v>
      </c>
      <c r="BO72" s="72">
        <f t="shared" ref="BO72:BO103" si="96">BM72*BN72</f>
        <v>12101.663999999999</v>
      </c>
      <c r="BP72" s="168">
        <f t="shared" ref="BP72:BP77" si="97">BN72*15000</f>
        <v>163.536</v>
      </c>
      <c r="BQ72" s="164">
        <v>11938.134</v>
      </c>
      <c r="BR72" s="147"/>
      <c r="BS72" s="75">
        <f t="shared" ref="BS72:BS103" si="98">BO72-BP72-BQ72</f>
        <v>-6.0000000012223609E-3</v>
      </c>
      <c r="BT72" s="146">
        <v>1110000</v>
      </c>
      <c r="BU72" s="193">
        <v>1.1611099999999999E-2</v>
      </c>
      <c r="BV72" s="190">
        <f t="shared" si="88"/>
        <v>12888.321</v>
      </c>
      <c r="BW72" s="168">
        <f t="shared" ref="BW72:BW77" si="99">BU72*15000</f>
        <v>174.16649999999998</v>
      </c>
      <c r="BX72" s="164">
        <v>12714.154500000001</v>
      </c>
      <c r="BY72" s="147"/>
      <c r="BZ72" s="194">
        <f t="shared" si="87"/>
        <v>-6.2527760746888816E-13</v>
      </c>
      <c r="CA72" s="146">
        <v>1110000</v>
      </c>
      <c r="CB72" s="193">
        <v>1.2307800000000001E-2</v>
      </c>
      <c r="CC72" s="194">
        <f t="shared" si="82"/>
        <v>13661.658000000001</v>
      </c>
      <c r="CD72" s="190">
        <f t="shared" ref="CD72:CD77" si="100">CB72*15000</f>
        <v>184.61700000000002</v>
      </c>
      <c r="CE72" s="164">
        <v>13477.040999999999</v>
      </c>
      <c r="CF72" s="204"/>
      <c r="CG72" s="194">
        <f t="shared" si="89"/>
        <v>0</v>
      </c>
      <c r="CH72" s="194"/>
      <c r="CI72" s="194"/>
      <c r="CJ72" s="194"/>
      <c r="CK72" s="194"/>
      <c r="CL72" s="142"/>
      <c r="CM72" s="218"/>
      <c r="CN72" s="194"/>
      <c r="CO72" s="219"/>
      <c r="CP72" s="220">
        <f t="shared" si="73"/>
        <v>-31053.764000000003</v>
      </c>
      <c r="CQ72" s="221"/>
      <c r="CR72" s="6" t="s">
        <v>37</v>
      </c>
      <c r="CS72" s="228"/>
    </row>
    <row r="73" spans="1:97" s="3" customFormat="1" ht="15" customHeight="1">
      <c r="A73" s="41" t="s">
        <v>177</v>
      </c>
      <c r="B73" s="42" t="s">
        <v>178</v>
      </c>
      <c r="C73" s="6" t="s">
        <v>34</v>
      </c>
      <c r="D73" s="41" t="s">
        <v>35</v>
      </c>
      <c r="E73" s="55">
        <v>2486</v>
      </c>
      <c r="F73" s="52"/>
      <c r="G73" s="41" t="s">
        <v>45</v>
      </c>
      <c r="H73" s="952" t="s">
        <v>179</v>
      </c>
      <c r="I73" s="52"/>
      <c r="J73" s="78"/>
      <c r="K73" s="72">
        <f t="shared" si="90"/>
        <v>0</v>
      </c>
      <c r="L73" s="56"/>
      <c r="M73" s="79">
        <v>4197.6000000000004</v>
      </c>
      <c r="N73" s="77"/>
      <c r="O73" s="75">
        <f t="shared" si="75"/>
        <v>-4197.6000000000004</v>
      </c>
      <c r="P73" s="56"/>
      <c r="Q73" s="56"/>
      <c r="R73" s="72">
        <f t="shared" si="76"/>
        <v>0</v>
      </c>
      <c r="S73" s="56"/>
      <c r="T73" s="79">
        <v>2805</v>
      </c>
      <c r="U73" s="77"/>
      <c r="V73" s="88">
        <f t="shared" si="77"/>
        <v>-2805</v>
      </c>
      <c r="W73" s="42"/>
      <c r="X73" s="42"/>
      <c r="Y73" s="88">
        <f t="shared" si="78"/>
        <v>0</v>
      </c>
      <c r="Z73" s="99"/>
      <c r="AA73" s="79">
        <v>3492.48</v>
      </c>
      <c r="AB73" s="100"/>
      <c r="AC73" s="88">
        <f t="shared" si="79"/>
        <v>-3492.48</v>
      </c>
      <c r="AD73" s="101"/>
      <c r="AE73" s="101"/>
      <c r="AF73" s="88">
        <f t="shared" si="80"/>
        <v>0</v>
      </c>
      <c r="AG73" s="99"/>
      <c r="AH73" s="120">
        <v>3740.16</v>
      </c>
      <c r="AI73" s="100"/>
      <c r="AJ73" s="88">
        <f t="shared" si="81"/>
        <v>-3740.16</v>
      </c>
      <c r="AK73" s="102"/>
      <c r="AL73" s="99"/>
      <c r="AM73" s="99"/>
      <c r="AN73" s="99"/>
      <c r="AO73" s="120">
        <v>4039.68</v>
      </c>
      <c r="AP73" s="100"/>
      <c r="AQ73" s="99"/>
      <c r="AR73" s="99"/>
      <c r="AS73" s="99"/>
      <c r="AT73" s="99"/>
      <c r="AU73" s="99"/>
      <c r="AV73" s="128">
        <v>6483.84</v>
      </c>
      <c r="AW73" s="100"/>
      <c r="AX73" s="99"/>
      <c r="AY73" s="139">
        <v>400000</v>
      </c>
      <c r="AZ73" s="145">
        <v>1.4487E-2</v>
      </c>
      <c r="BA73" s="141">
        <f t="shared" si="91"/>
        <v>5794.8</v>
      </c>
      <c r="BB73" s="141"/>
      <c r="BC73" s="142">
        <v>5794.8</v>
      </c>
      <c r="BD73" s="143"/>
      <c r="BE73" s="141">
        <f t="shared" si="92"/>
        <v>0</v>
      </c>
      <c r="BF73" s="139">
        <v>400000</v>
      </c>
      <c r="BG73" s="56">
        <v>1.52838E-2</v>
      </c>
      <c r="BH73" s="72">
        <f t="shared" si="93"/>
        <v>6113.52</v>
      </c>
      <c r="BI73" s="56"/>
      <c r="BJ73" s="164">
        <v>6113.52</v>
      </c>
      <c r="BK73" s="165"/>
      <c r="BL73" s="75">
        <f t="shared" si="95"/>
        <v>0</v>
      </c>
      <c r="BM73" s="139">
        <v>400000</v>
      </c>
      <c r="BN73" s="56">
        <v>1.6353699999999999E-2</v>
      </c>
      <c r="BO73" s="72">
        <f t="shared" si="96"/>
        <v>6541.48</v>
      </c>
      <c r="BP73" s="56"/>
      <c r="BQ73" s="164">
        <v>6541.48</v>
      </c>
      <c r="BR73" s="147"/>
      <c r="BS73" s="75">
        <f t="shared" si="98"/>
        <v>0</v>
      </c>
      <c r="BT73" s="139">
        <v>400000</v>
      </c>
      <c r="BU73" s="191">
        <v>1.74167E-2</v>
      </c>
      <c r="BV73" s="190">
        <f t="shared" si="88"/>
        <v>6966.68</v>
      </c>
      <c r="BW73" s="56"/>
      <c r="BX73" s="164">
        <v>6966.68</v>
      </c>
      <c r="BY73" s="147"/>
      <c r="BZ73" s="190">
        <f t="shared" si="87"/>
        <v>0</v>
      </c>
      <c r="CA73" s="139">
        <v>400000</v>
      </c>
      <c r="CB73" s="191">
        <v>1.8461700000000001E-2</v>
      </c>
      <c r="CC73" s="194">
        <f t="shared" si="82"/>
        <v>7384.68</v>
      </c>
      <c r="CD73" s="190"/>
      <c r="CE73" s="164">
        <v>7384.68</v>
      </c>
      <c r="CF73" s="204"/>
      <c r="CG73" s="194">
        <f t="shared" si="89"/>
        <v>0</v>
      </c>
      <c r="CH73" s="194"/>
      <c r="CI73" s="194"/>
      <c r="CJ73" s="194"/>
      <c r="CK73" s="194"/>
      <c r="CL73" s="142"/>
      <c r="CM73" s="218"/>
      <c r="CN73" s="194"/>
      <c r="CO73" s="219"/>
      <c r="CP73" s="220">
        <f t="shared" si="73"/>
        <v>-14235.24</v>
      </c>
      <c r="CQ73" s="221"/>
      <c r="CR73" s="6" t="s">
        <v>37</v>
      </c>
      <c r="CS73" s="228"/>
    </row>
    <row r="74" spans="1:97" s="2" customFormat="1" ht="60" customHeight="1">
      <c r="A74" s="41" t="s">
        <v>180</v>
      </c>
      <c r="B74" s="42" t="s">
        <v>181</v>
      </c>
      <c r="C74" s="6" t="s">
        <v>34</v>
      </c>
      <c r="D74" s="41" t="s">
        <v>35</v>
      </c>
      <c r="E74" s="55">
        <v>2499</v>
      </c>
      <c r="F74" s="56"/>
      <c r="G74" s="57" t="s">
        <v>41</v>
      </c>
      <c r="H74" s="952" t="s">
        <v>182</v>
      </c>
      <c r="I74" s="63"/>
      <c r="J74" s="42"/>
      <c r="K74" s="72">
        <f t="shared" si="90"/>
        <v>0</v>
      </c>
      <c r="L74" s="6"/>
      <c r="M74" s="79">
        <v>2565.1999999999998</v>
      </c>
      <c r="N74" s="77"/>
      <c r="O74" s="75">
        <f t="shared" si="75"/>
        <v>-2565.1999999999998</v>
      </c>
      <c r="P74" s="6"/>
      <c r="Q74" s="6"/>
      <c r="R74" s="72">
        <f t="shared" si="76"/>
        <v>0</v>
      </c>
      <c r="S74" s="6"/>
      <c r="T74" s="79">
        <v>7680.6</v>
      </c>
      <c r="U74" s="77"/>
      <c r="V74" s="88">
        <f t="shared" si="77"/>
        <v>-7680.6</v>
      </c>
      <c r="W74" s="42"/>
      <c r="X74" s="42"/>
      <c r="Y74" s="88">
        <f t="shared" si="78"/>
        <v>0</v>
      </c>
      <c r="Z74" s="121"/>
      <c r="AA74" s="79">
        <v>8218.33</v>
      </c>
      <c r="AB74" s="129"/>
      <c r="AC74" s="88">
        <f t="shared" si="79"/>
        <v>-8218.33</v>
      </c>
      <c r="AD74" s="247"/>
      <c r="AE74" s="247"/>
      <c r="AF74" s="88">
        <f t="shared" si="80"/>
        <v>0</v>
      </c>
      <c r="AG74" s="121"/>
      <c r="AH74" s="120">
        <v>8801.06</v>
      </c>
      <c r="AI74" s="100"/>
      <c r="AJ74" s="88">
        <f t="shared" si="81"/>
        <v>-8801.06</v>
      </c>
      <c r="AK74" s="105"/>
      <c r="AL74" s="121"/>
      <c r="AM74" s="121"/>
      <c r="AN74" s="121"/>
      <c r="AO74" s="120">
        <v>9505.8700000000008</v>
      </c>
      <c r="AP74" s="129"/>
      <c r="AQ74" s="121"/>
      <c r="AR74" s="121"/>
      <c r="AS74" s="121"/>
      <c r="AT74" s="121"/>
      <c r="AU74" s="121"/>
      <c r="AV74" s="128">
        <v>10171.52</v>
      </c>
      <c r="AW74" s="129"/>
      <c r="AX74" s="121"/>
      <c r="AY74" s="146">
        <v>480000</v>
      </c>
      <c r="AZ74" s="153">
        <v>9.6579999999999999E-3</v>
      </c>
      <c r="BA74" s="141">
        <f t="shared" si="91"/>
        <v>4635.84</v>
      </c>
      <c r="BB74" s="141">
        <f>AZ74*45000</f>
        <v>434.61</v>
      </c>
      <c r="BC74" s="142">
        <v>4201.2299999999996</v>
      </c>
      <c r="BD74" s="256"/>
      <c r="BE74" s="141">
        <f t="shared" si="92"/>
        <v>0</v>
      </c>
      <c r="BF74" s="146">
        <v>480000</v>
      </c>
      <c r="BG74" s="56">
        <v>1.0189200000000001E-2</v>
      </c>
      <c r="BH74" s="72">
        <f t="shared" si="93"/>
        <v>4890.8160000000007</v>
      </c>
      <c r="BI74" s="168">
        <f t="shared" si="94"/>
        <v>152.83800000000002</v>
      </c>
      <c r="BJ74" s="164">
        <v>4737.9859999999999</v>
      </c>
      <c r="BK74" s="165"/>
      <c r="BL74" s="75">
        <f t="shared" si="95"/>
        <v>-7.9999999989013304E-3</v>
      </c>
      <c r="BM74" s="146">
        <v>480000</v>
      </c>
      <c r="BN74" s="6">
        <v>1.09024E-2</v>
      </c>
      <c r="BO74" s="72">
        <f t="shared" si="96"/>
        <v>5233.152</v>
      </c>
      <c r="BP74" s="168">
        <f t="shared" si="97"/>
        <v>163.536</v>
      </c>
      <c r="BQ74" s="164">
        <v>5069.6220000000003</v>
      </c>
      <c r="BR74" s="147"/>
      <c r="BS74" s="75">
        <f t="shared" si="98"/>
        <v>-6.0000000003128662E-3</v>
      </c>
      <c r="BT74" s="146">
        <v>480000</v>
      </c>
      <c r="BU74" s="193">
        <v>1.1611099999999999E-2</v>
      </c>
      <c r="BV74" s="190">
        <f t="shared" si="88"/>
        <v>5573.3279999999995</v>
      </c>
      <c r="BW74" s="168">
        <f t="shared" si="99"/>
        <v>174.16649999999998</v>
      </c>
      <c r="BX74" s="164">
        <v>5399.1615000000002</v>
      </c>
      <c r="BY74" s="147"/>
      <c r="BZ74" s="194">
        <f t="shared" si="87"/>
        <v>-6.2527760746888816E-13</v>
      </c>
      <c r="CA74" s="146">
        <v>480000</v>
      </c>
      <c r="CB74" s="193">
        <v>1.2307800000000001E-2</v>
      </c>
      <c r="CC74" s="194">
        <f t="shared" si="82"/>
        <v>5907.7440000000006</v>
      </c>
      <c r="CD74" s="190">
        <f t="shared" si="100"/>
        <v>184.61700000000002</v>
      </c>
      <c r="CE74" s="164">
        <v>5723.1270000000004</v>
      </c>
      <c r="CF74" s="204"/>
      <c r="CG74" s="194">
        <f t="shared" si="89"/>
        <v>0</v>
      </c>
      <c r="CH74" s="194"/>
      <c r="CI74" s="194"/>
      <c r="CJ74" s="194"/>
      <c r="CK74" s="194"/>
      <c r="CL74" s="142"/>
      <c r="CM74" s="218"/>
      <c r="CN74" s="194"/>
      <c r="CO74" s="219"/>
      <c r="CP74" s="220">
        <f t="shared" si="73"/>
        <v>-27265.203999999994</v>
      </c>
      <c r="CQ74" s="221"/>
      <c r="CR74" s="6" t="s">
        <v>37</v>
      </c>
      <c r="CS74" s="226"/>
    </row>
    <row r="75" spans="1:97" s="3" customFormat="1" ht="45" customHeight="1">
      <c r="A75" s="41" t="s">
        <v>183</v>
      </c>
      <c r="B75" s="42" t="s">
        <v>184</v>
      </c>
      <c r="C75" s="6" t="s">
        <v>34</v>
      </c>
      <c r="D75" s="41" t="s">
        <v>35</v>
      </c>
      <c r="E75" s="43">
        <v>2557</v>
      </c>
      <c r="F75" s="56"/>
      <c r="G75" s="49" t="s">
        <v>45</v>
      </c>
      <c r="H75" s="951" t="s">
        <v>185</v>
      </c>
      <c r="I75" s="52"/>
      <c r="J75" s="78"/>
      <c r="K75" s="72">
        <f t="shared" si="90"/>
        <v>0</v>
      </c>
      <c r="L75" s="56"/>
      <c r="M75" s="73"/>
      <c r="N75" s="77"/>
      <c r="O75" s="75">
        <f t="shared" si="75"/>
        <v>0</v>
      </c>
      <c r="P75" s="56"/>
      <c r="Q75" s="56"/>
      <c r="R75" s="72">
        <f t="shared" si="76"/>
        <v>0</v>
      </c>
      <c r="S75" s="56"/>
      <c r="T75" s="73"/>
      <c r="U75" s="77"/>
      <c r="V75" s="88">
        <f t="shared" si="77"/>
        <v>0</v>
      </c>
      <c r="W75" s="78"/>
      <c r="X75" s="78"/>
      <c r="Y75" s="88">
        <f t="shared" si="78"/>
        <v>0</v>
      </c>
      <c r="Z75" s="6"/>
      <c r="AA75" s="73"/>
      <c r="AB75" s="77"/>
      <c r="AC75" s="88">
        <f t="shared" si="79"/>
        <v>0</v>
      </c>
      <c r="AD75" s="43"/>
      <c r="AE75" s="43"/>
      <c r="AF75" s="88">
        <f t="shared" si="80"/>
        <v>0</v>
      </c>
      <c r="AG75" s="6"/>
      <c r="AH75" s="117"/>
      <c r="AI75" s="100"/>
      <c r="AJ75" s="88">
        <f t="shared" si="81"/>
        <v>0</v>
      </c>
      <c r="AK75" s="6"/>
      <c r="AL75" s="6"/>
      <c r="AM75" s="6"/>
      <c r="AN75" s="6"/>
      <c r="AO75" s="117"/>
      <c r="AP75" s="77"/>
      <c r="AQ75" s="6"/>
      <c r="AR75" s="6"/>
      <c r="AS75" s="6"/>
      <c r="AT75" s="6"/>
      <c r="AU75" s="6"/>
      <c r="AV75" s="122"/>
      <c r="AW75" s="77"/>
      <c r="AX75" s="6">
        <v>2163.1999999999998</v>
      </c>
      <c r="AY75" s="139">
        <v>20000</v>
      </c>
      <c r="AZ75" s="145">
        <v>1.4487E-2</v>
      </c>
      <c r="BA75" s="141">
        <f t="shared" si="91"/>
        <v>289.74</v>
      </c>
      <c r="BB75" s="72"/>
      <c r="BC75" s="142"/>
      <c r="BD75" s="147"/>
      <c r="BE75" s="141">
        <f t="shared" si="92"/>
        <v>289.74</v>
      </c>
      <c r="BF75" s="139">
        <v>20000</v>
      </c>
      <c r="BG75" s="56">
        <v>1.52838E-2</v>
      </c>
      <c r="BH75" s="72">
        <f t="shared" si="93"/>
        <v>305.67599999999999</v>
      </c>
      <c r="BI75" s="56"/>
      <c r="BJ75" s="164">
        <v>595.41600000000005</v>
      </c>
      <c r="BK75" s="165"/>
      <c r="BL75" s="75">
        <f t="shared" si="95"/>
        <v>-289.74000000000007</v>
      </c>
      <c r="BM75" s="139">
        <v>20000</v>
      </c>
      <c r="BN75" s="56">
        <v>1.6353699999999999E-2</v>
      </c>
      <c r="BO75" s="72">
        <f t="shared" si="96"/>
        <v>327.07399999999996</v>
      </c>
      <c r="BP75" s="56"/>
      <c r="BQ75" s="164">
        <v>594.67399999999998</v>
      </c>
      <c r="BR75" s="147"/>
      <c r="BS75" s="75">
        <f t="shared" si="98"/>
        <v>-267.60000000000002</v>
      </c>
      <c r="BT75" s="139">
        <v>20000</v>
      </c>
      <c r="BU75" s="191">
        <v>1.74167E-2</v>
      </c>
      <c r="BV75" s="190">
        <f t="shared" si="88"/>
        <v>348.334</v>
      </c>
      <c r="BW75" s="56"/>
      <c r="BX75" s="164">
        <v>633.45399999999995</v>
      </c>
      <c r="BY75" s="147"/>
      <c r="BZ75" s="190">
        <f t="shared" si="87"/>
        <v>-285.11999999999995</v>
      </c>
      <c r="CA75" s="139">
        <v>20000</v>
      </c>
      <c r="CB75" s="191">
        <v>1.8461700000000001E-2</v>
      </c>
      <c r="CC75" s="194">
        <f t="shared" si="82"/>
        <v>369.23400000000004</v>
      </c>
      <c r="CD75" s="262"/>
      <c r="CE75" s="164">
        <v>671.39400000000001</v>
      </c>
      <c r="CF75" s="204"/>
      <c r="CG75" s="208">
        <f t="shared" si="89"/>
        <v>-302.15999999999997</v>
      </c>
      <c r="CH75" s="208"/>
      <c r="CI75" s="208"/>
      <c r="CJ75" s="208"/>
      <c r="CK75" s="208"/>
      <c r="CL75" s="223"/>
      <c r="CM75" s="224"/>
      <c r="CN75" s="208"/>
      <c r="CO75" s="219"/>
      <c r="CP75" s="220">
        <f t="shared" si="73"/>
        <v>1308.3199999999997</v>
      </c>
      <c r="CQ75" s="221"/>
      <c r="CR75" s="6" t="s">
        <v>37</v>
      </c>
    </row>
    <row r="76" spans="1:97" s="3" customFormat="1" ht="45" customHeight="1">
      <c r="A76" s="41" t="s">
        <v>186</v>
      </c>
      <c r="B76" s="42" t="s">
        <v>71</v>
      </c>
      <c r="C76" s="6" t="s">
        <v>34</v>
      </c>
      <c r="D76" s="41" t="s">
        <v>35</v>
      </c>
      <c r="E76" s="43">
        <v>2700</v>
      </c>
      <c r="F76" s="56"/>
      <c r="G76" s="49" t="s">
        <v>45</v>
      </c>
      <c r="H76" s="951" t="s">
        <v>187</v>
      </c>
      <c r="I76" s="43"/>
      <c r="J76" s="78"/>
      <c r="K76" s="72">
        <f t="shared" si="90"/>
        <v>0</v>
      </c>
      <c r="L76" s="56"/>
      <c r="M76" s="73"/>
      <c r="N76" s="77"/>
      <c r="O76" s="75">
        <f t="shared" si="75"/>
        <v>0</v>
      </c>
      <c r="P76" s="56"/>
      <c r="Q76" s="56"/>
      <c r="R76" s="72">
        <f t="shared" si="76"/>
        <v>0</v>
      </c>
      <c r="S76" s="56"/>
      <c r="T76" s="73"/>
      <c r="U76" s="77"/>
      <c r="V76" s="88">
        <f t="shared" si="77"/>
        <v>0</v>
      </c>
      <c r="W76" s="78"/>
      <c r="X76" s="78"/>
      <c r="Y76" s="88">
        <f t="shared" si="78"/>
        <v>0</v>
      </c>
      <c r="Z76" s="102"/>
      <c r="AA76" s="73"/>
      <c r="AB76" s="103"/>
      <c r="AC76" s="88">
        <f t="shared" si="79"/>
        <v>0</v>
      </c>
      <c r="AD76" s="104"/>
      <c r="AE76" s="104"/>
      <c r="AF76" s="88">
        <f t="shared" si="80"/>
        <v>0</v>
      </c>
      <c r="AG76" s="102"/>
      <c r="AH76" s="117"/>
      <c r="AI76" s="100"/>
      <c r="AJ76" s="88">
        <f t="shared" si="81"/>
        <v>0</v>
      </c>
      <c r="AK76" s="102"/>
      <c r="AL76" s="102"/>
      <c r="AM76" s="102"/>
      <c r="AN76" s="102"/>
      <c r="AO76" s="117"/>
      <c r="AP76" s="103"/>
      <c r="AQ76" s="102"/>
      <c r="AR76" s="102"/>
      <c r="AS76" s="99"/>
      <c r="AT76" s="102"/>
      <c r="AU76" s="102"/>
      <c r="AV76" s="122"/>
      <c r="AW76" s="103"/>
      <c r="AX76" s="99"/>
      <c r="AY76" s="146">
        <v>1000</v>
      </c>
      <c r="AZ76" s="145">
        <v>1.4487E-2</v>
      </c>
      <c r="BA76" s="141">
        <f t="shared" si="91"/>
        <v>14.487</v>
      </c>
      <c r="BB76" s="141"/>
      <c r="BC76" s="142"/>
      <c r="BD76" s="149"/>
      <c r="BE76" s="141">
        <f t="shared" si="92"/>
        <v>14.487</v>
      </c>
      <c r="BF76" s="146">
        <v>1000</v>
      </c>
      <c r="BG76" s="56">
        <v>2.0378400000000001E-2</v>
      </c>
      <c r="BH76" s="72">
        <f t="shared" si="93"/>
        <v>20.378400000000003</v>
      </c>
      <c r="BI76" s="56"/>
      <c r="BJ76" s="164">
        <v>39.694400000000002</v>
      </c>
      <c r="BK76" s="165"/>
      <c r="BL76" s="75">
        <f t="shared" si="95"/>
        <v>-19.315999999999999</v>
      </c>
      <c r="BM76" s="146">
        <v>1000</v>
      </c>
      <c r="BN76" s="56">
        <v>2.1804899999999999E-2</v>
      </c>
      <c r="BO76" s="72">
        <f t="shared" si="96"/>
        <v>21.8049</v>
      </c>
      <c r="BP76" s="56"/>
      <c r="BQ76" s="164">
        <v>2.5548999999999999</v>
      </c>
      <c r="BR76" s="147"/>
      <c r="BS76" s="75">
        <f t="shared" si="98"/>
        <v>19.25</v>
      </c>
      <c r="BT76" s="146">
        <v>1000</v>
      </c>
      <c r="BU76" s="195">
        <v>2.3222199999999998E-2</v>
      </c>
      <c r="BV76" s="190">
        <f t="shared" si="88"/>
        <v>23.222199999999997</v>
      </c>
      <c r="BW76" s="56"/>
      <c r="BX76" s="164">
        <v>23.222200000000001</v>
      </c>
      <c r="BY76" s="147"/>
      <c r="BZ76" s="190">
        <f t="shared" si="87"/>
        <v>-3.5527136788005009E-15</v>
      </c>
      <c r="CA76" s="139">
        <v>1000</v>
      </c>
      <c r="CB76" s="195">
        <v>2.4615499999999998E-2</v>
      </c>
      <c r="CC76" s="194">
        <f t="shared" si="82"/>
        <v>24.615499999999997</v>
      </c>
      <c r="CD76" s="190"/>
      <c r="CE76" s="142">
        <v>24.615500000000001</v>
      </c>
      <c r="CF76" s="204"/>
      <c r="CG76" s="194">
        <f t="shared" si="89"/>
        <v>0</v>
      </c>
      <c r="CH76" s="194"/>
      <c r="CI76" s="194"/>
      <c r="CJ76" s="194"/>
      <c r="CK76" s="194"/>
      <c r="CL76" s="142"/>
      <c r="CM76" s="218"/>
      <c r="CN76" s="194"/>
      <c r="CO76" s="219"/>
      <c r="CP76" s="220">
        <f t="shared" si="73"/>
        <v>14.420999999999998</v>
      </c>
      <c r="CQ76" s="221"/>
      <c r="CR76" s="6" t="s">
        <v>37</v>
      </c>
    </row>
    <row r="77" spans="1:97" s="2" customFormat="1" ht="15" customHeight="1">
      <c r="A77" s="41" t="s">
        <v>188</v>
      </c>
      <c r="B77" s="42" t="s">
        <v>189</v>
      </c>
      <c r="C77" s="6" t="s">
        <v>34</v>
      </c>
      <c r="D77" s="41" t="s">
        <v>35</v>
      </c>
      <c r="E77" s="43">
        <v>2726</v>
      </c>
      <c r="F77" s="6"/>
      <c r="G77" s="41" t="s">
        <v>45</v>
      </c>
      <c r="H77" s="954" t="s">
        <v>190</v>
      </c>
      <c r="I77" s="52"/>
      <c r="J77" s="42"/>
      <c r="K77" s="72">
        <f t="shared" si="90"/>
        <v>0</v>
      </c>
      <c r="L77" s="6"/>
      <c r="M77" s="79"/>
      <c r="N77" s="77"/>
      <c r="O77" s="75">
        <f t="shared" si="75"/>
        <v>0</v>
      </c>
      <c r="P77" s="6"/>
      <c r="Q77" s="6"/>
      <c r="R77" s="72">
        <f t="shared" si="76"/>
        <v>0</v>
      </c>
      <c r="S77" s="6"/>
      <c r="T77" s="79"/>
      <c r="U77" s="77"/>
      <c r="V77" s="88">
        <f t="shared" si="77"/>
        <v>0</v>
      </c>
      <c r="W77" s="42"/>
      <c r="X77" s="42"/>
      <c r="Y77" s="88">
        <f t="shared" si="78"/>
        <v>0</v>
      </c>
      <c r="Z77" s="102"/>
      <c r="AA77" s="79"/>
      <c r="AB77" s="103"/>
      <c r="AC77" s="88">
        <f t="shared" si="79"/>
        <v>0</v>
      </c>
      <c r="AD77" s="104"/>
      <c r="AE77" s="104"/>
      <c r="AF77" s="88">
        <f t="shared" si="80"/>
        <v>0</v>
      </c>
      <c r="AG77" s="102"/>
      <c r="AH77" s="120"/>
      <c r="AI77" s="100"/>
      <c r="AJ77" s="88">
        <f t="shared" si="81"/>
        <v>0</v>
      </c>
      <c r="AK77" s="102"/>
      <c r="AL77" s="102"/>
      <c r="AM77" s="102"/>
      <c r="AN77" s="102"/>
      <c r="AO77" s="128" t="s">
        <v>118</v>
      </c>
      <c r="AP77" s="103"/>
      <c r="AQ77" s="102"/>
      <c r="AR77" s="102"/>
      <c r="AS77" s="99"/>
      <c r="AT77" s="102"/>
      <c r="AU77" s="102"/>
      <c r="AV77" s="128">
        <v>10881.8</v>
      </c>
      <c r="AW77" s="103"/>
      <c r="AX77" s="99"/>
      <c r="AY77" s="146">
        <v>710000</v>
      </c>
      <c r="AZ77" s="148">
        <v>9.6579999999999999E-3</v>
      </c>
      <c r="BA77" s="141">
        <f t="shared" si="91"/>
        <v>6857.18</v>
      </c>
      <c r="BB77" s="141"/>
      <c r="BC77" s="142"/>
      <c r="BD77" s="149"/>
      <c r="BE77" s="141">
        <f t="shared" si="92"/>
        <v>6857.18</v>
      </c>
      <c r="BF77" s="146">
        <v>710000</v>
      </c>
      <c r="BG77" s="56">
        <v>1.0189200000000001E-2</v>
      </c>
      <c r="BH77" s="72">
        <f t="shared" si="93"/>
        <v>7234.3320000000003</v>
      </c>
      <c r="BI77" s="168">
        <f t="shared" si="94"/>
        <v>152.83800000000002</v>
      </c>
      <c r="BJ77" s="164">
        <v>13504.072</v>
      </c>
      <c r="BK77" s="165"/>
      <c r="BL77" s="75">
        <f t="shared" si="95"/>
        <v>-6422.5779999999995</v>
      </c>
      <c r="BM77" s="146">
        <v>710000</v>
      </c>
      <c r="BN77" s="6">
        <v>1.09024E-2</v>
      </c>
      <c r="BO77" s="72">
        <f t="shared" si="96"/>
        <v>7740.7039999999997</v>
      </c>
      <c r="BP77" s="168">
        <f t="shared" si="97"/>
        <v>163.536</v>
      </c>
      <c r="BQ77" s="164">
        <v>7577.174</v>
      </c>
      <c r="BR77" s="147"/>
      <c r="BS77" s="75">
        <f t="shared" si="98"/>
        <v>-6.0000000003128662E-3</v>
      </c>
      <c r="BT77" s="146">
        <v>710000</v>
      </c>
      <c r="BU77" s="193">
        <v>1.1611099999999999E-2</v>
      </c>
      <c r="BV77" s="190">
        <f t="shared" si="88"/>
        <v>8243.8809999999994</v>
      </c>
      <c r="BW77" s="168">
        <f t="shared" si="99"/>
        <v>174.16649999999998</v>
      </c>
      <c r="BX77" s="164">
        <v>8069.7145</v>
      </c>
      <c r="BY77" s="147"/>
      <c r="BZ77" s="194">
        <f t="shared" si="87"/>
        <v>-6.2527760746888816E-13</v>
      </c>
      <c r="CA77" s="146">
        <v>710000</v>
      </c>
      <c r="CB77" s="6">
        <v>1.2307800000000001E-2</v>
      </c>
      <c r="CC77" s="194">
        <f t="shared" si="82"/>
        <v>8738.5380000000005</v>
      </c>
      <c r="CD77" s="190">
        <f t="shared" si="100"/>
        <v>184.61700000000002</v>
      </c>
      <c r="CE77" s="164">
        <v>8553.9210000000003</v>
      </c>
      <c r="CF77" s="204"/>
      <c r="CG77" s="194">
        <f t="shared" si="89"/>
        <v>0</v>
      </c>
      <c r="CH77" s="194"/>
      <c r="CI77" s="194"/>
      <c r="CJ77" s="194"/>
      <c r="CK77" s="194"/>
      <c r="CL77" s="142"/>
      <c r="CM77" s="218"/>
      <c r="CN77" s="194"/>
      <c r="CO77" s="219"/>
      <c r="CP77" s="220">
        <f t="shared" si="73"/>
        <v>434.59599999999983</v>
      </c>
      <c r="CQ77" s="221"/>
      <c r="CR77" s="6" t="s">
        <v>37</v>
      </c>
      <c r="CS77" s="226"/>
    </row>
    <row r="78" spans="1:97" s="3" customFormat="1" ht="60" customHeight="1">
      <c r="A78" s="41" t="s">
        <v>191</v>
      </c>
      <c r="B78" s="42" t="s">
        <v>192</v>
      </c>
      <c r="C78" s="6" t="s">
        <v>34</v>
      </c>
      <c r="D78" s="41" t="s">
        <v>35</v>
      </c>
      <c r="E78" s="55">
        <v>2861</v>
      </c>
      <c r="F78" s="56"/>
      <c r="G78" s="57" t="s">
        <v>41</v>
      </c>
      <c r="H78" s="952" t="s">
        <v>193</v>
      </c>
      <c r="I78" s="63"/>
      <c r="J78" s="78"/>
      <c r="K78" s="72">
        <f t="shared" si="90"/>
        <v>0</v>
      </c>
      <c r="L78" s="56"/>
      <c r="M78" s="79">
        <v>23903</v>
      </c>
      <c r="N78" s="77"/>
      <c r="O78" s="75">
        <f t="shared" si="75"/>
        <v>-23903</v>
      </c>
      <c r="P78" s="56"/>
      <c r="Q78" s="56"/>
      <c r="R78" s="72">
        <f t="shared" si="76"/>
        <v>0</v>
      </c>
      <c r="S78" s="56"/>
      <c r="T78" s="79">
        <v>19380</v>
      </c>
      <c r="U78" s="77"/>
      <c r="V78" s="88">
        <f t="shared" si="77"/>
        <v>-19380</v>
      </c>
      <c r="W78" s="78"/>
      <c r="X78" s="78"/>
      <c r="Y78" s="88">
        <f t="shared" si="78"/>
        <v>0</v>
      </c>
      <c r="Z78" s="102"/>
      <c r="AA78" s="79">
        <v>20736.599999999999</v>
      </c>
      <c r="AB78" s="103"/>
      <c r="AC78" s="88">
        <f t="shared" si="79"/>
        <v>-20736.599999999999</v>
      </c>
      <c r="AD78" s="104"/>
      <c r="AE78" s="104"/>
      <c r="AF78" s="88">
        <f t="shared" si="80"/>
        <v>0</v>
      </c>
      <c r="AG78" s="102"/>
      <c r="AH78" s="120">
        <v>22207.200000000001</v>
      </c>
      <c r="AI78" s="100"/>
      <c r="AJ78" s="88">
        <f t="shared" si="81"/>
        <v>-22207.200000000001</v>
      </c>
      <c r="AK78" s="102"/>
      <c r="AL78" s="102"/>
      <c r="AM78" s="102"/>
      <c r="AN78" s="102"/>
      <c r="AO78" s="120">
        <v>23985.599999999999</v>
      </c>
      <c r="AP78" s="103"/>
      <c r="AQ78" s="102"/>
      <c r="AR78" s="102"/>
      <c r="AS78" s="99"/>
      <c r="AT78" s="102"/>
      <c r="AU78" s="102"/>
      <c r="AV78" s="128">
        <v>38497.800000000003</v>
      </c>
      <c r="AW78" s="103"/>
      <c r="AX78" s="99"/>
      <c r="AY78" s="146">
        <v>3230000</v>
      </c>
      <c r="AZ78" s="145">
        <v>1.4487E-2</v>
      </c>
      <c r="BA78" s="141">
        <f t="shared" si="91"/>
        <v>46793.01</v>
      </c>
      <c r="BB78" s="141"/>
      <c r="BC78" s="142">
        <v>46793.01</v>
      </c>
      <c r="BD78" s="149"/>
      <c r="BE78" s="141">
        <f t="shared" si="92"/>
        <v>0</v>
      </c>
      <c r="BF78" s="146">
        <v>3230000</v>
      </c>
      <c r="BG78" s="56">
        <v>1.52838E-2</v>
      </c>
      <c r="BH78" s="72">
        <f t="shared" si="93"/>
        <v>49366.673999999999</v>
      </c>
      <c r="BI78" s="56"/>
      <c r="BJ78" s="164">
        <v>49366.673999999999</v>
      </c>
      <c r="BK78" s="165"/>
      <c r="BL78" s="75">
        <f t="shared" si="95"/>
        <v>0</v>
      </c>
      <c r="BM78" s="146">
        <v>3230000</v>
      </c>
      <c r="BN78" s="56">
        <v>1.6353699999999999E-2</v>
      </c>
      <c r="BO78" s="72">
        <f t="shared" si="96"/>
        <v>52822.450999999994</v>
      </c>
      <c r="BP78" s="56"/>
      <c r="BQ78" s="164">
        <v>52822.451000000001</v>
      </c>
      <c r="BR78" s="147"/>
      <c r="BS78" s="75">
        <f t="shared" si="98"/>
        <v>0</v>
      </c>
      <c r="BT78" s="146">
        <v>3230000</v>
      </c>
      <c r="BU78" s="191">
        <v>1.74167E-2</v>
      </c>
      <c r="BV78" s="190">
        <f t="shared" si="88"/>
        <v>56255.940999999999</v>
      </c>
      <c r="BW78" s="56"/>
      <c r="BX78" s="164">
        <v>56255.940999999999</v>
      </c>
      <c r="BY78" s="147"/>
      <c r="BZ78" s="190">
        <f t="shared" si="87"/>
        <v>0</v>
      </c>
      <c r="CA78" s="139">
        <v>3230000</v>
      </c>
      <c r="CB78" s="191">
        <v>1.8461700000000001E-2</v>
      </c>
      <c r="CC78" s="194">
        <f t="shared" si="82"/>
        <v>59631.291000000005</v>
      </c>
      <c r="CD78" s="190"/>
      <c r="CE78" s="142">
        <v>59631.290999999997</v>
      </c>
      <c r="CF78" s="204"/>
      <c r="CG78" s="194">
        <f t="shared" si="89"/>
        <v>0</v>
      </c>
      <c r="CH78" s="194"/>
      <c r="CI78" s="194"/>
      <c r="CJ78" s="194"/>
      <c r="CK78" s="194"/>
      <c r="CL78" s="142"/>
      <c r="CM78" s="218"/>
      <c r="CN78" s="194"/>
      <c r="CO78" s="219"/>
      <c r="CP78" s="220">
        <f t="shared" si="73"/>
        <v>-86226.8</v>
      </c>
      <c r="CQ78" s="221"/>
      <c r="CR78" s="6" t="s">
        <v>37</v>
      </c>
      <c r="CS78" s="228"/>
    </row>
    <row r="79" spans="1:97" s="3" customFormat="1" ht="30" customHeight="1">
      <c r="A79" s="41" t="s">
        <v>194</v>
      </c>
      <c r="B79" s="42" t="s">
        <v>195</v>
      </c>
      <c r="C79" s="6" t="s">
        <v>34</v>
      </c>
      <c r="D79" s="41" t="s">
        <v>35</v>
      </c>
      <c r="E79" s="55">
        <v>2942</v>
      </c>
      <c r="F79" s="52"/>
      <c r="G79" s="57" t="s">
        <v>53</v>
      </c>
      <c r="H79" s="62">
        <v>10002942000007</v>
      </c>
      <c r="I79" s="52"/>
      <c r="J79" s="78"/>
      <c r="K79" s="72">
        <f t="shared" si="90"/>
        <v>0</v>
      </c>
      <c r="L79" s="56"/>
      <c r="M79" s="79"/>
      <c r="N79" s="77"/>
      <c r="O79" s="75">
        <f t="shared" si="75"/>
        <v>0</v>
      </c>
      <c r="P79" s="56"/>
      <c r="Q79" s="56"/>
      <c r="R79" s="72">
        <f t="shared" si="76"/>
        <v>0</v>
      </c>
      <c r="S79" s="56"/>
      <c r="T79" s="79"/>
      <c r="U79" s="77"/>
      <c r="V79" s="88">
        <f t="shared" si="77"/>
        <v>0</v>
      </c>
      <c r="W79" s="245"/>
      <c r="X79" s="245"/>
      <c r="Y79" s="88">
        <f t="shared" si="78"/>
        <v>0</v>
      </c>
      <c r="Z79" s="105"/>
      <c r="AA79" s="79"/>
      <c r="AB79" s="100"/>
      <c r="AC79" s="88">
        <f t="shared" si="79"/>
        <v>0</v>
      </c>
      <c r="AD79" s="107"/>
      <c r="AE79" s="107"/>
      <c r="AF79" s="88">
        <f t="shared" si="80"/>
        <v>0</v>
      </c>
      <c r="AG79" s="105"/>
      <c r="AH79" s="120"/>
      <c r="AI79" s="100"/>
      <c r="AJ79" s="88">
        <f t="shared" si="81"/>
        <v>0</v>
      </c>
      <c r="AK79" s="248"/>
      <c r="AL79" s="105"/>
      <c r="AM79" s="105"/>
      <c r="AN79" s="102"/>
      <c r="AO79" s="120" t="s">
        <v>118</v>
      </c>
      <c r="AP79" s="103"/>
      <c r="AQ79" s="105"/>
      <c r="AR79" s="105"/>
      <c r="AS79" s="99"/>
      <c r="AT79" s="105"/>
      <c r="AU79" s="105"/>
      <c r="AV79" s="128">
        <v>4052400</v>
      </c>
      <c r="AW79" s="106"/>
      <c r="AX79" s="121">
        <v>95286.1</v>
      </c>
      <c r="AY79" s="139">
        <v>210000000</v>
      </c>
      <c r="AZ79" s="145">
        <v>1.4487E-2</v>
      </c>
      <c r="BA79" s="141">
        <f t="shared" si="91"/>
        <v>3042270</v>
      </c>
      <c r="BB79" s="72"/>
      <c r="BC79" s="142">
        <v>3042270</v>
      </c>
      <c r="BD79" s="150"/>
      <c r="BE79" s="141">
        <f t="shared" si="92"/>
        <v>0</v>
      </c>
      <c r="BF79" s="139">
        <v>210000000</v>
      </c>
      <c r="BG79" s="56">
        <v>1.52838E-2</v>
      </c>
      <c r="BH79" s="72">
        <f t="shared" si="93"/>
        <v>3209598</v>
      </c>
      <c r="BI79" s="56"/>
      <c r="BJ79" s="164">
        <v>3209598</v>
      </c>
      <c r="BK79" s="165"/>
      <c r="BL79" s="75">
        <f t="shared" si="95"/>
        <v>0</v>
      </c>
      <c r="BM79" s="139">
        <v>210000000</v>
      </c>
      <c r="BN79" s="56">
        <v>1.6353699999999999E-2</v>
      </c>
      <c r="BO79" s="72">
        <f t="shared" si="96"/>
        <v>3434276.9999999995</v>
      </c>
      <c r="BP79" s="56"/>
      <c r="BQ79" s="164">
        <v>3434277</v>
      </c>
      <c r="BR79" s="147"/>
      <c r="BS79" s="75">
        <f t="shared" si="98"/>
        <v>0</v>
      </c>
      <c r="BT79" s="139">
        <v>210000000</v>
      </c>
      <c r="BU79" s="191">
        <v>1.74167E-2</v>
      </c>
      <c r="BV79" s="190">
        <f t="shared" si="88"/>
        <v>3657507</v>
      </c>
      <c r="BW79" s="56"/>
      <c r="BX79" s="164">
        <v>3657507</v>
      </c>
      <c r="BY79" s="147"/>
      <c r="BZ79" s="190">
        <f t="shared" si="87"/>
        <v>0</v>
      </c>
      <c r="CA79" s="56">
        <v>210000000</v>
      </c>
      <c r="CB79" s="56">
        <v>1.8461700000000001E-2</v>
      </c>
      <c r="CC79" s="194">
        <f t="shared" si="82"/>
        <v>3876957</v>
      </c>
      <c r="CD79" s="190"/>
      <c r="CE79" s="164">
        <v>3876957</v>
      </c>
      <c r="CF79" s="204"/>
      <c r="CG79" s="194">
        <f t="shared" si="89"/>
        <v>0</v>
      </c>
      <c r="CH79" s="194"/>
      <c r="CI79" s="194"/>
      <c r="CJ79" s="194"/>
      <c r="CK79" s="194"/>
      <c r="CL79" s="142"/>
      <c r="CM79" s="218"/>
      <c r="CN79" s="194"/>
      <c r="CO79" s="219"/>
      <c r="CP79" s="220">
        <f t="shared" si="73"/>
        <v>95286.1</v>
      </c>
      <c r="CQ79" s="221"/>
      <c r="CR79" s="6" t="s">
        <v>37</v>
      </c>
      <c r="CS79" s="227" t="s">
        <v>42</v>
      </c>
    </row>
    <row r="80" spans="1:97" s="3" customFormat="1" ht="60" customHeight="1">
      <c r="A80" s="41" t="s">
        <v>196</v>
      </c>
      <c r="B80" s="42" t="s">
        <v>197</v>
      </c>
      <c r="C80" s="6" t="s">
        <v>34</v>
      </c>
      <c r="D80" s="41" t="s">
        <v>35</v>
      </c>
      <c r="E80" s="55">
        <v>3212</v>
      </c>
      <c r="F80" s="56"/>
      <c r="G80" s="57" t="s">
        <v>41</v>
      </c>
      <c r="H80" s="952" t="s">
        <v>198</v>
      </c>
      <c r="I80" s="63"/>
      <c r="J80" s="78"/>
      <c r="K80" s="72">
        <f t="shared" si="90"/>
        <v>0</v>
      </c>
      <c r="L80" s="56"/>
      <c r="M80" s="79">
        <v>55968</v>
      </c>
      <c r="N80" s="77"/>
      <c r="O80" s="75">
        <f t="shared" si="75"/>
        <v>-55968</v>
      </c>
      <c r="P80" s="56"/>
      <c r="Q80" s="56"/>
      <c r="R80" s="72">
        <f t="shared" si="76"/>
        <v>0</v>
      </c>
      <c r="S80" s="56"/>
      <c r="T80" s="79">
        <v>45288</v>
      </c>
      <c r="U80" s="77"/>
      <c r="V80" s="88">
        <f t="shared" si="77"/>
        <v>-45288</v>
      </c>
      <c r="W80" s="78"/>
      <c r="X80" s="78"/>
      <c r="Y80" s="88">
        <f t="shared" si="78"/>
        <v>0</v>
      </c>
      <c r="Z80" s="121"/>
      <c r="AA80" s="79">
        <v>48458.16</v>
      </c>
      <c r="AB80" s="129"/>
      <c r="AC80" s="88">
        <f t="shared" si="79"/>
        <v>-48458.16</v>
      </c>
      <c r="AD80" s="247"/>
      <c r="AE80" s="247"/>
      <c r="AF80" s="88">
        <f t="shared" si="80"/>
        <v>0</v>
      </c>
      <c r="AG80" s="121"/>
      <c r="AH80" s="120">
        <v>51894.720000000001</v>
      </c>
      <c r="AI80" s="100"/>
      <c r="AJ80" s="88">
        <f t="shared" si="81"/>
        <v>-51894.720000000001</v>
      </c>
      <c r="AK80" s="248"/>
      <c r="AL80" s="121"/>
      <c r="AM80" s="121"/>
      <c r="AN80" s="102"/>
      <c r="AO80" s="120">
        <v>56050.559999999998</v>
      </c>
      <c r="AP80" s="103"/>
      <c r="AQ80" s="121"/>
      <c r="AR80" s="121"/>
      <c r="AS80" s="99"/>
      <c r="AT80" s="121"/>
      <c r="AU80" s="121"/>
      <c r="AV80" s="128">
        <v>89963.28</v>
      </c>
      <c r="AW80" s="129"/>
      <c r="AX80" s="99"/>
      <c r="AY80" s="146">
        <v>6660000</v>
      </c>
      <c r="AZ80" s="145">
        <v>1.4487E-2</v>
      </c>
      <c r="BA80" s="141">
        <f t="shared" si="91"/>
        <v>96483.42</v>
      </c>
      <c r="BB80" s="72"/>
      <c r="BC80" s="142">
        <v>96483.42</v>
      </c>
      <c r="BD80" s="256"/>
      <c r="BE80" s="141">
        <f t="shared" si="92"/>
        <v>0</v>
      </c>
      <c r="BF80" s="146">
        <v>6660000</v>
      </c>
      <c r="BG80" s="56">
        <v>1.52838E-2</v>
      </c>
      <c r="BH80" s="72">
        <f t="shared" si="93"/>
        <v>101790.10800000001</v>
      </c>
      <c r="BI80" s="56"/>
      <c r="BJ80" s="164">
        <v>101790.10799999999</v>
      </c>
      <c r="BK80" s="165"/>
      <c r="BL80" s="75">
        <f t="shared" si="95"/>
        <v>0</v>
      </c>
      <c r="BM80" s="146">
        <v>6660000</v>
      </c>
      <c r="BN80" s="56">
        <v>1.6353699999999999E-2</v>
      </c>
      <c r="BO80" s="72">
        <f t="shared" si="96"/>
        <v>108915.64199999999</v>
      </c>
      <c r="BP80" s="56"/>
      <c r="BQ80" s="164">
        <v>108915.64200000001</v>
      </c>
      <c r="BR80" s="147"/>
      <c r="BS80" s="75">
        <f t="shared" si="98"/>
        <v>0</v>
      </c>
      <c r="BT80" s="146">
        <v>6660000</v>
      </c>
      <c r="BU80" s="191">
        <v>1.74167E-2</v>
      </c>
      <c r="BV80" s="190">
        <f t="shared" si="88"/>
        <v>115995.22200000001</v>
      </c>
      <c r="BW80" s="56"/>
      <c r="BX80" s="164">
        <v>115995.22199999999</v>
      </c>
      <c r="BY80" s="147"/>
      <c r="BZ80" s="190">
        <f t="shared" si="87"/>
        <v>1.4551915228366852E-11</v>
      </c>
      <c r="CA80" s="139">
        <v>6660000</v>
      </c>
      <c r="CB80" s="191">
        <v>1.8461700000000001E-2</v>
      </c>
      <c r="CC80" s="194">
        <f t="shared" si="82"/>
        <v>122954.92200000001</v>
      </c>
      <c r="CD80" s="190"/>
      <c r="CE80" s="142">
        <v>122954.92200000001</v>
      </c>
      <c r="CF80" s="204"/>
      <c r="CG80" s="194">
        <f t="shared" si="89"/>
        <v>0</v>
      </c>
      <c r="CH80" s="194"/>
      <c r="CI80" s="194"/>
      <c r="CJ80" s="194"/>
      <c r="CK80" s="194"/>
      <c r="CL80" s="142"/>
      <c r="CM80" s="218"/>
      <c r="CN80" s="194"/>
      <c r="CO80" s="219"/>
      <c r="CP80" s="220">
        <f t="shared" si="73"/>
        <v>-201608.88</v>
      </c>
      <c r="CQ80" s="221"/>
      <c r="CR80" s="6" t="s">
        <v>37</v>
      </c>
      <c r="CS80" s="228"/>
    </row>
    <row r="81" spans="1:97" s="3" customFormat="1" ht="60" customHeight="1">
      <c r="A81" s="41" t="s">
        <v>199</v>
      </c>
      <c r="B81" s="42" t="s">
        <v>200</v>
      </c>
      <c r="C81" s="6" t="s">
        <v>34</v>
      </c>
      <c r="D81" s="41" t="s">
        <v>35</v>
      </c>
      <c r="E81" s="55">
        <v>3268</v>
      </c>
      <c r="F81" s="52"/>
      <c r="G81" s="57" t="s">
        <v>41</v>
      </c>
      <c r="H81" s="231" t="s">
        <v>201</v>
      </c>
      <c r="I81" s="63"/>
      <c r="J81" s="78"/>
      <c r="K81" s="72">
        <f t="shared" si="90"/>
        <v>0</v>
      </c>
      <c r="L81" s="56"/>
      <c r="M81" s="79">
        <v>17490</v>
      </c>
      <c r="N81" s="77"/>
      <c r="O81" s="75">
        <f t="shared" si="75"/>
        <v>-17490</v>
      </c>
      <c r="P81" s="56"/>
      <c r="Q81" s="56"/>
      <c r="R81" s="72">
        <f t="shared" si="76"/>
        <v>0</v>
      </c>
      <c r="S81" s="56"/>
      <c r="T81" s="79">
        <v>14178</v>
      </c>
      <c r="U81" s="77"/>
      <c r="V81" s="88">
        <f t="shared" si="77"/>
        <v>-14178</v>
      </c>
      <c r="W81" s="78"/>
      <c r="X81" s="78"/>
      <c r="Y81" s="88">
        <f t="shared" si="78"/>
        <v>0</v>
      </c>
      <c r="Z81" s="105"/>
      <c r="AA81" s="79">
        <v>15170.46</v>
      </c>
      <c r="AB81" s="106"/>
      <c r="AC81" s="88">
        <f t="shared" si="79"/>
        <v>-15170.46</v>
      </c>
      <c r="AD81" s="107"/>
      <c r="AE81" s="107"/>
      <c r="AF81" s="88">
        <f t="shared" si="80"/>
        <v>0</v>
      </c>
      <c r="AG81" s="105"/>
      <c r="AH81" s="120">
        <v>16246.32</v>
      </c>
      <c r="AI81" s="100"/>
      <c r="AJ81" s="88">
        <f t="shared" si="81"/>
        <v>-16246.32</v>
      </c>
      <c r="AK81" s="102"/>
      <c r="AL81" s="105"/>
      <c r="AM81" s="105"/>
      <c r="AN81" s="102"/>
      <c r="AO81" s="120">
        <v>17547.36</v>
      </c>
      <c r="AP81" s="103"/>
      <c r="AQ81" s="105"/>
      <c r="AR81" s="105"/>
      <c r="AS81" s="99"/>
      <c r="AT81" s="105"/>
      <c r="AU81" s="105"/>
      <c r="AV81" s="128">
        <v>28164.18</v>
      </c>
      <c r="AW81" s="106"/>
      <c r="AX81" s="121"/>
      <c r="AY81" s="146">
        <v>6780000</v>
      </c>
      <c r="AZ81" s="145">
        <v>1.4487E-2</v>
      </c>
      <c r="BA81" s="141">
        <f t="shared" si="91"/>
        <v>98221.86</v>
      </c>
      <c r="BB81" s="72"/>
      <c r="BC81" s="142">
        <v>98221.86</v>
      </c>
      <c r="BD81" s="150"/>
      <c r="BE81" s="141">
        <f t="shared" si="92"/>
        <v>0</v>
      </c>
      <c r="BF81" s="146">
        <v>6780000</v>
      </c>
      <c r="BG81" s="56">
        <v>1.52838E-2</v>
      </c>
      <c r="BH81" s="72">
        <f t="shared" si="93"/>
        <v>103624.164</v>
      </c>
      <c r="BI81" s="56"/>
      <c r="BJ81" s="164">
        <v>103624.164</v>
      </c>
      <c r="BK81" s="165"/>
      <c r="BL81" s="75">
        <f t="shared" si="95"/>
        <v>0</v>
      </c>
      <c r="BM81" s="146">
        <v>6780000</v>
      </c>
      <c r="BN81" s="56">
        <v>1.6353699999999999E-2</v>
      </c>
      <c r="BO81" s="72">
        <f t="shared" si="96"/>
        <v>110878.086</v>
      </c>
      <c r="BP81" s="56"/>
      <c r="BQ81" s="164">
        <v>110878.086</v>
      </c>
      <c r="BR81" s="147"/>
      <c r="BS81" s="75">
        <f t="shared" si="98"/>
        <v>0</v>
      </c>
      <c r="BT81" s="146">
        <v>6780000</v>
      </c>
      <c r="BU81" s="191">
        <v>1.74167E-2</v>
      </c>
      <c r="BV81" s="190">
        <f t="shared" si="88"/>
        <v>118085.226</v>
      </c>
      <c r="BW81" s="56"/>
      <c r="BX81" s="164">
        <v>118085.226</v>
      </c>
      <c r="BY81" s="147"/>
      <c r="BZ81" s="190">
        <f t="shared" si="87"/>
        <v>0</v>
      </c>
      <c r="CA81" s="139">
        <v>6780000</v>
      </c>
      <c r="CB81" s="191">
        <v>1.8461700000000001E-2</v>
      </c>
      <c r="CC81" s="194">
        <f t="shared" si="82"/>
        <v>125170.326</v>
      </c>
      <c r="CD81" s="190"/>
      <c r="CE81" s="142">
        <v>125170.326</v>
      </c>
      <c r="CF81" s="204"/>
      <c r="CG81" s="194">
        <f t="shared" si="89"/>
        <v>0</v>
      </c>
      <c r="CH81" s="194"/>
      <c r="CI81" s="194"/>
      <c r="CJ81" s="194"/>
      <c r="CK81" s="194"/>
      <c r="CL81" s="142"/>
      <c r="CM81" s="218"/>
      <c r="CN81" s="194"/>
      <c r="CO81" s="219"/>
      <c r="CP81" s="220">
        <f t="shared" si="73"/>
        <v>-63084.78</v>
      </c>
      <c r="CQ81" s="221"/>
      <c r="CR81" s="6" t="s">
        <v>37</v>
      </c>
      <c r="CS81" s="228"/>
    </row>
    <row r="82" spans="1:97" s="3" customFormat="1" ht="15" customHeight="1">
      <c r="A82" s="41" t="s">
        <v>202</v>
      </c>
      <c r="B82" s="42" t="s">
        <v>203</v>
      </c>
      <c r="C82" s="6" t="s">
        <v>34</v>
      </c>
      <c r="D82" s="41" t="s">
        <v>35</v>
      </c>
      <c r="E82" s="55">
        <v>3313</v>
      </c>
      <c r="F82" s="56"/>
      <c r="G82" s="41" t="s">
        <v>45</v>
      </c>
      <c r="H82" s="952" t="s">
        <v>204</v>
      </c>
      <c r="I82" s="63"/>
      <c r="J82" s="78"/>
      <c r="K82" s="72">
        <f t="shared" si="90"/>
        <v>0</v>
      </c>
      <c r="L82" s="56"/>
      <c r="M82" s="79">
        <v>12826</v>
      </c>
      <c r="N82" s="77"/>
      <c r="O82" s="75">
        <f t="shared" si="75"/>
        <v>-12826</v>
      </c>
      <c r="P82" s="56"/>
      <c r="Q82" s="56"/>
      <c r="R82" s="72">
        <f t="shared" si="76"/>
        <v>0</v>
      </c>
      <c r="S82" s="56"/>
      <c r="T82" s="79">
        <v>8466</v>
      </c>
      <c r="U82" s="77"/>
      <c r="V82" s="88">
        <f t="shared" si="77"/>
        <v>-8466</v>
      </c>
      <c r="W82" s="78"/>
      <c r="X82" s="78"/>
      <c r="Y82" s="88">
        <f t="shared" si="78"/>
        <v>0</v>
      </c>
      <c r="Z82" s="6"/>
      <c r="AA82" s="79">
        <v>9058.6200000000008</v>
      </c>
      <c r="AB82" s="77"/>
      <c r="AC82" s="88">
        <f t="shared" si="79"/>
        <v>-9058.6200000000008</v>
      </c>
      <c r="AD82" s="43"/>
      <c r="AE82" s="43"/>
      <c r="AF82" s="88">
        <f t="shared" si="80"/>
        <v>0</v>
      </c>
      <c r="AG82" s="6"/>
      <c r="AH82" s="120">
        <v>9701.0400000000009</v>
      </c>
      <c r="AI82" s="100"/>
      <c r="AJ82" s="88">
        <f t="shared" si="81"/>
        <v>-9701.0400000000009</v>
      </c>
      <c r="AK82" s="6"/>
      <c r="AL82" s="6"/>
      <c r="AM82" s="6"/>
      <c r="AN82" s="6"/>
      <c r="AO82" s="120">
        <v>10477.92</v>
      </c>
      <c r="AP82" s="77"/>
      <c r="AQ82" s="6"/>
      <c r="AR82" s="6"/>
      <c r="AS82" s="6"/>
      <c r="AT82" s="6"/>
      <c r="AU82" s="6"/>
      <c r="AV82" s="128">
        <v>16817.46</v>
      </c>
      <c r="AW82" s="77"/>
      <c r="AX82" s="6"/>
      <c r="AY82" s="146">
        <v>1080000</v>
      </c>
      <c r="AZ82" s="145">
        <v>1.4487E-2</v>
      </c>
      <c r="BA82" s="141">
        <f t="shared" si="91"/>
        <v>15645.96</v>
      </c>
      <c r="BB82" s="72"/>
      <c r="BC82" s="142">
        <v>15645.96</v>
      </c>
      <c r="BD82" s="147"/>
      <c r="BE82" s="141">
        <f t="shared" si="92"/>
        <v>0</v>
      </c>
      <c r="BF82" s="146">
        <v>1080000</v>
      </c>
      <c r="BG82" s="56">
        <v>1.52838E-2</v>
      </c>
      <c r="BH82" s="72">
        <f t="shared" si="93"/>
        <v>16506.504000000001</v>
      </c>
      <c r="BI82" s="56"/>
      <c r="BJ82" s="164">
        <v>16506.504000000001</v>
      </c>
      <c r="BK82" s="165"/>
      <c r="BL82" s="75">
        <f t="shared" si="95"/>
        <v>0</v>
      </c>
      <c r="BM82" s="146">
        <v>1080000</v>
      </c>
      <c r="BN82" s="56">
        <v>1.6353699999999999E-2</v>
      </c>
      <c r="BO82" s="72">
        <f t="shared" si="96"/>
        <v>17661.995999999999</v>
      </c>
      <c r="BP82" s="56"/>
      <c r="BQ82" s="164">
        <v>17661.995999999999</v>
      </c>
      <c r="BR82" s="147"/>
      <c r="BS82" s="75">
        <f t="shared" si="98"/>
        <v>0</v>
      </c>
      <c r="BT82" s="146">
        <v>1080000</v>
      </c>
      <c r="BU82" s="191">
        <v>1.74167E-2</v>
      </c>
      <c r="BV82" s="190">
        <f t="shared" si="88"/>
        <v>18810.036</v>
      </c>
      <c r="BW82" s="56"/>
      <c r="BX82" s="164">
        <v>18810.036</v>
      </c>
      <c r="BY82" s="147"/>
      <c r="BZ82" s="190">
        <f t="shared" si="87"/>
        <v>0</v>
      </c>
      <c r="CA82" s="139">
        <v>1080000</v>
      </c>
      <c r="CB82" s="191">
        <v>1.8461700000000001E-2</v>
      </c>
      <c r="CC82" s="194">
        <f t="shared" si="82"/>
        <v>19938.636000000002</v>
      </c>
      <c r="CD82" s="190"/>
      <c r="CE82" s="142">
        <v>19938.635999999999</v>
      </c>
      <c r="CF82" s="204"/>
      <c r="CG82" s="194">
        <f t="shared" si="89"/>
        <v>0</v>
      </c>
      <c r="CH82" s="194"/>
      <c r="CI82" s="194"/>
      <c r="CJ82" s="194"/>
      <c r="CK82" s="194"/>
      <c r="CL82" s="142"/>
      <c r="CM82" s="218"/>
      <c r="CN82" s="194"/>
      <c r="CO82" s="219"/>
      <c r="CP82" s="220">
        <f t="shared" si="73"/>
        <v>-40051.660000000003</v>
      </c>
      <c r="CQ82" s="221"/>
      <c r="CR82" s="6" t="s">
        <v>37</v>
      </c>
      <c r="CS82" s="228"/>
    </row>
    <row r="83" spans="1:97" s="3" customFormat="1" ht="15" customHeight="1">
      <c r="A83" s="41" t="s">
        <v>205</v>
      </c>
      <c r="B83" s="41" t="s">
        <v>206</v>
      </c>
      <c r="C83" s="6" t="s">
        <v>34</v>
      </c>
      <c r="D83" s="41" t="s">
        <v>35</v>
      </c>
      <c r="E83" s="55">
        <v>3747</v>
      </c>
      <c r="F83" s="56"/>
      <c r="G83" s="41" t="s">
        <v>41</v>
      </c>
      <c r="H83" s="232" t="s">
        <v>207</v>
      </c>
      <c r="I83" s="63"/>
      <c r="J83" s="78"/>
      <c r="K83" s="72">
        <f t="shared" si="90"/>
        <v>0</v>
      </c>
      <c r="L83" s="56"/>
      <c r="M83" s="79">
        <v>4664</v>
      </c>
      <c r="N83" s="77"/>
      <c r="O83" s="75">
        <f t="shared" si="75"/>
        <v>-4664</v>
      </c>
      <c r="P83" s="56"/>
      <c r="Q83" s="56"/>
      <c r="R83" s="72">
        <f t="shared" si="76"/>
        <v>0</v>
      </c>
      <c r="S83" s="56"/>
      <c r="T83" s="79">
        <v>3162</v>
      </c>
      <c r="U83" s="77"/>
      <c r="V83" s="88">
        <f t="shared" si="77"/>
        <v>-3162</v>
      </c>
      <c r="W83" s="245"/>
      <c r="X83" s="245"/>
      <c r="Y83" s="88">
        <f t="shared" si="78"/>
        <v>0</v>
      </c>
      <c r="Z83" s="102"/>
      <c r="AA83" s="79">
        <v>3383.34</v>
      </c>
      <c r="AB83" s="100"/>
      <c r="AC83" s="88">
        <f t="shared" si="79"/>
        <v>-3383.34</v>
      </c>
      <c r="AD83" s="104"/>
      <c r="AE83" s="104"/>
      <c r="AF83" s="88">
        <f t="shared" si="80"/>
        <v>0</v>
      </c>
      <c r="AG83" s="102"/>
      <c r="AH83" s="120">
        <v>3623.28</v>
      </c>
      <c r="AI83" s="100"/>
      <c r="AJ83" s="88">
        <f t="shared" si="81"/>
        <v>-3623.28</v>
      </c>
      <c r="AK83" s="102"/>
      <c r="AL83" s="102"/>
      <c r="AM83" s="102"/>
      <c r="AN83" s="102"/>
      <c r="AO83" s="120">
        <v>3913.44</v>
      </c>
      <c r="AP83" s="103"/>
      <c r="AQ83" s="102"/>
      <c r="AR83" s="102"/>
      <c r="AS83" s="99"/>
      <c r="AT83" s="102"/>
      <c r="AU83" s="102"/>
      <c r="AV83" s="128">
        <v>6281.22</v>
      </c>
      <c r="AW83" s="103"/>
      <c r="AX83" s="99"/>
      <c r="AY83" s="146">
        <v>760000</v>
      </c>
      <c r="AZ83" s="145">
        <v>1.4487E-2</v>
      </c>
      <c r="BA83" s="141">
        <f t="shared" si="91"/>
        <v>11010.12</v>
      </c>
      <c r="BB83" s="141"/>
      <c r="BC83" s="142">
        <v>11010.12</v>
      </c>
      <c r="BD83" s="149"/>
      <c r="BE83" s="141">
        <f t="shared" si="92"/>
        <v>0</v>
      </c>
      <c r="BF83" s="146">
        <v>760000</v>
      </c>
      <c r="BG83" s="56">
        <v>1.52838E-2</v>
      </c>
      <c r="BH83" s="72">
        <f t="shared" si="93"/>
        <v>11615.688</v>
      </c>
      <c r="BI83" s="56"/>
      <c r="BJ83" s="164">
        <v>11615.688</v>
      </c>
      <c r="BK83" s="165"/>
      <c r="BL83" s="75">
        <f t="shared" si="95"/>
        <v>0</v>
      </c>
      <c r="BM83" s="146">
        <v>760000</v>
      </c>
      <c r="BN83" s="56">
        <v>1.6353699999999999E-2</v>
      </c>
      <c r="BO83" s="72">
        <f t="shared" si="96"/>
        <v>12428.812</v>
      </c>
      <c r="BP83" s="56"/>
      <c r="BQ83" s="164">
        <v>12428.812</v>
      </c>
      <c r="BR83" s="147"/>
      <c r="BS83" s="75">
        <f t="shared" si="98"/>
        <v>0</v>
      </c>
      <c r="BT83" s="146">
        <v>760000</v>
      </c>
      <c r="BU83" s="191">
        <v>1.74167E-2</v>
      </c>
      <c r="BV83" s="190">
        <f t="shared" si="88"/>
        <v>13236.692000000001</v>
      </c>
      <c r="BW83" s="56"/>
      <c r="BX83" s="164">
        <v>13236.691999999999</v>
      </c>
      <c r="BY83" s="147"/>
      <c r="BZ83" s="190">
        <f t="shared" si="87"/>
        <v>1.8189894035458565E-12</v>
      </c>
      <c r="CA83" s="139">
        <v>760000</v>
      </c>
      <c r="CB83" s="191">
        <v>1.8461700000000001E-2</v>
      </c>
      <c r="CC83" s="194">
        <f t="shared" si="82"/>
        <v>14030.892000000002</v>
      </c>
      <c r="CD83" s="190"/>
      <c r="CE83" s="142">
        <v>14030.892</v>
      </c>
      <c r="CF83" s="204"/>
      <c r="CG83" s="194">
        <f t="shared" si="89"/>
        <v>0</v>
      </c>
      <c r="CH83" s="194"/>
      <c r="CI83" s="194"/>
      <c r="CJ83" s="194"/>
      <c r="CK83" s="194"/>
      <c r="CL83" s="142"/>
      <c r="CM83" s="218"/>
      <c r="CN83" s="194"/>
      <c r="CO83" s="219"/>
      <c r="CP83" s="220">
        <f t="shared" si="73"/>
        <v>-14832.619999999999</v>
      </c>
      <c r="CQ83" s="221"/>
      <c r="CR83" s="6" t="s">
        <v>37</v>
      </c>
      <c r="CS83" s="228"/>
    </row>
    <row r="84" spans="1:97" s="3" customFormat="1" ht="60" customHeight="1">
      <c r="A84" s="41" t="s">
        <v>208</v>
      </c>
      <c r="B84" s="41" t="s">
        <v>209</v>
      </c>
      <c r="C84" s="6" t="s">
        <v>34</v>
      </c>
      <c r="D84" s="41" t="s">
        <v>35</v>
      </c>
      <c r="E84" s="55">
        <v>3888</v>
      </c>
      <c r="F84" s="56"/>
      <c r="G84" s="57" t="s">
        <v>45</v>
      </c>
      <c r="H84" s="952" t="s">
        <v>210</v>
      </c>
      <c r="I84" s="52"/>
      <c r="J84" s="78"/>
      <c r="K84" s="72">
        <f t="shared" si="90"/>
        <v>0</v>
      </c>
      <c r="L84" s="56"/>
      <c r="M84" s="79">
        <v>3498</v>
      </c>
      <c r="N84" s="77"/>
      <c r="O84" s="75">
        <f t="shared" si="75"/>
        <v>-3498</v>
      </c>
      <c r="P84" s="56"/>
      <c r="Q84" s="56"/>
      <c r="R84" s="72">
        <f t="shared" si="76"/>
        <v>0</v>
      </c>
      <c r="S84" s="56"/>
      <c r="T84" s="79">
        <v>5253</v>
      </c>
      <c r="U84" s="77"/>
      <c r="V84" s="88">
        <f t="shared" si="77"/>
        <v>-5253</v>
      </c>
      <c r="W84" s="78"/>
      <c r="X84" s="78"/>
      <c r="Y84" s="88">
        <f t="shared" si="78"/>
        <v>0</v>
      </c>
      <c r="Z84" s="102"/>
      <c r="AA84" s="79">
        <v>5620.8</v>
      </c>
      <c r="AB84" s="103"/>
      <c r="AC84" s="88">
        <f t="shared" si="79"/>
        <v>-5620.8</v>
      </c>
      <c r="AD84" s="104"/>
      <c r="AE84" s="104"/>
      <c r="AF84" s="88">
        <f t="shared" si="80"/>
        <v>0</v>
      </c>
      <c r="AG84" s="102"/>
      <c r="AH84" s="120">
        <v>6019.32</v>
      </c>
      <c r="AI84" s="100"/>
      <c r="AJ84" s="88">
        <f t="shared" si="81"/>
        <v>-6019.32</v>
      </c>
      <c r="AK84" s="102"/>
      <c r="AL84" s="102"/>
      <c r="AM84" s="102"/>
      <c r="AN84" s="102"/>
      <c r="AO84" s="120">
        <v>6501.36</v>
      </c>
      <c r="AP84" s="103"/>
      <c r="AQ84" s="102"/>
      <c r="AR84" s="102"/>
      <c r="AS84" s="99"/>
      <c r="AT84" s="102"/>
      <c r="AU84" s="102"/>
      <c r="AV84" s="128">
        <v>6956.62</v>
      </c>
      <c r="AW84" s="103"/>
      <c r="AX84" s="99"/>
      <c r="AY84" s="139">
        <v>630000</v>
      </c>
      <c r="AZ84" s="153">
        <v>9.6579999999999999E-3</v>
      </c>
      <c r="BA84" s="141">
        <f t="shared" si="91"/>
        <v>6084.54</v>
      </c>
      <c r="BB84" s="141">
        <f t="shared" ref="BB84:BB87" si="101">AZ84*45000</f>
        <v>434.61</v>
      </c>
      <c r="BC84" s="142">
        <v>5650.38</v>
      </c>
      <c r="BD84" s="149"/>
      <c r="BE84" s="141">
        <f t="shared" si="92"/>
        <v>-0.4499999999998181</v>
      </c>
      <c r="BF84" s="139">
        <v>630000</v>
      </c>
      <c r="BG84" s="56">
        <v>1.0189200000000001E-2</v>
      </c>
      <c r="BH84" s="72">
        <f t="shared" si="93"/>
        <v>6419.1960000000008</v>
      </c>
      <c r="BI84" s="168">
        <f t="shared" ref="BI84:BI87" si="102">BG84*15000</f>
        <v>152.83800000000002</v>
      </c>
      <c r="BJ84" s="164">
        <v>6266.366</v>
      </c>
      <c r="BK84" s="165"/>
      <c r="BL84" s="75">
        <f t="shared" si="95"/>
        <v>-7.9999999989013304E-3</v>
      </c>
      <c r="BM84" s="139">
        <v>630000</v>
      </c>
      <c r="BN84" s="56">
        <v>1.09024E-2</v>
      </c>
      <c r="BO84" s="72">
        <f t="shared" si="96"/>
        <v>6868.5119999999997</v>
      </c>
      <c r="BP84" s="168">
        <f t="shared" ref="BP84:BP87" si="103">BN84*15000</f>
        <v>163.536</v>
      </c>
      <c r="BQ84" s="164">
        <v>6704.982</v>
      </c>
      <c r="BR84" s="147"/>
      <c r="BS84" s="75">
        <f t="shared" si="98"/>
        <v>-6.0000000003128662E-3</v>
      </c>
      <c r="BT84" s="139">
        <v>630000</v>
      </c>
      <c r="BU84" s="193">
        <v>1.1611099999999999E-2</v>
      </c>
      <c r="BV84" s="190">
        <f t="shared" si="88"/>
        <v>7314.9929999999995</v>
      </c>
      <c r="BW84" s="168">
        <f t="shared" ref="BW84:BW87" si="104">BU84*15000</f>
        <v>174.16649999999998</v>
      </c>
      <c r="BX84" s="164">
        <v>7140.8265000000001</v>
      </c>
      <c r="BY84" s="147"/>
      <c r="BZ84" s="194">
        <f t="shared" si="87"/>
        <v>-6.2527760746888816E-13</v>
      </c>
      <c r="CA84" s="139">
        <v>630000</v>
      </c>
      <c r="CB84" s="193">
        <v>1.2307800000000001E-2</v>
      </c>
      <c r="CC84" s="194">
        <f t="shared" si="82"/>
        <v>7753.9140000000007</v>
      </c>
      <c r="CD84" s="190">
        <f t="shared" ref="CD84:CD87" si="105">CB84*15000</f>
        <v>184.61700000000002</v>
      </c>
      <c r="CE84" s="164">
        <v>7569.2969999999996</v>
      </c>
      <c r="CF84" s="204"/>
      <c r="CG84" s="194">
        <f t="shared" si="89"/>
        <v>0</v>
      </c>
      <c r="CH84" s="194"/>
      <c r="CI84" s="194"/>
      <c r="CJ84" s="194"/>
      <c r="CK84" s="194"/>
      <c r="CL84" s="142"/>
      <c r="CM84" s="218"/>
      <c r="CN84" s="194"/>
      <c r="CO84" s="219"/>
      <c r="CP84" s="220">
        <f t="shared" si="73"/>
        <v>-20391.583999999999</v>
      </c>
      <c r="CQ84" s="221"/>
      <c r="CR84" s="6" t="s">
        <v>37</v>
      </c>
      <c r="CS84" s="228"/>
    </row>
    <row r="85" spans="1:97" s="3" customFormat="1" ht="60" customHeight="1">
      <c r="A85" s="41" t="s">
        <v>211</v>
      </c>
      <c r="B85" s="41" t="s">
        <v>212</v>
      </c>
      <c r="C85" s="6" t="s">
        <v>34</v>
      </c>
      <c r="D85" s="41" t="s">
        <v>35</v>
      </c>
      <c r="E85" s="55">
        <v>3890</v>
      </c>
      <c r="F85" s="56"/>
      <c r="G85" s="57" t="s">
        <v>45</v>
      </c>
      <c r="H85" s="952" t="s">
        <v>213</v>
      </c>
      <c r="I85" s="52"/>
      <c r="J85" s="78"/>
      <c r="K85" s="72">
        <f t="shared" si="90"/>
        <v>0</v>
      </c>
      <c r="L85" s="56"/>
      <c r="M85" s="79">
        <v>3381.4</v>
      </c>
      <c r="N85" s="77"/>
      <c r="O85" s="75">
        <f t="shared" si="75"/>
        <v>-3381.4</v>
      </c>
      <c r="P85" s="56"/>
      <c r="Q85" s="56"/>
      <c r="R85" s="72">
        <f t="shared" si="76"/>
        <v>0</v>
      </c>
      <c r="S85" s="56"/>
      <c r="T85" s="79">
        <v>5865</v>
      </c>
      <c r="U85" s="77"/>
      <c r="V85" s="88">
        <f t="shared" si="77"/>
        <v>-5865</v>
      </c>
      <c r="W85" s="78"/>
      <c r="X85" s="78"/>
      <c r="Y85" s="88">
        <f t="shared" si="78"/>
        <v>0</v>
      </c>
      <c r="Z85" s="102"/>
      <c r="AA85" s="79">
        <v>6275.64</v>
      </c>
      <c r="AB85" s="103"/>
      <c r="AC85" s="88">
        <f t="shared" si="79"/>
        <v>-6275.64</v>
      </c>
      <c r="AD85" s="104"/>
      <c r="AE85" s="104"/>
      <c r="AF85" s="88">
        <f t="shared" si="80"/>
        <v>0</v>
      </c>
      <c r="AG85" s="102"/>
      <c r="AH85" s="120">
        <v>6720.6</v>
      </c>
      <c r="AI85" s="100"/>
      <c r="AJ85" s="88">
        <f t="shared" si="81"/>
        <v>-6720.6</v>
      </c>
      <c r="AK85" s="102"/>
      <c r="AL85" s="102"/>
      <c r="AM85" s="102"/>
      <c r="AN85" s="102"/>
      <c r="AO85" s="120">
        <v>7258.8</v>
      </c>
      <c r="AP85" s="103"/>
      <c r="AQ85" s="102"/>
      <c r="AR85" s="102"/>
      <c r="AS85" s="99"/>
      <c r="AT85" s="102"/>
      <c r="AU85" s="102"/>
      <c r="AV85" s="128">
        <v>7767.1</v>
      </c>
      <c r="AW85" s="103"/>
      <c r="AX85" s="99"/>
      <c r="AY85" s="139">
        <v>630000</v>
      </c>
      <c r="AZ85" s="153">
        <v>9.6579999999999999E-3</v>
      </c>
      <c r="BA85" s="141">
        <f t="shared" si="91"/>
        <v>6084.54</v>
      </c>
      <c r="BB85" s="141">
        <f t="shared" si="101"/>
        <v>434.61</v>
      </c>
      <c r="BC85" s="142">
        <v>5650.38</v>
      </c>
      <c r="BD85" s="149"/>
      <c r="BE85" s="141">
        <f t="shared" si="92"/>
        <v>-0.4499999999998181</v>
      </c>
      <c r="BF85" s="139">
        <v>630000</v>
      </c>
      <c r="BG85" s="56">
        <v>1.0189200000000001E-2</v>
      </c>
      <c r="BH85" s="72">
        <f t="shared" si="93"/>
        <v>6419.1960000000008</v>
      </c>
      <c r="BI85" s="168">
        <f t="shared" si="102"/>
        <v>152.83800000000002</v>
      </c>
      <c r="BJ85" s="164">
        <v>6266.366</v>
      </c>
      <c r="BK85" s="165"/>
      <c r="BL85" s="75">
        <f t="shared" si="95"/>
        <v>-7.9999999989013304E-3</v>
      </c>
      <c r="BM85" s="139">
        <v>630000</v>
      </c>
      <c r="BN85" s="56">
        <v>1.09024E-2</v>
      </c>
      <c r="BO85" s="72">
        <f t="shared" si="96"/>
        <v>6868.5119999999997</v>
      </c>
      <c r="BP85" s="168">
        <f t="shared" si="103"/>
        <v>163.536</v>
      </c>
      <c r="BQ85" s="164">
        <v>6704.982</v>
      </c>
      <c r="BR85" s="147"/>
      <c r="BS85" s="75">
        <f t="shared" si="98"/>
        <v>-6.0000000003128662E-3</v>
      </c>
      <c r="BT85" s="139">
        <v>630000</v>
      </c>
      <c r="BU85" s="193">
        <v>1.1611099999999999E-2</v>
      </c>
      <c r="BV85" s="190">
        <f t="shared" si="88"/>
        <v>7314.9929999999995</v>
      </c>
      <c r="BW85" s="168">
        <f t="shared" si="104"/>
        <v>174.16649999999998</v>
      </c>
      <c r="BX85" s="164">
        <v>7140.8265000000001</v>
      </c>
      <c r="BY85" s="147"/>
      <c r="BZ85" s="194">
        <f t="shared" si="87"/>
        <v>-6.2527760746888816E-13</v>
      </c>
      <c r="CA85" s="139">
        <v>630000</v>
      </c>
      <c r="CB85" s="193">
        <v>1.2307800000000001E-2</v>
      </c>
      <c r="CC85" s="194">
        <f t="shared" si="82"/>
        <v>7753.9140000000007</v>
      </c>
      <c r="CD85" s="190">
        <f t="shared" si="105"/>
        <v>184.61700000000002</v>
      </c>
      <c r="CE85" s="164">
        <v>7569.2969999999996</v>
      </c>
      <c r="CF85" s="204"/>
      <c r="CG85" s="194">
        <f t="shared" si="89"/>
        <v>0</v>
      </c>
      <c r="CH85" s="194"/>
      <c r="CI85" s="194"/>
      <c r="CJ85" s="194"/>
      <c r="CK85" s="194"/>
      <c r="CL85" s="142"/>
      <c r="CM85" s="218"/>
      <c r="CN85" s="194"/>
      <c r="CO85" s="219"/>
      <c r="CP85" s="220">
        <f t="shared" si="73"/>
        <v>-22243.103999999999</v>
      </c>
      <c r="CQ85" s="221"/>
      <c r="CR85" s="6" t="s">
        <v>37</v>
      </c>
      <c r="CS85" s="228"/>
    </row>
    <row r="86" spans="1:97" s="3" customFormat="1" ht="15" customHeight="1">
      <c r="A86" s="41" t="s">
        <v>214</v>
      </c>
      <c r="B86" s="41" t="s">
        <v>215</v>
      </c>
      <c r="C86" s="6" t="s">
        <v>34</v>
      </c>
      <c r="D86" s="41" t="s">
        <v>35</v>
      </c>
      <c r="E86" s="55">
        <v>3907</v>
      </c>
      <c r="F86" s="56"/>
      <c r="G86" s="41" t="s">
        <v>45</v>
      </c>
      <c r="H86" s="952" t="s">
        <v>216</v>
      </c>
      <c r="I86" s="52"/>
      <c r="J86" s="78"/>
      <c r="K86" s="72">
        <f t="shared" si="90"/>
        <v>0</v>
      </c>
      <c r="L86" s="56"/>
      <c r="M86" s="79">
        <v>3498</v>
      </c>
      <c r="N86" s="77"/>
      <c r="O86" s="75">
        <f t="shared" si="75"/>
        <v>-3498</v>
      </c>
      <c r="P86" s="56"/>
      <c r="Q86" s="56"/>
      <c r="R86" s="72">
        <f t="shared" si="76"/>
        <v>0</v>
      </c>
      <c r="S86" s="56"/>
      <c r="T86" s="79">
        <v>4947</v>
      </c>
      <c r="U86" s="77"/>
      <c r="V86" s="88">
        <f t="shared" si="77"/>
        <v>-4947</v>
      </c>
      <c r="W86" s="78"/>
      <c r="X86" s="78"/>
      <c r="Y86" s="88">
        <f t="shared" si="78"/>
        <v>0</v>
      </c>
      <c r="Z86" s="102"/>
      <c r="AA86" s="79">
        <v>5293.38</v>
      </c>
      <c r="AB86" s="103"/>
      <c r="AC86" s="88">
        <f t="shared" si="79"/>
        <v>-5293.38</v>
      </c>
      <c r="AD86" s="104"/>
      <c r="AE86" s="104"/>
      <c r="AF86" s="88">
        <f t="shared" si="80"/>
        <v>0</v>
      </c>
      <c r="AG86" s="102"/>
      <c r="AH86" s="120">
        <v>5668.68</v>
      </c>
      <c r="AI86" s="100"/>
      <c r="AJ86" s="88">
        <f t="shared" si="81"/>
        <v>-5668.68</v>
      </c>
      <c r="AK86" s="102"/>
      <c r="AL86" s="102"/>
      <c r="AM86" s="102"/>
      <c r="AN86" s="102"/>
      <c r="AO86" s="120">
        <v>6122.64</v>
      </c>
      <c r="AP86" s="103"/>
      <c r="AQ86" s="102"/>
      <c r="AR86" s="102"/>
      <c r="AS86" s="99"/>
      <c r="AT86" s="102"/>
      <c r="AU86" s="102"/>
      <c r="AV86" s="128">
        <v>6551.38</v>
      </c>
      <c r="AW86" s="103"/>
      <c r="AX86" s="99"/>
      <c r="AY86" s="139">
        <v>710000</v>
      </c>
      <c r="AZ86" s="153">
        <v>9.6579999999999999E-3</v>
      </c>
      <c r="BA86" s="141">
        <f t="shared" si="91"/>
        <v>6857.18</v>
      </c>
      <c r="BB86" s="141">
        <f t="shared" si="101"/>
        <v>434.61</v>
      </c>
      <c r="BC86" s="142">
        <v>6423.02</v>
      </c>
      <c r="BD86" s="149"/>
      <c r="BE86" s="141">
        <f t="shared" si="92"/>
        <v>-0.4499999999998181</v>
      </c>
      <c r="BF86" s="139">
        <v>710000</v>
      </c>
      <c r="BG86" s="56">
        <v>1.0189200000000001E-2</v>
      </c>
      <c r="BH86" s="72">
        <f t="shared" si="93"/>
        <v>7234.3320000000003</v>
      </c>
      <c r="BI86" s="168">
        <f t="shared" si="102"/>
        <v>152.83800000000002</v>
      </c>
      <c r="BJ86" s="164">
        <v>7081.5020000000004</v>
      </c>
      <c r="BK86" s="165"/>
      <c r="BL86" s="75">
        <f t="shared" si="95"/>
        <v>-7.9999999998108251E-3</v>
      </c>
      <c r="BM86" s="139">
        <v>710000</v>
      </c>
      <c r="BN86" s="56">
        <v>1.09024E-2</v>
      </c>
      <c r="BO86" s="72">
        <f t="shared" si="96"/>
        <v>7740.7039999999997</v>
      </c>
      <c r="BP86" s="168">
        <f t="shared" si="103"/>
        <v>163.536</v>
      </c>
      <c r="BQ86" s="164">
        <v>7577.174</v>
      </c>
      <c r="BR86" s="147"/>
      <c r="BS86" s="75">
        <f t="shared" si="98"/>
        <v>-6.0000000003128662E-3</v>
      </c>
      <c r="BT86" s="139">
        <v>710000</v>
      </c>
      <c r="BU86" s="193">
        <v>1.1611099999999999E-2</v>
      </c>
      <c r="BV86" s="190">
        <f t="shared" si="88"/>
        <v>8243.8809999999994</v>
      </c>
      <c r="BW86" s="168">
        <f t="shared" si="104"/>
        <v>174.16649999999998</v>
      </c>
      <c r="BX86" s="164">
        <v>8069.7145</v>
      </c>
      <c r="BY86" s="147"/>
      <c r="BZ86" s="194">
        <f t="shared" si="87"/>
        <v>-6.2527760746888816E-13</v>
      </c>
      <c r="CA86" s="139">
        <v>710000</v>
      </c>
      <c r="CB86" s="193">
        <v>1.2307800000000001E-2</v>
      </c>
      <c r="CC86" s="194">
        <f t="shared" si="82"/>
        <v>8738.5380000000005</v>
      </c>
      <c r="CD86" s="190">
        <f t="shared" si="105"/>
        <v>184.61700000000002</v>
      </c>
      <c r="CE86" s="164">
        <v>8553.9210000000003</v>
      </c>
      <c r="CF86" s="204"/>
      <c r="CG86" s="194">
        <f t="shared" si="89"/>
        <v>0</v>
      </c>
      <c r="CH86" s="194"/>
      <c r="CI86" s="194"/>
      <c r="CJ86" s="194"/>
      <c r="CK86" s="194"/>
      <c r="CL86" s="142"/>
      <c r="CM86" s="218"/>
      <c r="CN86" s="194"/>
      <c r="CO86" s="219"/>
      <c r="CP86" s="220">
        <f t="shared" si="73"/>
        <v>-19407.524000000005</v>
      </c>
      <c r="CQ86" s="221"/>
      <c r="CR86" s="6" t="s">
        <v>37</v>
      </c>
      <c r="CS86" s="228"/>
    </row>
    <row r="87" spans="1:97" s="3" customFormat="1" ht="60" customHeight="1">
      <c r="A87" s="41" t="s">
        <v>217</v>
      </c>
      <c r="B87" s="6" t="s">
        <v>218</v>
      </c>
      <c r="C87" s="6" t="s">
        <v>34</v>
      </c>
      <c r="D87" s="41" t="s">
        <v>35</v>
      </c>
      <c r="E87" s="55">
        <v>3918</v>
      </c>
      <c r="F87" s="56"/>
      <c r="G87" s="57" t="s">
        <v>45</v>
      </c>
      <c r="H87" s="952" t="s">
        <v>219</v>
      </c>
      <c r="I87" s="52"/>
      <c r="J87" s="78"/>
      <c r="K87" s="72">
        <f t="shared" si="90"/>
        <v>0</v>
      </c>
      <c r="L87" s="56"/>
      <c r="M87" s="79">
        <v>3264.8</v>
      </c>
      <c r="N87" s="77"/>
      <c r="O87" s="75">
        <f t="shared" si="75"/>
        <v>-3264.8</v>
      </c>
      <c r="P87" s="56"/>
      <c r="Q87" s="56"/>
      <c r="R87" s="72">
        <f t="shared" si="76"/>
        <v>0</v>
      </c>
      <c r="S87" s="56"/>
      <c r="T87" s="79">
        <v>5049</v>
      </c>
      <c r="U87" s="77"/>
      <c r="V87" s="88">
        <f t="shared" si="77"/>
        <v>-5049</v>
      </c>
      <c r="W87" s="78"/>
      <c r="X87" s="78"/>
      <c r="Y87" s="88">
        <f t="shared" si="78"/>
        <v>0</v>
      </c>
      <c r="Z87" s="6"/>
      <c r="AA87" s="79">
        <v>5402.52</v>
      </c>
      <c r="AB87" s="77"/>
      <c r="AC87" s="88">
        <f t="shared" si="79"/>
        <v>-5402.52</v>
      </c>
      <c r="AD87" s="43"/>
      <c r="AE87" s="43"/>
      <c r="AF87" s="88">
        <f t="shared" si="80"/>
        <v>0</v>
      </c>
      <c r="AG87" s="6"/>
      <c r="AH87" s="120">
        <v>5785.56</v>
      </c>
      <c r="AI87" s="100"/>
      <c r="AJ87" s="88">
        <f t="shared" si="81"/>
        <v>-5785.56</v>
      </c>
      <c r="AK87" s="6"/>
      <c r="AL87" s="6"/>
      <c r="AM87" s="6"/>
      <c r="AN87" s="6"/>
      <c r="AO87" s="120">
        <v>6248.88</v>
      </c>
      <c r="AP87" s="77"/>
      <c r="AQ87" s="6"/>
      <c r="AR87" s="6"/>
      <c r="AS87" s="6"/>
      <c r="AT87" s="6"/>
      <c r="AU87" s="6"/>
      <c r="AV87" s="128">
        <v>6686.46</v>
      </c>
      <c r="AW87" s="103"/>
      <c r="AX87" s="6"/>
      <c r="AY87" s="139">
        <v>880000</v>
      </c>
      <c r="AZ87" s="153">
        <v>9.6579999999999999E-3</v>
      </c>
      <c r="BA87" s="141">
        <f t="shared" si="91"/>
        <v>8499.0399999999991</v>
      </c>
      <c r="BB87" s="141">
        <f t="shared" si="101"/>
        <v>434.61</v>
      </c>
      <c r="BC87" s="142">
        <v>8064.88</v>
      </c>
      <c r="BD87" s="147"/>
      <c r="BE87" s="141">
        <f t="shared" si="92"/>
        <v>-0.4500000000007276</v>
      </c>
      <c r="BF87" s="139">
        <v>880000</v>
      </c>
      <c r="BG87" s="56">
        <v>1.0189200000000001E-2</v>
      </c>
      <c r="BH87" s="72">
        <f t="shared" si="93"/>
        <v>8966.496000000001</v>
      </c>
      <c r="BI87" s="168">
        <f t="shared" si="102"/>
        <v>152.83800000000002</v>
      </c>
      <c r="BJ87" s="164">
        <v>8813.6659999999993</v>
      </c>
      <c r="BK87" s="165"/>
      <c r="BL87" s="75">
        <f t="shared" si="95"/>
        <v>-7.9999999979918357E-3</v>
      </c>
      <c r="BM87" s="139">
        <v>880000</v>
      </c>
      <c r="BN87" s="56">
        <v>1.09024E-2</v>
      </c>
      <c r="BO87" s="72">
        <f t="shared" si="96"/>
        <v>9594.1119999999992</v>
      </c>
      <c r="BP87" s="168">
        <f t="shared" si="103"/>
        <v>163.536</v>
      </c>
      <c r="BQ87" s="164">
        <v>9430.5820000000003</v>
      </c>
      <c r="BR87" s="147"/>
      <c r="BS87" s="75">
        <f t="shared" si="98"/>
        <v>-6.0000000012223609E-3</v>
      </c>
      <c r="BT87" s="139">
        <v>880000</v>
      </c>
      <c r="BU87" s="193">
        <v>1.1611099999999999E-2</v>
      </c>
      <c r="BV87" s="190">
        <f t="shared" si="88"/>
        <v>10217.768</v>
      </c>
      <c r="BW87" s="168">
        <f t="shared" si="104"/>
        <v>174.16649999999998</v>
      </c>
      <c r="BX87" s="164">
        <v>10043.601500000001</v>
      </c>
      <c r="BY87" s="147"/>
      <c r="BZ87" s="194">
        <f t="shared" si="87"/>
        <v>-6.2527760746888816E-13</v>
      </c>
      <c r="CA87" s="139">
        <v>880000</v>
      </c>
      <c r="CB87" s="193">
        <v>1.2307800000000001E-2</v>
      </c>
      <c r="CC87" s="194">
        <f t="shared" si="82"/>
        <v>10830.864000000001</v>
      </c>
      <c r="CD87" s="190">
        <f t="shared" si="105"/>
        <v>184.61700000000002</v>
      </c>
      <c r="CE87" s="164">
        <v>10646.246999999999</v>
      </c>
      <c r="CF87" s="204"/>
      <c r="CG87" s="194">
        <f t="shared" si="89"/>
        <v>0</v>
      </c>
      <c r="CH87" s="194"/>
      <c r="CI87" s="194"/>
      <c r="CJ87" s="194"/>
      <c r="CK87" s="194"/>
      <c r="CL87" s="142"/>
      <c r="CM87" s="218"/>
      <c r="CN87" s="194"/>
      <c r="CO87" s="219"/>
      <c r="CP87" s="220">
        <f t="shared" si="73"/>
        <v>-19502.344000000001</v>
      </c>
      <c r="CQ87" s="221"/>
      <c r="CR87" s="6" t="s">
        <v>37</v>
      </c>
      <c r="CS87" s="228"/>
    </row>
    <row r="88" spans="1:97" s="3" customFormat="1" ht="60" customHeight="1">
      <c r="A88" s="41" t="s">
        <v>220</v>
      </c>
      <c r="B88" s="42" t="s">
        <v>221</v>
      </c>
      <c r="C88" s="6" t="s">
        <v>34</v>
      </c>
      <c r="D88" s="41" t="s">
        <v>35</v>
      </c>
      <c r="E88" s="55">
        <v>4333</v>
      </c>
      <c r="F88" s="56"/>
      <c r="G88" s="57" t="s">
        <v>41</v>
      </c>
      <c r="H88" s="952" t="s">
        <v>222</v>
      </c>
      <c r="I88" s="63"/>
      <c r="J88" s="78"/>
      <c r="K88" s="72">
        <f t="shared" si="90"/>
        <v>0</v>
      </c>
      <c r="L88" s="56"/>
      <c r="M88" s="79">
        <v>17490</v>
      </c>
      <c r="N88" s="77"/>
      <c r="O88" s="75">
        <f t="shared" si="75"/>
        <v>-17490</v>
      </c>
      <c r="P88" s="56"/>
      <c r="Q88" s="56"/>
      <c r="R88" s="72">
        <f t="shared" si="76"/>
        <v>0</v>
      </c>
      <c r="S88" s="56"/>
      <c r="T88" s="79">
        <v>22950</v>
      </c>
      <c r="U88" s="77"/>
      <c r="V88" s="88">
        <f t="shared" si="77"/>
        <v>-22950</v>
      </c>
      <c r="W88" s="78"/>
      <c r="X88" s="78"/>
      <c r="Y88" s="88">
        <f t="shared" si="78"/>
        <v>0</v>
      </c>
      <c r="Z88" s="102"/>
      <c r="AA88" s="79">
        <v>24556.5</v>
      </c>
      <c r="AB88" s="103"/>
      <c r="AC88" s="88">
        <f t="shared" si="79"/>
        <v>-24556.5</v>
      </c>
      <c r="AD88" s="104"/>
      <c r="AE88" s="104"/>
      <c r="AF88" s="88">
        <f t="shared" si="80"/>
        <v>0</v>
      </c>
      <c r="AG88" s="102"/>
      <c r="AH88" s="120">
        <v>26298</v>
      </c>
      <c r="AI88" s="100"/>
      <c r="AJ88" s="88">
        <f t="shared" si="81"/>
        <v>-26298</v>
      </c>
      <c r="AK88" s="102"/>
      <c r="AL88" s="102"/>
      <c r="AM88" s="102"/>
      <c r="AN88" s="102"/>
      <c r="AO88" s="120">
        <v>28404</v>
      </c>
      <c r="AP88" s="103"/>
      <c r="AQ88" s="102"/>
      <c r="AR88" s="102"/>
      <c r="AS88" s="99"/>
      <c r="AT88" s="102"/>
      <c r="AU88" s="102"/>
      <c r="AV88" s="128">
        <v>45589.5</v>
      </c>
      <c r="AW88" s="103"/>
      <c r="AX88" s="99"/>
      <c r="AY88" s="146">
        <v>3200000</v>
      </c>
      <c r="AZ88" s="145">
        <v>1.4487E-2</v>
      </c>
      <c r="BA88" s="141">
        <f t="shared" si="91"/>
        <v>46358.400000000001</v>
      </c>
      <c r="BB88" s="141"/>
      <c r="BC88" s="142">
        <v>46358.400000000001</v>
      </c>
      <c r="BD88" s="149"/>
      <c r="BE88" s="141">
        <f t="shared" si="92"/>
        <v>0</v>
      </c>
      <c r="BF88" s="146">
        <v>3200000</v>
      </c>
      <c r="BG88" s="56">
        <v>1.52838E-2</v>
      </c>
      <c r="BH88" s="72">
        <f t="shared" si="93"/>
        <v>48908.160000000003</v>
      </c>
      <c r="BI88" s="56"/>
      <c r="BJ88" s="164">
        <v>48908.160000000003</v>
      </c>
      <c r="BK88" s="165"/>
      <c r="BL88" s="75">
        <f t="shared" si="95"/>
        <v>0</v>
      </c>
      <c r="BM88" s="146">
        <v>3200000</v>
      </c>
      <c r="BN88" s="56">
        <v>1.6353699999999999E-2</v>
      </c>
      <c r="BO88" s="72">
        <f t="shared" si="96"/>
        <v>52331.839999999997</v>
      </c>
      <c r="BP88" s="56"/>
      <c r="BQ88" s="164">
        <v>52331.839999999997</v>
      </c>
      <c r="BR88" s="147"/>
      <c r="BS88" s="75">
        <f t="shared" si="98"/>
        <v>0</v>
      </c>
      <c r="BT88" s="146">
        <v>3200000</v>
      </c>
      <c r="BU88" s="191">
        <v>1.74167E-2</v>
      </c>
      <c r="BV88" s="190">
        <f t="shared" si="88"/>
        <v>55733.440000000002</v>
      </c>
      <c r="BW88" s="56"/>
      <c r="BX88" s="164">
        <v>55733.440000000002</v>
      </c>
      <c r="BY88" s="147"/>
      <c r="BZ88" s="190">
        <f t="shared" si="87"/>
        <v>0</v>
      </c>
      <c r="CA88" s="139">
        <v>3200000</v>
      </c>
      <c r="CB88" s="191">
        <v>1.8461700000000001E-2</v>
      </c>
      <c r="CC88" s="194">
        <f t="shared" si="82"/>
        <v>59077.440000000002</v>
      </c>
      <c r="CD88" s="190"/>
      <c r="CE88" s="142">
        <v>59077.440000000002</v>
      </c>
      <c r="CF88" s="204"/>
      <c r="CG88" s="194">
        <f t="shared" si="89"/>
        <v>0</v>
      </c>
      <c r="CH88" s="194"/>
      <c r="CI88" s="194"/>
      <c r="CJ88" s="194"/>
      <c r="CK88" s="194"/>
      <c r="CL88" s="142"/>
      <c r="CM88" s="218"/>
      <c r="CN88" s="194"/>
      <c r="CO88" s="219"/>
      <c r="CP88" s="220">
        <f t="shared" si="73"/>
        <v>-91294.5</v>
      </c>
      <c r="CQ88" s="221"/>
      <c r="CR88" s="6" t="s">
        <v>37</v>
      </c>
      <c r="CS88" s="228"/>
    </row>
    <row r="89" spans="1:97" s="3" customFormat="1" ht="60" customHeight="1">
      <c r="A89" s="41" t="s">
        <v>223</v>
      </c>
      <c r="B89" s="41" t="s">
        <v>224</v>
      </c>
      <c r="C89" s="6" t="s">
        <v>34</v>
      </c>
      <c r="D89" s="41" t="s">
        <v>35</v>
      </c>
      <c r="E89" s="55">
        <v>4388</v>
      </c>
      <c r="F89" s="56"/>
      <c r="G89" s="57" t="s">
        <v>41</v>
      </c>
      <c r="H89" s="952" t="s">
        <v>225</v>
      </c>
      <c r="I89" s="63"/>
      <c r="J89" s="78"/>
      <c r="K89" s="72">
        <f t="shared" si="90"/>
        <v>0</v>
      </c>
      <c r="L89" s="56"/>
      <c r="M89" s="79">
        <v>4197.6000000000004</v>
      </c>
      <c r="N89" s="77"/>
      <c r="O89" s="75">
        <f t="shared" si="75"/>
        <v>-4197.6000000000004</v>
      </c>
      <c r="P89" s="56"/>
      <c r="Q89" s="56"/>
      <c r="R89" s="72">
        <f t="shared" si="76"/>
        <v>0</v>
      </c>
      <c r="S89" s="56"/>
      <c r="T89" s="79">
        <v>5559</v>
      </c>
      <c r="U89" s="77"/>
      <c r="V89" s="88">
        <f t="shared" si="77"/>
        <v>-5559</v>
      </c>
      <c r="W89" s="78"/>
      <c r="X89" s="78"/>
      <c r="Y89" s="88">
        <f t="shared" si="78"/>
        <v>0</v>
      </c>
      <c r="Z89" s="102"/>
      <c r="AA89" s="79">
        <v>5948.22</v>
      </c>
      <c r="AB89" s="103"/>
      <c r="AC89" s="88">
        <f t="shared" si="79"/>
        <v>-5948.22</v>
      </c>
      <c r="AD89" s="104"/>
      <c r="AE89" s="104"/>
      <c r="AF89" s="88">
        <f t="shared" si="80"/>
        <v>0</v>
      </c>
      <c r="AG89" s="102"/>
      <c r="AH89" s="120">
        <v>6369.96</v>
      </c>
      <c r="AI89" s="100"/>
      <c r="AJ89" s="88">
        <f t="shared" si="81"/>
        <v>-6369.96</v>
      </c>
      <c r="AK89" s="248"/>
      <c r="AL89" s="102"/>
      <c r="AM89" s="102"/>
      <c r="AN89" s="102"/>
      <c r="AO89" s="120">
        <v>6880.08</v>
      </c>
      <c r="AP89" s="103"/>
      <c r="AQ89" s="102"/>
      <c r="AR89" s="102"/>
      <c r="AS89" s="99"/>
      <c r="AT89" s="102"/>
      <c r="AU89" s="102"/>
      <c r="AV89" s="128">
        <v>7361.86</v>
      </c>
      <c r="AW89" s="103"/>
      <c r="AX89" s="99">
        <v>0</v>
      </c>
      <c r="AY89" s="146">
        <v>630000</v>
      </c>
      <c r="AZ89" s="153">
        <v>9.6579999999999999E-3</v>
      </c>
      <c r="BA89" s="141">
        <f t="shared" si="91"/>
        <v>6084.54</v>
      </c>
      <c r="BB89" s="141">
        <f t="shared" ref="BB89:BB96" si="106">AZ89*45000</f>
        <v>434.61</v>
      </c>
      <c r="BC89" s="142">
        <v>5649.93</v>
      </c>
      <c r="BD89" s="149"/>
      <c r="BE89" s="141">
        <f t="shared" si="92"/>
        <v>0</v>
      </c>
      <c r="BF89" s="146">
        <v>630000</v>
      </c>
      <c r="BG89" s="56">
        <v>1.0189200000000001E-2</v>
      </c>
      <c r="BH89" s="72">
        <f t="shared" si="93"/>
        <v>6419.1960000000008</v>
      </c>
      <c r="BI89" s="168">
        <f t="shared" ref="BI89:BI96" si="107">BG89*15000</f>
        <v>152.83800000000002</v>
      </c>
      <c r="BJ89" s="164">
        <v>6266.366</v>
      </c>
      <c r="BK89" s="165"/>
      <c r="BL89" s="75">
        <f t="shared" si="95"/>
        <v>-7.9999999989013304E-3</v>
      </c>
      <c r="BM89" s="146">
        <v>630000</v>
      </c>
      <c r="BN89" s="56">
        <v>1.09024E-2</v>
      </c>
      <c r="BO89" s="72">
        <f t="shared" si="96"/>
        <v>6868.5119999999997</v>
      </c>
      <c r="BP89" s="168">
        <f t="shared" ref="BP89:BP96" si="108">BN89*15000</f>
        <v>163.536</v>
      </c>
      <c r="BQ89" s="164">
        <v>6704.982</v>
      </c>
      <c r="BR89" s="147"/>
      <c r="BS89" s="75">
        <f t="shared" si="98"/>
        <v>-6.0000000003128662E-3</v>
      </c>
      <c r="BT89" s="146">
        <v>630000</v>
      </c>
      <c r="BU89" s="193">
        <v>1.1611099999999999E-2</v>
      </c>
      <c r="BV89" s="190">
        <f t="shared" si="88"/>
        <v>7314.9929999999995</v>
      </c>
      <c r="BW89" s="168">
        <f t="shared" ref="BW89:BW96" si="109">BU89*15000</f>
        <v>174.16649999999998</v>
      </c>
      <c r="BX89" s="164">
        <v>7140.8265000000001</v>
      </c>
      <c r="BY89" s="147"/>
      <c r="BZ89" s="194">
        <f t="shared" si="87"/>
        <v>-6.2527760746888816E-13</v>
      </c>
      <c r="CA89" s="146">
        <v>630000</v>
      </c>
      <c r="CB89" s="193">
        <v>1.2307800000000001E-2</v>
      </c>
      <c r="CC89" s="194">
        <f t="shared" si="82"/>
        <v>7753.9140000000007</v>
      </c>
      <c r="CD89" s="190">
        <f t="shared" ref="CD89:CD96" si="110">CB89*15000</f>
        <v>184.61700000000002</v>
      </c>
      <c r="CE89" s="164">
        <v>7569.2969999999996</v>
      </c>
      <c r="CF89" s="204"/>
      <c r="CG89" s="194">
        <f t="shared" si="89"/>
        <v>0</v>
      </c>
      <c r="CH89" s="194"/>
      <c r="CI89" s="194"/>
      <c r="CJ89" s="194"/>
      <c r="CK89" s="194"/>
      <c r="CL89" s="142"/>
      <c r="CM89" s="218"/>
      <c r="CN89" s="194"/>
      <c r="CO89" s="219"/>
      <c r="CP89" s="220">
        <f t="shared" si="73"/>
        <v>-22074.793999999998</v>
      </c>
      <c r="CQ89" s="221"/>
      <c r="CR89" s="6" t="s">
        <v>37</v>
      </c>
      <c r="CS89" s="228"/>
    </row>
    <row r="90" spans="1:97" s="3" customFormat="1" ht="60" customHeight="1">
      <c r="A90" s="41" t="s">
        <v>226</v>
      </c>
      <c r="B90" s="41" t="s">
        <v>227</v>
      </c>
      <c r="C90" s="6" t="s">
        <v>34</v>
      </c>
      <c r="D90" s="41" t="s">
        <v>35</v>
      </c>
      <c r="E90" s="55">
        <v>4389</v>
      </c>
      <c r="F90" s="56"/>
      <c r="G90" s="57" t="s">
        <v>41</v>
      </c>
      <c r="H90" s="952" t="s">
        <v>228</v>
      </c>
      <c r="I90" s="63"/>
      <c r="J90" s="78"/>
      <c r="K90" s="72">
        <f t="shared" si="90"/>
        <v>0</v>
      </c>
      <c r="L90" s="56"/>
      <c r="M90" s="79">
        <v>4197.6000000000004</v>
      </c>
      <c r="N90" s="77"/>
      <c r="O90" s="75">
        <f t="shared" si="75"/>
        <v>-4197.6000000000004</v>
      </c>
      <c r="P90" s="56"/>
      <c r="Q90" s="56"/>
      <c r="R90" s="72">
        <f t="shared" si="76"/>
        <v>0</v>
      </c>
      <c r="S90" s="56"/>
      <c r="T90" s="79">
        <v>5559</v>
      </c>
      <c r="U90" s="77"/>
      <c r="V90" s="88">
        <f t="shared" si="77"/>
        <v>-5559</v>
      </c>
      <c r="W90" s="78"/>
      <c r="X90" s="78"/>
      <c r="Y90" s="88">
        <f t="shared" si="78"/>
        <v>0</v>
      </c>
      <c r="Z90" s="102"/>
      <c r="AA90" s="79">
        <v>5948.22</v>
      </c>
      <c r="AB90" s="103"/>
      <c r="AC90" s="88">
        <f t="shared" si="79"/>
        <v>-5948.22</v>
      </c>
      <c r="AD90" s="104"/>
      <c r="AE90" s="104"/>
      <c r="AF90" s="88">
        <f t="shared" si="80"/>
        <v>0</v>
      </c>
      <c r="AG90" s="102"/>
      <c r="AH90" s="120">
        <v>6369.96</v>
      </c>
      <c r="AI90" s="100"/>
      <c r="AJ90" s="88">
        <f t="shared" si="81"/>
        <v>-6369.96</v>
      </c>
      <c r="AK90" s="248"/>
      <c r="AL90" s="102"/>
      <c r="AM90" s="102"/>
      <c r="AN90" s="102"/>
      <c r="AO90" s="120">
        <v>6880.08</v>
      </c>
      <c r="AP90" s="103"/>
      <c r="AQ90" s="102"/>
      <c r="AR90" s="102"/>
      <c r="AS90" s="99"/>
      <c r="AT90" s="102"/>
      <c r="AU90" s="102"/>
      <c r="AV90" s="128">
        <v>7361.86</v>
      </c>
      <c r="AW90" s="103"/>
      <c r="AX90" s="99">
        <v>0</v>
      </c>
      <c r="AY90" s="146">
        <v>630000</v>
      </c>
      <c r="AZ90" s="153">
        <v>9.6579999999999999E-3</v>
      </c>
      <c r="BA90" s="141">
        <f t="shared" si="91"/>
        <v>6084.54</v>
      </c>
      <c r="BB90" s="141">
        <f t="shared" si="106"/>
        <v>434.61</v>
      </c>
      <c r="BC90" s="142">
        <v>5649.93</v>
      </c>
      <c r="BD90" s="149"/>
      <c r="BE90" s="141">
        <f t="shared" si="92"/>
        <v>0</v>
      </c>
      <c r="BF90" s="146">
        <v>630000</v>
      </c>
      <c r="BG90" s="56">
        <v>1.0189200000000001E-2</v>
      </c>
      <c r="BH90" s="72">
        <f t="shared" si="93"/>
        <v>6419.1960000000008</v>
      </c>
      <c r="BI90" s="168">
        <f t="shared" si="107"/>
        <v>152.83800000000002</v>
      </c>
      <c r="BJ90" s="164">
        <v>6266.366</v>
      </c>
      <c r="BK90" s="165"/>
      <c r="BL90" s="75">
        <f t="shared" si="95"/>
        <v>-7.9999999989013304E-3</v>
      </c>
      <c r="BM90" s="146">
        <v>630000</v>
      </c>
      <c r="BN90" s="56">
        <v>1.09024E-2</v>
      </c>
      <c r="BO90" s="72">
        <f t="shared" si="96"/>
        <v>6868.5119999999997</v>
      </c>
      <c r="BP90" s="168">
        <f t="shared" si="108"/>
        <v>163.536</v>
      </c>
      <c r="BQ90" s="164">
        <v>6704.982</v>
      </c>
      <c r="BR90" s="147"/>
      <c r="BS90" s="75">
        <f t="shared" si="98"/>
        <v>-6.0000000003128662E-3</v>
      </c>
      <c r="BT90" s="146">
        <v>630000</v>
      </c>
      <c r="BU90" s="193">
        <v>1.1611099999999999E-2</v>
      </c>
      <c r="BV90" s="190">
        <f t="shared" si="88"/>
        <v>7314.9929999999995</v>
      </c>
      <c r="BW90" s="168">
        <f t="shared" si="109"/>
        <v>174.16649999999998</v>
      </c>
      <c r="BX90" s="164">
        <v>7140.8265000000001</v>
      </c>
      <c r="BY90" s="147"/>
      <c r="BZ90" s="194">
        <f t="shared" si="87"/>
        <v>-6.2527760746888816E-13</v>
      </c>
      <c r="CA90" s="146">
        <v>630000</v>
      </c>
      <c r="CB90" s="193">
        <v>1.2307800000000001E-2</v>
      </c>
      <c r="CC90" s="194">
        <f t="shared" si="82"/>
        <v>7753.9140000000007</v>
      </c>
      <c r="CD90" s="190">
        <f t="shared" si="110"/>
        <v>184.61700000000002</v>
      </c>
      <c r="CE90" s="164">
        <v>7569.2969999999996</v>
      </c>
      <c r="CF90" s="204"/>
      <c r="CG90" s="194">
        <f t="shared" si="89"/>
        <v>0</v>
      </c>
      <c r="CH90" s="194"/>
      <c r="CI90" s="194"/>
      <c r="CJ90" s="194"/>
      <c r="CK90" s="194"/>
      <c r="CL90" s="142"/>
      <c r="CM90" s="218"/>
      <c r="CN90" s="194"/>
      <c r="CO90" s="219"/>
      <c r="CP90" s="220">
        <f t="shared" si="73"/>
        <v>-22074.793999999998</v>
      </c>
      <c r="CQ90" s="221"/>
      <c r="CR90" s="6" t="s">
        <v>37</v>
      </c>
      <c r="CS90" s="228"/>
    </row>
    <row r="91" spans="1:97" s="3" customFormat="1" ht="60" customHeight="1">
      <c r="A91" s="41" t="s">
        <v>229</v>
      </c>
      <c r="B91" s="41" t="s">
        <v>230</v>
      </c>
      <c r="C91" s="6" t="s">
        <v>34</v>
      </c>
      <c r="D91" s="41" t="s">
        <v>35</v>
      </c>
      <c r="E91" s="55">
        <v>4392</v>
      </c>
      <c r="F91" s="56"/>
      <c r="G91" s="57" t="s">
        <v>41</v>
      </c>
      <c r="H91" s="952" t="s">
        <v>231</v>
      </c>
      <c r="I91" s="63"/>
      <c r="J91" s="78"/>
      <c r="K91" s="72">
        <f t="shared" si="90"/>
        <v>0</v>
      </c>
      <c r="L91" s="56"/>
      <c r="M91" s="79">
        <v>4197.6000000000004</v>
      </c>
      <c r="N91" s="77"/>
      <c r="O91" s="75">
        <f t="shared" si="75"/>
        <v>-4197.6000000000004</v>
      </c>
      <c r="P91" s="56"/>
      <c r="Q91" s="56"/>
      <c r="R91" s="72">
        <f t="shared" si="76"/>
        <v>0</v>
      </c>
      <c r="S91" s="56"/>
      <c r="T91" s="79">
        <v>5559</v>
      </c>
      <c r="U91" s="77"/>
      <c r="V91" s="88">
        <f t="shared" si="77"/>
        <v>-5559</v>
      </c>
      <c r="W91" s="78"/>
      <c r="X91" s="78"/>
      <c r="Y91" s="88">
        <f t="shared" si="78"/>
        <v>0</v>
      </c>
      <c r="Z91" s="6"/>
      <c r="AA91" s="79">
        <v>5948.22</v>
      </c>
      <c r="AB91" s="77"/>
      <c r="AC91" s="88">
        <f t="shared" si="79"/>
        <v>-5948.22</v>
      </c>
      <c r="AD91" s="43"/>
      <c r="AE91" s="43"/>
      <c r="AF91" s="88">
        <f t="shared" si="80"/>
        <v>0</v>
      </c>
      <c r="AG91" s="6"/>
      <c r="AH91" s="120">
        <v>6369.96</v>
      </c>
      <c r="AI91" s="100"/>
      <c r="AJ91" s="88">
        <f t="shared" si="81"/>
        <v>-6369.96</v>
      </c>
      <c r="AK91" s="6"/>
      <c r="AL91" s="6"/>
      <c r="AM91" s="6"/>
      <c r="AN91" s="6"/>
      <c r="AO91" s="120">
        <v>6880.08</v>
      </c>
      <c r="AP91" s="77"/>
      <c r="AQ91" s="6"/>
      <c r="AR91" s="6"/>
      <c r="AS91" s="6"/>
      <c r="AT91" s="6"/>
      <c r="AU91" s="6"/>
      <c r="AV91" s="128">
        <v>7361.86</v>
      </c>
      <c r="AW91" s="77"/>
      <c r="AX91" s="6"/>
      <c r="AY91" s="146">
        <v>1040000</v>
      </c>
      <c r="AZ91" s="153">
        <v>9.6579999999999999E-3</v>
      </c>
      <c r="BA91" s="141">
        <f t="shared" si="91"/>
        <v>10044.32</v>
      </c>
      <c r="BB91" s="141">
        <f t="shared" si="106"/>
        <v>434.61</v>
      </c>
      <c r="BC91" s="142">
        <v>9609.7099999999991</v>
      </c>
      <c r="BD91" s="147"/>
      <c r="BE91" s="141">
        <f t="shared" si="92"/>
        <v>0</v>
      </c>
      <c r="BF91" s="146">
        <v>1040000</v>
      </c>
      <c r="BG91" s="6">
        <v>1.0189200000000001E-2</v>
      </c>
      <c r="BH91" s="72">
        <f t="shared" si="93"/>
        <v>10596.768</v>
      </c>
      <c r="BI91" s="168">
        <f t="shared" si="107"/>
        <v>152.83800000000002</v>
      </c>
      <c r="BJ91" s="164">
        <v>10443.938</v>
      </c>
      <c r="BK91" s="165"/>
      <c r="BL91" s="75">
        <f t="shared" si="95"/>
        <v>-7.9999999998108251E-3</v>
      </c>
      <c r="BM91" s="146">
        <v>1040000</v>
      </c>
      <c r="BN91" s="56">
        <v>1.09024E-2</v>
      </c>
      <c r="BO91" s="72">
        <f t="shared" si="96"/>
        <v>11338.495999999999</v>
      </c>
      <c r="BP91" s="168">
        <f t="shared" si="108"/>
        <v>163.536</v>
      </c>
      <c r="BQ91" s="164">
        <v>11174.966</v>
      </c>
      <c r="BR91" s="147"/>
      <c r="BS91" s="75">
        <f t="shared" si="98"/>
        <v>-6.0000000012223609E-3</v>
      </c>
      <c r="BT91" s="146">
        <v>1040000</v>
      </c>
      <c r="BU91" s="193">
        <v>1.1611099999999999E-2</v>
      </c>
      <c r="BV91" s="190">
        <f t="shared" si="88"/>
        <v>12075.544</v>
      </c>
      <c r="BW91" s="168">
        <f t="shared" si="109"/>
        <v>174.16649999999998</v>
      </c>
      <c r="BX91" s="164">
        <v>11901.377500000001</v>
      </c>
      <c r="BY91" s="147"/>
      <c r="BZ91" s="194">
        <f t="shared" si="87"/>
        <v>-6.2527760746888816E-13</v>
      </c>
      <c r="CA91" s="139">
        <v>1040000</v>
      </c>
      <c r="CB91" s="193">
        <v>1.2307800000000001E-2</v>
      </c>
      <c r="CC91" s="194">
        <f t="shared" si="82"/>
        <v>12800.112000000001</v>
      </c>
      <c r="CD91" s="190">
        <f t="shared" si="110"/>
        <v>184.61700000000002</v>
      </c>
      <c r="CE91" s="142">
        <v>12615.495000000001</v>
      </c>
      <c r="CF91" s="204"/>
      <c r="CG91" s="194">
        <f t="shared" si="89"/>
        <v>0</v>
      </c>
      <c r="CH91" s="194"/>
      <c r="CI91" s="194"/>
      <c r="CJ91" s="194"/>
      <c r="CK91" s="194"/>
      <c r="CL91" s="142"/>
      <c r="CM91" s="218"/>
      <c r="CN91" s="194"/>
      <c r="CO91" s="219"/>
      <c r="CP91" s="220">
        <f t="shared" si="73"/>
        <v>-22074.794000000002</v>
      </c>
      <c r="CQ91" s="221"/>
      <c r="CR91" s="6" t="s">
        <v>37</v>
      </c>
      <c r="CS91" s="228"/>
    </row>
    <row r="92" spans="1:97" s="3" customFormat="1" ht="15" customHeight="1">
      <c r="A92" s="41" t="s">
        <v>232</v>
      </c>
      <c r="B92" s="41" t="s">
        <v>233</v>
      </c>
      <c r="C92" s="6" t="s">
        <v>34</v>
      </c>
      <c r="D92" s="41" t="s">
        <v>35</v>
      </c>
      <c r="E92" s="55">
        <v>4397</v>
      </c>
      <c r="F92" s="56"/>
      <c r="G92" s="41" t="s">
        <v>45</v>
      </c>
      <c r="H92" s="952" t="s">
        <v>234</v>
      </c>
      <c r="I92" s="63"/>
      <c r="J92" s="78"/>
      <c r="K92" s="72">
        <f t="shared" si="90"/>
        <v>0</v>
      </c>
      <c r="L92" s="56"/>
      <c r="M92" s="79">
        <v>3847.8</v>
      </c>
      <c r="N92" s="77"/>
      <c r="O92" s="75">
        <f t="shared" si="75"/>
        <v>-3847.8</v>
      </c>
      <c r="P92" s="56"/>
      <c r="Q92" s="56"/>
      <c r="R92" s="72">
        <f t="shared" si="76"/>
        <v>0</v>
      </c>
      <c r="S92" s="56"/>
      <c r="T92" s="79">
        <v>5559</v>
      </c>
      <c r="U92" s="77"/>
      <c r="V92" s="88">
        <f t="shared" si="77"/>
        <v>-5559</v>
      </c>
      <c r="W92" s="78"/>
      <c r="X92" s="78"/>
      <c r="Y92" s="88">
        <f t="shared" si="78"/>
        <v>0</v>
      </c>
      <c r="Z92" s="102"/>
      <c r="AA92" s="79">
        <v>5948.22</v>
      </c>
      <c r="AB92" s="103"/>
      <c r="AC92" s="88">
        <f t="shared" si="79"/>
        <v>-5948.22</v>
      </c>
      <c r="AD92" s="104"/>
      <c r="AE92" s="104"/>
      <c r="AF92" s="88">
        <f t="shared" si="80"/>
        <v>0</v>
      </c>
      <c r="AG92" s="102"/>
      <c r="AH92" s="120">
        <v>6369.96</v>
      </c>
      <c r="AI92" s="100"/>
      <c r="AJ92" s="88">
        <f t="shared" si="81"/>
        <v>-6369.96</v>
      </c>
      <c r="AK92" s="248"/>
      <c r="AL92" s="102"/>
      <c r="AM92" s="102"/>
      <c r="AN92" s="102"/>
      <c r="AO92" s="120">
        <v>6880.08</v>
      </c>
      <c r="AP92" s="103"/>
      <c r="AQ92" s="102"/>
      <c r="AR92" s="102"/>
      <c r="AS92" s="99"/>
      <c r="AT92" s="102"/>
      <c r="AU92" s="102"/>
      <c r="AV92" s="128">
        <v>7361.86</v>
      </c>
      <c r="AW92" s="103"/>
      <c r="AX92" s="99">
        <v>3264.25</v>
      </c>
      <c r="AY92" s="146">
        <v>690000</v>
      </c>
      <c r="AZ92" s="153">
        <v>9.6579999999999999E-3</v>
      </c>
      <c r="BA92" s="141">
        <f t="shared" si="91"/>
        <v>6664.0199999999995</v>
      </c>
      <c r="BB92" s="141">
        <f t="shared" si="106"/>
        <v>434.61</v>
      </c>
      <c r="BC92" s="142">
        <v>6229.41</v>
      </c>
      <c r="BD92" s="149"/>
      <c r="BE92" s="141">
        <f t="shared" si="92"/>
        <v>0</v>
      </c>
      <c r="BF92" s="146">
        <v>690000</v>
      </c>
      <c r="BG92" s="56">
        <v>1.0189200000000001E-2</v>
      </c>
      <c r="BH92" s="72">
        <f t="shared" si="93"/>
        <v>7030.5480000000007</v>
      </c>
      <c r="BI92" s="168">
        <f t="shared" si="107"/>
        <v>152.83800000000002</v>
      </c>
      <c r="BJ92" s="164">
        <v>6877.7179999999998</v>
      </c>
      <c r="BK92" s="165"/>
      <c r="BL92" s="75">
        <f t="shared" si="95"/>
        <v>-7.9999999989013304E-3</v>
      </c>
      <c r="BM92" s="146">
        <v>690000</v>
      </c>
      <c r="BN92" s="56">
        <v>1.09024E-2</v>
      </c>
      <c r="BO92" s="72">
        <f t="shared" si="96"/>
        <v>7522.6559999999999</v>
      </c>
      <c r="BP92" s="168">
        <f t="shared" si="108"/>
        <v>163.536</v>
      </c>
      <c r="BQ92" s="164">
        <v>7359.1260000000002</v>
      </c>
      <c r="BR92" s="147"/>
      <c r="BS92" s="75">
        <f t="shared" si="98"/>
        <v>-6.0000000003128662E-3</v>
      </c>
      <c r="BT92" s="146">
        <v>690000</v>
      </c>
      <c r="BU92" s="193">
        <v>1.1611099999999999E-2</v>
      </c>
      <c r="BV92" s="190">
        <f t="shared" si="88"/>
        <v>8011.6589999999997</v>
      </c>
      <c r="BW92" s="168">
        <f t="shared" si="109"/>
        <v>174.16649999999998</v>
      </c>
      <c r="BX92" s="164">
        <v>7837.4925000000003</v>
      </c>
      <c r="BY92" s="147"/>
      <c r="BZ92" s="194">
        <f t="shared" si="87"/>
        <v>-6.2527760746888816E-13</v>
      </c>
      <c r="CA92" s="146">
        <v>690000</v>
      </c>
      <c r="CB92" s="56">
        <v>1.2307800000000001E-2</v>
      </c>
      <c r="CC92" s="194">
        <f t="shared" si="82"/>
        <v>8492.3819999999996</v>
      </c>
      <c r="CD92" s="190">
        <v>184.62</v>
      </c>
      <c r="CE92" s="164">
        <v>9556.8449999999993</v>
      </c>
      <c r="CF92" s="204"/>
      <c r="CG92" s="208">
        <f t="shared" si="89"/>
        <v>-1249.0830000000005</v>
      </c>
      <c r="CH92" s="208"/>
      <c r="CI92" s="208"/>
      <c r="CJ92" s="208"/>
      <c r="CK92" s="208"/>
      <c r="CL92" s="223"/>
      <c r="CM92" s="224"/>
      <c r="CN92" s="208"/>
      <c r="CO92" s="219"/>
      <c r="CP92" s="220">
        <f t="shared" si="73"/>
        <v>-19709.826999999997</v>
      </c>
      <c r="CQ92" s="221"/>
      <c r="CR92" s="6" t="s">
        <v>37</v>
      </c>
      <c r="CS92" s="228"/>
    </row>
    <row r="93" spans="1:97" s="3" customFormat="1" ht="60" customHeight="1">
      <c r="A93" s="41" t="s">
        <v>235</v>
      </c>
      <c r="B93" s="41" t="s">
        <v>236</v>
      </c>
      <c r="C93" s="6" t="s">
        <v>34</v>
      </c>
      <c r="D93" s="41" t="s">
        <v>35</v>
      </c>
      <c r="E93" s="55">
        <v>4425</v>
      </c>
      <c r="F93" s="63"/>
      <c r="G93" s="57" t="s">
        <v>41</v>
      </c>
      <c r="H93" s="952" t="s">
        <v>237</v>
      </c>
      <c r="I93" s="63"/>
      <c r="J93" s="78"/>
      <c r="K93" s="72">
        <f t="shared" si="90"/>
        <v>0</v>
      </c>
      <c r="L93" s="56"/>
      <c r="M93" s="79">
        <v>5130.3999999999996</v>
      </c>
      <c r="N93" s="77"/>
      <c r="O93" s="75">
        <f t="shared" si="75"/>
        <v>-5130.3999999999996</v>
      </c>
      <c r="P93" s="56"/>
      <c r="Q93" s="56"/>
      <c r="R93" s="72">
        <f t="shared" si="76"/>
        <v>0</v>
      </c>
      <c r="S93" s="56"/>
      <c r="T93" s="79">
        <v>5559</v>
      </c>
      <c r="U93" s="77"/>
      <c r="V93" s="88">
        <f t="shared" si="77"/>
        <v>-5559</v>
      </c>
      <c r="W93" s="78"/>
      <c r="X93" s="78"/>
      <c r="Y93" s="88">
        <f t="shared" si="78"/>
        <v>0</v>
      </c>
      <c r="Z93" s="102"/>
      <c r="AA93" s="79">
        <v>5948.22</v>
      </c>
      <c r="AB93" s="103"/>
      <c r="AC93" s="88">
        <f t="shared" si="79"/>
        <v>-5948.22</v>
      </c>
      <c r="AD93" s="104"/>
      <c r="AE93" s="104"/>
      <c r="AF93" s="88">
        <f t="shared" si="80"/>
        <v>0</v>
      </c>
      <c r="AG93" s="102"/>
      <c r="AH93" s="120">
        <v>6369.96</v>
      </c>
      <c r="AI93" s="100"/>
      <c r="AJ93" s="88">
        <f t="shared" si="81"/>
        <v>-6369.96</v>
      </c>
      <c r="AK93" s="248"/>
      <c r="AL93" s="102"/>
      <c r="AM93" s="102"/>
      <c r="AN93" s="102"/>
      <c r="AO93" s="120">
        <v>6880.08</v>
      </c>
      <c r="AP93" s="103"/>
      <c r="AQ93" s="102"/>
      <c r="AR93" s="102"/>
      <c r="AS93" s="99"/>
      <c r="AT93" s="102"/>
      <c r="AU93" s="102"/>
      <c r="AV93" s="128">
        <v>7361.86</v>
      </c>
      <c r="AW93" s="103"/>
      <c r="AX93" s="99"/>
      <c r="AY93" s="146">
        <v>630000</v>
      </c>
      <c r="AZ93" s="153">
        <v>9.6579999999999999E-3</v>
      </c>
      <c r="BA93" s="141">
        <f t="shared" si="91"/>
        <v>6084.54</v>
      </c>
      <c r="BB93" s="141">
        <f t="shared" si="106"/>
        <v>434.61</v>
      </c>
      <c r="BC93" s="142">
        <v>5649.93</v>
      </c>
      <c r="BD93" s="149"/>
      <c r="BE93" s="141">
        <f t="shared" si="92"/>
        <v>0</v>
      </c>
      <c r="BF93" s="146">
        <v>630000</v>
      </c>
      <c r="BG93" s="56">
        <v>1.0189200000000001E-2</v>
      </c>
      <c r="BH93" s="72">
        <f t="shared" si="93"/>
        <v>6419.1960000000008</v>
      </c>
      <c r="BI93" s="168">
        <f t="shared" si="107"/>
        <v>152.83800000000002</v>
      </c>
      <c r="BJ93" s="164">
        <v>6266.366</v>
      </c>
      <c r="BK93" s="165"/>
      <c r="BL93" s="75">
        <f t="shared" si="95"/>
        <v>-7.9999999989013304E-3</v>
      </c>
      <c r="BM93" s="146">
        <v>630000</v>
      </c>
      <c r="BN93" s="56">
        <v>1.09024E-2</v>
      </c>
      <c r="BO93" s="72">
        <f t="shared" si="96"/>
        <v>6868.5119999999997</v>
      </c>
      <c r="BP93" s="168">
        <f t="shared" si="108"/>
        <v>163.536</v>
      </c>
      <c r="BQ93" s="164">
        <v>6704.982</v>
      </c>
      <c r="BR93" s="147"/>
      <c r="BS93" s="75">
        <f t="shared" si="98"/>
        <v>-6.0000000003128662E-3</v>
      </c>
      <c r="BT93" s="146">
        <v>630000</v>
      </c>
      <c r="BU93" s="193">
        <v>1.1611099999999999E-2</v>
      </c>
      <c r="BV93" s="190">
        <f t="shared" si="88"/>
        <v>7314.9929999999995</v>
      </c>
      <c r="BW93" s="168">
        <f t="shared" si="109"/>
        <v>174.16649999999998</v>
      </c>
      <c r="BX93" s="164">
        <v>7140.8265000000001</v>
      </c>
      <c r="BY93" s="147"/>
      <c r="BZ93" s="194">
        <f t="shared" si="87"/>
        <v>-6.2527760746888816E-13</v>
      </c>
      <c r="CA93" s="139">
        <v>630000</v>
      </c>
      <c r="CB93" s="193">
        <v>1.2307800000000001E-2</v>
      </c>
      <c r="CC93" s="194">
        <f t="shared" si="82"/>
        <v>7753.9140000000007</v>
      </c>
      <c r="CD93" s="190">
        <f t="shared" si="110"/>
        <v>184.61700000000002</v>
      </c>
      <c r="CE93" s="142">
        <v>7569.2969999999996</v>
      </c>
      <c r="CF93" s="204"/>
      <c r="CG93" s="194">
        <f t="shared" si="89"/>
        <v>0</v>
      </c>
      <c r="CH93" s="194"/>
      <c r="CI93" s="194"/>
      <c r="CJ93" s="194"/>
      <c r="CK93" s="194"/>
      <c r="CL93" s="142"/>
      <c r="CM93" s="218"/>
      <c r="CN93" s="194"/>
      <c r="CO93" s="219"/>
      <c r="CP93" s="220">
        <f t="shared" si="73"/>
        <v>-23007.593999999997</v>
      </c>
      <c r="CQ93" s="221"/>
      <c r="CR93" s="6" t="s">
        <v>37</v>
      </c>
      <c r="CS93" s="228"/>
    </row>
    <row r="94" spans="1:97" s="3" customFormat="1" ht="60" customHeight="1">
      <c r="A94" s="41" t="s">
        <v>238</v>
      </c>
      <c r="B94" s="41" t="s">
        <v>239</v>
      </c>
      <c r="C94" s="6" t="s">
        <v>34</v>
      </c>
      <c r="D94" s="41" t="s">
        <v>35</v>
      </c>
      <c r="E94" s="55">
        <v>4428</v>
      </c>
      <c r="F94" s="63"/>
      <c r="G94" s="57" t="s">
        <v>41</v>
      </c>
      <c r="H94" s="952" t="s">
        <v>240</v>
      </c>
      <c r="I94" s="63"/>
      <c r="J94" s="78"/>
      <c r="K94" s="72">
        <f t="shared" si="90"/>
        <v>0</v>
      </c>
      <c r="L94" s="56"/>
      <c r="M94" s="79">
        <v>4664</v>
      </c>
      <c r="N94" s="77"/>
      <c r="O94" s="75">
        <f t="shared" si="75"/>
        <v>-4664</v>
      </c>
      <c r="P94" s="56"/>
      <c r="Q94" s="56"/>
      <c r="R94" s="72">
        <f t="shared" si="76"/>
        <v>0</v>
      </c>
      <c r="S94" s="56"/>
      <c r="T94" s="79">
        <v>5559</v>
      </c>
      <c r="U94" s="77"/>
      <c r="V94" s="88">
        <f t="shared" si="77"/>
        <v>-5559</v>
      </c>
      <c r="W94" s="78"/>
      <c r="X94" s="78"/>
      <c r="Y94" s="88">
        <f t="shared" si="78"/>
        <v>0</v>
      </c>
      <c r="Z94" s="102"/>
      <c r="AA94" s="79">
        <v>5948.22</v>
      </c>
      <c r="AB94" s="103"/>
      <c r="AC94" s="88">
        <f t="shared" si="79"/>
        <v>-5948.22</v>
      </c>
      <c r="AD94" s="104"/>
      <c r="AE94" s="104"/>
      <c r="AF94" s="88">
        <f t="shared" si="80"/>
        <v>0</v>
      </c>
      <c r="AG94" s="102"/>
      <c r="AH94" s="120">
        <v>6369.96</v>
      </c>
      <c r="AI94" s="100"/>
      <c r="AJ94" s="88">
        <f t="shared" si="81"/>
        <v>-6369.96</v>
      </c>
      <c r="AK94" s="248"/>
      <c r="AL94" s="102"/>
      <c r="AM94" s="102"/>
      <c r="AN94" s="102"/>
      <c r="AO94" s="120">
        <v>6880.08</v>
      </c>
      <c r="AP94" s="103"/>
      <c r="AQ94" s="102"/>
      <c r="AR94" s="102"/>
      <c r="AS94" s="99"/>
      <c r="AT94" s="102"/>
      <c r="AU94" s="102"/>
      <c r="AV94" s="128">
        <v>7361.86</v>
      </c>
      <c r="AW94" s="103"/>
      <c r="AX94" s="99"/>
      <c r="AY94" s="146">
        <v>630000</v>
      </c>
      <c r="AZ94" s="153">
        <v>9.6579999999999999E-3</v>
      </c>
      <c r="BA94" s="141">
        <f t="shared" si="91"/>
        <v>6084.54</v>
      </c>
      <c r="BB94" s="141">
        <f t="shared" si="106"/>
        <v>434.61</v>
      </c>
      <c r="BC94" s="142">
        <v>5649.93</v>
      </c>
      <c r="BD94" s="149"/>
      <c r="BE94" s="141">
        <f t="shared" si="92"/>
        <v>0</v>
      </c>
      <c r="BF94" s="146">
        <v>630000</v>
      </c>
      <c r="BG94" s="56">
        <v>1.0189200000000001E-2</v>
      </c>
      <c r="BH94" s="72">
        <f t="shared" si="93"/>
        <v>6419.1960000000008</v>
      </c>
      <c r="BI94" s="168">
        <f t="shared" si="107"/>
        <v>152.83800000000002</v>
      </c>
      <c r="BJ94" s="164">
        <v>6266.366</v>
      </c>
      <c r="BK94" s="165"/>
      <c r="BL94" s="75">
        <f t="shared" si="95"/>
        <v>-7.9999999989013304E-3</v>
      </c>
      <c r="BM94" s="146">
        <v>630000</v>
      </c>
      <c r="BN94" s="56">
        <v>1.09024E-2</v>
      </c>
      <c r="BO94" s="72">
        <f t="shared" si="96"/>
        <v>6868.5119999999997</v>
      </c>
      <c r="BP94" s="168">
        <f t="shared" si="108"/>
        <v>163.536</v>
      </c>
      <c r="BQ94" s="164">
        <v>6704.982</v>
      </c>
      <c r="BR94" s="147"/>
      <c r="BS94" s="75">
        <f t="shared" si="98"/>
        <v>-6.0000000003128662E-3</v>
      </c>
      <c r="BT94" s="146">
        <v>630000</v>
      </c>
      <c r="BU94" s="193">
        <v>1.1611099999999999E-2</v>
      </c>
      <c r="BV94" s="190">
        <f t="shared" si="88"/>
        <v>7314.9929999999995</v>
      </c>
      <c r="BW94" s="168">
        <f t="shared" si="109"/>
        <v>174.16649999999998</v>
      </c>
      <c r="BX94" s="164">
        <v>7140.8265000000001</v>
      </c>
      <c r="BY94" s="147"/>
      <c r="BZ94" s="194">
        <f t="shared" si="87"/>
        <v>-6.2527760746888816E-13</v>
      </c>
      <c r="CA94" s="146">
        <v>630000</v>
      </c>
      <c r="CB94" s="193">
        <v>1.2307800000000001E-2</v>
      </c>
      <c r="CC94" s="194">
        <f t="shared" si="82"/>
        <v>7753.9140000000007</v>
      </c>
      <c r="CD94" s="190">
        <f t="shared" si="110"/>
        <v>184.61700000000002</v>
      </c>
      <c r="CE94" s="164">
        <v>7569.2969999999996</v>
      </c>
      <c r="CF94" s="204"/>
      <c r="CG94" s="194">
        <f t="shared" si="89"/>
        <v>0</v>
      </c>
      <c r="CH94" s="194"/>
      <c r="CI94" s="194"/>
      <c r="CJ94" s="194"/>
      <c r="CK94" s="194"/>
      <c r="CL94" s="142"/>
      <c r="CM94" s="218"/>
      <c r="CN94" s="194"/>
      <c r="CO94" s="219"/>
      <c r="CP94" s="220">
        <f t="shared" si="73"/>
        <v>-22541.194</v>
      </c>
      <c r="CQ94" s="221"/>
      <c r="CR94" s="6" t="s">
        <v>37</v>
      </c>
      <c r="CS94" s="228"/>
    </row>
    <row r="95" spans="1:97" s="3" customFormat="1" ht="60" customHeight="1">
      <c r="A95" s="41" t="s">
        <v>241</v>
      </c>
      <c r="B95" s="41" t="s">
        <v>242</v>
      </c>
      <c r="C95" s="6" t="s">
        <v>34</v>
      </c>
      <c r="D95" s="41" t="s">
        <v>35</v>
      </c>
      <c r="E95" s="233">
        <v>4967</v>
      </c>
      <c r="F95" s="63"/>
      <c r="G95" s="57" t="s">
        <v>45</v>
      </c>
      <c r="H95" s="952" t="s">
        <v>243</v>
      </c>
      <c r="I95" s="234"/>
      <c r="J95" s="78"/>
      <c r="K95" s="72">
        <f t="shared" si="90"/>
        <v>0</v>
      </c>
      <c r="L95" s="56"/>
      <c r="M95" s="79">
        <v>2565.1999999999998</v>
      </c>
      <c r="N95" s="77"/>
      <c r="O95" s="75">
        <f t="shared" si="75"/>
        <v>-2565.1999999999998</v>
      </c>
      <c r="P95" s="56"/>
      <c r="Q95" s="56"/>
      <c r="R95" s="72">
        <f t="shared" si="76"/>
        <v>0</v>
      </c>
      <c r="S95" s="56"/>
      <c r="T95" s="79">
        <v>2713.2</v>
      </c>
      <c r="U95" s="77"/>
      <c r="V95" s="88">
        <f t="shared" si="77"/>
        <v>-2713.2</v>
      </c>
      <c r="W95" s="78"/>
      <c r="X95" s="78"/>
      <c r="Y95" s="88">
        <f t="shared" si="78"/>
        <v>0</v>
      </c>
      <c r="Z95" s="102"/>
      <c r="AA95" s="79">
        <v>2903.21</v>
      </c>
      <c r="AB95" s="103"/>
      <c r="AC95" s="88">
        <f t="shared" si="79"/>
        <v>-2903.21</v>
      </c>
      <c r="AD95" s="104"/>
      <c r="AE95" s="104"/>
      <c r="AF95" s="88">
        <f t="shared" si="80"/>
        <v>0</v>
      </c>
      <c r="AG95" s="102"/>
      <c r="AH95" s="120">
        <v>3109.01</v>
      </c>
      <c r="AI95" s="100"/>
      <c r="AJ95" s="88">
        <f t="shared" si="81"/>
        <v>-3109.01</v>
      </c>
      <c r="AK95" s="248"/>
      <c r="AL95" s="102"/>
      <c r="AM95" s="102"/>
      <c r="AN95" s="102"/>
      <c r="AO95" s="120">
        <v>3357.98</v>
      </c>
      <c r="AP95" s="103"/>
      <c r="AQ95" s="102"/>
      <c r="AR95" s="102"/>
      <c r="AS95" s="99"/>
      <c r="AT95" s="102"/>
      <c r="AU95" s="102"/>
      <c r="AV95" s="128">
        <v>3593.12</v>
      </c>
      <c r="AW95" s="103"/>
      <c r="AX95" s="99"/>
      <c r="AY95" s="139">
        <v>390000</v>
      </c>
      <c r="AZ95" s="153">
        <v>9.6579999999999999E-3</v>
      </c>
      <c r="BA95" s="141">
        <f t="shared" si="91"/>
        <v>3766.62</v>
      </c>
      <c r="BB95" s="141">
        <f t="shared" si="106"/>
        <v>434.61</v>
      </c>
      <c r="BC95" s="142">
        <v>3332.46</v>
      </c>
      <c r="BD95" s="149"/>
      <c r="BE95" s="141">
        <f t="shared" si="92"/>
        <v>-0.45000000000027285</v>
      </c>
      <c r="BF95" s="139">
        <v>390000</v>
      </c>
      <c r="BG95" s="56">
        <v>1.0189200000000001E-2</v>
      </c>
      <c r="BH95" s="72">
        <f t="shared" si="93"/>
        <v>3973.7880000000005</v>
      </c>
      <c r="BI95" s="168">
        <f t="shared" si="107"/>
        <v>152.83800000000002</v>
      </c>
      <c r="BJ95" s="164">
        <v>3820.9580000000001</v>
      </c>
      <c r="BK95" s="165"/>
      <c r="BL95" s="75">
        <f t="shared" si="95"/>
        <v>-7.9999999998108251E-3</v>
      </c>
      <c r="BM95" s="139">
        <v>390000</v>
      </c>
      <c r="BN95" s="56">
        <v>1.09024E-2</v>
      </c>
      <c r="BO95" s="72">
        <f t="shared" si="96"/>
        <v>4251.9359999999997</v>
      </c>
      <c r="BP95" s="168">
        <f t="shared" si="108"/>
        <v>163.536</v>
      </c>
      <c r="BQ95" s="164">
        <v>4088.4059999999999</v>
      </c>
      <c r="BR95" s="147"/>
      <c r="BS95" s="75">
        <f t="shared" si="98"/>
        <v>-6.0000000003128662E-3</v>
      </c>
      <c r="BT95" s="139">
        <v>390000</v>
      </c>
      <c r="BU95" s="193">
        <v>1.1611099999999999E-2</v>
      </c>
      <c r="BV95" s="190">
        <f t="shared" si="88"/>
        <v>4528.3289999999997</v>
      </c>
      <c r="BW95" s="168">
        <f t="shared" si="109"/>
        <v>174.16649999999998</v>
      </c>
      <c r="BX95" s="164">
        <v>4354.1625000000004</v>
      </c>
      <c r="BY95" s="147"/>
      <c r="BZ95" s="194">
        <f t="shared" si="87"/>
        <v>-6.2527760746888816E-13</v>
      </c>
      <c r="CA95" s="139">
        <v>390000</v>
      </c>
      <c r="CB95" s="193">
        <v>1.2307800000000001E-2</v>
      </c>
      <c r="CC95" s="194">
        <f t="shared" si="82"/>
        <v>4800.0420000000004</v>
      </c>
      <c r="CD95" s="190">
        <f t="shared" si="110"/>
        <v>184.61700000000002</v>
      </c>
      <c r="CE95" s="164">
        <v>4615.4250000000002</v>
      </c>
      <c r="CF95" s="204"/>
      <c r="CG95" s="194">
        <f t="shared" si="89"/>
        <v>0</v>
      </c>
      <c r="CH95" s="194"/>
      <c r="CI95" s="194"/>
      <c r="CJ95" s="194"/>
      <c r="CK95" s="194"/>
      <c r="CL95" s="142"/>
      <c r="CM95" s="218"/>
      <c r="CN95" s="194"/>
      <c r="CO95" s="219"/>
      <c r="CP95" s="220">
        <f t="shared" si="73"/>
        <v>-11291.083999999999</v>
      </c>
      <c r="CQ95" s="221"/>
      <c r="CR95" s="6" t="s">
        <v>37</v>
      </c>
      <c r="CS95" s="228"/>
    </row>
    <row r="96" spans="1:97" s="3" customFormat="1" ht="60" customHeight="1">
      <c r="A96" s="41" t="s">
        <v>244</v>
      </c>
      <c r="B96" s="41" t="s">
        <v>245</v>
      </c>
      <c r="C96" s="6" t="s">
        <v>34</v>
      </c>
      <c r="D96" s="41" t="s">
        <v>35</v>
      </c>
      <c r="E96" s="55">
        <v>4968</v>
      </c>
      <c r="F96" s="63"/>
      <c r="G96" s="57" t="s">
        <v>41</v>
      </c>
      <c r="H96" s="952" t="s">
        <v>246</v>
      </c>
      <c r="I96" s="63"/>
      <c r="J96" s="78"/>
      <c r="K96" s="72">
        <f t="shared" si="90"/>
        <v>0</v>
      </c>
      <c r="L96" s="56"/>
      <c r="M96" s="79">
        <v>2798.4</v>
      </c>
      <c r="N96" s="77"/>
      <c r="O96" s="75">
        <f t="shared" si="75"/>
        <v>-2798.4</v>
      </c>
      <c r="P96" s="56"/>
      <c r="Q96" s="56"/>
      <c r="R96" s="72">
        <f t="shared" si="76"/>
        <v>0</v>
      </c>
      <c r="S96" s="56"/>
      <c r="T96" s="79">
        <v>2713.2</v>
      </c>
      <c r="U96" s="77"/>
      <c r="V96" s="88">
        <f t="shared" si="77"/>
        <v>-2713.2</v>
      </c>
      <c r="W96" s="78"/>
      <c r="X96" s="78"/>
      <c r="Y96" s="88">
        <f t="shared" si="78"/>
        <v>0</v>
      </c>
      <c r="Z96" s="102"/>
      <c r="AA96" s="79">
        <v>2903.21</v>
      </c>
      <c r="AB96" s="103"/>
      <c r="AC96" s="88">
        <f t="shared" si="79"/>
        <v>-2903.21</v>
      </c>
      <c r="AD96" s="104"/>
      <c r="AE96" s="104"/>
      <c r="AF96" s="88">
        <f t="shared" si="80"/>
        <v>0</v>
      </c>
      <c r="AG96" s="102"/>
      <c r="AH96" s="120">
        <v>3109.01</v>
      </c>
      <c r="AI96" s="100"/>
      <c r="AJ96" s="88">
        <f t="shared" si="81"/>
        <v>-3109.01</v>
      </c>
      <c r="AK96" s="102"/>
      <c r="AL96" s="102"/>
      <c r="AM96" s="102"/>
      <c r="AN96" s="102"/>
      <c r="AO96" s="120">
        <v>3357.98</v>
      </c>
      <c r="AP96" s="103"/>
      <c r="AQ96" s="102"/>
      <c r="AR96" s="102"/>
      <c r="AS96" s="99"/>
      <c r="AT96" s="102"/>
      <c r="AU96" s="102"/>
      <c r="AV96" s="128">
        <v>3593.12</v>
      </c>
      <c r="AW96" s="103"/>
      <c r="AX96" s="99"/>
      <c r="AY96" s="146">
        <v>410000</v>
      </c>
      <c r="AZ96" s="153">
        <v>9.6579999999999999E-3</v>
      </c>
      <c r="BA96" s="141">
        <f t="shared" si="91"/>
        <v>3959.7799999999997</v>
      </c>
      <c r="BB96" s="141">
        <f t="shared" si="106"/>
        <v>434.61</v>
      </c>
      <c r="BC96" s="142">
        <v>3525.17</v>
      </c>
      <c r="BD96" s="149"/>
      <c r="BE96" s="141">
        <f t="shared" si="92"/>
        <v>0</v>
      </c>
      <c r="BF96" s="146">
        <v>410000</v>
      </c>
      <c r="BG96" s="56">
        <v>1.0189200000000001E-2</v>
      </c>
      <c r="BH96" s="72">
        <f t="shared" si="93"/>
        <v>4177.5720000000001</v>
      </c>
      <c r="BI96" s="168">
        <f t="shared" si="107"/>
        <v>152.83800000000002</v>
      </c>
      <c r="BJ96" s="164">
        <v>4024.7420000000002</v>
      </c>
      <c r="BK96" s="165"/>
      <c r="BL96" s="75">
        <f t="shared" si="95"/>
        <v>-8.0000000002655725E-3</v>
      </c>
      <c r="BM96" s="146">
        <v>410000</v>
      </c>
      <c r="BN96" s="56">
        <v>1.09024E-2</v>
      </c>
      <c r="BO96" s="72">
        <f t="shared" si="96"/>
        <v>4469.9839999999995</v>
      </c>
      <c r="BP96" s="168">
        <f t="shared" si="108"/>
        <v>163.536</v>
      </c>
      <c r="BQ96" s="164">
        <v>4306.4539999999997</v>
      </c>
      <c r="BR96" s="147"/>
      <c r="BS96" s="75">
        <f t="shared" si="98"/>
        <v>-6.0000000003128662E-3</v>
      </c>
      <c r="BT96" s="146">
        <v>410000</v>
      </c>
      <c r="BU96" s="193">
        <v>1.1611099999999999E-2</v>
      </c>
      <c r="BV96" s="190">
        <f t="shared" si="88"/>
        <v>4760.5509999999995</v>
      </c>
      <c r="BW96" s="168">
        <f t="shared" si="109"/>
        <v>174.16649999999998</v>
      </c>
      <c r="BX96" s="164">
        <v>4586.3845000000001</v>
      </c>
      <c r="BY96" s="147"/>
      <c r="BZ96" s="194">
        <f t="shared" si="87"/>
        <v>-6.2527760746888816E-13</v>
      </c>
      <c r="CA96" s="146">
        <v>410000</v>
      </c>
      <c r="CB96" s="193">
        <v>1.2307800000000001E-2</v>
      </c>
      <c r="CC96" s="194">
        <f t="shared" si="82"/>
        <v>5046.1980000000003</v>
      </c>
      <c r="CD96" s="190">
        <f t="shared" si="110"/>
        <v>184.61700000000002</v>
      </c>
      <c r="CE96" s="164">
        <v>4861.5810000000001</v>
      </c>
      <c r="CF96" s="204"/>
      <c r="CG96" s="194">
        <f t="shared" si="89"/>
        <v>0</v>
      </c>
      <c r="CH96" s="194"/>
      <c r="CI96" s="194"/>
      <c r="CJ96" s="194"/>
      <c r="CK96" s="194"/>
      <c r="CL96" s="142"/>
      <c r="CM96" s="218"/>
      <c r="CN96" s="194"/>
      <c r="CO96" s="219"/>
      <c r="CP96" s="220">
        <f t="shared" si="73"/>
        <v>-11523.834000000003</v>
      </c>
      <c r="CQ96" s="221"/>
      <c r="CR96" s="6" t="s">
        <v>37</v>
      </c>
      <c r="CS96" s="228"/>
    </row>
    <row r="97" spans="1:97" s="3" customFormat="1" ht="60" customHeight="1">
      <c r="A97" s="41" t="s">
        <v>247</v>
      </c>
      <c r="B97" s="42" t="s">
        <v>248</v>
      </c>
      <c r="C97" s="6" t="s">
        <v>34</v>
      </c>
      <c r="D97" s="41" t="s">
        <v>35</v>
      </c>
      <c r="E97" s="55">
        <v>5023</v>
      </c>
      <c r="F97" s="63"/>
      <c r="G97" s="57" t="s">
        <v>41</v>
      </c>
      <c r="H97" s="952" t="s">
        <v>249</v>
      </c>
      <c r="I97" s="63"/>
      <c r="J97" s="78"/>
      <c r="K97" s="72">
        <f t="shared" si="90"/>
        <v>0</v>
      </c>
      <c r="L97" s="56"/>
      <c r="M97" s="79">
        <v>102608</v>
      </c>
      <c r="N97" s="77"/>
      <c r="O97" s="75">
        <f t="shared" si="75"/>
        <v>-102608</v>
      </c>
      <c r="P97" s="56"/>
      <c r="Q97" s="56"/>
      <c r="R97" s="72">
        <f t="shared" si="76"/>
        <v>0</v>
      </c>
      <c r="S97" s="56"/>
      <c r="T97" s="79">
        <v>83028</v>
      </c>
      <c r="U97" s="77"/>
      <c r="V97" s="88">
        <f t="shared" si="77"/>
        <v>-83028</v>
      </c>
      <c r="W97" s="78"/>
      <c r="X97" s="78"/>
      <c r="Y97" s="88">
        <f t="shared" si="78"/>
        <v>0</v>
      </c>
      <c r="Z97" s="102"/>
      <c r="AA97" s="79">
        <v>88839.96</v>
      </c>
      <c r="AB97" s="103"/>
      <c r="AC97" s="88">
        <f t="shared" si="79"/>
        <v>-88839.96</v>
      </c>
      <c r="AD97" s="104"/>
      <c r="AE97" s="104"/>
      <c r="AF97" s="88">
        <f t="shared" si="80"/>
        <v>0</v>
      </c>
      <c r="AG97" s="102"/>
      <c r="AH97" s="120">
        <v>95140.32</v>
      </c>
      <c r="AI97" s="100"/>
      <c r="AJ97" s="88">
        <f t="shared" si="81"/>
        <v>-95140.32</v>
      </c>
      <c r="AK97" s="102"/>
      <c r="AL97" s="102"/>
      <c r="AM97" s="102"/>
      <c r="AN97" s="102"/>
      <c r="AO97" s="120">
        <v>102759.36</v>
      </c>
      <c r="AP97" s="103"/>
      <c r="AQ97" s="102"/>
      <c r="AR97" s="102"/>
      <c r="AS97" s="99"/>
      <c r="AT97" s="102"/>
      <c r="AU97" s="102"/>
      <c r="AV97" s="128">
        <v>164932.68</v>
      </c>
      <c r="AW97" s="103"/>
      <c r="AX97" s="99"/>
      <c r="AY97" s="146">
        <v>9770000</v>
      </c>
      <c r="AZ97" s="145">
        <v>1.4487E-2</v>
      </c>
      <c r="BA97" s="141">
        <f t="shared" si="91"/>
        <v>141537.99</v>
      </c>
      <c r="BB97" s="141"/>
      <c r="BC97" s="142">
        <v>141537.99</v>
      </c>
      <c r="BD97" s="149"/>
      <c r="BE97" s="141">
        <f t="shared" si="92"/>
        <v>0</v>
      </c>
      <c r="BF97" s="146">
        <v>9770000</v>
      </c>
      <c r="BG97" s="56">
        <v>1.52838E-2</v>
      </c>
      <c r="BH97" s="72">
        <f t="shared" si="93"/>
        <v>149322.726</v>
      </c>
      <c r="BI97" s="56"/>
      <c r="BJ97" s="164">
        <v>149322.726</v>
      </c>
      <c r="BK97" s="165"/>
      <c r="BL97" s="75">
        <f t="shared" si="95"/>
        <v>0</v>
      </c>
      <c r="BM97" s="146">
        <v>9770000</v>
      </c>
      <c r="BN97" s="56">
        <v>1.6353699999999999E-2</v>
      </c>
      <c r="BO97" s="72">
        <f t="shared" si="96"/>
        <v>159775.64899999998</v>
      </c>
      <c r="BP97" s="56"/>
      <c r="BQ97" s="164">
        <v>159775.649</v>
      </c>
      <c r="BR97" s="147"/>
      <c r="BS97" s="75">
        <f t="shared" si="98"/>
        <v>0</v>
      </c>
      <c r="BT97" s="146">
        <v>9770000</v>
      </c>
      <c r="BU97" s="191">
        <v>1.74167E-2</v>
      </c>
      <c r="BV97" s="190">
        <f t="shared" si="88"/>
        <v>170161.15900000001</v>
      </c>
      <c r="BW97" s="56"/>
      <c r="BX97" s="164">
        <v>170161.15900000001</v>
      </c>
      <c r="BY97" s="147"/>
      <c r="BZ97" s="190">
        <f t="shared" si="87"/>
        <v>0</v>
      </c>
      <c r="CA97" s="139">
        <v>9770000</v>
      </c>
      <c r="CB97" s="191">
        <v>1.8461700000000001E-2</v>
      </c>
      <c r="CC97" s="194">
        <f t="shared" si="82"/>
        <v>180370.80900000001</v>
      </c>
      <c r="CD97" s="190"/>
      <c r="CE97" s="142">
        <v>180370.80900000001</v>
      </c>
      <c r="CF97" s="204"/>
      <c r="CG97" s="194">
        <f t="shared" si="89"/>
        <v>0</v>
      </c>
      <c r="CH97" s="194"/>
      <c r="CI97" s="194"/>
      <c r="CJ97" s="194"/>
      <c r="CK97" s="194"/>
      <c r="CL97" s="222">
        <v>1570.4</v>
      </c>
      <c r="CM97" s="218"/>
      <c r="CN97" s="141">
        <f>CJ97-CK97-CL97</f>
        <v>-1570.4</v>
      </c>
      <c r="CO97" s="219"/>
      <c r="CP97" s="220">
        <f>O97+V97+AC97+AJ97+AQ97+AX97+BE97+BL97+BS97+BZ97+CG97+CN97</f>
        <v>-371186.68000000005</v>
      </c>
      <c r="CQ97" s="221"/>
      <c r="CR97" s="6" t="s">
        <v>37</v>
      </c>
      <c r="CS97" s="228"/>
    </row>
    <row r="98" spans="1:97" s="3" customFormat="1" ht="15" customHeight="1">
      <c r="A98" s="41" t="s">
        <v>250</v>
      </c>
      <c r="B98" s="42" t="s">
        <v>251</v>
      </c>
      <c r="C98" s="6" t="s">
        <v>34</v>
      </c>
      <c r="D98" s="41" t="s">
        <v>35</v>
      </c>
      <c r="E98" s="55">
        <v>5271</v>
      </c>
      <c r="F98" s="56"/>
      <c r="G98" s="41" t="s">
        <v>45</v>
      </c>
      <c r="H98" s="951" t="s">
        <v>252</v>
      </c>
      <c r="I98" s="63"/>
      <c r="J98" s="78"/>
      <c r="K98" s="72">
        <f t="shared" si="90"/>
        <v>0</v>
      </c>
      <c r="L98" s="56"/>
      <c r="M98" s="79"/>
      <c r="N98" s="77"/>
      <c r="O98" s="75">
        <f t="shared" si="75"/>
        <v>0</v>
      </c>
      <c r="P98" s="56"/>
      <c r="Q98" s="56"/>
      <c r="R98" s="72">
        <f t="shared" si="76"/>
        <v>0</v>
      </c>
      <c r="S98" s="56"/>
      <c r="T98" s="79"/>
      <c r="U98" s="77"/>
      <c r="V98" s="88">
        <f t="shared" si="77"/>
        <v>0</v>
      </c>
      <c r="W98" s="78"/>
      <c r="X98" s="78"/>
      <c r="Y98" s="88">
        <f t="shared" si="78"/>
        <v>0</v>
      </c>
      <c r="Z98" s="102"/>
      <c r="AA98" s="79"/>
      <c r="AB98" s="103"/>
      <c r="AC98" s="88">
        <f t="shared" si="79"/>
        <v>0</v>
      </c>
      <c r="AD98" s="104"/>
      <c r="AE98" s="104"/>
      <c r="AF98" s="88">
        <f t="shared" si="80"/>
        <v>0</v>
      </c>
      <c r="AG98" s="102"/>
      <c r="AH98" s="120"/>
      <c r="AI98" s="100"/>
      <c r="AJ98" s="88">
        <f t="shared" si="81"/>
        <v>0</v>
      </c>
      <c r="AK98" s="102"/>
      <c r="AL98" s="102"/>
      <c r="AM98" s="102"/>
      <c r="AN98" s="102"/>
      <c r="AO98" s="120"/>
      <c r="AP98" s="103"/>
      <c r="AQ98" s="102"/>
      <c r="AR98" s="102"/>
      <c r="AS98" s="99"/>
      <c r="AT98" s="102"/>
      <c r="AU98" s="102"/>
      <c r="AV98" s="128"/>
      <c r="AW98" s="103"/>
      <c r="AX98" s="99"/>
      <c r="AY98" s="146">
        <v>330000</v>
      </c>
      <c r="AZ98" s="145">
        <v>1.4487E-2</v>
      </c>
      <c r="BA98" s="141">
        <f t="shared" si="91"/>
        <v>4780.71</v>
      </c>
      <c r="BB98" s="141"/>
      <c r="BC98" s="142"/>
      <c r="BD98" s="149"/>
      <c r="BE98" s="141">
        <f t="shared" si="92"/>
        <v>4780.71</v>
      </c>
      <c r="BF98" s="146">
        <v>330000</v>
      </c>
      <c r="BG98" s="56"/>
      <c r="BH98" s="72">
        <f t="shared" si="93"/>
        <v>0</v>
      </c>
      <c r="BI98" s="56"/>
      <c r="BJ98" s="164"/>
      <c r="BK98" s="165"/>
      <c r="BL98" s="75">
        <f t="shared" si="95"/>
        <v>0</v>
      </c>
      <c r="BM98" s="146">
        <v>330000</v>
      </c>
      <c r="BN98" s="56">
        <v>2.1804899999999999E-2</v>
      </c>
      <c r="BO98" s="72">
        <f t="shared" si="96"/>
        <v>7195.6169999999993</v>
      </c>
      <c r="BP98" s="56"/>
      <c r="BQ98" s="164">
        <v>7195.6170000000002</v>
      </c>
      <c r="BR98" s="147"/>
      <c r="BS98" s="75">
        <f t="shared" si="98"/>
        <v>0</v>
      </c>
      <c r="BT98" s="146">
        <v>330000</v>
      </c>
      <c r="BU98" s="195">
        <v>2.3222199999999998E-2</v>
      </c>
      <c r="BV98" s="190">
        <f t="shared" si="88"/>
        <v>7663.3259999999991</v>
      </c>
      <c r="BW98" s="56"/>
      <c r="BX98" s="164">
        <v>7663.326</v>
      </c>
      <c r="BY98" s="147"/>
      <c r="BZ98" s="190">
        <f t="shared" si="87"/>
        <v>-9.0949470177292824E-13</v>
      </c>
      <c r="CA98" s="139">
        <v>330000</v>
      </c>
      <c r="CB98" s="195">
        <v>2.4615499999999998E-2</v>
      </c>
      <c r="CC98" s="194">
        <f t="shared" si="82"/>
        <v>8123.1149999999998</v>
      </c>
      <c r="CD98" s="190"/>
      <c r="CE98" s="142">
        <v>8123.1149999999998</v>
      </c>
      <c r="CF98" s="204"/>
      <c r="CG98" s="194">
        <f t="shared" si="89"/>
        <v>0</v>
      </c>
      <c r="CH98" s="194"/>
      <c r="CI98" s="194"/>
      <c r="CJ98" s="194"/>
      <c r="CK98" s="194"/>
      <c r="CL98" s="142"/>
      <c r="CM98" s="218"/>
      <c r="CN98" s="194"/>
      <c r="CO98" s="219"/>
      <c r="CP98" s="220">
        <f t="shared" ref="CP98:CP103" si="111">O98+V98+AC98+AJ98+AQ98+AX98+BE98+BL98+BS98+BZ98+CG98</f>
        <v>4780.7099999999991</v>
      </c>
      <c r="CQ98" s="221"/>
      <c r="CR98" s="6" t="s">
        <v>37</v>
      </c>
      <c r="CS98" s="228"/>
    </row>
    <row r="99" spans="1:97" s="3" customFormat="1" ht="60" customHeight="1">
      <c r="A99" s="41" t="s">
        <v>253</v>
      </c>
      <c r="B99" s="42" t="s">
        <v>254</v>
      </c>
      <c r="C99" s="6" t="s">
        <v>34</v>
      </c>
      <c r="D99" s="41" t="s">
        <v>35</v>
      </c>
      <c r="E99" s="55">
        <v>5272</v>
      </c>
      <c r="F99" s="63"/>
      <c r="G99" s="49" t="s">
        <v>45</v>
      </c>
      <c r="H99" s="62">
        <v>10005272000008</v>
      </c>
      <c r="I99" s="63"/>
      <c r="J99" s="78"/>
      <c r="K99" s="72">
        <f t="shared" si="90"/>
        <v>0</v>
      </c>
      <c r="L99" s="56"/>
      <c r="M99" s="79"/>
      <c r="N99" s="77"/>
      <c r="O99" s="75">
        <f t="shared" si="75"/>
        <v>0</v>
      </c>
      <c r="P99" s="56"/>
      <c r="Q99" s="56"/>
      <c r="R99" s="72">
        <f t="shared" si="76"/>
        <v>0</v>
      </c>
      <c r="S99" s="56"/>
      <c r="T99" s="79"/>
      <c r="U99" s="77"/>
      <c r="V99" s="88">
        <f t="shared" si="77"/>
        <v>0</v>
      </c>
      <c r="W99" s="78"/>
      <c r="X99" s="78"/>
      <c r="Y99" s="88">
        <f t="shared" si="78"/>
        <v>0</v>
      </c>
      <c r="Z99" s="102"/>
      <c r="AA99" s="79"/>
      <c r="AB99" s="103"/>
      <c r="AC99" s="88">
        <f t="shared" si="79"/>
        <v>0</v>
      </c>
      <c r="AD99" s="104"/>
      <c r="AE99" s="104"/>
      <c r="AF99" s="88">
        <f t="shared" si="80"/>
        <v>0</v>
      </c>
      <c r="AG99" s="102"/>
      <c r="AH99" s="120"/>
      <c r="AI99" s="100"/>
      <c r="AJ99" s="88">
        <f t="shared" si="81"/>
        <v>0</v>
      </c>
      <c r="AK99" s="248"/>
      <c r="AL99" s="102"/>
      <c r="AM99" s="102"/>
      <c r="AN99" s="102"/>
      <c r="AO99" s="250"/>
      <c r="AP99" s="103"/>
      <c r="AQ99" s="102"/>
      <c r="AR99" s="102"/>
      <c r="AS99" s="99"/>
      <c r="AT99" s="102"/>
      <c r="AU99" s="102"/>
      <c r="AV99" s="128" t="s">
        <v>118</v>
      </c>
      <c r="AW99" s="103"/>
      <c r="AX99" s="99"/>
      <c r="AY99" s="146">
        <v>5960000</v>
      </c>
      <c r="AZ99" s="145">
        <v>1.4487E-2</v>
      </c>
      <c r="BA99" s="141">
        <f t="shared" si="91"/>
        <v>86342.52</v>
      </c>
      <c r="BB99" s="141"/>
      <c r="BC99" s="142">
        <v>86342.52</v>
      </c>
      <c r="BD99" s="149"/>
      <c r="BE99" s="141">
        <f t="shared" si="92"/>
        <v>0</v>
      </c>
      <c r="BF99" s="146">
        <v>5960000</v>
      </c>
      <c r="BG99" s="56">
        <v>1.52838E-2</v>
      </c>
      <c r="BH99" s="72">
        <f t="shared" si="93"/>
        <v>91091.448000000004</v>
      </c>
      <c r="BI99" s="56"/>
      <c r="BJ99" s="164">
        <v>91091.448000000004</v>
      </c>
      <c r="BK99" s="165"/>
      <c r="BL99" s="75">
        <f t="shared" si="95"/>
        <v>0</v>
      </c>
      <c r="BM99" s="146">
        <v>5960000</v>
      </c>
      <c r="BN99" s="56">
        <v>1.6353699999999999E-2</v>
      </c>
      <c r="BO99" s="72">
        <f t="shared" si="96"/>
        <v>97468.051999999996</v>
      </c>
      <c r="BP99" s="56"/>
      <c r="BQ99" s="164">
        <v>97468.001999999993</v>
      </c>
      <c r="BR99" s="147"/>
      <c r="BS99" s="75">
        <f t="shared" si="98"/>
        <v>5.0000000002910383E-2</v>
      </c>
      <c r="BT99" s="146">
        <v>5960000</v>
      </c>
      <c r="BU99" s="191">
        <v>1.74167E-2</v>
      </c>
      <c r="BV99" s="190">
        <f t="shared" si="88"/>
        <v>103803.53200000001</v>
      </c>
      <c r="BW99" s="56"/>
      <c r="BX99" s="164">
        <v>103803.482</v>
      </c>
      <c r="BY99" s="147"/>
      <c r="BZ99" s="190">
        <f t="shared" si="87"/>
        <v>5.0000000002910383E-2</v>
      </c>
      <c r="CA99" s="139">
        <v>5960000</v>
      </c>
      <c r="CB99" s="191">
        <v>1.8461700000000001E-2</v>
      </c>
      <c r="CC99" s="194">
        <f t="shared" si="82"/>
        <v>110031.732</v>
      </c>
      <c r="CD99" s="190"/>
      <c r="CE99" s="142">
        <v>110031.732</v>
      </c>
      <c r="CF99" s="204"/>
      <c r="CG99" s="194">
        <f t="shared" si="89"/>
        <v>0</v>
      </c>
      <c r="CH99" s="194"/>
      <c r="CI99" s="194"/>
      <c r="CJ99" s="194"/>
      <c r="CK99" s="194"/>
      <c r="CL99" s="142"/>
      <c r="CM99" s="218"/>
      <c r="CN99" s="194"/>
      <c r="CO99" s="219"/>
      <c r="CP99" s="220">
        <f t="shared" si="111"/>
        <v>0.10000000000582077</v>
      </c>
      <c r="CQ99" s="221"/>
      <c r="CR99" s="6" t="s">
        <v>37</v>
      </c>
    </row>
    <row r="100" spans="1:97" s="3" customFormat="1" ht="30" customHeight="1">
      <c r="A100" s="41" t="s">
        <v>255</v>
      </c>
      <c r="B100" s="42" t="s">
        <v>256</v>
      </c>
      <c r="C100" s="6" t="s">
        <v>34</v>
      </c>
      <c r="D100" s="41" t="s">
        <v>35</v>
      </c>
      <c r="E100" s="55">
        <v>5359</v>
      </c>
      <c r="F100" s="63"/>
      <c r="G100" s="57" t="s">
        <v>152</v>
      </c>
      <c r="H100" s="952" t="s">
        <v>257</v>
      </c>
      <c r="I100" s="63"/>
      <c r="J100" s="78"/>
      <c r="K100" s="72">
        <f t="shared" si="90"/>
        <v>0</v>
      </c>
      <c r="L100" s="56"/>
      <c r="M100" s="79">
        <v>3498</v>
      </c>
      <c r="N100" s="77"/>
      <c r="O100" s="75">
        <f t="shared" si="75"/>
        <v>-3498</v>
      </c>
      <c r="P100" s="56"/>
      <c r="Q100" s="56"/>
      <c r="R100" s="72">
        <f t="shared" si="76"/>
        <v>0</v>
      </c>
      <c r="S100" s="56"/>
      <c r="T100" s="79">
        <v>4590</v>
      </c>
      <c r="U100" s="77"/>
      <c r="V100" s="88">
        <f t="shared" si="77"/>
        <v>-4590</v>
      </c>
      <c r="W100" s="78"/>
      <c r="X100" s="78"/>
      <c r="Y100" s="88">
        <f t="shared" si="78"/>
        <v>0</v>
      </c>
      <c r="Z100" s="102"/>
      <c r="AA100" s="79">
        <v>4911.3</v>
      </c>
      <c r="AB100" s="103"/>
      <c r="AC100" s="88">
        <f t="shared" si="79"/>
        <v>-4911.3</v>
      </c>
      <c r="AD100" s="104"/>
      <c r="AE100" s="104"/>
      <c r="AF100" s="88">
        <f t="shared" si="80"/>
        <v>0</v>
      </c>
      <c r="AG100" s="102"/>
      <c r="AH100" s="120">
        <v>5259.6</v>
      </c>
      <c r="AI100" s="100"/>
      <c r="AJ100" s="88">
        <f t="shared" si="81"/>
        <v>-5259.6</v>
      </c>
      <c r="AK100" s="248"/>
      <c r="AL100" s="102"/>
      <c r="AM100" s="102"/>
      <c r="AN100" s="102"/>
      <c r="AO100" s="120">
        <v>5680.8</v>
      </c>
      <c r="AP100" s="103"/>
      <c r="AQ100" s="102"/>
      <c r="AR100" s="102"/>
      <c r="AS100" s="99"/>
      <c r="AT100" s="102"/>
      <c r="AU100" s="102"/>
      <c r="AV100" s="128">
        <v>9117.9</v>
      </c>
      <c r="AW100" s="103"/>
      <c r="AX100" s="99"/>
      <c r="AY100" s="146">
        <v>500000</v>
      </c>
      <c r="AZ100" s="145">
        <v>1.4487E-2</v>
      </c>
      <c r="BA100" s="141">
        <f t="shared" si="91"/>
        <v>7243.5</v>
      </c>
      <c r="BB100" s="141"/>
      <c r="BC100" s="142">
        <v>7243.5</v>
      </c>
      <c r="BD100" s="149"/>
      <c r="BE100" s="141">
        <f t="shared" si="92"/>
        <v>0</v>
      </c>
      <c r="BF100" s="146">
        <v>500000</v>
      </c>
      <c r="BG100" s="56">
        <v>1.52838E-2</v>
      </c>
      <c r="BH100" s="72">
        <f t="shared" si="93"/>
        <v>7641.9</v>
      </c>
      <c r="BI100" s="56"/>
      <c r="BJ100" s="164">
        <v>7641.9</v>
      </c>
      <c r="BK100" s="165"/>
      <c r="BL100" s="75">
        <f t="shared" si="95"/>
        <v>0</v>
      </c>
      <c r="BM100" s="146">
        <v>500000</v>
      </c>
      <c r="BN100" s="56">
        <v>1.6353699999999999E-2</v>
      </c>
      <c r="BO100" s="72">
        <f t="shared" si="96"/>
        <v>8176.8499999999995</v>
      </c>
      <c r="BP100" s="56"/>
      <c r="BQ100" s="164">
        <v>8176.85</v>
      </c>
      <c r="BR100" s="147"/>
      <c r="BS100" s="75">
        <f t="shared" si="98"/>
        <v>0</v>
      </c>
      <c r="BT100" s="146">
        <v>500000</v>
      </c>
      <c r="BU100" s="191">
        <v>1.74167E-2</v>
      </c>
      <c r="BV100" s="190">
        <f t="shared" si="88"/>
        <v>8708.35</v>
      </c>
      <c r="BW100" s="56"/>
      <c r="BX100" s="164">
        <v>8708.35</v>
      </c>
      <c r="BY100" s="147"/>
      <c r="BZ100" s="190">
        <f t="shared" si="87"/>
        <v>0</v>
      </c>
      <c r="CA100" s="139">
        <v>500000</v>
      </c>
      <c r="CB100" s="191">
        <v>1.8461700000000001E-2</v>
      </c>
      <c r="CC100" s="194">
        <f t="shared" si="82"/>
        <v>9230.85</v>
      </c>
      <c r="CD100" s="190"/>
      <c r="CE100" s="142">
        <v>9230.85</v>
      </c>
      <c r="CF100" s="204"/>
      <c r="CG100" s="194">
        <f t="shared" si="89"/>
        <v>0</v>
      </c>
      <c r="CH100" s="194"/>
      <c r="CI100" s="194"/>
      <c r="CJ100" s="194"/>
      <c r="CK100" s="194"/>
      <c r="CL100" s="142"/>
      <c r="CM100" s="218"/>
      <c r="CN100" s="194"/>
      <c r="CO100" s="219"/>
      <c r="CP100" s="220">
        <f t="shared" si="111"/>
        <v>-18258.900000000001</v>
      </c>
      <c r="CQ100" s="221"/>
      <c r="CR100" s="6" t="s">
        <v>37</v>
      </c>
      <c r="CS100" s="228"/>
    </row>
    <row r="101" spans="1:97" s="3" customFormat="1" ht="30" customHeight="1">
      <c r="A101" s="41" t="s">
        <v>258</v>
      </c>
      <c r="B101" s="42" t="s">
        <v>259</v>
      </c>
      <c r="C101" s="6" t="s">
        <v>34</v>
      </c>
      <c r="D101" s="41" t="s">
        <v>35</v>
      </c>
      <c r="E101" s="55">
        <v>5603</v>
      </c>
      <c r="F101" s="63"/>
      <c r="G101" s="57" t="s">
        <v>66</v>
      </c>
      <c r="H101" s="952" t="s">
        <v>260</v>
      </c>
      <c r="I101" s="63"/>
      <c r="J101" s="78"/>
      <c r="K101" s="72">
        <f t="shared" si="90"/>
        <v>0</v>
      </c>
      <c r="L101" s="56"/>
      <c r="M101" s="79">
        <v>24952.400000000001</v>
      </c>
      <c r="N101" s="77"/>
      <c r="O101" s="75">
        <f t="shared" si="75"/>
        <v>-24952.400000000001</v>
      </c>
      <c r="P101" s="56"/>
      <c r="Q101" s="56"/>
      <c r="R101" s="72">
        <f t="shared" si="76"/>
        <v>0</v>
      </c>
      <c r="S101" s="56"/>
      <c r="T101" s="79">
        <v>10200</v>
      </c>
      <c r="U101" s="77"/>
      <c r="V101" s="88">
        <f t="shared" si="77"/>
        <v>-10200</v>
      </c>
      <c r="W101" s="78"/>
      <c r="X101" s="78"/>
      <c r="Y101" s="88">
        <f t="shared" si="78"/>
        <v>0</v>
      </c>
      <c r="Z101" s="102"/>
      <c r="AA101" s="79">
        <v>10914</v>
      </c>
      <c r="AB101" s="103"/>
      <c r="AC101" s="88">
        <f t="shared" si="79"/>
        <v>-10914</v>
      </c>
      <c r="AD101" s="104"/>
      <c r="AE101" s="104"/>
      <c r="AF101" s="88">
        <f t="shared" si="80"/>
        <v>0</v>
      </c>
      <c r="AG101" s="102"/>
      <c r="AH101" s="120">
        <v>11688</v>
      </c>
      <c r="AI101" s="100"/>
      <c r="AJ101" s="88">
        <f t="shared" si="81"/>
        <v>-11688</v>
      </c>
      <c r="AK101" s="248"/>
      <c r="AL101" s="102"/>
      <c r="AM101" s="102"/>
      <c r="AN101" s="102"/>
      <c r="AO101" s="120">
        <v>12624</v>
      </c>
      <c r="AP101" s="103"/>
      <c r="AQ101" s="102"/>
      <c r="AR101" s="102"/>
      <c r="AS101" s="99"/>
      <c r="AT101" s="102"/>
      <c r="AU101" s="102"/>
      <c r="AV101" s="128">
        <v>20262</v>
      </c>
      <c r="AW101" s="103"/>
      <c r="AX101" s="99"/>
      <c r="AY101" s="146">
        <v>100000</v>
      </c>
      <c r="AZ101" s="145">
        <v>1.4487E-2</v>
      </c>
      <c r="BA101" s="141">
        <f t="shared" si="91"/>
        <v>1448.7</v>
      </c>
      <c r="BB101" s="141"/>
      <c r="BC101" s="142">
        <v>1448.7</v>
      </c>
      <c r="BD101" s="149"/>
      <c r="BE101" s="141">
        <f t="shared" si="92"/>
        <v>0</v>
      </c>
      <c r="BF101" s="146">
        <v>100000</v>
      </c>
      <c r="BG101" s="56">
        <v>1.52838E-2</v>
      </c>
      <c r="BH101" s="72">
        <f t="shared" si="93"/>
        <v>1528.38</v>
      </c>
      <c r="BI101" s="56"/>
      <c r="BJ101" s="164">
        <v>1528.38</v>
      </c>
      <c r="BK101" s="165"/>
      <c r="BL101" s="75">
        <f t="shared" si="95"/>
        <v>0</v>
      </c>
      <c r="BM101" s="146">
        <v>100000</v>
      </c>
      <c r="BN101" s="56">
        <v>1.6353699999999999E-2</v>
      </c>
      <c r="BO101" s="72">
        <f t="shared" si="96"/>
        <v>1635.37</v>
      </c>
      <c r="BP101" s="56"/>
      <c r="BQ101" s="164">
        <v>1635.37</v>
      </c>
      <c r="BR101" s="147"/>
      <c r="BS101" s="75">
        <f t="shared" si="98"/>
        <v>0</v>
      </c>
      <c r="BT101" s="146">
        <v>100000</v>
      </c>
      <c r="BU101" s="191">
        <v>1.74167E-2</v>
      </c>
      <c r="BV101" s="190">
        <f t="shared" si="88"/>
        <v>1741.67</v>
      </c>
      <c r="BW101" s="56"/>
      <c r="BX101" s="164">
        <v>1741.67</v>
      </c>
      <c r="BY101" s="147"/>
      <c r="BZ101" s="190">
        <f t="shared" si="87"/>
        <v>0</v>
      </c>
      <c r="CA101" s="139">
        <v>100000</v>
      </c>
      <c r="CB101" s="191">
        <v>1.8461700000000001E-2</v>
      </c>
      <c r="CC101" s="194">
        <f t="shared" si="82"/>
        <v>1846.17</v>
      </c>
      <c r="CD101" s="190"/>
      <c r="CE101" s="142">
        <v>1846.17</v>
      </c>
      <c r="CF101" s="204"/>
      <c r="CG101" s="194">
        <f t="shared" si="89"/>
        <v>0</v>
      </c>
      <c r="CH101" s="194"/>
      <c r="CI101" s="194"/>
      <c r="CJ101" s="194"/>
      <c r="CK101" s="194"/>
      <c r="CL101" s="142"/>
      <c r="CM101" s="218"/>
      <c r="CN101" s="194"/>
      <c r="CO101" s="219"/>
      <c r="CP101" s="220">
        <f t="shared" si="111"/>
        <v>-57754.400000000001</v>
      </c>
      <c r="CQ101" s="221"/>
      <c r="CR101" s="6" t="s">
        <v>37</v>
      </c>
      <c r="CS101" s="228"/>
    </row>
    <row r="102" spans="1:97" s="3" customFormat="1" ht="30" customHeight="1">
      <c r="A102" s="41" t="s">
        <v>261</v>
      </c>
      <c r="B102" s="42" t="s">
        <v>262</v>
      </c>
      <c r="C102" s="6" t="s">
        <v>34</v>
      </c>
      <c r="D102" s="41" t="s">
        <v>35</v>
      </c>
      <c r="E102" s="55">
        <v>5677</v>
      </c>
      <c r="F102" s="52"/>
      <c r="G102" s="57" t="s">
        <v>53</v>
      </c>
      <c r="H102" s="952" t="s">
        <v>263</v>
      </c>
      <c r="I102" s="63"/>
      <c r="J102" s="78"/>
      <c r="K102" s="72">
        <f t="shared" si="90"/>
        <v>0</v>
      </c>
      <c r="L102" s="56"/>
      <c r="M102" s="79">
        <v>17490</v>
      </c>
      <c r="N102" s="77"/>
      <c r="O102" s="75">
        <f t="shared" si="75"/>
        <v>-17490</v>
      </c>
      <c r="P102" s="56"/>
      <c r="Q102" s="56"/>
      <c r="R102" s="72">
        <f t="shared" si="76"/>
        <v>0</v>
      </c>
      <c r="S102" s="56"/>
      <c r="T102" s="79">
        <v>22950</v>
      </c>
      <c r="U102" s="77"/>
      <c r="V102" s="88">
        <f t="shared" si="77"/>
        <v>-22950</v>
      </c>
      <c r="W102" s="78"/>
      <c r="X102" s="78"/>
      <c r="Y102" s="88">
        <f t="shared" si="78"/>
        <v>0</v>
      </c>
      <c r="Z102" s="102"/>
      <c r="AA102" s="79">
        <v>24556.5</v>
      </c>
      <c r="AB102" s="103"/>
      <c r="AC102" s="88">
        <f t="shared" si="79"/>
        <v>-24556.5</v>
      </c>
      <c r="AD102" s="104"/>
      <c r="AE102" s="104"/>
      <c r="AF102" s="88">
        <f t="shared" si="80"/>
        <v>0</v>
      </c>
      <c r="AG102" s="102"/>
      <c r="AH102" s="120">
        <v>26298</v>
      </c>
      <c r="AI102" s="100"/>
      <c r="AJ102" s="88">
        <f t="shared" si="81"/>
        <v>-26298</v>
      </c>
      <c r="AK102" s="248"/>
      <c r="AL102" s="102"/>
      <c r="AM102" s="102"/>
      <c r="AN102" s="102"/>
      <c r="AO102" s="120">
        <v>28404</v>
      </c>
      <c r="AP102" s="103"/>
      <c r="AQ102" s="102"/>
      <c r="AR102" s="102"/>
      <c r="AS102" s="99"/>
      <c r="AT102" s="102"/>
      <c r="AU102" s="102"/>
      <c r="AV102" s="128">
        <v>45589.5</v>
      </c>
      <c r="AW102" s="103"/>
      <c r="AX102" s="99"/>
      <c r="AY102" s="146">
        <v>3200000</v>
      </c>
      <c r="AZ102" s="145">
        <v>1.4487E-2</v>
      </c>
      <c r="BA102" s="141">
        <f t="shared" si="91"/>
        <v>46358.400000000001</v>
      </c>
      <c r="BB102" s="141"/>
      <c r="BC102" s="142">
        <v>46358.400000000001</v>
      </c>
      <c r="BD102" s="149"/>
      <c r="BE102" s="141">
        <f t="shared" si="92"/>
        <v>0</v>
      </c>
      <c r="BF102" s="146">
        <v>3200000</v>
      </c>
      <c r="BG102" s="6">
        <v>1.52838E-2</v>
      </c>
      <c r="BH102" s="72">
        <f t="shared" si="93"/>
        <v>48908.160000000003</v>
      </c>
      <c r="BI102" s="56"/>
      <c r="BJ102" s="164">
        <v>48908.160000000003</v>
      </c>
      <c r="BK102" s="165"/>
      <c r="BL102" s="75">
        <f t="shared" si="95"/>
        <v>0</v>
      </c>
      <c r="BM102" s="146">
        <v>3200000</v>
      </c>
      <c r="BN102" s="56">
        <v>1.6353699999999999E-2</v>
      </c>
      <c r="BO102" s="72">
        <f t="shared" si="96"/>
        <v>52331.839999999997</v>
      </c>
      <c r="BP102" s="56"/>
      <c r="BQ102" s="164">
        <v>52331.839999999997</v>
      </c>
      <c r="BR102" s="147"/>
      <c r="BS102" s="75">
        <f t="shared" si="98"/>
        <v>0</v>
      </c>
      <c r="BT102" s="146">
        <v>3200000</v>
      </c>
      <c r="BU102" s="191">
        <v>1.74167E-2</v>
      </c>
      <c r="BV102" s="190">
        <f t="shared" si="88"/>
        <v>55733.440000000002</v>
      </c>
      <c r="BW102" s="56"/>
      <c r="BX102" s="164">
        <v>55733.440000000002</v>
      </c>
      <c r="BY102" s="147"/>
      <c r="BZ102" s="190">
        <f t="shared" si="87"/>
        <v>0</v>
      </c>
      <c r="CA102" s="139">
        <v>3200000</v>
      </c>
      <c r="CB102" s="191">
        <v>1.8461700000000001E-2</v>
      </c>
      <c r="CC102" s="194">
        <f t="shared" si="82"/>
        <v>59077.440000000002</v>
      </c>
      <c r="CD102" s="190"/>
      <c r="CE102" s="142">
        <v>59077.440000000002</v>
      </c>
      <c r="CF102" s="204"/>
      <c r="CG102" s="194">
        <f t="shared" si="89"/>
        <v>0</v>
      </c>
      <c r="CH102" s="194"/>
      <c r="CI102" s="194"/>
      <c r="CJ102" s="194"/>
      <c r="CK102" s="194"/>
      <c r="CL102" s="142"/>
      <c r="CM102" s="218"/>
      <c r="CN102" s="194"/>
      <c r="CO102" s="219"/>
      <c r="CP102" s="220">
        <f t="shared" si="111"/>
        <v>-91294.5</v>
      </c>
      <c r="CQ102" s="221"/>
      <c r="CR102" s="6" t="s">
        <v>37</v>
      </c>
      <c r="CS102" s="227" t="s">
        <v>42</v>
      </c>
    </row>
    <row r="103" spans="1:97" s="3" customFormat="1" ht="30" customHeight="1">
      <c r="A103" s="41" t="s">
        <v>264</v>
      </c>
      <c r="B103" s="42" t="s">
        <v>265</v>
      </c>
      <c r="C103" s="6" t="s">
        <v>34</v>
      </c>
      <c r="D103" s="41" t="s">
        <v>35</v>
      </c>
      <c r="E103" s="55">
        <v>5679</v>
      </c>
      <c r="F103" s="63"/>
      <c r="G103" s="57" t="s">
        <v>53</v>
      </c>
      <c r="H103" s="952" t="s">
        <v>266</v>
      </c>
      <c r="I103" s="63"/>
      <c r="J103" s="78"/>
      <c r="K103" s="72">
        <f t="shared" si="90"/>
        <v>0</v>
      </c>
      <c r="L103" s="56"/>
      <c r="M103" s="79">
        <v>20405</v>
      </c>
      <c r="N103" s="77"/>
      <c r="O103" s="75">
        <f t="shared" si="75"/>
        <v>-20405</v>
      </c>
      <c r="P103" s="56"/>
      <c r="Q103" s="56"/>
      <c r="R103" s="72">
        <f t="shared" si="76"/>
        <v>0</v>
      </c>
      <c r="S103" s="56"/>
      <c r="T103" s="79">
        <v>26775</v>
      </c>
      <c r="U103" s="77"/>
      <c r="V103" s="88">
        <f t="shared" si="77"/>
        <v>-26775</v>
      </c>
      <c r="W103" s="78"/>
      <c r="X103" s="78"/>
      <c r="Y103" s="88">
        <f t="shared" si="78"/>
        <v>0</v>
      </c>
      <c r="Z103" s="102"/>
      <c r="AA103" s="79">
        <v>28649.25</v>
      </c>
      <c r="AB103" s="103"/>
      <c r="AC103" s="88">
        <f t="shared" si="79"/>
        <v>-28649.25</v>
      </c>
      <c r="AD103" s="104"/>
      <c r="AE103" s="104"/>
      <c r="AF103" s="88">
        <f t="shared" si="80"/>
        <v>0</v>
      </c>
      <c r="AG103" s="102"/>
      <c r="AH103" s="120">
        <v>30681</v>
      </c>
      <c r="AI103" s="100"/>
      <c r="AJ103" s="88">
        <f t="shared" si="81"/>
        <v>-30681</v>
      </c>
      <c r="AK103" s="248"/>
      <c r="AL103" s="102"/>
      <c r="AM103" s="102"/>
      <c r="AN103" s="102"/>
      <c r="AO103" s="120">
        <v>33138</v>
      </c>
      <c r="AP103" s="103"/>
      <c r="AQ103" s="102"/>
      <c r="AR103" s="102"/>
      <c r="AS103" s="99"/>
      <c r="AT103" s="102"/>
      <c r="AU103" s="102"/>
      <c r="AV103" s="128">
        <v>53187.75</v>
      </c>
      <c r="AW103" s="103"/>
      <c r="AX103" s="99"/>
      <c r="AY103" s="146">
        <v>3730000</v>
      </c>
      <c r="AZ103" s="145">
        <v>1.4487E-2</v>
      </c>
      <c r="BA103" s="141">
        <f t="shared" si="91"/>
        <v>54036.51</v>
      </c>
      <c r="BB103" s="141"/>
      <c r="BC103" s="142">
        <v>54036.51</v>
      </c>
      <c r="BD103" s="149"/>
      <c r="BE103" s="141">
        <f t="shared" si="92"/>
        <v>0</v>
      </c>
      <c r="BF103" s="146">
        <v>3730000</v>
      </c>
      <c r="BG103" s="56">
        <v>1.52838E-2</v>
      </c>
      <c r="BH103" s="72">
        <f t="shared" si="93"/>
        <v>57008.574000000001</v>
      </c>
      <c r="BI103" s="56"/>
      <c r="BJ103" s="164">
        <v>57008.574000000001</v>
      </c>
      <c r="BK103" s="165"/>
      <c r="BL103" s="75">
        <f t="shared" si="95"/>
        <v>0</v>
      </c>
      <c r="BM103" s="146">
        <v>3730000</v>
      </c>
      <c r="BN103" s="56">
        <v>1.6353699999999999E-2</v>
      </c>
      <c r="BO103" s="72">
        <f t="shared" si="96"/>
        <v>60999.300999999992</v>
      </c>
      <c r="BP103" s="56"/>
      <c r="BQ103" s="164">
        <v>60999.300999999999</v>
      </c>
      <c r="BR103" s="147"/>
      <c r="BS103" s="75">
        <f t="shared" si="98"/>
        <v>0</v>
      </c>
      <c r="BT103" s="146">
        <v>3730000</v>
      </c>
      <c r="BU103" s="191">
        <v>1.74167E-2</v>
      </c>
      <c r="BV103" s="190">
        <f t="shared" si="88"/>
        <v>64964.290999999997</v>
      </c>
      <c r="BW103" s="56"/>
      <c r="BX103" s="164">
        <v>64964.290999999997</v>
      </c>
      <c r="BY103" s="147"/>
      <c r="BZ103" s="190">
        <f t="shared" si="87"/>
        <v>0</v>
      </c>
      <c r="CA103" s="139">
        <v>3730000</v>
      </c>
      <c r="CB103" s="191">
        <v>1.8461700000000001E-2</v>
      </c>
      <c r="CC103" s="194">
        <f t="shared" si="82"/>
        <v>68862.141000000003</v>
      </c>
      <c r="CD103" s="190"/>
      <c r="CE103" s="142">
        <v>68862.141000000003</v>
      </c>
      <c r="CF103" s="204"/>
      <c r="CG103" s="194">
        <f t="shared" si="89"/>
        <v>0</v>
      </c>
      <c r="CH103" s="194"/>
      <c r="CI103" s="194"/>
      <c r="CJ103" s="194"/>
      <c r="CK103" s="194"/>
      <c r="CL103" s="142"/>
      <c r="CM103" s="218"/>
      <c r="CN103" s="194"/>
      <c r="CO103" s="219"/>
      <c r="CP103" s="220">
        <f t="shared" si="111"/>
        <v>-106510.25</v>
      </c>
      <c r="CQ103" s="221"/>
      <c r="CR103" s="6" t="s">
        <v>37</v>
      </c>
      <c r="CS103" s="227" t="s">
        <v>42</v>
      </c>
    </row>
    <row r="104" spans="1:97" s="3" customFormat="1" ht="30" customHeight="1">
      <c r="A104" s="41" t="s">
        <v>267</v>
      </c>
      <c r="B104" s="42" t="s">
        <v>268</v>
      </c>
      <c r="C104" s="6" t="s">
        <v>34</v>
      </c>
      <c r="D104" s="41" t="s">
        <v>35</v>
      </c>
      <c r="E104" s="55">
        <v>5701</v>
      </c>
      <c r="F104" s="63"/>
      <c r="G104" s="57" t="s">
        <v>53</v>
      </c>
      <c r="H104" s="58"/>
      <c r="I104" s="63"/>
      <c r="J104" s="78"/>
      <c r="K104" s="72"/>
      <c r="L104" s="56"/>
      <c r="M104" s="79"/>
      <c r="N104" s="77"/>
      <c r="O104" s="75"/>
      <c r="P104" s="56"/>
      <c r="Q104" s="56"/>
      <c r="R104" s="72"/>
      <c r="S104" s="56"/>
      <c r="T104" s="79"/>
      <c r="U104" s="77"/>
      <c r="V104" s="88"/>
      <c r="W104" s="78"/>
      <c r="X104" s="78"/>
      <c r="Y104" s="88"/>
      <c r="Z104" s="102"/>
      <c r="AA104" s="79"/>
      <c r="AB104" s="103"/>
      <c r="AC104" s="88"/>
      <c r="AD104" s="104"/>
      <c r="AE104" s="104"/>
      <c r="AF104" s="88"/>
      <c r="AG104" s="102"/>
      <c r="AH104" s="120"/>
      <c r="AI104" s="100"/>
      <c r="AJ104" s="88"/>
      <c r="AK104" s="248"/>
      <c r="AL104" s="102"/>
      <c r="AM104" s="102"/>
      <c r="AN104" s="102"/>
      <c r="AO104" s="120"/>
      <c r="AP104" s="103"/>
      <c r="AQ104" s="102"/>
      <c r="AR104" s="102"/>
      <c r="AS104" s="99"/>
      <c r="AT104" s="102"/>
      <c r="AU104" s="102"/>
      <c r="AV104" s="128"/>
      <c r="AW104" s="103"/>
      <c r="AX104" s="99"/>
      <c r="AY104" s="146"/>
      <c r="AZ104" s="145"/>
      <c r="BA104" s="141"/>
      <c r="BB104" s="141"/>
      <c r="BC104" s="142"/>
      <c r="BD104" s="149"/>
      <c r="BE104" s="141"/>
      <c r="BF104" s="146"/>
      <c r="BG104" s="56"/>
      <c r="BH104" s="72"/>
      <c r="BI104" s="56"/>
      <c r="BJ104" s="164"/>
      <c r="BK104" s="165"/>
      <c r="BL104" s="75"/>
      <c r="BM104" s="146"/>
      <c r="BN104" s="56"/>
      <c r="BO104" s="72"/>
      <c r="BP104" s="56"/>
      <c r="BQ104" s="164"/>
      <c r="BR104" s="147"/>
      <c r="BS104" s="75"/>
      <c r="BT104" s="146"/>
      <c r="BU104" s="191"/>
      <c r="BV104" s="190"/>
      <c r="BW104" s="56"/>
      <c r="BX104" s="164"/>
      <c r="BY104" s="147"/>
      <c r="BZ104" s="190"/>
      <c r="CA104" s="139"/>
      <c r="CB104" s="191"/>
      <c r="CC104" s="194"/>
      <c r="CD104" s="190"/>
      <c r="CE104" s="142"/>
      <c r="CF104" s="204"/>
      <c r="CG104" s="194"/>
      <c r="CH104" s="194"/>
      <c r="CI104" s="194"/>
      <c r="CJ104" s="194"/>
      <c r="CK104" s="194"/>
      <c r="CL104" s="142"/>
      <c r="CM104" s="218"/>
      <c r="CN104" s="194"/>
      <c r="CO104" s="219"/>
      <c r="CP104" s="220"/>
      <c r="CQ104" s="221"/>
      <c r="CR104" s="6"/>
      <c r="CS104" s="227" t="s">
        <v>42</v>
      </c>
    </row>
    <row r="105" spans="1:97" s="3" customFormat="1" ht="30" customHeight="1">
      <c r="A105" s="41" t="s">
        <v>269</v>
      </c>
      <c r="B105" s="42" t="s">
        <v>270</v>
      </c>
      <c r="C105" s="6" t="s">
        <v>34</v>
      </c>
      <c r="D105" s="41" t="s">
        <v>35</v>
      </c>
      <c r="E105" s="55">
        <v>7105</v>
      </c>
      <c r="F105" s="56"/>
      <c r="G105" s="57" t="s">
        <v>66</v>
      </c>
      <c r="H105" s="952" t="s">
        <v>271</v>
      </c>
      <c r="I105" s="63"/>
      <c r="J105" s="78"/>
      <c r="K105" s="72">
        <f t="shared" ref="K105:K128" si="112">I105*J105</f>
        <v>0</v>
      </c>
      <c r="L105" s="56"/>
      <c r="M105" s="79">
        <v>1749</v>
      </c>
      <c r="N105" s="77"/>
      <c r="O105" s="75">
        <f t="shared" ref="O105:O128" si="113">K105-L105-M105</f>
        <v>-1749</v>
      </c>
      <c r="P105" s="56"/>
      <c r="Q105" s="56"/>
      <c r="R105" s="72">
        <f t="shared" ref="R105:R128" si="114">P105*Q105</f>
        <v>0</v>
      </c>
      <c r="S105" s="56"/>
      <c r="T105" s="79">
        <v>1.02</v>
      </c>
      <c r="U105" s="77"/>
      <c r="V105" s="88">
        <f t="shared" ref="V105:V118" si="115">R105-S105-T105</f>
        <v>-1.02</v>
      </c>
      <c r="W105" s="78"/>
      <c r="X105" s="78"/>
      <c r="Y105" s="88">
        <f t="shared" ref="Y105:Y128" si="116">W105*X105</f>
        <v>0</v>
      </c>
      <c r="Z105" s="102"/>
      <c r="AA105" s="79">
        <v>1.0900000000000001</v>
      </c>
      <c r="AB105" s="103"/>
      <c r="AC105" s="88">
        <f t="shared" ref="AC105:AC128" si="117">Y105-Z105-AA105</f>
        <v>-1.0900000000000001</v>
      </c>
      <c r="AD105" s="104"/>
      <c r="AE105" s="104"/>
      <c r="AF105" s="88">
        <f t="shared" ref="AF105:AF128" si="118">AD105*AE105</f>
        <v>0</v>
      </c>
      <c r="AG105" s="102"/>
      <c r="AH105" s="120">
        <v>1.17</v>
      </c>
      <c r="AI105" s="100"/>
      <c r="AJ105" s="88">
        <f t="shared" ref="AJ105:AJ121" si="119">AF105-AG105-AH105</f>
        <v>-1.17</v>
      </c>
      <c r="AK105" s="248"/>
      <c r="AL105" s="102"/>
      <c r="AM105" s="102"/>
      <c r="AN105" s="102"/>
      <c r="AO105" s="120">
        <v>1.26</v>
      </c>
      <c r="AP105" s="103"/>
      <c r="AQ105" s="102"/>
      <c r="AR105" s="102"/>
      <c r="AS105" s="99"/>
      <c r="AT105" s="102"/>
      <c r="AU105" s="102"/>
      <c r="AV105" s="128">
        <v>2.02</v>
      </c>
      <c r="AW105" s="103"/>
      <c r="AX105" s="99"/>
      <c r="AY105" s="146">
        <v>50000</v>
      </c>
      <c r="AZ105" s="145">
        <v>1.4487E-2</v>
      </c>
      <c r="BA105" s="141">
        <f t="shared" ref="BA105:BA128" si="120">AY105*AZ105</f>
        <v>724.35</v>
      </c>
      <c r="BB105" s="141"/>
      <c r="BC105" s="142">
        <v>724.35</v>
      </c>
      <c r="BD105" s="149"/>
      <c r="BE105" s="141">
        <f t="shared" ref="BE105:BE128" si="121">BA105-BB105-BC105</f>
        <v>0</v>
      </c>
      <c r="BF105" s="146">
        <v>50000</v>
      </c>
      <c r="BG105" s="56">
        <v>1.52838E-2</v>
      </c>
      <c r="BH105" s="72">
        <f t="shared" ref="BH105:BH128" si="122">BF105*BG105</f>
        <v>764.19</v>
      </c>
      <c r="BI105" s="56"/>
      <c r="BJ105" s="164">
        <v>764.19</v>
      </c>
      <c r="BK105" s="165"/>
      <c r="BL105" s="75">
        <f t="shared" ref="BL105:BL128" si="123">BH105-BI105-BJ105</f>
        <v>0</v>
      </c>
      <c r="BM105" s="146">
        <v>50000</v>
      </c>
      <c r="BN105" s="56">
        <v>1.6353699999999999E-2</v>
      </c>
      <c r="BO105" s="72">
        <f t="shared" ref="BO105:BO128" si="124">BM105*BN105</f>
        <v>817.68499999999995</v>
      </c>
      <c r="BP105" s="56"/>
      <c r="BQ105" s="164">
        <v>817.68499999999995</v>
      </c>
      <c r="BR105" s="147"/>
      <c r="BS105" s="75">
        <f t="shared" ref="BS105:BS128" si="125">BO105-BP105-BQ105</f>
        <v>0</v>
      </c>
      <c r="BT105" s="146">
        <v>50000</v>
      </c>
      <c r="BU105" s="191">
        <v>1.74167E-2</v>
      </c>
      <c r="BV105" s="190">
        <f t="shared" ref="BV105:BV128" si="126">BT105*BU105</f>
        <v>870.83500000000004</v>
      </c>
      <c r="BW105" s="56"/>
      <c r="BX105" s="164">
        <v>870.83500000000004</v>
      </c>
      <c r="BY105" s="147"/>
      <c r="BZ105" s="190">
        <f t="shared" ref="BZ105:BZ115" si="127">BV105-BX105-BW105</f>
        <v>0</v>
      </c>
      <c r="CA105" s="139">
        <v>50000</v>
      </c>
      <c r="CB105" s="191">
        <v>1.8461700000000001E-2</v>
      </c>
      <c r="CC105" s="194">
        <f t="shared" ref="CC105:CC120" si="128">CA105*CB105</f>
        <v>923.08500000000004</v>
      </c>
      <c r="CD105" s="190"/>
      <c r="CE105" s="142">
        <v>923.08500000000004</v>
      </c>
      <c r="CF105" s="204"/>
      <c r="CG105" s="194">
        <f t="shared" ref="CG105:CG128" si="129">CC105-CD105-CE105</f>
        <v>0</v>
      </c>
      <c r="CH105" s="194"/>
      <c r="CI105" s="194"/>
      <c r="CJ105" s="194"/>
      <c r="CK105" s="194"/>
      <c r="CL105" s="142"/>
      <c r="CM105" s="218"/>
      <c r="CN105" s="194"/>
      <c r="CO105" s="219"/>
      <c r="CP105" s="220">
        <f t="shared" ref="CP105:CP116" si="130">O105+V105+AC105+AJ105+AQ105+AX105+BE105+BL105+BS105+BZ105+CG105</f>
        <v>-1752.28</v>
      </c>
      <c r="CQ105" s="221"/>
      <c r="CR105" s="6" t="s">
        <v>37</v>
      </c>
      <c r="CS105" s="228"/>
    </row>
    <row r="106" spans="1:97" s="3" customFormat="1" ht="30" customHeight="1">
      <c r="A106" s="41" t="s">
        <v>272</v>
      </c>
      <c r="B106" s="42" t="s">
        <v>168</v>
      </c>
      <c r="C106" s="6" t="s">
        <v>34</v>
      </c>
      <c r="D106" s="41" t="s">
        <v>35</v>
      </c>
      <c r="E106" s="55">
        <v>7106</v>
      </c>
      <c r="F106" s="56"/>
      <c r="G106" s="57" t="s">
        <v>66</v>
      </c>
      <c r="H106" s="952" t="s">
        <v>273</v>
      </c>
      <c r="I106" s="63"/>
      <c r="J106" s="78"/>
      <c r="K106" s="72">
        <f t="shared" si="112"/>
        <v>0</v>
      </c>
      <c r="L106" s="56"/>
      <c r="M106" s="79">
        <v>2798.4</v>
      </c>
      <c r="N106" s="77"/>
      <c r="O106" s="75">
        <f t="shared" si="113"/>
        <v>-2798.4</v>
      </c>
      <c r="P106" s="56"/>
      <c r="Q106" s="56"/>
      <c r="R106" s="72">
        <f t="shared" si="114"/>
        <v>0</v>
      </c>
      <c r="S106" s="56"/>
      <c r="T106" s="79">
        <v>1.02</v>
      </c>
      <c r="U106" s="77"/>
      <c r="V106" s="88">
        <f t="shared" si="115"/>
        <v>-1.02</v>
      </c>
      <c r="W106" s="78"/>
      <c r="X106" s="78"/>
      <c r="Y106" s="88">
        <f t="shared" si="116"/>
        <v>0</v>
      </c>
      <c r="Z106" s="102"/>
      <c r="AA106" s="79">
        <v>1.0900000000000001</v>
      </c>
      <c r="AB106" s="103"/>
      <c r="AC106" s="88">
        <f t="shared" si="117"/>
        <v>-1.0900000000000001</v>
      </c>
      <c r="AD106" s="104"/>
      <c r="AE106" s="104"/>
      <c r="AF106" s="88">
        <f t="shared" si="118"/>
        <v>0</v>
      </c>
      <c r="AG106" s="102"/>
      <c r="AH106" s="120">
        <v>1.17</v>
      </c>
      <c r="AI106" s="100"/>
      <c r="AJ106" s="88">
        <f t="shared" si="119"/>
        <v>-1.17</v>
      </c>
      <c r="AK106" s="248"/>
      <c r="AL106" s="102"/>
      <c r="AM106" s="102"/>
      <c r="AN106" s="102"/>
      <c r="AO106" s="120">
        <v>1.26</v>
      </c>
      <c r="AP106" s="103"/>
      <c r="AQ106" s="102"/>
      <c r="AR106" s="102"/>
      <c r="AS106" s="99"/>
      <c r="AT106" s="102"/>
      <c r="AU106" s="102"/>
      <c r="AV106" s="128">
        <v>2.02</v>
      </c>
      <c r="AW106" s="103"/>
      <c r="AX106" s="99"/>
      <c r="AY106" s="146">
        <v>1000</v>
      </c>
      <c r="AZ106" s="145">
        <v>1.4487E-2</v>
      </c>
      <c r="BA106" s="141">
        <f t="shared" si="120"/>
        <v>14.487</v>
      </c>
      <c r="BB106" s="141"/>
      <c r="BC106" s="142">
        <v>14.487</v>
      </c>
      <c r="BD106" s="149"/>
      <c r="BE106" s="141">
        <f t="shared" si="121"/>
        <v>0</v>
      </c>
      <c r="BF106" s="146">
        <v>1000</v>
      </c>
      <c r="BG106" s="6">
        <v>1.52838E-2</v>
      </c>
      <c r="BH106" s="72">
        <f t="shared" si="122"/>
        <v>15.283799999999999</v>
      </c>
      <c r="BI106" s="56"/>
      <c r="BJ106" s="164">
        <v>15.283799999999999</v>
      </c>
      <c r="BK106" s="165"/>
      <c r="BL106" s="75">
        <f t="shared" si="123"/>
        <v>0</v>
      </c>
      <c r="BM106" s="146">
        <v>1000</v>
      </c>
      <c r="BN106" s="56">
        <v>1.6353699999999999E-2</v>
      </c>
      <c r="BO106" s="72">
        <f t="shared" si="124"/>
        <v>16.3537</v>
      </c>
      <c r="BP106" s="56"/>
      <c r="BQ106" s="164">
        <v>16.3537</v>
      </c>
      <c r="BR106" s="147"/>
      <c r="BS106" s="75">
        <f t="shared" si="125"/>
        <v>0</v>
      </c>
      <c r="BT106" s="146">
        <v>1000</v>
      </c>
      <c r="BU106" s="191">
        <v>1.74167E-2</v>
      </c>
      <c r="BV106" s="190">
        <f t="shared" si="126"/>
        <v>17.416699999999999</v>
      </c>
      <c r="BW106" s="56"/>
      <c r="BX106" s="164">
        <v>17.416699999999999</v>
      </c>
      <c r="BY106" s="147"/>
      <c r="BZ106" s="190">
        <f t="shared" si="127"/>
        <v>0</v>
      </c>
      <c r="CA106" s="139">
        <v>1000</v>
      </c>
      <c r="CB106" s="191">
        <v>1.8461700000000001E-2</v>
      </c>
      <c r="CC106" s="194">
        <f t="shared" si="128"/>
        <v>18.4617</v>
      </c>
      <c r="CD106" s="190"/>
      <c r="CE106" s="142">
        <v>18.4617</v>
      </c>
      <c r="CF106" s="204"/>
      <c r="CG106" s="194">
        <f t="shared" si="129"/>
        <v>0</v>
      </c>
      <c r="CH106" s="194"/>
      <c r="CI106" s="194"/>
      <c r="CJ106" s="194"/>
      <c r="CK106" s="194"/>
      <c r="CL106" s="142"/>
      <c r="CM106" s="218"/>
      <c r="CN106" s="194"/>
      <c r="CO106" s="219"/>
      <c r="CP106" s="220">
        <f t="shared" si="130"/>
        <v>-2801.6800000000003</v>
      </c>
      <c r="CQ106" s="221"/>
      <c r="CR106" s="6" t="s">
        <v>37</v>
      </c>
      <c r="CS106" s="228"/>
    </row>
    <row r="107" spans="1:97" s="3" customFormat="1" ht="60" customHeight="1">
      <c r="A107" s="41" t="s">
        <v>274</v>
      </c>
      <c r="B107" s="42" t="s">
        <v>128</v>
      </c>
      <c r="C107" s="6" t="s">
        <v>34</v>
      </c>
      <c r="D107" s="41" t="s">
        <v>35</v>
      </c>
      <c r="E107" s="233">
        <v>8273</v>
      </c>
      <c r="F107" s="52"/>
      <c r="G107" s="57" t="s">
        <v>45</v>
      </c>
      <c r="H107" s="952" t="s">
        <v>275</v>
      </c>
      <c r="I107" s="234"/>
      <c r="J107" s="78"/>
      <c r="K107" s="72">
        <f t="shared" si="112"/>
        <v>0</v>
      </c>
      <c r="L107" s="56"/>
      <c r="M107" s="79">
        <v>151580</v>
      </c>
      <c r="N107" s="77"/>
      <c r="O107" s="75">
        <f t="shared" si="113"/>
        <v>-151580</v>
      </c>
      <c r="P107" s="56"/>
      <c r="Q107" s="56"/>
      <c r="R107" s="72">
        <f t="shared" si="114"/>
        <v>0</v>
      </c>
      <c r="S107" s="56"/>
      <c r="T107" s="79">
        <v>10200</v>
      </c>
      <c r="U107" s="77"/>
      <c r="V107" s="88">
        <f t="shared" si="115"/>
        <v>-10200</v>
      </c>
      <c r="W107" s="78"/>
      <c r="X107" s="78"/>
      <c r="Y107" s="88">
        <f t="shared" si="116"/>
        <v>0</v>
      </c>
      <c r="Z107" s="102"/>
      <c r="AA107" s="79">
        <v>10914</v>
      </c>
      <c r="AB107" s="103"/>
      <c r="AC107" s="88">
        <f t="shared" si="117"/>
        <v>-10914</v>
      </c>
      <c r="AD107" s="104"/>
      <c r="AE107" s="104"/>
      <c r="AF107" s="88">
        <f t="shared" si="118"/>
        <v>0</v>
      </c>
      <c r="AG107" s="102"/>
      <c r="AH107" s="120">
        <v>11688</v>
      </c>
      <c r="AI107" s="103"/>
      <c r="AJ107" s="88">
        <f t="shared" si="119"/>
        <v>-11688</v>
      </c>
      <c r="AK107" s="248"/>
      <c r="AL107" s="102"/>
      <c r="AM107" s="102"/>
      <c r="AN107" s="102"/>
      <c r="AO107" s="120">
        <v>12624</v>
      </c>
      <c r="AP107" s="103"/>
      <c r="AQ107" s="102"/>
      <c r="AR107" s="102"/>
      <c r="AS107" s="99"/>
      <c r="AT107" s="102"/>
      <c r="AU107" s="102"/>
      <c r="AV107" s="128">
        <v>20262</v>
      </c>
      <c r="AW107" s="103"/>
      <c r="AX107" s="99"/>
      <c r="AY107" s="139">
        <v>25190000</v>
      </c>
      <c r="AZ107" s="145">
        <v>1.4487E-2</v>
      </c>
      <c r="BA107" s="141">
        <f t="shared" si="120"/>
        <v>364927.52999999997</v>
      </c>
      <c r="BB107" s="141"/>
      <c r="BC107" s="142">
        <v>364927.53</v>
      </c>
      <c r="BD107" s="149"/>
      <c r="BE107" s="141">
        <f t="shared" si="121"/>
        <v>0</v>
      </c>
      <c r="BF107" s="139">
        <v>25190000</v>
      </c>
      <c r="BG107" s="56">
        <v>1.52838E-2</v>
      </c>
      <c r="BH107" s="72">
        <f t="shared" si="122"/>
        <v>384998.92200000002</v>
      </c>
      <c r="BI107" s="56"/>
      <c r="BJ107" s="164">
        <v>384998.92200000002</v>
      </c>
      <c r="BK107" s="165"/>
      <c r="BL107" s="75">
        <f t="shared" si="123"/>
        <v>0</v>
      </c>
      <c r="BM107" s="139">
        <v>25190000</v>
      </c>
      <c r="BN107" s="56">
        <v>1.6353699999999999E-2</v>
      </c>
      <c r="BO107" s="72">
        <f t="shared" si="124"/>
        <v>411949.70299999998</v>
      </c>
      <c r="BP107" s="56"/>
      <c r="BQ107" s="164">
        <v>411949.70299999998</v>
      </c>
      <c r="BR107" s="147"/>
      <c r="BS107" s="75">
        <f t="shared" si="125"/>
        <v>0</v>
      </c>
      <c r="BT107" s="139">
        <v>25190000</v>
      </c>
      <c r="BU107" s="191">
        <v>1.74167E-2</v>
      </c>
      <c r="BV107" s="190">
        <f t="shared" si="126"/>
        <v>438726.67300000001</v>
      </c>
      <c r="BW107" s="56"/>
      <c r="BX107" s="164">
        <v>438726.67300000001</v>
      </c>
      <c r="BY107" s="147"/>
      <c r="BZ107" s="190">
        <f t="shared" si="127"/>
        <v>0</v>
      </c>
      <c r="CA107" s="139">
        <v>25190000</v>
      </c>
      <c r="CB107" s="191">
        <v>1.8461700000000001E-2</v>
      </c>
      <c r="CC107" s="194">
        <f t="shared" si="128"/>
        <v>465050.223</v>
      </c>
      <c r="CD107" s="190"/>
      <c r="CE107" s="142">
        <v>465050.223</v>
      </c>
      <c r="CF107" s="204"/>
      <c r="CG107" s="194">
        <f t="shared" si="129"/>
        <v>0</v>
      </c>
      <c r="CH107" s="194"/>
      <c r="CI107" s="194"/>
      <c r="CJ107" s="194"/>
      <c r="CK107" s="194"/>
      <c r="CL107" s="142"/>
      <c r="CM107" s="218"/>
      <c r="CN107" s="194"/>
      <c r="CO107" s="219"/>
      <c r="CP107" s="220">
        <f t="shared" si="130"/>
        <v>-184382</v>
      </c>
      <c r="CQ107" s="221"/>
      <c r="CR107" s="6" t="s">
        <v>37</v>
      </c>
      <c r="CS107" s="228"/>
    </row>
    <row r="108" spans="1:97" s="3" customFormat="1" ht="30" customHeight="1">
      <c r="A108" s="41" t="s">
        <v>276</v>
      </c>
      <c r="B108" s="42" t="s">
        <v>277</v>
      </c>
      <c r="C108" s="6" t="s">
        <v>34</v>
      </c>
      <c r="D108" s="41" t="s">
        <v>35</v>
      </c>
      <c r="E108" s="55">
        <v>10348</v>
      </c>
      <c r="F108" s="63"/>
      <c r="G108" s="57" t="s">
        <v>53</v>
      </c>
      <c r="H108" s="50">
        <v>141034819975</v>
      </c>
      <c r="I108" s="52"/>
      <c r="J108" s="78"/>
      <c r="K108" s="72">
        <f t="shared" si="112"/>
        <v>0</v>
      </c>
      <c r="L108" s="56"/>
      <c r="M108" s="79">
        <v>24369.4</v>
      </c>
      <c r="N108" s="77"/>
      <c r="O108" s="75">
        <f t="shared" si="113"/>
        <v>-24369.4</v>
      </c>
      <c r="P108" s="56"/>
      <c r="Q108" s="56"/>
      <c r="R108" s="72">
        <f t="shared" si="114"/>
        <v>0</v>
      </c>
      <c r="S108" s="56"/>
      <c r="T108" s="79"/>
      <c r="U108" s="77"/>
      <c r="V108" s="88">
        <f t="shared" si="115"/>
        <v>0</v>
      </c>
      <c r="W108" s="78"/>
      <c r="X108" s="78"/>
      <c r="Y108" s="88">
        <f t="shared" si="116"/>
        <v>0</v>
      </c>
      <c r="Z108" s="102"/>
      <c r="AA108" s="79"/>
      <c r="AB108" s="103"/>
      <c r="AC108" s="88">
        <f t="shared" si="117"/>
        <v>0</v>
      </c>
      <c r="AD108" s="104"/>
      <c r="AE108" s="104"/>
      <c r="AF108" s="88">
        <f t="shared" si="118"/>
        <v>0</v>
      </c>
      <c r="AG108" s="102"/>
      <c r="AH108" s="120">
        <v>140256</v>
      </c>
      <c r="AI108" s="100"/>
      <c r="AJ108" s="88">
        <f t="shared" si="119"/>
        <v>-140256</v>
      </c>
      <c r="AK108" s="248"/>
      <c r="AL108" s="102"/>
      <c r="AM108" s="102"/>
      <c r="AN108" s="102"/>
      <c r="AO108" s="120">
        <v>151488</v>
      </c>
      <c r="AP108" s="103"/>
      <c r="AQ108" s="102"/>
      <c r="AR108" s="102"/>
      <c r="AS108" s="99"/>
      <c r="AT108" s="102"/>
      <c r="AU108" s="102"/>
      <c r="AV108" s="128">
        <v>243144</v>
      </c>
      <c r="AW108" s="103"/>
      <c r="AX108" s="99">
        <v>0</v>
      </c>
      <c r="AY108" s="139">
        <v>14360000</v>
      </c>
      <c r="AZ108" s="145">
        <v>1.4487E-2</v>
      </c>
      <c r="BA108" s="141">
        <f t="shared" si="120"/>
        <v>208033.32</v>
      </c>
      <c r="BB108" s="141"/>
      <c r="BC108" s="142"/>
      <c r="BD108" s="149"/>
      <c r="BE108" s="141">
        <f t="shared" si="121"/>
        <v>208033.32</v>
      </c>
      <c r="BF108" s="139">
        <v>14360000</v>
      </c>
      <c r="BG108" s="56">
        <v>1.52838E-2</v>
      </c>
      <c r="BH108" s="72">
        <f t="shared" si="122"/>
        <v>219475.36800000002</v>
      </c>
      <c r="BI108" s="56"/>
      <c r="BJ108" s="164">
        <v>0</v>
      </c>
      <c r="BK108" s="165"/>
      <c r="BL108" s="75">
        <f t="shared" si="123"/>
        <v>219475.36800000002</v>
      </c>
      <c r="BM108" s="139">
        <v>14360000</v>
      </c>
      <c r="BN108" s="56">
        <v>1.6353699999999999E-2</v>
      </c>
      <c r="BO108" s="72">
        <f t="shared" si="124"/>
        <v>234839.13199999998</v>
      </c>
      <c r="BP108" s="56"/>
      <c r="BQ108" s="164">
        <v>234839.13200000001</v>
      </c>
      <c r="BR108" s="147"/>
      <c r="BS108" s="75">
        <f t="shared" si="125"/>
        <v>0</v>
      </c>
      <c r="BT108" s="139">
        <v>14360000</v>
      </c>
      <c r="BU108" s="191">
        <v>1.74167E-2</v>
      </c>
      <c r="BV108" s="190">
        <f t="shared" si="126"/>
        <v>250103.81200000001</v>
      </c>
      <c r="BW108" s="56"/>
      <c r="BX108" s="164">
        <v>250103.81200000001</v>
      </c>
      <c r="BY108" s="147"/>
      <c r="BZ108" s="190">
        <f t="shared" si="127"/>
        <v>0</v>
      </c>
      <c r="CA108" s="139">
        <v>14360000</v>
      </c>
      <c r="CB108" s="191">
        <v>1.8461700000000001E-2</v>
      </c>
      <c r="CC108" s="194">
        <f t="shared" si="128"/>
        <v>265110.01199999999</v>
      </c>
      <c r="CD108" s="190"/>
      <c r="CE108" s="142">
        <v>265110.01199999999</v>
      </c>
      <c r="CF108" s="204"/>
      <c r="CG108" s="194">
        <f t="shared" si="129"/>
        <v>0</v>
      </c>
      <c r="CH108" s="194"/>
      <c r="CI108" s="194"/>
      <c r="CJ108" s="194"/>
      <c r="CK108" s="194"/>
      <c r="CL108" s="142"/>
      <c r="CM108" s="218"/>
      <c r="CN108" s="194"/>
      <c r="CO108" s="219"/>
      <c r="CP108" s="220">
        <f t="shared" si="130"/>
        <v>262883.28800000006</v>
      </c>
      <c r="CQ108" s="221"/>
      <c r="CR108" s="6" t="s">
        <v>37</v>
      </c>
      <c r="CS108" s="227" t="s">
        <v>42</v>
      </c>
    </row>
    <row r="109" spans="1:97" s="3" customFormat="1" ht="60" customHeight="1">
      <c r="A109" s="41" t="s">
        <v>278</v>
      </c>
      <c r="B109" s="42" t="s">
        <v>279</v>
      </c>
      <c r="C109" s="6" t="s">
        <v>34</v>
      </c>
      <c r="D109" s="41" t="s">
        <v>35</v>
      </c>
      <c r="E109" s="55">
        <v>11576</v>
      </c>
      <c r="F109" s="52"/>
      <c r="G109" s="57" t="s">
        <v>136</v>
      </c>
      <c r="H109" s="231" t="s">
        <v>280</v>
      </c>
      <c r="I109" s="63"/>
      <c r="J109" s="78"/>
      <c r="K109" s="72">
        <f t="shared" si="112"/>
        <v>0</v>
      </c>
      <c r="L109" s="56"/>
      <c r="M109" s="79">
        <v>10494</v>
      </c>
      <c r="N109" s="77"/>
      <c r="O109" s="75">
        <f t="shared" si="113"/>
        <v>-10494</v>
      </c>
      <c r="P109" s="56"/>
      <c r="Q109" s="56"/>
      <c r="R109" s="72">
        <f t="shared" si="114"/>
        <v>0</v>
      </c>
      <c r="S109" s="56"/>
      <c r="T109" s="79">
        <v>16320</v>
      </c>
      <c r="U109" s="77"/>
      <c r="V109" s="88">
        <f t="shared" si="115"/>
        <v>-16320</v>
      </c>
      <c r="W109" s="78"/>
      <c r="X109" s="78"/>
      <c r="Y109" s="88">
        <f t="shared" si="116"/>
        <v>0</v>
      </c>
      <c r="Z109" s="102"/>
      <c r="AA109" s="79">
        <v>17462.400000000001</v>
      </c>
      <c r="AB109" s="103"/>
      <c r="AC109" s="88">
        <f t="shared" si="117"/>
        <v>-17462.400000000001</v>
      </c>
      <c r="AD109" s="104"/>
      <c r="AE109" s="104"/>
      <c r="AF109" s="88">
        <f t="shared" si="118"/>
        <v>0</v>
      </c>
      <c r="AG109" s="102"/>
      <c r="AH109" s="120">
        <v>18700.8</v>
      </c>
      <c r="AI109" s="100"/>
      <c r="AJ109" s="88">
        <f t="shared" si="119"/>
        <v>-18700.8</v>
      </c>
      <c r="AK109" s="248"/>
      <c r="AL109" s="102"/>
      <c r="AM109" s="102"/>
      <c r="AN109" s="102"/>
      <c r="AO109" s="120">
        <v>20198.400000000001</v>
      </c>
      <c r="AP109" s="103"/>
      <c r="AQ109" s="102"/>
      <c r="AR109" s="102"/>
      <c r="AS109" s="99"/>
      <c r="AT109" s="102"/>
      <c r="AU109" s="102"/>
      <c r="AV109" s="128">
        <v>32419.200000000001</v>
      </c>
      <c r="AW109" s="103"/>
      <c r="AX109" s="99">
        <v>0</v>
      </c>
      <c r="AY109" s="146">
        <v>4030000</v>
      </c>
      <c r="AZ109" s="145">
        <v>1.4487E-2</v>
      </c>
      <c r="BA109" s="141">
        <f t="shared" si="120"/>
        <v>58382.61</v>
      </c>
      <c r="BB109" s="141"/>
      <c r="BC109" s="142">
        <v>58382.61</v>
      </c>
      <c r="BD109" s="149"/>
      <c r="BE109" s="141">
        <f t="shared" si="121"/>
        <v>0</v>
      </c>
      <c r="BF109" s="146">
        <v>4030000</v>
      </c>
      <c r="BG109" s="56">
        <v>1.52838E-2</v>
      </c>
      <c r="BH109" s="72">
        <f t="shared" si="122"/>
        <v>61593.714</v>
      </c>
      <c r="BI109" s="56"/>
      <c r="BJ109" s="164">
        <v>61593.714</v>
      </c>
      <c r="BK109" s="165"/>
      <c r="BL109" s="75">
        <f t="shared" si="123"/>
        <v>0</v>
      </c>
      <c r="BM109" s="146">
        <v>4030000</v>
      </c>
      <c r="BN109" s="56">
        <v>1.6353699999999999E-2</v>
      </c>
      <c r="BO109" s="72">
        <f t="shared" si="124"/>
        <v>65905.410999999993</v>
      </c>
      <c r="BP109" s="56"/>
      <c r="BQ109" s="164">
        <v>65905.410999999993</v>
      </c>
      <c r="BR109" s="147"/>
      <c r="BS109" s="75">
        <f t="shared" si="125"/>
        <v>0</v>
      </c>
      <c r="BT109" s="146">
        <v>4030000</v>
      </c>
      <c r="BU109" s="191">
        <v>1.74167E-2</v>
      </c>
      <c r="BV109" s="190">
        <f t="shared" si="126"/>
        <v>70189.301000000007</v>
      </c>
      <c r="BW109" s="56"/>
      <c r="BX109" s="164">
        <v>70189.301000000007</v>
      </c>
      <c r="BY109" s="147"/>
      <c r="BZ109" s="190">
        <f t="shared" si="127"/>
        <v>0</v>
      </c>
      <c r="CA109" s="139">
        <v>4030000</v>
      </c>
      <c r="CB109" s="191">
        <v>1.8461700000000001E-2</v>
      </c>
      <c r="CC109" s="194">
        <f t="shared" si="128"/>
        <v>74400.650999999998</v>
      </c>
      <c r="CD109" s="190"/>
      <c r="CE109" s="142">
        <v>74400.650999999998</v>
      </c>
      <c r="CF109" s="204"/>
      <c r="CG109" s="194">
        <f t="shared" si="129"/>
        <v>0</v>
      </c>
      <c r="CH109" s="194"/>
      <c r="CI109" s="194"/>
      <c r="CJ109" s="194"/>
      <c r="CK109" s="194"/>
      <c r="CL109" s="142"/>
      <c r="CM109" s="218"/>
      <c r="CN109" s="194"/>
      <c r="CO109" s="219"/>
      <c r="CP109" s="220">
        <f t="shared" si="130"/>
        <v>-62977.2</v>
      </c>
      <c r="CQ109" s="221"/>
      <c r="CR109" s="6" t="s">
        <v>37</v>
      </c>
      <c r="CS109" s="228"/>
    </row>
    <row r="110" spans="1:97" s="3" customFormat="1" ht="60" customHeight="1">
      <c r="A110" s="41" t="s">
        <v>281</v>
      </c>
      <c r="B110" s="42" t="s">
        <v>282</v>
      </c>
      <c r="C110" s="6" t="s">
        <v>34</v>
      </c>
      <c r="D110" s="41" t="s">
        <v>35</v>
      </c>
      <c r="E110" s="55">
        <v>11765</v>
      </c>
      <c r="F110" s="63"/>
      <c r="G110" s="49" t="s">
        <v>45</v>
      </c>
      <c r="H110" s="231" t="s">
        <v>283</v>
      </c>
      <c r="I110" s="52"/>
      <c r="J110" s="78"/>
      <c r="K110" s="72">
        <f t="shared" si="112"/>
        <v>0</v>
      </c>
      <c r="L110" s="56"/>
      <c r="M110" s="79"/>
      <c r="N110" s="77"/>
      <c r="O110" s="75">
        <f t="shared" si="113"/>
        <v>0</v>
      </c>
      <c r="P110" s="56"/>
      <c r="Q110" s="56"/>
      <c r="R110" s="72">
        <f t="shared" si="114"/>
        <v>0</v>
      </c>
      <c r="S110" s="56"/>
      <c r="T110" s="79"/>
      <c r="U110" s="77"/>
      <c r="V110" s="88">
        <f t="shared" si="115"/>
        <v>0</v>
      </c>
      <c r="W110" s="78"/>
      <c r="X110" s="78"/>
      <c r="Y110" s="88">
        <f t="shared" si="116"/>
        <v>0</v>
      </c>
      <c r="Z110" s="102"/>
      <c r="AA110" s="79"/>
      <c r="AB110" s="103"/>
      <c r="AC110" s="88">
        <f t="shared" si="117"/>
        <v>0</v>
      </c>
      <c r="AD110" s="104"/>
      <c r="AE110" s="104"/>
      <c r="AF110" s="88">
        <f t="shared" si="118"/>
        <v>0</v>
      </c>
      <c r="AG110" s="102"/>
      <c r="AH110" s="120"/>
      <c r="AI110" s="100"/>
      <c r="AJ110" s="88">
        <f t="shared" si="119"/>
        <v>0</v>
      </c>
      <c r="AK110" s="248"/>
      <c r="AL110" s="102"/>
      <c r="AM110" s="102"/>
      <c r="AN110" s="102"/>
      <c r="AO110" s="120" t="s">
        <v>118</v>
      </c>
      <c r="AP110" s="103"/>
      <c r="AQ110" s="102"/>
      <c r="AR110" s="102"/>
      <c r="AS110" s="99"/>
      <c r="AT110" s="102"/>
      <c r="AU110" s="102"/>
      <c r="AV110" s="128">
        <v>84344</v>
      </c>
      <c r="AW110" s="103"/>
      <c r="AX110" s="99"/>
      <c r="AY110" s="139">
        <v>1160000</v>
      </c>
      <c r="AZ110" s="145">
        <v>1.4487E-2</v>
      </c>
      <c r="BA110" s="141">
        <f t="shared" si="120"/>
        <v>16804.919999999998</v>
      </c>
      <c r="BB110" s="141"/>
      <c r="BC110" s="142">
        <v>16804.919999999998</v>
      </c>
      <c r="BD110" s="149"/>
      <c r="BE110" s="141">
        <f t="shared" si="121"/>
        <v>0</v>
      </c>
      <c r="BF110" s="139">
        <v>1160000</v>
      </c>
      <c r="BG110" s="56">
        <v>1.52838E-2</v>
      </c>
      <c r="BH110" s="72">
        <f t="shared" si="122"/>
        <v>17729.207999999999</v>
      </c>
      <c r="BI110" s="56"/>
      <c r="BJ110" s="164">
        <v>17729.207999999999</v>
      </c>
      <c r="BK110" s="165"/>
      <c r="BL110" s="75">
        <f t="shared" si="123"/>
        <v>0</v>
      </c>
      <c r="BM110" s="139">
        <v>1160000</v>
      </c>
      <c r="BN110" s="56">
        <v>1.6353699999999999E-2</v>
      </c>
      <c r="BO110" s="72">
        <f t="shared" si="124"/>
        <v>18970.291999999998</v>
      </c>
      <c r="BP110" s="56"/>
      <c r="BQ110" s="164">
        <v>18970.292000000001</v>
      </c>
      <c r="BR110" s="147"/>
      <c r="BS110" s="75">
        <f t="shared" si="125"/>
        <v>0</v>
      </c>
      <c r="BT110" s="139">
        <v>1160000</v>
      </c>
      <c r="BU110" s="191">
        <v>1.74167E-2</v>
      </c>
      <c r="BV110" s="190">
        <f t="shared" si="126"/>
        <v>20203.371999999999</v>
      </c>
      <c r="BW110" s="56"/>
      <c r="BX110" s="164">
        <v>20203.371999999999</v>
      </c>
      <c r="BY110" s="147"/>
      <c r="BZ110" s="190">
        <f t="shared" si="127"/>
        <v>0</v>
      </c>
      <c r="CA110" s="139">
        <v>1160000</v>
      </c>
      <c r="CB110" s="191">
        <v>1.8461700000000001E-2</v>
      </c>
      <c r="CC110" s="194">
        <f t="shared" si="128"/>
        <v>21415.572</v>
      </c>
      <c r="CD110" s="190"/>
      <c r="CE110" s="142">
        <v>21415.572</v>
      </c>
      <c r="CF110" s="204"/>
      <c r="CG110" s="194">
        <f t="shared" si="129"/>
        <v>0</v>
      </c>
      <c r="CH110" s="194"/>
      <c r="CI110" s="194"/>
      <c r="CJ110" s="194"/>
      <c r="CK110" s="194"/>
      <c r="CL110" s="142"/>
      <c r="CM110" s="218"/>
      <c r="CN110" s="194"/>
      <c r="CO110" s="219"/>
      <c r="CP110" s="220">
        <f t="shared" si="130"/>
        <v>0</v>
      </c>
      <c r="CQ110" s="221"/>
      <c r="CR110" s="6" t="s">
        <v>37</v>
      </c>
    </row>
    <row r="111" spans="1:97" s="3" customFormat="1" ht="60" customHeight="1">
      <c r="A111" s="41" t="s">
        <v>284</v>
      </c>
      <c r="B111" s="42" t="s">
        <v>285</v>
      </c>
      <c r="C111" s="6" t="s">
        <v>34</v>
      </c>
      <c r="D111" s="41" t="s">
        <v>35</v>
      </c>
      <c r="E111" s="55">
        <v>13454</v>
      </c>
      <c r="F111" s="63"/>
      <c r="G111" s="57" t="s">
        <v>45</v>
      </c>
      <c r="H111" s="231" t="s">
        <v>286</v>
      </c>
      <c r="I111" s="63"/>
      <c r="J111" s="78"/>
      <c r="K111" s="72">
        <f t="shared" si="112"/>
        <v>0</v>
      </c>
      <c r="L111" s="56"/>
      <c r="M111" s="79">
        <v>17490</v>
      </c>
      <c r="N111" s="77"/>
      <c r="O111" s="75">
        <f t="shared" si="113"/>
        <v>-17490</v>
      </c>
      <c r="P111" s="56"/>
      <c r="Q111" s="56"/>
      <c r="R111" s="72">
        <f t="shared" si="114"/>
        <v>0</v>
      </c>
      <c r="S111" s="56"/>
      <c r="T111" s="79">
        <v>102000</v>
      </c>
      <c r="U111" s="77"/>
      <c r="V111" s="88">
        <f t="shared" si="115"/>
        <v>-102000</v>
      </c>
      <c r="W111" s="78"/>
      <c r="X111" s="78"/>
      <c r="Y111" s="88">
        <f t="shared" si="116"/>
        <v>0</v>
      </c>
      <c r="Z111" s="102"/>
      <c r="AA111" s="79">
        <v>109140</v>
      </c>
      <c r="AB111" s="103"/>
      <c r="AC111" s="88">
        <f t="shared" si="117"/>
        <v>-109140</v>
      </c>
      <c r="AD111" s="104"/>
      <c r="AE111" s="104"/>
      <c r="AF111" s="88">
        <f t="shared" si="118"/>
        <v>0</v>
      </c>
      <c r="AG111" s="102"/>
      <c r="AH111" s="120">
        <v>116880</v>
      </c>
      <c r="AI111" s="100"/>
      <c r="AJ111" s="88">
        <f t="shared" si="119"/>
        <v>-116880</v>
      </c>
      <c r="AK111" s="248"/>
      <c r="AL111" s="102"/>
      <c r="AM111" s="102"/>
      <c r="AN111" s="102"/>
      <c r="AO111" s="120">
        <v>126240</v>
      </c>
      <c r="AP111" s="103"/>
      <c r="AQ111" s="102"/>
      <c r="AR111" s="102"/>
      <c r="AS111" s="99"/>
      <c r="AT111" s="102"/>
      <c r="AU111" s="102"/>
      <c r="AV111" s="128">
        <v>202620</v>
      </c>
      <c r="AW111" s="103"/>
      <c r="AX111" s="99"/>
      <c r="AY111" s="146">
        <v>11500000</v>
      </c>
      <c r="AZ111" s="145">
        <v>1.4487E-2</v>
      </c>
      <c r="BA111" s="141">
        <f t="shared" si="120"/>
        <v>166600.5</v>
      </c>
      <c r="BB111" s="141"/>
      <c r="BC111" s="142">
        <v>166600.5</v>
      </c>
      <c r="BD111" s="149"/>
      <c r="BE111" s="141">
        <f t="shared" si="121"/>
        <v>0</v>
      </c>
      <c r="BF111" s="146">
        <v>11500000</v>
      </c>
      <c r="BG111" s="56">
        <v>1.52838E-2</v>
      </c>
      <c r="BH111" s="72">
        <f t="shared" si="122"/>
        <v>175763.7</v>
      </c>
      <c r="BI111" s="56"/>
      <c r="BJ111" s="164">
        <v>175763.7</v>
      </c>
      <c r="BK111" s="165"/>
      <c r="BL111" s="75">
        <f t="shared" si="123"/>
        <v>0</v>
      </c>
      <c r="BM111" s="146">
        <v>11500000</v>
      </c>
      <c r="BN111" s="56">
        <v>1.6353699999999999E-2</v>
      </c>
      <c r="BO111" s="72">
        <f t="shared" si="124"/>
        <v>188067.55</v>
      </c>
      <c r="BP111" s="56"/>
      <c r="BQ111" s="164">
        <v>188067.55</v>
      </c>
      <c r="BR111" s="147"/>
      <c r="BS111" s="75">
        <f t="shared" si="125"/>
        <v>0</v>
      </c>
      <c r="BT111" s="146">
        <v>11500000</v>
      </c>
      <c r="BU111" s="191">
        <v>1.74167E-2</v>
      </c>
      <c r="BV111" s="190">
        <f t="shared" si="126"/>
        <v>200292.05</v>
      </c>
      <c r="BW111" s="56"/>
      <c r="BX111" s="164">
        <v>200292.05</v>
      </c>
      <c r="BY111" s="147"/>
      <c r="BZ111" s="190">
        <f t="shared" si="127"/>
        <v>0</v>
      </c>
      <c r="CA111" s="139">
        <v>11500000</v>
      </c>
      <c r="CB111" s="191">
        <v>1.8461700000000001E-2</v>
      </c>
      <c r="CC111" s="194">
        <f t="shared" si="128"/>
        <v>212309.55000000002</v>
      </c>
      <c r="CD111" s="190"/>
      <c r="CE111" s="142">
        <v>212309.55</v>
      </c>
      <c r="CF111" s="204"/>
      <c r="CG111" s="194">
        <f t="shared" si="129"/>
        <v>0</v>
      </c>
      <c r="CH111" s="194"/>
      <c r="CI111" s="194"/>
      <c r="CJ111" s="194"/>
      <c r="CK111" s="194"/>
      <c r="CL111" s="142"/>
      <c r="CM111" s="218"/>
      <c r="CN111" s="194"/>
      <c r="CO111" s="219"/>
      <c r="CP111" s="220">
        <f t="shared" si="130"/>
        <v>-345510</v>
      </c>
      <c r="CQ111" s="221"/>
      <c r="CR111" s="6" t="s">
        <v>37</v>
      </c>
      <c r="CS111" s="228"/>
    </row>
    <row r="112" spans="1:97" s="3" customFormat="1" ht="60" customHeight="1">
      <c r="A112" s="41" t="s">
        <v>287</v>
      </c>
      <c r="B112" s="42" t="s">
        <v>288</v>
      </c>
      <c r="C112" s="6" t="s">
        <v>34</v>
      </c>
      <c r="D112" s="41" t="s">
        <v>35</v>
      </c>
      <c r="E112" s="55">
        <v>13951</v>
      </c>
      <c r="F112" s="63"/>
      <c r="G112" s="57" t="s">
        <v>41</v>
      </c>
      <c r="H112" s="952" t="s">
        <v>289</v>
      </c>
      <c r="I112" s="63"/>
      <c r="J112" s="78"/>
      <c r="K112" s="72">
        <f t="shared" si="112"/>
        <v>0</v>
      </c>
      <c r="L112" s="56"/>
      <c r="M112" s="79">
        <v>40810</v>
      </c>
      <c r="N112" s="77"/>
      <c r="O112" s="75">
        <f t="shared" si="113"/>
        <v>-40810</v>
      </c>
      <c r="P112" s="56"/>
      <c r="Q112" s="56"/>
      <c r="R112" s="72">
        <f t="shared" si="114"/>
        <v>0</v>
      </c>
      <c r="S112" s="56"/>
      <c r="T112" s="79">
        <v>35700</v>
      </c>
      <c r="U112" s="77"/>
      <c r="V112" s="88">
        <f t="shared" si="115"/>
        <v>-35700</v>
      </c>
      <c r="W112" s="78"/>
      <c r="X112" s="78"/>
      <c r="Y112" s="88">
        <f t="shared" si="116"/>
        <v>0</v>
      </c>
      <c r="Z112" s="102"/>
      <c r="AA112" s="79">
        <v>38199</v>
      </c>
      <c r="AB112" s="103"/>
      <c r="AC112" s="88">
        <f t="shared" si="117"/>
        <v>-38199</v>
      </c>
      <c r="AD112" s="104"/>
      <c r="AE112" s="104"/>
      <c r="AF112" s="88">
        <f t="shared" si="118"/>
        <v>0</v>
      </c>
      <c r="AG112" s="102"/>
      <c r="AH112" s="120">
        <v>40908</v>
      </c>
      <c r="AI112" s="100"/>
      <c r="AJ112" s="88">
        <f t="shared" si="119"/>
        <v>-40908</v>
      </c>
      <c r="AK112" s="248"/>
      <c r="AL112" s="102"/>
      <c r="AM112" s="102"/>
      <c r="AN112" s="102"/>
      <c r="AO112" s="120">
        <v>44184</v>
      </c>
      <c r="AP112" s="103"/>
      <c r="AQ112" s="102"/>
      <c r="AR112" s="102"/>
      <c r="AS112" s="99"/>
      <c r="AT112" s="102"/>
      <c r="AU112" s="102"/>
      <c r="AV112" s="128">
        <v>70917</v>
      </c>
      <c r="AW112" s="103"/>
      <c r="AX112" s="99"/>
      <c r="AY112" s="146">
        <v>9180000</v>
      </c>
      <c r="AZ112" s="145">
        <v>1.4487E-2</v>
      </c>
      <c r="BA112" s="141">
        <f t="shared" si="120"/>
        <v>132990.66</v>
      </c>
      <c r="BB112" s="141"/>
      <c r="BC112" s="142">
        <v>132990.66</v>
      </c>
      <c r="BD112" s="149"/>
      <c r="BE112" s="141">
        <f t="shared" si="121"/>
        <v>0</v>
      </c>
      <c r="BF112" s="146">
        <v>9180000</v>
      </c>
      <c r="BG112" s="56">
        <v>1.52838E-2</v>
      </c>
      <c r="BH112" s="72">
        <f t="shared" si="122"/>
        <v>140305.28400000001</v>
      </c>
      <c r="BI112" s="56"/>
      <c r="BJ112" s="164">
        <v>140305.28400000001</v>
      </c>
      <c r="BK112" s="165"/>
      <c r="BL112" s="75">
        <f t="shared" si="123"/>
        <v>0</v>
      </c>
      <c r="BM112" s="146">
        <v>9180000</v>
      </c>
      <c r="BN112" s="56">
        <v>1.6353699999999999E-2</v>
      </c>
      <c r="BO112" s="72">
        <f t="shared" si="124"/>
        <v>150126.96599999999</v>
      </c>
      <c r="BP112" s="56"/>
      <c r="BQ112" s="164">
        <v>150126.96599999999</v>
      </c>
      <c r="BR112" s="147"/>
      <c r="BS112" s="75">
        <f t="shared" si="125"/>
        <v>0</v>
      </c>
      <c r="BT112" s="146">
        <v>9180000</v>
      </c>
      <c r="BU112" s="191">
        <v>1.74167E-2</v>
      </c>
      <c r="BV112" s="190">
        <f t="shared" si="126"/>
        <v>159885.30600000001</v>
      </c>
      <c r="BW112" s="56"/>
      <c r="BX112" s="164">
        <v>159885.30600000001</v>
      </c>
      <c r="BY112" s="147"/>
      <c r="BZ112" s="190">
        <f t="shared" si="127"/>
        <v>0</v>
      </c>
      <c r="CA112" s="139">
        <v>9180000</v>
      </c>
      <c r="CB112" s="191">
        <v>1.8461700000000001E-2</v>
      </c>
      <c r="CC112" s="194">
        <f t="shared" si="128"/>
        <v>169478.40600000002</v>
      </c>
      <c r="CD112" s="190"/>
      <c r="CE112" s="142">
        <v>169478.40599999999</v>
      </c>
      <c r="CF112" s="204"/>
      <c r="CG112" s="194">
        <f t="shared" si="129"/>
        <v>0</v>
      </c>
      <c r="CH112" s="194"/>
      <c r="CI112" s="194"/>
      <c r="CJ112" s="194"/>
      <c r="CK112" s="194"/>
      <c r="CL112" s="142"/>
      <c r="CM112" s="218"/>
      <c r="CN112" s="194"/>
      <c r="CO112" s="219"/>
      <c r="CP112" s="220">
        <f t="shared" si="130"/>
        <v>-155617</v>
      </c>
      <c r="CQ112" s="221"/>
      <c r="CR112" s="6" t="s">
        <v>37</v>
      </c>
      <c r="CS112" s="228"/>
    </row>
    <row r="113" spans="1:97" s="3" customFormat="1" ht="45" customHeight="1">
      <c r="A113" s="41" t="s">
        <v>290</v>
      </c>
      <c r="B113" s="42" t="s">
        <v>291</v>
      </c>
      <c r="C113" s="6" t="s">
        <v>34</v>
      </c>
      <c r="D113" s="41" t="s">
        <v>35</v>
      </c>
      <c r="E113" s="43">
        <v>14652</v>
      </c>
      <c r="F113" s="56"/>
      <c r="G113" s="49" t="s">
        <v>45</v>
      </c>
      <c r="H113" s="951" t="s">
        <v>292</v>
      </c>
      <c r="I113" s="229"/>
      <c r="J113" s="78"/>
      <c r="K113" s="72">
        <f t="shared" si="112"/>
        <v>0</v>
      </c>
      <c r="L113" s="56"/>
      <c r="M113" s="73"/>
      <c r="N113" s="77"/>
      <c r="O113" s="75">
        <f t="shared" si="113"/>
        <v>0</v>
      </c>
      <c r="P113" s="56"/>
      <c r="Q113" s="56"/>
      <c r="R113" s="72">
        <f t="shared" si="114"/>
        <v>0</v>
      </c>
      <c r="S113" s="56"/>
      <c r="T113" s="73"/>
      <c r="U113" s="77"/>
      <c r="V113" s="88">
        <f t="shared" si="115"/>
        <v>0</v>
      </c>
      <c r="W113" s="78"/>
      <c r="X113" s="78"/>
      <c r="Y113" s="88">
        <f t="shared" si="116"/>
        <v>0</v>
      </c>
      <c r="Z113" s="102"/>
      <c r="AA113" s="73"/>
      <c r="AB113" s="103"/>
      <c r="AC113" s="88">
        <f t="shared" si="117"/>
        <v>0</v>
      </c>
      <c r="AD113" s="104"/>
      <c r="AE113" s="104"/>
      <c r="AF113" s="88">
        <f t="shared" si="118"/>
        <v>0</v>
      </c>
      <c r="AG113" s="102"/>
      <c r="AH113" s="117"/>
      <c r="AI113" s="100"/>
      <c r="AJ113" s="88">
        <f t="shared" si="119"/>
        <v>0</v>
      </c>
      <c r="AK113" s="248"/>
      <c r="AL113" s="102"/>
      <c r="AM113" s="102"/>
      <c r="AN113" s="102"/>
      <c r="AO113" s="117"/>
      <c r="AP113" s="103"/>
      <c r="AQ113" s="102"/>
      <c r="AR113" s="102"/>
      <c r="AS113" s="99"/>
      <c r="AT113" s="102"/>
      <c r="AU113" s="102"/>
      <c r="AV113" s="122"/>
      <c r="AW113" s="103"/>
      <c r="AX113" s="99">
        <v>3182.72</v>
      </c>
      <c r="AY113" s="144">
        <v>560000</v>
      </c>
      <c r="AZ113" s="148">
        <v>9.6579999999999999E-3</v>
      </c>
      <c r="BA113" s="141">
        <f t="shared" si="120"/>
        <v>5408.48</v>
      </c>
      <c r="BB113" s="141"/>
      <c r="BC113" s="142"/>
      <c r="BD113" s="149"/>
      <c r="BE113" s="141">
        <f t="shared" si="121"/>
        <v>5408.48</v>
      </c>
      <c r="BF113" s="144">
        <v>560000</v>
      </c>
      <c r="BG113" s="56">
        <v>1.0189200000000001E-2</v>
      </c>
      <c r="BH113" s="72">
        <f t="shared" si="122"/>
        <v>5705.9520000000002</v>
      </c>
      <c r="BI113" s="168">
        <f t="shared" ref="BI113:BI114" si="131">BG113*15000</f>
        <v>152.83800000000002</v>
      </c>
      <c r="BJ113" s="164">
        <v>5553.1220000000003</v>
      </c>
      <c r="BK113" s="165"/>
      <c r="BL113" s="75">
        <f t="shared" si="123"/>
        <v>-7.9999999998108251E-3</v>
      </c>
      <c r="BM113" s="144">
        <v>560000</v>
      </c>
      <c r="BN113" s="56">
        <v>1.09024E-2</v>
      </c>
      <c r="BO113" s="72">
        <f t="shared" si="124"/>
        <v>6105.3440000000001</v>
      </c>
      <c r="BP113" s="168">
        <f t="shared" ref="BP113:BP114" si="132">BN113*15000</f>
        <v>163.536</v>
      </c>
      <c r="BQ113" s="164">
        <v>5941.8140000000003</v>
      </c>
      <c r="BR113" s="147"/>
      <c r="BS113" s="75">
        <f t="shared" si="125"/>
        <v>-6.0000000003128662E-3</v>
      </c>
      <c r="BT113" s="144">
        <v>560000</v>
      </c>
      <c r="BU113" s="193">
        <v>1.1611099999999999E-2</v>
      </c>
      <c r="BV113" s="190">
        <f t="shared" si="126"/>
        <v>6502.2159999999994</v>
      </c>
      <c r="BW113" s="168">
        <f t="shared" ref="BW113:BW114" si="133">BU113*15000</f>
        <v>174.16649999999998</v>
      </c>
      <c r="BX113" s="164">
        <v>6328.0495000000001</v>
      </c>
      <c r="BY113" s="147"/>
      <c r="BZ113" s="194">
        <f t="shared" si="127"/>
        <v>-6.2527760746888816E-13</v>
      </c>
      <c r="CA113" s="144">
        <v>560000</v>
      </c>
      <c r="CB113" s="193">
        <v>1.2307800000000001E-2</v>
      </c>
      <c r="CC113" s="194">
        <f t="shared" si="128"/>
        <v>6892.3680000000004</v>
      </c>
      <c r="CD113" s="190">
        <v>184.62</v>
      </c>
      <c r="CE113" s="164">
        <v>7876.6509999999998</v>
      </c>
      <c r="CF113" s="204"/>
      <c r="CG113" s="208">
        <f t="shared" si="129"/>
        <v>-1168.9029999999993</v>
      </c>
      <c r="CH113" s="208"/>
      <c r="CI113" s="208"/>
      <c r="CJ113" s="208"/>
      <c r="CK113" s="208"/>
      <c r="CL113" s="223"/>
      <c r="CM113" s="224"/>
      <c r="CN113" s="208"/>
      <c r="CO113" s="219"/>
      <c r="CP113" s="220">
        <f t="shared" si="130"/>
        <v>7422.2829999999985</v>
      </c>
      <c r="CQ113" s="221"/>
      <c r="CR113" s="6" t="s">
        <v>37</v>
      </c>
    </row>
    <row r="114" spans="1:97" s="3" customFormat="1" ht="45" customHeight="1">
      <c r="A114" s="41" t="s">
        <v>293</v>
      </c>
      <c r="B114" s="42" t="s">
        <v>294</v>
      </c>
      <c r="C114" s="6" t="s">
        <v>34</v>
      </c>
      <c r="D114" s="41" t="s">
        <v>35</v>
      </c>
      <c r="E114" s="43">
        <v>14657</v>
      </c>
      <c r="F114" s="56"/>
      <c r="G114" s="49" t="s">
        <v>45</v>
      </c>
      <c r="H114" s="951" t="s">
        <v>295</v>
      </c>
      <c r="I114" s="229"/>
      <c r="J114" s="78"/>
      <c r="K114" s="72">
        <f t="shared" si="112"/>
        <v>0</v>
      </c>
      <c r="L114" s="56"/>
      <c r="M114" s="73"/>
      <c r="N114" s="77"/>
      <c r="O114" s="75">
        <f t="shared" si="113"/>
        <v>0</v>
      </c>
      <c r="P114" s="56"/>
      <c r="Q114" s="56"/>
      <c r="R114" s="72">
        <f t="shared" si="114"/>
        <v>0</v>
      </c>
      <c r="S114" s="56"/>
      <c r="T114" s="73"/>
      <c r="U114" s="77"/>
      <c r="V114" s="88">
        <f t="shared" si="115"/>
        <v>0</v>
      </c>
      <c r="W114" s="78"/>
      <c r="X114" s="78"/>
      <c r="Y114" s="88">
        <f t="shared" si="116"/>
        <v>0</v>
      </c>
      <c r="Z114" s="102"/>
      <c r="AA114" s="73"/>
      <c r="AB114" s="103"/>
      <c r="AC114" s="88">
        <f t="shared" si="117"/>
        <v>0</v>
      </c>
      <c r="AD114" s="104"/>
      <c r="AE114" s="104"/>
      <c r="AF114" s="88">
        <f t="shared" si="118"/>
        <v>0</v>
      </c>
      <c r="AG114" s="102"/>
      <c r="AH114" s="117"/>
      <c r="AI114" s="100"/>
      <c r="AJ114" s="88">
        <f t="shared" si="119"/>
        <v>0</v>
      </c>
      <c r="AK114" s="248"/>
      <c r="AL114" s="102"/>
      <c r="AM114" s="102"/>
      <c r="AN114" s="102"/>
      <c r="AO114" s="117"/>
      <c r="AP114" s="103"/>
      <c r="AQ114" s="102"/>
      <c r="AR114" s="102"/>
      <c r="AS114" s="99"/>
      <c r="AT114" s="102"/>
      <c r="AU114" s="102"/>
      <c r="AV114" s="122"/>
      <c r="AW114" s="103"/>
      <c r="AX114" s="99">
        <v>3918.3</v>
      </c>
      <c r="AY114" s="144">
        <v>720000</v>
      </c>
      <c r="AZ114" s="148">
        <v>9.6579999999999999E-3</v>
      </c>
      <c r="BA114" s="141">
        <f t="shared" si="120"/>
        <v>6953.76</v>
      </c>
      <c r="BB114" s="141"/>
      <c r="BC114" s="142"/>
      <c r="BD114" s="149"/>
      <c r="BE114" s="141">
        <f t="shared" si="121"/>
        <v>6953.76</v>
      </c>
      <c r="BF114" s="144">
        <v>720000</v>
      </c>
      <c r="BG114" s="56">
        <v>1.0189200000000001E-2</v>
      </c>
      <c r="BH114" s="72">
        <f t="shared" si="122"/>
        <v>7336.2240000000002</v>
      </c>
      <c r="BI114" s="168">
        <f t="shared" si="131"/>
        <v>152.83800000000002</v>
      </c>
      <c r="BJ114" s="164">
        <v>7183.3940000000002</v>
      </c>
      <c r="BK114" s="165"/>
      <c r="BL114" s="75">
        <f t="shared" si="123"/>
        <v>-7.9999999998108251E-3</v>
      </c>
      <c r="BM114" s="144">
        <v>720000</v>
      </c>
      <c r="BN114" s="56">
        <v>1.09024E-2</v>
      </c>
      <c r="BO114" s="72">
        <f t="shared" si="124"/>
        <v>7849.7280000000001</v>
      </c>
      <c r="BP114" s="168">
        <f t="shared" si="132"/>
        <v>163.536</v>
      </c>
      <c r="BQ114" s="164">
        <v>7686.1980000000003</v>
      </c>
      <c r="BR114" s="147"/>
      <c r="BS114" s="75">
        <f t="shared" si="125"/>
        <v>-6.0000000003128662E-3</v>
      </c>
      <c r="BT114" s="144">
        <v>720000</v>
      </c>
      <c r="BU114" s="193">
        <v>1.1611099999999999E-2</v>
      </c>
      <c r="BV114" s="190">
        <f t="shared" si="126"/>
        <v>8359.9920000000002</v>
      </c>
      <c r="BW114" s="168">
        <f t="shared" si="133"/>
        <v>174.16649999999998</v>
      </c>
      <c r="BX114" s="164">
        <v>8185.8254999999999</v>
      </c>
      <c r="BY114" s="147"/>
      <c r="BZ114" s="194">
        <f t="shared" si="127"/>
        <v>2.8421709430404007E-13</v>
      </c>
      <c r="CA114" s="144">
        <v>720000</v>
      </c>
      <c r="CB114" s="193">
        <v>1.2307800000000001E-2</v>
      </c>
      <c r="CC114" s="194">
        <f t="shared" si="128"/>
        <v>8861.616</v>
      </c>
      <c r="CD114" s="190">
        <v>184.62</v>
      </c>
      <c r="CE114" s="164">
        <v>10116.339</v>
      </c>
      <c r="CF114" s="204"/>
      <c r="CG114" s="208">
        <f t="shared" si="129"/>
        <v>-1439.3430000000008</v>
      </c>
      <c r="CH114" s="208"/>
      <c r="CI114" s="208"/>
      <c r="CJ114" s="208"/>
      <c r="CK114" s="208"/>
      <c r="CL114" s="223"/>
      <c r="CM114" s="224"/>
      <c r="CN114" s="208"/>
      <c r="CO114" s="219"/>
      <c r="CP114" s="220">
        <f t="shared" si="130"/>
        <v>9432.7030000000013</v>
      </c>
      <c r="CQ114" s="221"/>
      <c r="CR114" s="6" t="s">
        <v>37</v>
      </c>
    </row>
    <row r="115" spans="1:97" s="3" customFormat="1" ht="45" customHeight="1">
      <c r="A115" s="41" t="s">
        <v>296</v>
      </c>
      <c r="B115" s="42" t="s">
        <v>297</v>
      </c>
      <c r="C115" s="6" t="s">
        <v>34</v>
      </c>
      <c r="D115" s="41" t="s">
        <v>35</v>
      </c>
      <c r="E115" s="43">
        <v>14968</v>
      </c>
      <c r="F115" s="56"/>
      <c r="G115" s="49" t="s">
        <v>45</v>
      </c>
      <c r="H115" s="50">
        <v>141496830006</v>
      </c>
      <c r="I115" s="229"/>
      <c r="J115" s="78"/>
      <c r="K115" s="72">
        <f t="shared" si="112"/>
        <v>0</v>
      </c>
      <c r="L115" s="56"/>
      <c r="M115" s="73"/>
      <c r="N115" s="77"/>
      <c r="O115" s="75">
        <f t="shared" si="113"/>
        <v>0</v>
      </c>
      <c r="P115" s="56"/>
      <c r="Q115" s="56"/>
      <c r="R115" s="72">
        <f t="shared" si="114"/>
        <v>0</v>
      </c>
      <c r="S115" s="56"/>
      <c r="T115" s="73"/>
      <c r="U115" s="77"/>
      <c r="V115" s="88">
        <f t="shared" si="115"/>
        <v>0</v>
      </c>
      <c r="W115" s="78"/>
      <c r="X115" s="78"/>
      <c r="Y115" s="88">
        <f t="shared" si="116"/>
        <v>0</v>
      </c>
      <c r="Z115" s="102"/>
      <c r="AA115" s="73"/>
      <c r="AB115" s="103"/>
      <c r="AC115" s="88">
        <f t="shared" si="117"/>
        <v>0</v>
      </c>
      <c r="AD115" s="104"/>
      <c r="AE115" s="104"/>
      <c r="AF115" s="88">
        <f t="shared" si="118"/>
        <v>0</v>
      </c>
      <c r="AG115" s="102"/>
      <c r="AH115" s="117"/>
      <c r="AI115" s="100"/>
      <c r="AJ115" s="88">
        <f t="shared" si="119"/>
        <v>0</v>
      </c>
      <c r="AK115" s="248"/>
      <c r="AL115" s="102"/>
      <c r="AM115" s="102"/>
      <c r="AN115" s="102"/>
      <c r="AO115" s="117"/>
      <c r="AP115" s="103"/>
      <c r="AQ115" s="102"/>
      <c r="AR115" s="102"/>
      <c r="AS115" s="99"/>
      <c r="AT115" s="102"/>
      <c r="AU115" s="102"/>
      <c r="AV115" s="122"/>
      <c r="AW115" s="103"/>
      <c r="AX115" s="99">
        <v>3522.9</v>
      </c>
      <c r="AY115" s="139">
        <v>500000</v>
      </c>
      <c r="AZ115" s="145">
        <v>1.4487E-2</v>
      </c>
      <c r="BA115" s="141">
        <f t="shared" si="120"/>
        <v>7243.5</v>
      </c>
      <c r="BB115" s="141"/>
      <c r="BC115" s="142"/>
      <c r="BD115" s="149"/>
      <c r="BE115" s="141">
        <f t="shared" si="121"/>
        <v>7243.5</v>
      </c>
      <c r="BF115" s="139">
        <v>500000</v>
      </c>
      <c r="BG115" s="56"/>
      <c r="BH115" s="72">
        <f t="shared" si="122"/>
        <v>0</v>
      </c>
      <c r="BI115" s="56"/>
      <c r="BJ115" s="164"/>
      <c r="BK115" s="165"/>
      <c r="BL115" s="75">
        <f t="shared" si="123"/>
        <v>0</v>
      </c>
      <c r="BM115" s="139">
        <v>500000</v>
      </c>
      <c r="BN115" s="56"/>
      <c r="BO115" s="72">
        <f t="shared" si="124"/>
        <v>0</v>
      </c>
      <c r="BP115" s="56"/>
      <c r="BQ115" s="164"/>
      <c r="BR115" s="147"/>
      <c r="BS115" s="75">
        <f t="shared" si="125"/>
        <v>0</v>
      </c>
      <c r="BT115" s="139">
        <v>500000</v>
      </c>
      <c r="BU115" s="191">
        <v>1.74167E-2</v>
      </c>
      <c r="BV115" s="190">
        <f t="shared" si="126"/>
        <v>8708.35</v>
      </c>
      <c r="BW115" s="56"/>
      <c r="BX115" s="164">
        <v>8708.35</v>
      </c>
      <c r="BY115" s="147"/>
      <c r="BZ115" s="190">
        <f t="shared" si="127"/>
        <v>0</v>
      </c>
      <c r="CA115" s="139">
        <v>500000</v>
      </c>
      <c r="CB115" s="191">
        <v>1.8461700000000001E-2</v>
      </c>
      <c r="CC115" s="194">
        <f t="shared" si="128"/>
        <v>9230.85</v>
      </c>
      <c r="CD115" s="190"/>
      <c r="CE115" s="142">
        <v>9230.85</v>
      </c>
      <c r="CF115" s="204"/>
      <c r="CG115" s="194">
        <f t="shared" si="129"/>
        <v>0</v>
      </c>
      <c r="CH115" s="194"/>
      <c r="CI115" s="194"/>
      <c r="CJ115" s="194"/>
      <c r="CK115" s="194"/>
      <c r="CL115" s="142"/>
      <c r="CM115" s="218"/>
      <c r="CN115" s="194"/>
      <c r="CO115" s="219"/>
      <c r="CP115" s="220">
        <f t="shared" si="130"/>
        <v>10766.4</v>
      </c>
      <c r="CQ115" s="221"/>
      <c r="CR115" s="6" t="s">
        <v>37</v>
      </c>
    </row>
    <row r="116" spans="1:97" s="3" customFormat="1" ht="30" customHeight="1">
      <c r="A116" s="41" t="s">
        <v>298</v>
      </c>
      <c r="B116" s="42" t="s">
        <v>299</v>
      </c>
      <c r="C116" s="6" t="s">
        <v>34</v>
      </c>
      <c r="D116" s="41" t="s">
        <v>35</v>
      </c>
      <c r="E116" s="55">
        <v>17574</v>
      </c>
      <c r="F116" s="63"/>
      <c r="G116" s="57" t="s">
        <v>45</v>
      </c>
      <c r="H116" s="951" t="s">
        <v>300</v>
      </c>
      <c r="I116" s="52"/>
      <c r="J116" s="78"/>
      <c r="K116" s="72">
        <f t="shared" si="112"/>
        <v>0</v>
      </c>
      <c r="L116" s="56"/>
      <c r="M116" s="73"/>
      <c r="N116" s="77"/>
      <c r="O116" s="75">
        <f t="shared" si="113"/>
        <v>0</v>
      </c>
      <c r="P116" s="56"/>
      <c r="Q116" s="56"/>
      <c r="R116" s="72">
        <f t="shared" si="114"/>
        <v>0</v>
      </c>
      <c r="S116" s="56"/>
      <c r="T116" s="73"/>
      <c r="U116" s="77"/>
      <c r="V116" s="88">
        <f t="shared" si="115"/>
        <v>0</v>
      </c>
      <c r="W116" s="78"/>
      <c r="X116" s="78"/>
      <c r="Y116" s="88">
        <f t="shared" si="116"/>
        <v>0</v>
      </c>
      <c r="Z116" s="102"/>
      <c r="AA116" s="73"/>
      <c r="AB116" s="103"/>
      <c r="AC116" s="88">
        <f t="shared" si="117"/>
        <v>0</v>
      </c>
      <c r="AD116" s="104"/>
      <c r="AE116" s="104"/>
      <c r="AF116" s="88">
        <f t="shared" si="118"/>
        <v>0</v>
      </c>
      <c r="AG116" s="102"/>
      <c r="AH116" s="117"/>
      <c r="AI116" s="100"/>
      <c r="AJ116" s="88">
        <f t="shared" si="119"/>
        <v>0</v>
      </c>
      <c r="AK116" s="248"/>
      <c r="AL116" s="102"/>
      <c r="AM116" s="102"/>
      <c r="AN116" s="102"/>
      <c r="AO116" s="117"/>
      <c r="AP116" s="103"/>
      <c r="AQ116" s="102"/>
      <c r="AR116" s="102"/>
      <c r="AS116" s="99"/>
      <c r="AT116" s="102"/>
      <c r="AU116" s="102"/>
      <c r="AV116" s="122"/>
      <c r="AW116" s="103"/>
      <c r="AX116" s="99">
        <v>0</v>
      </c>
      <c r="AY116" s="139">
        <v>3740000</v>
      </c>
      <c r="AZ116" s="140">
        <v>2.415E-3</v>
      </c>
      <c r="BA116" s="141">
        <f t="shared" si="120"/>
        <v>9032.1</v>
      </c>
      <c r="BB116" s="141"/>
      <c r="BC116" s="142">
        <v>9032.1</v>
      </c>
      <c r="BD116" s="149"/>
      <c r="BE116" s="141">
        <f t="shared" si="121"/>
        <v>0</v>
      </c>
      <c r="BF116" s="139">
        <v>3740000</v>
      </c>
      <c r="BG116" s="56">
        <v>2.5473000000000002E-3</v>
      </c>
      <c r="BH116" s="72">
        <f t="shared" si="122"/>
        <v>9526.902</v>
      </c>
      <c r="BI116" s="56"/>
      <c r="BJ116" s="164">
        <v>9526.902</v>
      </c>
      <c r="BK116" s="165"/>
      <c r="BL116" s="75">
        <f t="shared" si="123"/>
        <v>0</v>
      </c>
      <c r="BM116" s="139">
        <v>3740000</v>
      </c>
      <c r="BN116" s="56">
        <v>2.7255999999999999E-3</v>
      </c>
      <c r="BO116" s="72">
        <f t="shared" si="124"/>
        <v>10193.743999999999</v>
      </c>
      <c r="BP116" s="56"/>
      <c r="BQ116" s="164">
        <v>10193.744000000001</v>
      </c>
      <c r="BR116" s="147"/>
      <c r="BS116" s="75">
        <f t="shared" si="125"/>
        <v>0</v>
      </c>
      <c r="BT116" s="139">
        <v>3740000</v>
      </c>
      <c r="BU116" s="191">
        <v>2.9028000000000001E-3</v>
      </c>
      <c r="BV116" s="190">
        <f t="shared" si="126"/>
        <v>10856.472</v>
      </c>
      <c r="BW116" s="56"/>
      <c r="BX116" s="164">
        <v>10856.472</v>
      </c>
      <c r="BY116" s="147"/>
      <c r="BZ116" s="190">
        <f t="shared" ref="BZ116:BZ128" si="134">BV116-BX116-BW116</f>
        <v>0</v>
      </c>
      <c r="CA116" s="139">
        <v>3740000</v>
      </c>
      <c r="CB116" s="191">
        <v>3.0769E-3</v>
      </c>
      <c r="CC116" s="194">
        <f t="shared" si="128"/>
        <v>11507.606</v>
      </c>
      <c r="CD116" s="190"/>
      <c r="CE116" s="142">
        <v>11507.606</v>
      </c>
      <c r="CF116" s="204"/>
      <c r="CG116" s="194">
        <f t="shared" si="129"/>
        <v>0</v>
      </c>
      <c r="CH116" s="194"/>
      <c r="CI116" s="194"/>
      <c r="CJ116" s="194"/>
      <c r="CK116" s="194"/>
      <c r="CL116" s="142"/>
      <c r="CM116" s="218"/>
      <c r="CN116" s="194"/>
      <c r="CO116" s="219"/>
      <c r="CP116" s="220">
        <f t="shared" si="130"/>
        <v>0</v>
      </c>
      <c r="CQ116" s="221"/>
      <c r="CR116" s="6" t="s">
        <v>37</v>
      </c>
    </row>
    <row r="117" spans="1:97" s="3" customFormat="1" ht="15" customHeight="1">
      <c r="A117" s="59" t="s">
        <v>301</v>
      </c>
      <c r="B117" s="6" t="s">
        <v>302</v>
      </c>
      <c r="C117" s="6" t="s">
        <v>303</v>
      </c>
      <c r="D117" s="41" t="s">
        <v>35</v>
      </c>
      <c r="E117" s="234">
        <v>143</v>
      </c>
      <c r="F117" s="234"/>
      <c r="G117" s="57" t="s">
        <v>304</v>
      </c>
      <c r="H117" s="235">
        <v>115771</v>
      </c>
      <c r="I117" s="43"/>
      <c r="J117" s="241"/>
      <c r="K117" s="72">
        <f t="shared" si="112"/>
        <v>0</v>
      </c>
      <c r="L117" s="56"/>
      <c r="M117" s="242"/>
      <c r="N117" s="77"/>
      <c r="O117" s="75">
        <f t="shared" si="113"/>
        <v>0</v>
      </c>
      <c r="P117" s="56"/>
      <c r="Q117" s="56"/>
      <c r="R117" s="72">
        <f t="shared" si="114"/>
        <v>0</v>
      </c>
      <c r="S117" s="56"/>
      <c r="T117" s="242"/>
      <c r="U117" s="77"/>
      <c r="V117" s="88">
        <f t="shared" si="115"/>
        <v>0</v>
      </c>
      <c r="W117" s="78"/>
      <c r="X117" s="78"/>
      <c r="Y117" s="88">
        <f t="shared" si="116"/>
        <v>0</v>
      </c>
      <c r="Z117" s="99"/>
      <c r="AA117" s="242"/>
      <c r="AB117" s="100"/>
      <c r="AC117" s="88">
        <f t="shared" si="117"/>
        <v>0</v>
      </c>
      <c r="AD117" s="101"/>
      <c r="AE117" s="101"/>
      <c r="AF117" s="88">
        <f t="shared" si="118"/>
        <v>0</v>
      </c>
      <c r="AG117" s="99"/>
      <c r="AH117" s="249"/>
      <c r="AI117" s="100"/>
      <c r="AJ117" s="88">
        <f t="shared" si="119"/>
        <v>0</v>
      </c>
      <c r="AK117" s="99">
        <v>2460000</v>
      </c>
      <c r="AL117" s="99">
        <v>1.072E-2</v>
      </c>
      <c r="AM117" s="99">
        <f>AK117*AL117</f>
        <v>26371.200000000001</v>
      </c>
      <c r="AN117" s="102"/>
      <c r="AO117" s="249">
        <v>31987.86</v>
      </c>
      <c r="AP117" s="100"/>
      <c r="AQ117" s="251">
        <f>AM117-AN117-AO117</f>
        <v>-5616.66</v>
      </c>
      <c r="AR117" s="252">
        <v>2460000</v>
      </c>
      <c r="AS117" s="99">
        <v>1.132E-2</v>
      </c>
      <c r="AT117" s="251">
        <f>AR117*AS117</f>
        <v>27847.200000000001</v>
      </c>
      <c r="AU117" s="99"/>
      <c r="AV117" s="253"/>
      <c r="AW117" s="100"/>
      <c r="AX117" s="257">
        <f>AT117-AU117-AV117</f>
        <v>27847.200000000001</v>
      </c>
      <c r="AY117" s="144">
        <v>3000000</v>
      </c>
      <c r="AZ117" s="258">
        <v>8.0000000000000002E-3</v>
      </c>
      <c r="BA117" s="206">
        <f t="shared" si="120"/>
        <v>24000</v>
      </c>
      <c r="BB117" s="141"/>
      <c r="BC117" s="259">
        <v>42565.62</v>
      </c>
      <c r="BD117" s="143"/>
      <c r="BE117" s="141">
        <f t="shared" si="121"/>
        <v>-18565.620000000003</v>
      </c>
      <c r="BF117" s="144">
        <v>3000000</v>
      </c>
      <c r="BG117" s="56">
        <v>8.8000000000000005E-3</v>
      </c>
      <c r="BH117" s="72">
        <f t="shared" si="122"/>
        <v>26400</v>
      </c>
      <c r="BI117" s="56"/>
      <c r="BJ117" s="164">
        <v>26400</v>
      </c>
      <c r="BK117" s="165"/>
      <c r="BL117" s="260">
        <f t="shared" si="123"/>
        <v>0</v>
      </c>
      <c r="BM117" s="144">
        <v>3000000</v>
      </c>
      <c r="BN117" s="56">
        <v>1.3979999999999999E-2</v>
      </c>
      <c r="BO117" s="72">
        <f t="shared" si="124"/>
        <v>41940</v>
      </c>
      <c r="BP117" s="56"/>
      <c r="BQ117" s="164">
        <v>27960</v>
      </c>
      <c r="BR117" s="147"/>
      <c r="BS117" s="75">
        <f t="shared" si="125"/>
        <v>13980</v>
      </c>
      <c r="BT117" s="144">
        <v>3000000</v>
      </c>
      <c r="BU117" s="56">
        <v>1.49E-2</v>
      </c>
      <c r="BV117" s="190">
        <f t="shared" si="126"/>
        <v>44700</v>
      </c>
      <c r="BW117" s="56"/>
      <c r="BX117" s="164">
        <v>44700</v>
      </c>
      <c r="BY117" s="147"/>
      <c r="BZ117" s="190">
        <f t="shared" si="134"/>
        <v>0</v>
      </c>
      <c r="CA117" s="144">
        <v>3000000</v>
      </c>
      <c r="CB117" s="191">
        <v>1.6087000000000001E-2</v>
      </c>
      <c r="CC117" s="194">
        <f t="shared" si="128"/>
        <v>48261</v>
      </c>
      <c r="CD117" s="190"/>
      <c r="CE117" s="142">
        <v>48261</v>
      </c>
      <c r="CF117" s="204"/>
      <c r="CG117" s="194">
        <f t="shared" si="129"/>
        <v>0</v>
      </c>
      <c r="CH117" s="194"/>
      <c r="CI117" s="194"/>
      <c r="CJ117" s="194"/>
      <c r="CK117" s="194"/>
      <c r="CL117" s="222">
        <v>48650.94</v>
      </c>
      <c r="CM117" s="218"/>
      <c r="CN117" s="141">
        <f>CJ117-CK117-CL117</f>
        <v>-48650.94</v>
      </c>
      <c r="CO117" s="219"/>
      <c r="CP117" s="220">
        <f>O117+V117+AC117+AJ117+AQ117+AX117+BE117+BL117+BS117+BZ117+CG117+CN117</f>
        <v>-31006.020000000004</v>
      </c>
      <c r="CQ117" s="221"/>
      <c r="CR117" s="6" t="s">
        <v>37</v>
      </c>
      <c r="CS117" s="228"/>
    </row>
    <row r="118" spans="1:97" s="3" customFormat="1" ht="15" customHeight="1">
      <c r="A118" s="59" t="s">
        <v>305</v>
      </c>
      <c r="B118" s="6" t="s">
        <v>306</v>
      </c>
      <c r="C118" s="6" t="s">
        <v>303</v>
      </c>
      <c r="D118" s="41" t="s">
        <v>35</v>
      </c>
      <c r="E118" s="234">
        <v>141</v>
      </c>
      <c r="F118" s="234">
        <v>3</v>
      </c>
      <c r="G118" s="56" t="s">
        <v>45</v>
      </c>
      <c r="H118" s="191">
        <v>9001084</v>
      </c>
      <c r="I118" s="43"/>
      <c r="J118" s="78"/>
      <c r="K118" s="72">
        <f t="shared" si="112"/>
        <v>0</v>
      </c>
      <c r="L118" s="56"/>
      <c r="M118" s="242"/>
      <c r="N118" s="77"/>
      <c r="O118" s="75">
        <f t="shared" si="113"/>
        <v>0</v>
      </c>
      <c r="P118" s="56"/>
      <c r="Q118" s="56"/>
      <c r="R118" s="72">
        <f t="shared" si="114"/>
        <v>0</v>
      </c>
      <c r="S118" s="56"/>
      <c r="T118" s="242"/>
      <c r="U118" s="77"/>
      <c r="V118" s="88">
        <f t="shared" si="115"/>
        <v>0</v>
      </c>
      <c r="W118" s="78"/>
      <c r="X118" s="78"/>
      <c r="Y118" s="88">
        <f t="shared" si="116"/>
        <v>0</v>
      </c>
      <c r="Z118" s="99"/>
      <c r="AA118" s="242"/>
      <c r="AB118" s="100"/>
      <c r="AC118" s="88">
        <f t="shared" si="117"/>
        <v>0</v>
      </c>
      <c r="AD118" s="101"/>
      <c r="AE118" s="101"/>
      <c r="AF118" s="88">
        <f t="shared" si="118"/>
        <v>0</v>
      </c>
      <c r="AG118" s="99"/>
      <c r="AH118" s="249"/>
      <c r="AI118" s="100"/>
      <c r="AJ118" s="88">
        <f t="shared" si="119"/>
        <v>0</v>
      </c>
      <c r="AK118" s="99">
        <v>205000</v>
      </c>
      <c r="AL118" s="99">
        <v>7.1500000000000001E-3</v>
      </c>
      <c r="AM118" s="99"/>
      <c r="AN118" s="102"/>
      <c r="AO118" s="249">
        <v>2843.35</v>
      </c>
      <c r="AP118" s="100"/>
      <c r="AQ118" s="251">
        <f t="shared" ref="AQ118:AQ130" si="135">AM118-AN118-AO118</f>
        <v>-2843.35</v>
      </c>
      <c r="AR118" s="252">
        <v>205000</v>
      </c>
      <c r="AS118" s="99">
        <v>1.132E-2</v>
      </c>
      <c r="AT118" s="251">
        <f t="shared" ref="AT118:AT135" si="136">AR118*AS118</f>
        <v>2320.6</v>
      </c>
      <c r="AU118" s="99"/>
      <c r="AV118" s="253"/>
      <c r="AW118" s="100"/>
      <c r="AX118" s="251">
        <f t="shared" ref="AX118:AX123" si="137">AT118-AU118-AV118</f>
        <v>2320.6</v>
      </c>
      <c r="AY118" s="144">
        <v>250000</v>
      </c>
      <c r="AZ118" s="258">
        <v>1.2E-2</v>
      </c>
      <c r="BA118" s="206">
        <f t="shared" si="120"/>
        <v>3000</v>
      </c>
      <c r="BB118" s="141"/>
      <c r="BC118" s="259">
        <v>4547.1400000000003</v>
      </c>
      <c r="BD118" s="143"/>
      <c r="BE118" s="141">
        <f t="shared" si="121"/>
        <v>-1547.1400000000003</v>
      </c>
      <c r="BF118" s="144">
        <v>250000</v>
      </c>
      <c r="BG118" s="56">
        <v>1.32E-2</v>
      </c>
      <c r="BH118" s="72">
        <f t="shared" si="122"/>
        <v>3300</v>
      </c>
      <c r="BI118" s="56"/>
      <c r="BJ118" s="164">
        <v>3300</v>
      </c>
      <c r="BK118" s="165"/>
      <c r="BL118" s="260">
        <f t="shared" si="123"/>
        <v>0</v>
      </c>
      <c r="BM118" s="144">
        <v>250000</v>
      </c>
      <c r="BN118" s="56">
        <v>1.3979999999999999E-2</v>
      </c>
      <c r="BO118" s="72">
        <f t="shared" si="124"/>
        <v>3495</v>
      </c>
      <c r="BP118" s="56"/>
      <c r="BQ118" s="164">
        <v>3495</v>
      </c>
      <c r="BR118" s="147"/>
      <c r="BS118" s="75">
        <f t="shared" si="125"/>
        <v>0</v>
      </c>
      <c r="BT118" s="144">
        <v>250000</v>
      </c>
      <c r="BU118" s="56">
        <v>1.49E-2</v>
      </c>
      <c r="BV118" s="190">
        <f t="shared" si="126"/>
        <v>3725</v>
      </c>
      <c r="BW118" s="56"/>
      <c r="BX118" s="164">
        <v>3725</v>
      </c>
      <c r="BY118" s="147"/>
      <c r="BZ118" s="190">
        <f t="shared" si="134"/>
        <v>0</v>
      </c>
      <c r="CA118" s="261">
        <v>250000</v>
      </c>
      <c r="CB118" s="191">
        <v>1.6087000000000001E-2</v>
      </c>
      <c r="CC118" s="194">
        <f t="shared" si="128"/>
        <v>4021.75</v>
      </c>
      <c r="CD118" s="190"/>
      <c r="CE118" s="142">
        <v>4021.75</v>
      </c>
      <c r="CF118" s="204"/>
      <c r="CG118" s="194">
        <f t="shared" si="129"/>
        <v>0</v>
      </c>
      <c r="CH118" s="194"/>
      <c r="CI118" s="194"/>
      <c r="CJ118" s="194"/>
      <c r="CK118" s="194"/>
      <c r="CL118" s="142"/>
      <c r="CM118" s="218"/>
      <c r="CN118" s="194"/>
      <c r="CO118" s="219"/>
      <c r="CP118" s="220">
        <f>O118+V118+AC118+AJ118+AQ118+AX118+BE118+BL118+BS118+BZ118+CG118</f>
        <v>-2069.8900000000003</v>
      </c>
      <c r="CQ118" s="221"/>
      <c r="CR118" s="6" t="s">
        <v>37</v>
      </c>
      <c r="CS118" s="228"/>
    </row>
    <row r="119" spans="1:97" s="3" customFormat="1" ht="15" customHeight="1">
      <c r="A119" s="59" t="s">
        <v>307</v>
      </c>
      <c r="B119" s="6" t="s">
        <v>308</v>
      </c>
      <c r="C119" s="6" t="s">
        <v>303</v>
      </c>
      <c r="D119" s="41" t="s">
        <v>35</v>
      </c>
      <c r="E119" s="234">
        <v>142</v>
      </c>
      <c r="F119" s="234">
        <v>2</v>
      </c>
      <c r="G119" s="56" t="s">
        <v>309</v>
      </c>
      <c r="H119" s="191">
        <v>115647</v>
      </c>
      <c r="I119" s="43"/>
      <c r="J119" s="44"/>
      <c r="K119" s="72">
        <f t="shared" si="112"/>
        <v>0</v>
      </c>
      <c r="L119" s="56"/>
      <c r="M119" s="242"/>
      <c r="N119" s="77"/>
      <c r="O119" s="75">
        <f t="shared" si="113"/>
        <v>0</v>
      </c>
      <c r="P119" s="56"/>
      <c r="Q119" s="56"/>
      <c r="R119" s="72">
        <v>1710</v>
      </c>
      <c r="S119" s="56"/>
      <c r="T119" s="242"/>
      <c r="U119" s="77">
        <v>1710</v>
      </c>
      <c r="V119" s="88">
        <v>0</v>
      </c>
      <c r="W119" s="78"/>
      <c r="X119" s="78"/>
      <c r="Y119" s="88">
        <v>1812.6</v>
      </c>
      <c r="Z119" s="99"/>
      <c r="AA119" s="242"/>
      <c r="AB119" s="100"/>
      <c r="AC119" s="88">
        <f t="shared" si="117"/>
        <v>1812.6</v>
      </c>
      <c r="AD119" s="101"/>
      <c r="AE119" s="101"/>
      <c r="AF119" s="88">
        <v>1922.8</v>
      </c>
      <c r="AG119" s="99"/>
      <c r="AH119" s="249"/>
      <c r="AI119" s="100"/>
      <c r="AJ119" s="88">
        <f t="shared" si="119"/>
        <v>1922.8</v>
      </c>
      <c r="AK119" s="99"/>
      <c r="AL119" s="99"/>
      <c r="AM119" s="99">
        <v>2029.2</v>
      </c>
      <c r="AN119" s="102"/>
      <c r="AO119" s="249"/>
      <c r="AP119" s="100"/>
      <c r="AQ119" s="251">
        <f t="shared" si="135"/>
        <v>2029.2</v>
      </c>
      <c r="AR119" s="252"/>
      <c r="AS119" s="99">
        <v>7.5500000000000003E-3</v>
      </c>
      <c r="AT119" s="251">
        <v>2150.8000000000002</v>
      </c>
      <c r="AU119" s="99"/>
      <c r="AV119" s="254"/>
      <c r="AW119" s="100"/>
      <c r="AX119" s="251">
        <f t="shared" si="137"/>
        <v>2150.8000000000002</v>
      </c>
      <c r="AY119" s="152">
        <v>250000</v>
      </c>
      <c r="AZ119" s="258">
        <v>8.0000000000000002E-3</v>
      </c>
      <c r="BA119" s="206">
        <f t="shared" si="120"/>
        <v>2000</v>
      </c>
      <c r="BB119" s="141"/>
      <c r="BC119" s="259">
        <v>2970.42</v>
      </c>
      <c r="BD119" s="143"/>
      <c r="BE119" s="141">
        <f t="shared" si="121"/>
        <v>-970.42000000000007</v>
      </c>
      <c r="BF119" s="152">
        <v>250000</v>
      </c>
      <c r="BG119" s="56">
        <v>1.32E-2</v>
      </c>
      <c r="BH119" s="72">
        <f t="shared" si="122"/>
        <v>3300</v>
      </c>
      <c r="BI119" s="56"/>
      <c r="BJ119" s="164">
        <v>3300</v>
      </c>
      <c r="BK119" s="165"/>
      <c r="BL119" s="260">
        <f t="shared" si="123"/>
        <v>0</v>
      </c>
      <c r="BM119" s="152">
        <v>250000</v>
      </c>
      <c r="BN119" s="56">
        <v>1.3979999999999999E-2</v>
      </c>
      <c r="BO119" s="72">
        <f t="shared" si="124"/>
        <v>3495</v>
      </c>
      <c r="BP119" s="56"/>
      <c r="BQ119" s="164">
        <v>3495</v>
      </c>
      <c r="BR119" s="147"/>
      <c r="BS119" s="75">
        <f t="shared" si="125"/>
        <v>0</v>
      </c>
      <c r="BT119" s="152">
        <v>250000</v>
      </c>
      <c r="BU119" s="56">
        <v>1.49E-2</v>
      </c>
      <c r="BV119" s="190">
        <f t="shared" si="126"/>
        <v>3725</v>
      </c>
      <c r="BW119" s="56"/>
      <c r="BX119" s="164">
        <v>3725</v>
      </c>
      <c r="BY119" s="147"/>
      <c r="BZ119" s="190">
        <f t="shared" si="134"/>
        <v>0</v>
      </c>
      <c r="CA119" s="261">
        <v>250000</v>
      </c>
      <c r="CB119" s="191">
        <v>1.6087000000000001E-2</v>
      </c>
      <c r="CC119" s="194">
        <f t="shared" si="128"/>
        <v>4021.75</v>
      </c>
      <c r="CD119" s="190"/>
      <c r="CE119" s="142">
        <v>4021.75</v>
      </c>
      <c r="CF119" s="204"/>
      <c r="CG119" s="194">
        <f t="shared" si="129"/>
        <v>0</v>
      </c>
      <c r="CH119" s="194"/>
      <c r="CI119" s="194"/>
      <c r="CJ119" s="194"/>
      <c r="CK119" s="194"/>
      <c r="CL119" s="142"/>
      <c r="CM119" s="218"/>
      <c r="CN119" s="194"/>
      <c r="CO119" s="219"/>
      <c r="CP119" s="220">
        <f>O119+V119+AC119+AJ119+AQ119+AX119+BE119+BL119+BS119+BZ119+CG119</f>
        <v>6944.98</v>
      </c>
      <c r="CQ119" s="221"/>
      <c r="CR119" s="6" t="s">
        <v>37</v>
      </c>
      <c r="CS119" s="228"/>
    </row>
    <row r="120" spans="1:97" s="3" customFormat="1" ht="15" customHeight="1">
      <c r="A120" s="59" t="s">
        <v>310</v>
      </c>
      <c r="B120" s="6" t="s">
        <v>311</v>
      </c>
      <c r="C120" s="6" t="s">
        <v>312</v>
      </c>
      <c r="D120" s="41" t="s">
        <v>35</v>
      </c>
      <c r="E120" s="234">
        <v>494</v>
      </c>
      <c r="F120" s="234"/>
      <c r="G120" s="47" t="s">
        <v>313</v>
      </c>
      <c r="H120" s="236">
        <v>4494</v>
      </c>
      <c r="I120" s="56"/>
      <c r="J120" s="78"/>
      <c r="K120" s="72">
        <f t="shared" si="112"/>
        <v>0</v>
      </c>
      <c r="L120" s="56"/>
      <c r="M120" s="242"/>
      <c r="N120" s="77"/>
      <c r="O120" s="75">
        <f t="shared" si="113"/>
        <v>0</v>
      </c>
      <c r="P120" s="56"/>
      <c r="Q120" s="56"/>
      <c r="R120" s="72">
        <f t="shared" si="114"/>
        <v>0</v>
      </c>
      <c r="S120" s="56"/>
      <c r="T120" s="242"/>
      <c r="U120" s="77"/>
      <c r="V120" s="88">
        <f>R120-S120-T120</f>
        <v>0</v>
      </c>
      <c r="W120" s="78"/>
      <c r="X120" s="78"/>
      <c r="Y120" s="88">
        <f t="shared" si="116"/>
        <v>0</v>
      </c>
      <c r="Z120" s="6"/>
      <c r="AA120" s="242"/>
      <c r="AB120" s="77"/>
      <c r="AC120" s="88">
        <f t="shared" si="117"/>
        <v>0</v>
      </c>
      <c r="AD120" s="43"/>
      <c r="AE120" s="43"/>
      <c r="AF120" s="88">
        <f t="shared" si="118"/>
        <v>0</v>
      </c>
      <c r="AG120" s="6"/>
      <c r="AH120" s="249"/>
      <c r="AI120" s="77"/>
      <c r="AJ120" s="88">
        <f t="shared" si="119"/>
        <v>0</v>
      </c>
      <c r="AK120" s="6">
        <v>371000</v>
      </c>
      <c r="AL120" s="6"/>
      <c r="AM120" s="6"/>
      <c r="AN120" s="6"/>
      <c r="AO120" s="249">
        <v>7227.08</v>
      </c>
      <c r="AP120" s="77"/>
      <c r="AQ120" s="251">
        <f t="shared" si="135"/>
        <v>-7227.08</v>
      </c>
      <c r="AR120" s="255">
        <v>371000</v>
      </c>
      <c r="AS120" s="99">
        <v>7.5500000000000003E-3</v>
      </c>
      <c r="AT120" s="251">
        <f t="shared" si="136"/>
        <v>2801.05</v>
      </c>
      <c r="AU120" s="6"/>
      <c r="AV120" s="253"/>
      <c r="AW120" s="77"/>
      <c r="AX120" s="257">
        <f t="shared" si="137"/>
        <v>2801.05</v>
      </c>
      <c r="AY120" s="144">
        <v>371000</v>
      </c>
      <c r="AZ120" s="258">
        <v>8.0000000000000002E-3</v>
      </c>
      <c r="BA120" s="206">
        <f t="shared" si="120"/>
        <v>2968</v>
      </c>
      <c r="BB120" s="72"/>
      <c r="BC120" s="259">
        <v>5767.94</v>
      </c>
      <c r="BD120" s="147"/>
      <c r="BE120" s="141">
        <f t="shared" si="121"/>
        <v>-2799.9399999999996</v>
      </c>
      <c r="BF120" s="144">
        <v>371000</v>
      </c>
      <c r="BG120" s="56">
        <v>8.8000000000000005E-3</v>
      </c>
      <c r="BH120" s="72">
        <f t="shared" si="122"/>
        <v>3264.8</v>
      </c>
      <c r="BI120" s="56"/>
      <c r="BJ120" s="164">
        <v>3264.8</v>
      </c>
      <c r="BK120" s="165"/>
      <c r="BL120" s="260">
        <f t="shared" si="123"/>
        <v>0</v>
      </c>
      <c r="BM120" s="144">
        <v>371000</v>
      </c>
      <c r="BN120" s="258">
        <v>9.3200000000000002E-3</v>
      </c>
      <c r="BO120" s="72">
        <f t="shared" si="124"/>
        <v>3457.7200000000003</v>
      </c>
      <c r="BP120" s="56"/>
      <c r="BQ120" s="164">
        <v>3457.72</v>
      </c>
      <c r="BR120" s="147"/>
      <c r="BS120" s="75">
        <f t="shared" si="125"/>
        <v>0</v>
      </c>
      <c r="BT120" s="144">
        <v>371000</v>
      </c>
      <c r="BU120" s="56">
        <v>1.49E-2</v>
      </c>
      <c r="BV120" s="190">
        <f t="shared" si="126"/>
        <v>5527.9</v>
      </c>
      <c r="BW120" s="56"/>
      <c r="BX120" s="164">
        <v>5527.9</v>
      </c>
      <c r="BY120" s="147"/>
      <c r="BZ120" s="190">
        <f t="shared" si="134"/>
        <v>0</v>
      </c>
      <c r="CA120" s="261">
        <v>371000</v>
      </c>
      <c r="CB120" s="191">
        <v>1.6087000000000001E-2</v>
      </c>
      <c r="CC120" s="194">
        <f t="shared" si="128"/>
        <v>5968.277</v>
      </c>
      <c r="CD120" s="190"/>
      <c r="CE120" s="142">
        <v>5968.277</v>
      </c>
      <c r="CF120" s="204"/>
      <c r="CG120" s="194">
        <f t="shared" si="129"/>
        <v>0</v>
      </c>
      <c r="CH120" s="194"/>
      <c r="CI120" s="194"/>
      <c r="CJ120" s="194"/>
      <c r="CK120" s="194"/>
      <c r="CL120" s="142"/>
      <c r="CM120" s="218"/>
      <c r="CN120" s="194"/>
      <c r="CO120" s="219"/>
      <c r="CP120" s="220">
        <f>O120+V120+AC120+AJ120+AQ120+AX120+BE120+BL120+BS120+BZ120+CG120</f>
        <v>-7225.9699999999993</v>
      </c>
      <c r="CQ120" s="221"/>
      <c r="CR120" s="6" t="s">
        <v>37</v>
      </c>
      <c r="CS120" s="227" t="s">
        <v>42</v>
      </c>
    </row>
    <row r="121" spans="1:97" s="3" customFormat="1" ht="15" customHeight="1">
      <c r="A121" s="59" t="s">
        <v>314</v>
      </c>
      <c r="B121" s="237" t="s">
        <v>315</v>
      </c>
      <c r="C121" s="6" t="s">
        <v>316</v>
      </c>
      <c r="D121" s="41" t="s">
        <v>35</v>
      </c>
      <c r="E121" s="234">
        <v>97</v>
      </c>
      <c r="F121" s="234"/>
      <c r="G121" s="47" t="s">
        <v>313</v>
      </c>
      <c r="H121" s="191">
        <v>6097</v>
      </c>
      <c r="I121" s="43"/>
      <c r="J121" s="243"/>
      <c r="K121" s="72">
        <f t="shared" si="112"/>
        <v>0</v>
      </c>
      <c r="L121" s="56"/>
      <c r="M121" s="73"/>
      <c r="N121" s="77"/>
      <c r="O121" s="75">
        <f t="shared" si="113"/>
        <v>0</v>
      </c>
      <c r="P121" s="56"/>
      <c r="Q121" s="56"/>
      <c r="R121" s="72">
        <f t="shared" si="114"/>
        <v>0</v>
      </c>
      <c r="S121" s="56"/>
      <c r="T121" s="73"/>
      <c r="U121" s="77"/>
      <c r="V121" s="88">
        <f>R121-S121-T121</f>
        <v>0</v>
      </c>
      <c r="W121" s="78"/>
      <c r="X121" s="78"/>
      <c r="Y121" s="88">
        <f t="shared" si="116"/>
        <v>0</v>
      </c>
      <c r="Z121" s="99"/>
      <c r="AA121" s="73"/>
      <c r="AB121" s="100"/>
      <c r="AC121" s="88">
        <f t="shared" si="117"/>
        <v>0</v>
      </c>
      <c r="AD121" s="101"/>
      <c r="AE121" s="101"/>
      <c r="AF121" s="88">
        <f t="shared" si="118"/>
        <v>0</v>
      </c>
      <c r="AG121" s="99"/>
      <c r="AH121" s="117"/>
      <c r="AI121" s="100"/>
      <c r="AJ121" s="88">
        <f t="shared" si="119"/>
        <v>0</v>
      </c>
      <c r="AK121" s="99">
        <v>1229000</v>
      </c>
      <c r="AL121" s="99"/>
      <c r="AM121" s="99"/>
      <c r="AN121" s="102"/>
      <c r="AO121" s="117">
        <v>23940.92</v>
      </c>
      <c r="AP121" s="100"/>
      <c r="AQ121" s="251">
        <f t="shared" si="135"/>
        <v>-23940.92</v>
      </c>
      <c r="AR121" s="252">
        <v>1229000</v>
      </c>
      <c r="AS121" s="99">
        <v>7.5500000000000003E-3</v>
      </c>
      <c r="AT121" s="251">
        <f t="shared" si="136"/>
        <v>9278.9500000000007</v>
      </c>
      <c r="AU121" s="99"/>
      <c r="AV121" s="122"/>
      <c r="AW121" s="100"/>
      <c r="AX121" s="257">
        <f t="shared" si="137"/>
        <v>9278.9500000000007</v>
      </c>
      <c r="AY121" s="139">
        <v>1400000</v>
      </c>
      <c r="AZ121" s="258">
        <v>8.0000000000000002E-3</v>
      </c>
      <c r="BA121" s="206">
        <f t="shared" si="120"/>
        <v>11200</v>
      </c>
      <c r="BB121" s="141"/>
      <c r="BC121" s="142">
        <v>20475.259999999998</v>
      </c>
      <c r="BD121" s="143"/>
      <c r="BE121" s="141">
        <f t="shared" si="121"/>
        <v>-9275.2599999999984</v>
      </c>
      <c r="BF121" s="139">
        <v>1400000</v>
      </c>
      <c r="BG121" s="56">
        <v>8.8000000000000005E-3</v>
      </c>
      <c r="BH121" s="72">
        <f t="shared" si="122"/>
        <v>12320</v>
      </c>
      <c r="BI121" s="56"/>
      <c r="BJ121" s="164">
        <v>12320</v>
      </c>
      <c r="BK121" s="165"/>
      <c r="BL121" s="260">
        <f t="shared" si="123"/>
        <v>0</v>
      </c>
      <c r="BM121" s="139">
        <v>1400000</v>
      </c>
      <c r="BN121" s="258">
        <v>9.3200000000000002E-3</v>
      </c>
      <c r="BO121" s="72">
        <f t="shared" si="124"/>
        <v>13048</v>
      </c>
      <c r="BP121" s="56"/>
      <c r="BQ121" s="164">
        <v>13048</v>
      </c>
      <c r="BR121" s="147"/>
      <c r="BS121" s="75">
        <f t="shared" si="125"/>
        <v>0</v>
      </c>
      <c r="BT121" s="139">
        <v>1400000</v>
      </c>
      <c r="BU121" s="56">
        <v>1.49E-2</v>
      </c>
      <c r="BV121" s="190">
        <f t="shared" si="126"/>
        <v>20860</v>
      </c>
      <c r="BW121" s="56"/>
      <c r="BX121" s="164">
        <v>20860</v>
      </c>
      <c r="BY121" s="147"/>
      <c r="BZ121" s="190">
        <f t="shared" si="134"/>
        <v>0</v>
      </c>
      <c r="CA121" s="190">
        <v>1400000</v>
      </c>
      <c r="CB121" s="191">
        <v>1.6087000000000001E-2</v>
      </c>
      <c r="CC121" s="194">
        <f t="shared" ref="CC121:CC128" si="138">CA121*CB121</f>
        <v>22521.8</v>
      </c>
      <c r="CD121" s="190"/>
      <c r="CE121" s="142">
        <v>22521.8</v>
      </c>
      <c r="CF121" s="204"/>
      <c r="CG121" s="194">
        <f t="shared" si="129"/>
        <v>0</v>
      </c>
      <c r="CH121" s="194"/>
      <c r="CI121" s="194"/>
      <c r="CJ121" s="194"/>
      <c r="CK121" s="194"/>
      <c r="CL121" s="142"/>
      <c r="CM121" s="218"/>
      <c r="CN121" s="194"/>
      <c r="CO121" s="219"/>
      <c r="CP121" s="220">
        <f>O121+V121+AC121+AJ121+AQ121+AX121+BE121+BL121+BS121+BZ121+CG121</f>
        <v>-23937.229999999996</v>
      </c>
      <c r="CQ121" s="221"/>
      <c r="CR121" s="6" t="s">
        <v>37</v>
      </c>
      <c r="CS121" s="227" t="s">
        <v>42</v>
      </c>
    </row>
    <row r="122" spans="1:97" s="3" customFormat="1" ht="60" customHeight="1">
      <c r="A122" s="238" t="s">
        <v>317</v>
      </c>
      <c r="B122" s="47" t="s">
        <v>71</v>
      </c>
      <c r="C122" s="6" t="s">
        <v>316</v>
      </c>
      <c r="D122" s="41" t="s">
        <v>35</v>
      </c>
      <c r="E122" s="63">
        <v>282</v>
      </c>
      <c r="F122" s="234"/>
      <c r="G122" s="61" t="s">
        <v>98</v>
      </c>
      <c r="H122" s="191"/>
      <c r="I122" s="43"/>
      <c r="J122" s="243"/>
      <c r="K122" s="72">
        <f t="shared" si="112"/>
        <v>0</v>
      </c>
      <c r="L122" s="56"/>
      <c r="M122" s="73"/>
      <c r="N122" s="77"/>
      <c r="O122" s="75"/>
      <c r="P122" s="56"/>
      <c r="Q122" s="56"/>
      <c r="R122" s="72"/>
      <c r="S122" s="56"/>
      <c r="T122" s="73"/>
      <c r="U122" s="77"/>
      <c r="V122" s="88"/>
      <c r="W122" s="78"/>
      <c r="X122" s="78"/>
      <c r="Y122" s="88"/>
      <c r="Z122" s="99"/>
      <c r="AA122" s="73"/>
      <c r="AB122" s="100"/>
      <c r="AC122" s="88"/>
      <c r="AD122" s="101"/>
      <c r="AE122" s="101"/>
      <c r="AF122" s="88"/>
      <c r="AG122" s="99"/>
      <c r="AH122" s="117"/>
      <c r="AI122" s="100"/>
      <c r="AJ122" s="88"/>
      <c r="AK122" s="99"/>
      <c r="AL122" s="99"/>
      <c r="AM122" s="99"/>
      <c r="AN122" s="102"/>
      <c r="AO122" s="117"/>
      <c r="AP122" s="100"/>
      <c r="AQ122" s="251">
        <f t="shared" si="135"/>
        <v>0</v>
      </c>
      <c r="AR122" s="252"/>
      <c r="AS122" s="99">
        <v>7.5500000000000003E-3</v>
      </c>
      <c r="AT122" s="251">
        <f t="shared" si="136"/>
        <v>0</v>
      </c>
      <c r="AU122" s="99"/>
      <c r="AV122" s="122"/>
      <c r="AW122" s="100"/>
      <c r="AX122" s="251">
        <f t="shared" si="137"/>
        <v>0</v>
      </c>
      <c r="AY122" s="146">
        <v>15000</v>
      </c>
      <c r="AZ122" s="258">
        <v>8.0000000000000002E-3</v>
      </c>
      <c r="BA122" s="141">
        <f t="shared" si="120"/>
        <v>120</v>
      </c>
      <c r="BB122" s="141"/>
      <c r="BC122" s="142"/>
      <c r="BD122" s="143"/>
      <c r="BE122" s="141">
        <f t="shared" si="121"/>
        <v>120</v>
      </c>
      <c r="BF122" s="146">
        <v>15000</v>
      </c>
      <c r="BG122" s="56">
        <v>8.8000000000000005E-3</v>
      </c>
      <c r="BH122" s="72">
        <f t="shared" si="122"/>
        <v>132</v>
      </c>
      <c r="BI122" s="56"/>
      <c r="BJ122" s="164"/>
      <c r="BK122" s="165"/>
      <c r="BL122" s="75">
        <f t="shared" si="123"/>
        <v>132</v>
      </c>
      <c r="BM122" s="146">
        <v>15000</v>
      </c>
      <c r="BN122" s="258">
        <v>9.3200000000000002E-3</v>
      </c>
      <c r="BO122" s="72">
        <f t="shared" si="124"/>
        <v>139.80000000000001</v>
      </c>
      <c r="BP122" s="56"/>
      <c r="BQ122" s="164"/>
      <c r="BR122" s="147"/>
      <c r="BS122" s="75">
        <f t="shared" si="125"/>
        <v>139.80000000000001</v>
      </c>
      <c r="BT122" s="146">
        <v>15000</v>
      </c>
      <c r="BU122" s="56">
        <v>1.49E-2</v>
      </c>
      <c r="BV122" s="190">
        <f t="shared" si="126"/>
        <v>223.5</v>
      </c>
      <c r="BW122" s="56"/>
      <c r="BX122" s="164">
        <v>223.5</v>
      </c>
      <c r="BY122" s="147"/>
      <c r="BZ122" s="190">
        <f t="shared" si="134"/>
        <v>0</v>
      </c>
      <c r="CA122" s="190">
        <v>15000</v>
      </c>
      <c r="CB122" s="191">
        <v>1.6087000000000001E-2</v>
      </c>
      <c r="CC122" s="194">
        <f t="shared" si="138"/>
        <v>241.30500000000001</v>
      </c>
      <c r="CD122" s="190"/>
      <c r="CE122" s="142">
        <v>241.30500000000001</v>
      </c>
      <c r="CF122" s="204"/>
      <c r="CG122" s="194">
        <f t="shared" si="129"/>
        <v>0</v>
      </c>
      <c r="CH122" s="194"/>
      <c r="CI122" s="194"/>
      <c r="CJ122" s="194"/>
      <c r="CK122" s="194"/>
      <c r="CL122" s="222">
        <v>768.78</v>
      </c>
      <c r="CM122" s="218"/>
      <c r="CN122" s="141">
        <f>CJ122-CK122-CL122</f>
        <v>-768.78</v>
      </c>
      <c r="CO122" s="219"/>
      <c r="CP122" s="220">
        <f>O122+V122+AC122+AJ122+AQ122+AX122+BE122+BL122+BS122+BZ122+CG122+CN122</f>
        <v>-376.97999999999996</v>
      </c>
      <c r="CQ122" s="221"/>
      <c r="CR122" s="6" t="s">
        <v>37</v>
      </c>
      <c r="CS122" s="228"/>
    </row>
    <row r="123" spans="1:97" s="3" customFormat="1" ht="15" customHeight="1">
      <c r="A123" s="59" t="s">
        <v>318</v>
      </c>
      <c r="B123" s="6" t="s">
        <v>319</v>
      </c>
      <c r="C123" s="6" t="s">
        <v>320</v>
      </c>
      <c r="D123" s="41" t="s">
        <v>35</v>
      </c>
      <c r="E123" s="234">
        <v>1</v>
      </c>
      <c r="F123" s="234"/>
      <c r="G123" s="47" t="s">
        <v>313</v>
      </c>
      <c r="H123" s="58">
        <v>1001</v>
      </c>
      <c r="I123" s="43"/>
      <c r="J123" s="78"/>
      <c r="K123" s="72">
        <f t="shared" si="112"/>
        <v>0</v>
      </c>
      <c r="L123" s="56"/>
      <c r="M123" s="73"/>
      <c r="N123" s="77"/>
      <c r="O123" s="75">
        <f t="shared" si="113"/>
        <v>0</v>
      </c>
      <c r="P123" s="56">
        <v>123200</v>
      </c>
      <c r="Q123" s="56">
        <v>6.0000000000000001E-3</v>
      </c>
      <c r="R123" s="72">
        <f t="shared" si="114"/>
        <v>739.2</v>
      </c>
      <c r="S123" s="56"/>
      <c r="T123" s="73"/>
      <c r="U123" s="77"/>
      <c r="V123" s="88">
        <v>0</v>
      </c>
      <c r="W123" s="78">
        <v>123200</v>
      </c>
      <c r="X123" s="78">
        <v>6.3600000000000002E-3</v>
      </c>
      <c r="Y123" s="88">
        <f t="shared" si="116"/>
        <v>783.55200000000002</v>
      </c>
      <c r="Z123" s="99"/>
      <c r="AA123" s="73"/>
      <c r="AB123" s="100"/>
      <c r="AC123" s="88">
        <v>0</v>
      </c>
      <c r="AD123" s="101"/>
      <c r="AE123" s="101"/>
      <c r="AF123" s="88">
        <f t="shared" si="118"/>
        <v>0</v>
      </c>
      <c r="AG123" s="99"/>
      <c r="AH123" s="117"/>
      <c r="AI123" s="100"/>
      <c r="AJ123" s="88">
        <f t="shared" ref="AJ123:AJ128" si="139">AF123-AG123-AH123</f>
        <v>0</v>
      </c>
      <c r="AK123" s="99">
        <v>7720000</v>
      </c>
      <c r="AL123" s="99">
        <v>1.072E-2</v>
      </c>
      <c r="AM123" s="99">
        <f>AK123*AL123</f>
        <v>82758.400000000009</v>
      </c>
      <c r="AN123" s="102"/>
      <c r="AO123" s="117">
        <v>89140.12</v>
      </c>
      <c r="AP123" s="100"/>
      <c r="AQ123" s="251">
        <f t="shared" si="135"/>
        <v>-6381.7199999999866</v>
      </c>
      <c r="AR123" s="252">
        <v>7720000</v>
      </c>
      <c r="AS123" s="99">
        <v>7.5500000000000003E-3</v>
      </c>
      <c r="AT123" s="251">
        <f t="shared" si="136"/>
        <v>58286</v>
      </c>
      <c r="AU123" s="99"/>
      <c r="AV123" s="122"/>
      <c r="AW123" s="100"/>
      <c r="AX123" s="257">
        <f t="shared" si="137"/>
        <v>58286</v>
      </c>
      <c r="AY123" s="139">
        <v>9000000</v>
      </c>
      <c r="AZ123" s="258">
        <v>8.0000000000000002E-3</v>
      </c>
      <c r="BA123" s="206">
        <f t="shared" si="120"/>
        <v>72000</v>
      </c>
      <c r="BB123" s="141"/>
      <c r="BC123" s="142">
        <v>130262.84</v>
      </c>
      <c r="BD123" s="143"/>
      <c r="BE123" s="141">
        <f t="shared" si="121"/>
        <v>-58262.84</v>
      </c>
      <c r="BF123" s="139">
        <v>9000000</v>
      </c>
      <c r="BG123" s="56">
        <v>8.8000000000000005E-3</v>
      </c>
      <c r="BH123" s="72">
        <f t="shared" si="122"/>
        <v>79200</v>
      </c>
      <c r="BI123" s="56"/>
      <c r="BJ123" s="164">
        <v>79200</v>
      </c>
      <c r="BK123" s="165"/>
      <c r="BL123" s="260">
        <f t="shared" si="123"/>
        <v>0</v>
      </c>
      <c r="BM123" s="139">
        <v>9000000</v>
      </c>
      <c r="BN123" s="258">
        <v>9.3200000000000002E-3</v>
      </c>
      <c r="BO123" s="72">
        <f t="shared" si="124"/>
        <v>83880</v>
      </c>
      <c r="BP123" s="56"/>
      <c r="BQ123" s="164">
        <v>83880</v>
      </c>
      <c r="BR123" s="147"/>
      <c r="BS123" s="75">
        <f t="shared" si="125"/>
        <v>0</v>
      </c>
      <c r="BT123" s="139">
        <v>9000000</v>
      </c>
      <c r="BU123" s="56">
        <v>1.49E-2</v>
      </c>
      <c r="BV123" s="190">
        <f t="shared" si="126"/>
        <v>134100</v>
      </c>
      <c r="BW123" s="56"/>
      <c r="BX123" s="164">
        <v>134100</v>
      </c>
      <c r="BY123" s="147"/>
      <c r="BZ123" s="190">
        <f t="shared" si="134"/>
        <v>0</v>
      </c>
      <c r="CA123" s="190">
        <v>9000000</v>
      </c>
      <c r="CB123" s="191">
        <v>1.6087000000000001E-2</v>
      </c>
      <c r="CC123" s="194">
        <f t="shared" si="138"/>
        <v>144783</v>
      </c>
      <c r="CD123" s="190"/>
      <c r="CE123" s="142">
        <v>52227.1</v>
      </c>
      <c r="CF123" s="204"/>
      <c r="CG123" s="206">
        <f t="shared" si="129"/>
        <v>92555.9</v>
      </c>
      <c r="CH123" s="141"/>
      <c r="CI123" s="141"/>
      <c r="CJ123" s="141"/>
      <c r="CK123" s="141"/>
      <c r="CL123" s="142"/>
      <c r="CM123" s="218"/>
      <c r="CN123" s="141"/>
      <c r="CO123" s="219"/>
      <c r="CP123" s="220">
        <f t="shared" ref="CP123:CP128" si="140">O123+V123+AC123+AJ123+AQ123+AX123+BE123+BL123+BS123+BZ123+CG123</f>
        <v>86197.340000000011</v>
      </c>
      <c r="CQ123" s="221">
        <v>92555.9</v>
      </c>
      <c r="CR123" s="6" t="s">
        <v>37</v>
      </c>
      <c r="CS123" s="227" t="s">
        <v>42</v>
      </c>
    </row>
    <row r="124" spans="1:97" s="3" customFormat="1" ht="15" customHeight="1">
      <c r="A124" s="238" t="s">
        <v>321</v>
      </c>
      <c r="B124" s="47" t="s">
        <v>322</v>
      </c>
      <c r="C124" s="47" t="s">
        <v>323</v>
      </c>
      <c r="D124" s="239" t="s">
        <v>35</v>
      </c>
      <c r="E124" s="234">
        <v>2</v>
      </c>
      <c r="F124" s="234"/>
      <c r="G124" s="47" t="s">
        <v>313</v>
      </c>
      <c r="H124" s="240">
        <v>802000002000011</v>
      </c>
      <c r="I124" s="43"/>
      <c r="J124" s="78"/>
      <c r="K124" s="72">
        <f t="shared" si="112"/>
        <v>0</v>
      </c>
      <c r="L124" s="56"/>
      <c r="M124" s="73"/>
      <c r="N124" s="77"/>
      <c r="O124" s="75"/>
      <c r="P124" s="56"/>
      <c r="Q124" s="56"/>
      <c r="R124" s="72"/>
      <c r="S124" s="56"/>
      <c r="T124" s="73"/>
      <c r="U124" s="77"/>
      <c r="V124" s="88"/>
      <c r="W124" s="78"/>
      <c r="X124" s="78"/>
      <c r="Y124" s="88"/>
      <c r="Z124" s="99"/>
      <c r="AA124" s="73"/>
      <c r="AB124" s="100"/>
      <c r="AC124" s="88"/>
      <c r="AD124" s="101"/>
      <c r="AE124" s="101"/>
      <c r="AF124" s="88"/>
      <c r="AG124" s="99"/>
      <c r="AH124" s="117"/>
      <c r="AI124" s="100"/>
      <c r="AJ124" s="88"/>
      <c r="AK124" s="248"/>
      <c r="AL124" s="99"/>
      <c r="AM124" s="99"/>
      <c r="AN124" s="102"/>
      <c r="AO124" s="117"/>
      <c r="AP124" s="100"/>
      <c r="AQ124" s="251">
        <f t="shared" si="135"/>
        <v>0</v>
      </c>
      <c r="AR124" s="252"/>
      <c r="AS124" s="99">
        <v>7.5500000000000003E-3</v>
      </c>
      <c r="AT124" s="251">
        <f t="shared" si="136"/>
        <v>0</v>
      </c>
      <c r="AU124" s="99"/>
      <c r="AV124" s="122"/>
      <c r="AW124" s="100"/>
      <c r="AX124" s="251">
        <f t="shared" ref="AX124:AX131" si="141">AT124-AU124-AV124</f>
        <v>0</v>
      </c>
      <c r="AY124" s="151">
        <v>500000</v>
      </c>
      <c r="AZ124" s="258">
        <v>8.0000000000000002E-3</v>
      </c>
      <c r="BA124" s="141">
        <f t="shared" si="120"/>
        <v>4000</v>
      </c>
      <c r="BB124" s="141"/>
      <c r="BC124" s="142"/>
      <c r="BD124" s="143"/>
      <c r="BE124" s="141">
        <f t="shared" si="121"/>
        <v>4000</v>
      </c>
      <c r="BF124" s="151">
        <v>500000</v>
      </c>
      <c r="BG124" s="56"/>
      <c r="BH124" s="72">
        <f t="shared" si="122"/>
        <v>0</v>
      </c>
      <c r="BI124" s="56"/>
      <c r="BJ124" s="164"/>
      <c r="BK124" s="165"/>
      <c r="BL124" s="75">
        <f t="shared" si="123"/>
        <v>0</v>
      </c>
      <c r="BM124" s="151">
        <v>500000</v>
      </c>
      <c r="BN124" s="258">
        <v>9.3200000000000002E-3</v>
      </c>
      <c r="BO124" s="72">
        <f t="shared" si="124"/>
        <v>4660</v>
      </c>
      <c r="BP124" s="56"/>
      <c r="BQ124" s="164"/>
      <c r="BR124" s="147"/>
      <c r="BS124" s="75">
        <f t="shared" si="125"/>
        <v>4660</v>
      </c>
      <c r="BT124" s="151">
        <v>500000</v>
      </c>
      <c r="BU124" s="56">
        <v>1.49E-2</v>
      </c>
      <c r="BV124" s="190">
        <f t="shared" si="126"/>
        <v>7450</v>
      </c>
      <c r="BW124" s="56"/>
      <c r="BX124" s="164">
        <v>7450</v>
      </c>
      <c r="BY124" s="147"/>
      <c r="BZ124" s="190">
        <f t="shared" si="134"/>
        <v>0</v>
      </c>
      <c r="CA124" s="190">
        <v>500000</v>
      </c>
      <c r="CB124" s="191">
        <v>1.6087000000000001E-2</v>
      </c>
      <c r="CC124" s="194">
        <f t="shared" si="138"/>
        <v>8043.5</v>
      </c>
      <c r="CD124" s="190"/>
      <c r="CE124" s="142">
        <v>8043.5</v>
      </c>
      <c r="CF124" s="204"/>
      <c r="CG124" s="194">
        <f t="shared" si="129"/>
        <v>0</v>
      </c>
      <c r="CH124" s="194"/>
      <c r="CI124" s="194"/>
      <c r="CJ124" s="194"/>
      <c r="CK124" s="194"/>
      <c r="CL124" s="142"/>
      <c r="CM124" s="218"/>
      <c r="CN124" s="194"/>
      <c r="CO124" s="219"/>
      <c r="CP124" s="220">
        <f t="shared" si="140"/>
        <v>8660</v>
      </c>
      <c r="CQ124" s="221"/>
      <c r="CR124" s="6" t="s">
        <v>37</v>
      </c>
      <c r="CS124" s="227" t="s">
        <v>42</v>
      </c>
    </row>
    <row r="125" spans="1:97" s="3" customFormat="1" ht="30" customHeight="1">
      <c r="A125" s="238" t="s">
        <v>324</v>
      </c>
      <c r="B125" s="47" t="s">
        <v>325</v>
      </c>
      <c r="C125" s="47" t="s">
        <v>320</v>
      </c>
      <c r="D125" s="239" t="s">
        <v>35</v>
      </c>
      <c r="E125" s="63">
        <v>113</v>
      </c>
      <c r="F125" s="234"/>
      <c r="G125" s="44" t="s">
        <v>313</v>
      </c>
      <c r="H125" s="240">
        <v>1000113</v>
      </c>
      <c r="I125" s="43"/>
      <c r="J125" s="78"/>
      <c r="K125" s="72">
        <f t="shared" si="112"/>
        <v>0</v>
      </c>
      <c r="L125" s="56"/>
      <c r="M125" s="73"/>
      <c r="N125" s="77"/>
      <c r="O125" s="75"/>
      <c r="P125" s="56"/>
      <c r="Q125" s="56"/>
      <c r="R125" s="72"/>
      <c r="S125" s="56"/>
      <c r="T125" s="73"/>
      <c r="U125" s="77"/>
      <c r="V125" s="88"/>
      <c r="W125" s="78"/>
      <c r="X125" s="78"/>
      <c r="Y125" s="88"/>
      <c r="Z125" s="99"/>
      <c r="AA125" s="73"/>
      <c r="AB125" s="100"/>
      <c r="AC125" s="88"/>
      <c r="AD125" s="101"/>
      <c r="AE125" s="101"/>
      <c r="AF125" s="88"/>
      <c r="AG125" s="99"/>
      <c r="AH125" s="117"/>
      <c r="AI125" s="100"/>
      <c r="AJ125" s="88"/>
      <c r="AK125" s="248"/>
      <c r="AL125" s="99"/>
      <c r="AM125" s="99"/>
      <c r="AN125" s="102"/>
      <c r="AO125" s="117"/>
      <c r="AP125" s="100"/>
      <c r="AQ125" s="251">
        <f t="shared" si="135"/>
        <v>0</v>
      </c>
      <c r="AR125" s="99"/>
      <c r="AS125" s="99">
        <v>7.5500000000000003E-3</v>
      </c>
      <c r="AT125" s="251">
        <f t="shared" si="136"/>
        <v>0</v>
      </c>
      <c r="AU125" s="99"/>
      <c r="AV125" s="122"/>
      <c r="AW125" s="100"/>
      <c r="AX125" s="251">
        <f t="shared" si="141"/>
        <v>0</v>
      </c>
      <c r="AY125" s="146">
        <v>160000</v>
      </c>
      <c r="AZ125" s="258">
        <v>8.0000000000000002E-3</v>
      </c>
      <c r="BA125" s="141">
        <f t="shared" si="120"/>
        <v>1280</v>
      </c>
      <c r="BB125" s="141"/>
      <c r="BC125" s="142"/>
      <c r="BD125" s="143"/>
      <c r="BE125" s="141">
        <f t="shared" si="121"/>
        <v>1280</v>
      </c>
      <c r="BF125" s="146">
        <v>160000</v>
      </c>
      <c r="BG125" s="56"/>
      <c r="BH125" s="72">
        <f t="shared" si="122"/>
        <v>0</v>
      </c>
      <c r="BI125" s="56"/>
      <c r="BJ125" s="164"/>
      <c r="BK125" s="165"/>
      <c r="BL125" s="75">
        <f t="shared" si="123"/>
        <v>0</v>
      </c>
      <c r="BM125" s="146">
        <v>160000</v>
      </c>
      <c r="BN125" s="258">
        <v>9.3200000000000002E-3</v>
      </c>
      <c r="BO125" s="72">
        <f t="shared" si="124"/>
        <v>1491.2</v>
      </c>
      <c r="BP125" s="56"/>
      <c r="BQ125" s="164"/>
      <c r="BR125" s="147"/>
      <c r="BS125" s="75">
        <f t="shared" si="125"/>
        <v>1491.2</v>
      </c>
      <c r="BT125" s="146">
        <v>160000</v>
      </c>
      <c r="BU125" s="56">
        <v>1.49E-2</v>
      </c>
      <c r="BV125" s="190">
        <f t="shared" si="126"/>
        <v>2384</v>
      </c>
      <c r="BW125" s="56">
        <v>2384</v>
      </c>
      <c r="BX125" s="164">
        <v>0</v>
      </c>
      <c r="BY125" s="147"/>
      <c r="BZ125" s="190">
        <f t="shared" si="134"/>
        <v>0</v>
      </c>
      <c r="CA125" s="190">
        <v>160000</v>
      </c>
      <c r="CB125" s="191">
        <v>1.6087000000000001E-2</v>
      </c>
      <c r="CC125" s="194">
        <f t="shared" si="138"/>
        <v>2573.92</v>
      </c>
      <c r="CD125" s="190"/>
      <c r="CE125" s="142">
        <v>2573.92</v>
      </c>
      <c r="CF125" s="204"/>
      <c r="CG125" s="194">
        <f t="shared" si="129"/>
        <v>0</v>
      </c>
      <c r="CH125" s="194"/>
      <c r="CI125" s="194"/>
      <c r="CJ125" s="194"/>
      <c r="CK125" s="194"/>
      <c r="CL125" s="142"/>
      <c r="CM125" s="218"/>
      <c r="CN125" s="194"/>
      <c r="CO125" s="219"/>
      <c r="CP125" s="220">
        <f t="shared" si="140"/>
        <v>2771.2</v>
      </c>
      <c r="CQ125" s="221"/>
      <c r="CR125" s="6" t="s">
        <v>37</v>
      </c>
      <c r="CS125" s="228"/>
    </row>
    <row r="126" spans="1:97" s="3" customFormat="1" ht="30" customHeight="1">
      <c r="A126" s="238" t="s">
        <v>326</v>
      </c>
      <c r="B126" s="47" t="s">
        <v>327</v>
      </c>
      <c r="C126" s="47" t="s">
        <v>320</v>
      </c>
      <c r="D126" s="239" t="s">
        <v>35</v>
      </c>
      <c r="E126" s="63">
        <v>116</v>
      </c>
      <c r="F126" s="234"/>
      <c r="G126" s="44" t="s">
        <v>313</v>
      </c>
      <c r="H126" s="240">
        <v>116291</v>
      </c>
      <c r="I126" s="43"/>
      <c r="J126" s="78"/>
      <c r="K126" s="72">
        <f t="shared" si="112"/>
        <v>0</v>
      </c>
      <c r="L126" s="56"/>
      <c r="M126" s="73"/>
      <c r="N126" s="77"/>
      <c r="O126" s="75"/>
      <c r="P126" s="56"/>
      <c r="Q126" s="56"/>
      <c r="R126" s="72"/>
      <c r="S126" s="56"/>
      <c r="T126" s="73"/>
      <c r="U126" s="77"/>
      <c r="V126" s="88"/>
      <c r="W126" s="78"/>
      <c r="X126" s="78"/>
      <c r="Y126" s="88"/>
      <c r="Z126" s="99"/>
      <c r="AA126" s="73"/>
      <c r="AB126" s="100"/>
      <c r="AC126" s="88"/>
      <c r="AD126" s="101"/>
      <c r="AE126" s="101"/>
      <c r="AF126" s="88"/>
      <c r="AG126" s="99"/>
      <c r="AH126" s="117"/>
      <c r="AI126" s="100"/>
      <c r="AJ126" s="88"/>
      <c r="AK126" s="248"/>
      <c r="AL126" s="99"/>
      <c r="AM126" s="99"/>
      <c r="AN126" s="102"/>
      <c r="AO126" s="117"/>
      <c r="AP126" s="100"/>
      <c r="AQ126" s="251">
        <f t="shared" si="135"/>
        <v>0</v>
      </c>
      <c r="AR126" s="99"/>
      <c r="AS126" s="99">
        <v>7.5500000000000003E-3</v>
      </c>
      <c r="AT126" s="251">
        <f t="shared" si="136"/>
        <v>0</v>
      </c>
      <c r="AU126" s="99"/>
      <c r="AV126" s="122"/>
      <c r="AW126" s="100"/>
      <c r="AX126" s="251">
        <f t="shared" si="141"/>
        <v>0</v>
      </c>
      <c r="AY126" s="146">
        <v>5000</v>
      </c>
      <c r="AZ126" s="258">
        <v>8.0000000000000002E-3</v>
      </c>
      <c r="BA126" s="141">
        <f t="shared" si="120"/>
        <v>40</v>
      </c>
      <c r="BB126" s="141"/>
      <c r="BC126" s="142"/>
      <c r="BD126" s="143"/>
      <c r="BE126" s="141">
        <f t="shared" si="121"/>
        <v>40</v>
      </c>
      <c r="BF126" s="146">
        <v>5000</v>
      </c>
      <c r="BG126" s="56"/>
      <c r="BH126" s="72">
        <f t="shared" si="122"/>
        <v>0</v>
      </c>
      <c r="BI126" s="56"/>
      <c r="BJ126" s="164"/>
      <c r="BK126" s="165"/>
      <c r="BL126" s="75">
        <f t="shared" si="123"/>
        <v>0</v>
      </c>
      <c r="BM126" s="146">
        <v>5000</v>
      </c>
      <c r="BN126" s="258">
        <v>9.3200000000000002E-3</v>
      </c>
      <c r="BO126" s="72">
        <f t="shared" si="124"/>
        <v>46.6</v>
      </c>
      <c r="BP126" s="56"/>
      <c r="BQ126" s="164"/>
      <c r="BR126" s="147"/>
      <c r="BS126" s="75">
        <f t="shared" si="125"/>
        <v>46.6</v>
      </c>
      <c r="BT126" s="146">
        <v>5000</v>
      </c>
      <c r="BU126" s="56">
        <v>1.49E-2</v>
      </c>
      <c r="BV126" s="190">
        <f t="shared" si="126"/>
        <v>74.5</v>
      </c>
      <c r="BW126" s="56"/>
      <c r="BX126" s="164">
        <v>74.5</v>
      </c>
      <c r="BY126" s="147"/>
      <c r="BZ126" s="190">
        <f t="shared" si="134"/>
        <v>0</v>
      </c>
      <c r="CA126" s="190">
        <v>5000</v>
      </c>
      <c r="CB126" s="191">
        <v>1.6087000000000001E-2</v>
      </c>
      <c r="CC126" s="194">
        <f t="shared" si="138"/>
        <v>80.435000000000002</v>
      </c>
      <c r="CD126" s="190"/>
      <c r="CE126" s="142">
        <v>80.435000000000002</v>
      </c>
      <c r="CF126" s="204"/>
      <c r="CG126" s="194">
        <f t="shared" si="129"/>
        <v>0</v>
      </c>
      <c r="CH126" s="194"/>
      <c r="CI126" s="194"/>
      <c r="CJ126" s="194"/>
      <c r="CK126" s="194"/>
      <c r="CL126" s="142"/>
      <c r="CM126" s="218"/>
      <c r="CN126" s="194"/>
      <c r="CO126" s="219"/>
      <c r="CP126" s="220">
        <f t="shared" si="140"/>
        <v>86.6</v>
      </c>
      <c r="CQ126" s="221"/>
      <c r="CR126" s="6" t="s">
        <v>37</v>
      </c>
      <c r="CS126" s="228"/>
    </row>
    <row r="127" spans="1:97" s="2" customFormat="1" ht="15" customHeight="1">
      <c r="A127" s="41" t="s">
        <v>328</v>
      </c>
      <c r="B127" s="6" t="s">
        <v>329</v>
      </c>
      <c r="C127" s="6" t="s">
        <v>330</v>
      </c>
      <c r="D127" s="41" t="s">
        <v>35</v>
      </c>
      <c r="E127" s="234">
        <v>350</v>
      </c>
      <c r="F127" s="234">
        <v>28</v>
      </c>
      <c r="G127" s="6" t="s">
        <v>45</v>
      </c>
      <c r="H127" s="50">
        <v>310350028000007</v>
      </c>
      <c r="I127" s="6"/>
      <c r="J127" s="42"/>
      <c r="K127" s="72">
        <f t="shared" si="112"/>
        <v>0</v>
      </c>
      <c r="L127" s="6"/>
      <c r="M127" s="73"/>
      <c r="N127" s="77"/>
      <c r="O127" s="75">
        <f t="shared" si="113"/>
        <v>0</v>
      </c>
      <c r="P127" s="6"/>
      <c r="Q127" s="6"/>
      <c r="R127" s="72">
        <v>474</v>
      </c>
      <c r="S127" s="6"/>
      <c r="T127" s="73"/>
      <c r="U127" s="77">
        <v>474</v>
      </c>
      <c r="V127" s="246">
        <v>0</v>
      </c>
      <c r="W127" s="42"/>
      <c r="X127" s="42"/>
      <c r="Y127" s="88">
        <v>502.44</v>
      </c>
      <c r="Z127" s="99"/>
      <c r="AA127" s="73"/>
      <c r="AB127" s="100"/>
      <c r="AC127" s="88">
        <f t="shared" si="117"/>
        <v>502.44</v>
      </c>
      <c r="AD127" s="101"/>
      <c r="AE127" s="101"/>
      <c r="AF127" s="88">
        <v>533.25</v>
      </c>
      <c r="AG127" s="99"/>
      <c r="AH127" s="117"/>
      <c r="AI127" s="100"/>
      <c r="AJ127" s="88">
        <f t="shared" si="139"/>
        <v>533.25</v>
      </c>
      <c r="AK127" s="248">
        <v>77500</v>
      </c>
      <c r="AL127" s="99"/>
      <c r="AM127" s="99">
        <v>562.48</v>
      </c>
      <c r="AN127" s="102"/>
      <c r="AO127" s="117"/>
      <c r="AP127" s="100"/>
      <c r="AQ127" s="251">
        <f t="shared" si="135"/>
        <v>562.48</v>
      </c>
      <c r="AR127" s="99"/>
      <c r="AS127" s="99">
        <v>1.132E-2</v>
      </c>
      <c r="AT127" s="251">
        <v>612.25</v>
      </c>
      <c r="AU127" s="99"/>
      <c r="AV127" s="122"/>
      <c r="AW127" s="100"/>
      <c r="AX127" s="251">
        <f t="shared" si="141"/>
        <v>612.25</v>
      </c>
      <c r="AY127" s="255">
        <v>110000</v>
      </c>
      <c r="AZ127" s="258">
        <v>1.2E-2</v>
      </c>
      <c r="BA127" s="206">
        <f t="shared" si="120"/>
        <v>1320</v>
      </c>
      <c r="BB127" s="141"/>
      <c r="BC127" s="142">
        <v>10195.4</v>
      </c>
      <c r="BD127" s="143"/>
      <c r="BE127" s="141">
        <f t="shared" si="121"/>
        <v>-8875.4</v>
      </c>
      <c r="BF127" s="255">
        <v>110000</v>
      </c>
      <c r="BG127" s="6">
        <v>8.8000000000000005E-3</v>
      </c>
      <c r="BH127" s="72">
        <f t="shared" si="122"/>
        <v>968.00000000000011</v>
      </c>
      <c r="BI127" s="6"/>
      <c r="BJ127" s="164">
        <v>968</v>
      </c>
      <c r="BK127" s="165"/>
      <c r="BL127" s="260">
        <f t="shared" si="123"/>
        <v>0</v>
      </c>
      <c r="BM127" s="255">
        <v>110000</v>
      </c>
      <c r="BN127" s="6">
        <v>9.3200000000000002E-3</v>
      </c>
      <c r="BO127" s="72">
        <f t="shared" si="124"/>
        <v>1025.2</v>
      </c>
      <c r="BP127" s="6"/>
      <c r="BQ127" s="164">
        <v>1025.2</v>
      </c>
      <c r="BR127" s="147"/>
      <c r="BS127" s="75">
        <f t="shared" si="125"/>
        <v>0</v>
      </c>
      <c r="BT127" s="255">
        <v>110000</v>
      </c>
      <c r="BU127" s="56">
        <v>9.9299999999999996E-3</v>
      </c>
      <c r="BV127" s="190">
        <f t="shared" si="126"/>
        <v>1092.3</v>
      </c>
      <c r="BW127" s="6"/>
      <c r="BX127" s="164">
        <v>1092.3</v>
      </c>
      <c r="BY127" s="147"/>
      <c r="BZ127" s="190">
        <f t="shared" si="134"/>
        <v>0</v>
      </c>
      <c r="CA127" s="190">
        <v>110000</v>
      </c>
      <c r="CB127" s="43">
        <v>1.07244E-2</v>
      </c>
      <c r="CC127" s="194">
        <f t="shared" si="138"/>
        <v>1179.684</v>
      </c>
      <c r="CD127" s="190"/>
      <c r="CE127" s="142">
        <v>1179.684</v>
      </c>
      <c r="CF127" s="204"/>
      <c r="CG127" s="194">
        <f t="shared" si="129"/>
        <v>0</v>
      </c>
      <c r="CH127" s="194"/>
      <c r="CI127" s="194"/>
      <c r="CJ127" s="194"/>
      <c r="CK127" s="194"/>
      <c r="CL127" s="142"/>
      <c r="CM127" s="218"/>
      <c r="CN127" s="194"/>
      <c r="CO127" s="219"/>
      <c r="CP127" s="220">
        <f t="shared" si="140"/>
        <v>-6664.98</v>
      </c>
      <c r="CQ127" s="221"/>
      <c r="CR127" s="6" t="s">
        <v>37</v>
      </c>
      <c r="CS127" s="226"/>
    </row>
    <row r="128" spans="1:97" s="2" customFormat="1" ht="15" customHeight="1">
      <c r="A128" s="41" t="s">
        <v>331</v>
      </c>
      <c r="B128" s="6" t="s">
        <v>332</v>
      </c>
      <c r="C128" s="6" t="s">
        <v>333</v>
      </c>
      <c r="D128" s="41" t="s">
        <v>35</v>
      </c>
      <c r="E128" s="234">
        <v>137</v>
      </c>
      <c r="F128" s="234">
        <v>1</v>
      </c>
      <c r="G128" s="6" t="s">
        <v>45</v>
      </c>
      <c r="H128" s="191">
        <v>9001084</v>
      </c>
      <c r="I128" s="6"/>
      <c r="J128" s="42"/>
      <c r="K128" s="72">
        <f t="shared" si="112"/>
        <v>0</v>
      </c>
      <c r="L128" s="6"/>
      <c r="M128" s="73"/>
      <c r="N128" s="77"/>
      <c r="O128" s="75">
        <f t="shared" si="113"/>
        <v>0</v>
      </c>
      <c r="P128" s="6"/>
      <c r="Q128" s="6"/>
      <c r="R128" s="72">
        <f t="shared" si="114"/>
        <v>0</v>
      </c>
      <c r="S128" s="6"/>
      <c r="T128" s="73"/>
      <c r="U128" s="77"/>
      <c r="V128" s="88">
        <f>R128-S128-T128</f>
        <v>0</v>
      </c>
      <c r="W128" s="42"/>
      <c r="X128" s="42"/>
      <c r="Y128" s="88">
        <f t="shared" si="116"/>
        <v>0</v>
      </c>
      <c r="Z128" s="99"/>
      <c r="AA128" s="73"/>
      <c r="AB128" s="100"/>
      <c r="AC128" s="88">
        <f t="shared" si="117"/>
        <v>0</v>
      </c>
      <c r="AD128" s="101"/>
      <c r="AE128" s="101"/>
      <c r="AF128" s="88">
        <f t="shared" si="118"/>
        <v>0</v>
      </c>
      <c r="AG128" s="99"/>
      <c r="AH128" s="117"/>
      <c r="AI128" s="100"/>
      <c r="AJ128" s="88">
        <f t="shared" si="139"/>
        <v>0</v>
      </c>
      <c r="AK128" s="248"/>
      <c r="AL128" s="99"/>
      <c r="AM128" s="99"/>
      <c r="AN128" s="102"/>
      <c r="AO128" s="117"/>
      <c r="AP128" s="100"/>
      <c r="AQ128" s="251">
        <f t="shared" si="135"/>
        <v>0</v>
      </c>
      <c r="AR128" s="99"/>
      <c r="AS128" s="99">
        <v>7.5500000000000003E-3</v>
      </c>
      <c r="AT128" s="251">
        <f t="shared" si="136"/>
        <v>0</v>
      </c>
      <c r="AU128" s="99"/>
      <c r="AV128" s="122" t="s">
        <v>118</v>
      </c>
      <c r="AW128" s="100"/>
      <c r="AX128" s="251"/>
      <c r="AY128" s="255">
        <v>10000</v>
      </c>
      <c r="AZ128" s="258">
        <v>8.0000000000000002E-3</v>
      </c>
      <c r="BA128" s="141">
        <f t="shared" si="120"/>
        <v>80</v>
      </c>
      <c r="BB128" s="141"/>
      <c r="BC128" s="142"/>
      <c r="BD128" s="143"/>
      <c r="BE128" s="141">
        <f t="shared" si="121"/>
        <v>80</v>
      </c>
      <c r="BF128" s="255">
        <v>10000</v>
      </c>
      <c r="BG128" s="6"/>
      <c r="BH128" s="72">
        <f t="shared" si="122"/>
        <v>0</v>
      </c>
      <c r="BI128" s="6"/>
      <c r="BJ128" s="164"/>
      <c r="BK128" s="165"/>
      <c r="BL128" s="75">
        <f t="shared" si="123"/>
        <v>0</v>
      </c>
      <c r="BM128" s="255"/>
      <c r="BN128" s="6"/>
      <c r="BO128" s="72">
        <f t="shared" si="124"/>
        <v>0</v>
      </c>
      <c r="BP128" s="6"/>
      <c r="BQ128" s="164"/>
      <c r="BR128" s="147"/>
      <c r="BS128" s="75">
        <f t="shared" si="125"/>
        <v>0</v>
      </c>
      <c r="BT128" s="255"/>
      <c r="BU128" s="6"/>
      <c r="BV128" s="190">
        <f t="shared" si="126"/>
        <v>0</v>
      </c>
      <c r="BW128" s="6"/>
      <c r="BX128" s="164"/>
      <c r="BY128" s="147"/>
      <c r="BZ128" s="190">
        <f t="shared" si="134"/>
        <v>0</v>
      </c>
      <c r="CA128" s="190"/>
      <c r="CB128" s="190"/>
      <c r="CC128" s="194">
        <f t="shared" si="138"/>
        <v>0</v>
      </c>
      <c r="CD128" s="190"/>
      <c r="CE128" s="142"/>
      <c r="CF128" s="204"/>
      <c r="CG128" s="194">
        <f t="shared" si="129"/>
        <v>0</v>
      </c>
      <c r="CH128" s="194"/>
      <c r="CI128" s="194"/>
      <c r="CJ128" s="194"/>
      <c r="CK128" s="194"/>
      <c r="CL128" s="142"/>
      <c r="CM128" s="218"/>
      <c r="CN128" s="194"/>
      <c r="CO128" s="219"/>
      <c r="CP128" s="220">
        <f t="shared" si="140"/>
        <v>80</v>
      </c>
      <c r="CQ128" s="221"/>
      <c r="CR128" s="6" t="s">
        <v>37</v>
      </c>
      <c r="CS128" s="226"/>
    </row>
    <row r="129" spans="1:97" s="2" customFormat="1" ht="15" customHeight="1">
      <c r="A129" s="41" t="s">
        <v>334</v>
      </c>
      <c r="B129" s="6" t="s">
        <v>335</v>
      </c>
      <c r="C129" s="6" t="s">
        <v>336</v>
      </c>
      <c r="D129" s="41" t="s">
        <v>35</v>
      </c>
      <c r="E129" s="234">
        <v>63</v>
      </c>
      <c r="F129" s="234"/>
      <c r="G129" s="6" t="s">
        <v>313</v>
      </c>
      <c r="H129" s="191"/>
      <c r="I129" s="6"/>
      <c r="J129" s="42"/>
      <c r="K129" s="72"/>
      <c r="L129" s="6"/>
      <c r="M129" s="73"/>
      <c r="N129" s="77"/>
      <c r="O129" s="75"/>
      <c r="P129" s="6"/>
      <c r="Q129" s="6"/>
      <c r="R129" s="72"/>
      <c r="S129" s="6"/>
      <c r="T129" s="73"/>
      <c r="U129" s="77"/>
      <c r="V129" s="88"/>
      <c r="W129" s="42"/>
      <c r="X129" s="42"/>
      <c r="Y129" s="88"/>
      <c r="Z129" s="99"/>
      <c r="AA129" s="73"/>
      <c r="AB129" s="100"/>
      <c r="AC129" s="88"/>
      <c r="AD129" s="101"/>
      <c r="AE129" s="101"/>
      <c r="AF129" s="88"/>
      <c r="AG129" s="99"/>
      <c r="AH129" s="117"/>
      <c r="AI129" s="100"/>
      <c r="AJ129" s="88"/>
      <c r="AK129" s="248"/>
      <c r="AL129" s="99"/>
      <c r="AM129" s="99"/>
      <c r="AN129" s="102"/>
      <c r="AO129" s="117"/>
      <c r="AP129" s="100"/>
      <c r="AQ129" s="251">
        <f t="shared" si="135"/>
        <v>0</v>
      </c>
      <c r="AR129" s="99"/>
      <c r="AS129" s="99">
        <v>7.5500000000000003E-3</v>
      </c>
      <c r="AT129" s="251">
        <f t="shared" si="136"/>
        <v>0</v>
      </c>
      <c r="AU129" s="99"/>
      <c r="AV129" s="122"/>
      <c r="AW129" s="100"/>
      <c r="AX129" s="251">
        <f t="shared" si="141"/>
        <v>0</v>
      </c>
      <c r="AY129" s="255"/>
      <c r="AZ129" s="258"/>
      <c r="BA129" s="141"/>
      <c r="BB129" s="141"/>
      <c r="BC129" s="142"/>
      <c r="BD129" s="143"/>
      <c r="BE129" s="141"/>
      <c r="BF129" s="255"/>
      <c r="BG129" s="6"/>
      <c r="BH129" s="72"/>
      <c r="BI129" s="6"/>
      <c r="BJ129" s="164"/>
      <c r="BK129" s="165"/>
      <c r="BL129" s="75"/>
      <c r="BM129" s="255"/>
      <c r="BN129" s="6"/>
      <c r="BO129" s="72"/>
      <c r="BP129" s="6"/>
      <c r="BQ129" s="164"/>
      <c r="BR129" s="147"/>
      <c r="BS129" s="75"/>
      <c r="BT129" s="255"/>
      <c r="BU129" s="6"/>
      <c r="BV129" s="190"/>
      <c r="BW129" s="6"/>
      <c r="BX129" s="164"/>
      <c r="BY129" s="147"/>
      <c r="BZ129" s="190"/>
      <c r="CA129" s="190"/>
      <c r="CB129" s="190"/>
      <c r="CC129" s="194"/>
      <c r="CD129" s="190"/>
      <c r="CE129" s="142"/>
      <c r="CF129" s="204"/>
      <c r="CG129" s="194"/>
      <c r="CH129" s="194"/>
      <c r="CI129" s="194"/>
      <c r="CJ129" s="194"/>
      <c r="CK129" s="194"/>
      <c r="CL129" s="142"/>
      <c r="CM129" s="218"/>
      <c r="CN129" s="194"/>
      <c r="CO129" s="219"/>
      <c r="CP129" s="220"/>
      <c r="CQ129" s="221"/>
      <c r="CR129" s="6"/>
      <c r="CS129" s="227" t="s">
        <v>42</v>
      </c>
    </row>
    <row r="130" spans="1:97" s="2" customFormat="1" ht="15" customHeight="1">
      <c r="A130" s="41" t="s">
        <v>337</v>
      </c>
      <c r="B130" s="6" t="s">
        <v>338</v>
      </c>
      <c r="C130" s="6" t="s">
        <v>339</v>
      </c>
      <c r="D130" s="41" t="s">
        <v>35</v>
      </c>
      <c r="E130" s="234"/>
      <c r="F130" s="234"/>
      <c r="G130" s="49" t="s">
        <v>340</v>
      </c>
      <c r="H130" s="191"/>
      <c r="I130" s="6"/>
      <c r="J130" s="42"/>
      <c r="K130" s="72"/>
      <c r="L130" s="6"/>
      <c r="M130" s="73"/>
      <c r="N130" s="77"/>
      <c r="O130" s="75"/>
      <c r="P130" s="6"/>
      <c r="Q130" s="6"/>
      <c r="R130" s="72"/>
      <c r="S130" s="6"/>
      <c r="T130" s="73"/>
      <c r="U130" s="77"/>
      <c r="V130" s="88"/>
      <c r="W130" s="42"/>
      <c r="X130" s="42"/>
      <c r="Y130" s="88"/>
      <c r="Z130" s="99"/>
      <c r="AA130" s="73"/>
      <c r="AB130" s="100"/>
      <c r="AC130" s="88"/>
      <c r="AD130" s="101"/>
      <c r="AE130" s="101"/>
      <c r="AF130" s="88"/>
      <c r="AG130" s="99"/>
      <c r="AH130" s="117"/>
      <c r="AI130" s="100"/>
      <c r="AJ130" s="88"/>
      <c r="AK130" s="248"/>
      <c r="AL130" s="99"/>
      <c r="AM130" s="99"/>
      <c r="AN130" s="102"/>
      <c r="AO130" s="117"/>
      <c r="AP130" s="100"/>
      <c r="AQ130" s="251">
        <f t="shared" si="135"/>
        <v>0</v>
      </c>
      <c r="AR130" s="99"/>
      <c r="AS130" s="99">
        <v>7.5500000000000003E-3</v>
      </c>
      <c r="AT130" s="251">
        <f t="shared" si="136"/>
        <v>0</v>
      </c>
      <c r="AU130" s="99"/>
      <c r="AV130" s="122"/>
      <c r="AW130" s="100"/>
      <c r="AX130" s="251">
        <f t="shared" si="141"/>
        <v>0</v>
      </c>
      <c r="AY130" s="255"/>
      <c r="AZ130" s="258"/>
      <c r="BA130" s="141"/>
      <c r="BB130" s="141"/>
      <c r="BC130" s="142"/>
      <c r="BD130" s="143"/>
      <c r="BE130" s="141"/>
      <c r="BF130" s="255"/>
      <c r="BG130" s="6"/>
      <c r="BH130" s="72"/>
      <c r="BI130" s="6"/>
      <c r="BJ130" s="164"/>
      <c r="BK130" s="165"/>
      <c r="BL130" s="75"/>
      <c r="BM130" s="255"/>
      <c r="BN130" s="6"/>
      <c r="BO130" s="72"/>
      <c r="BP130" s="6"/>
      <c r="BQ130" s="164"/>
      <c r="BR130" s="147"/>
      <c r="BS130" s="75"/>
      <c r="BT130" s="255"/>
      <c r="BU130" s="6"/>
      <c r="BV130" s="190"/>
      <c r="BW130" s="6"/>
      <c r="BX130" s="164"/>
      <c r="BY130" s="147"/>
      <c r="BZ130" s="190"/>
      <c r="CA130" s="190"/>
      <c r="CB130" s="190"/>
      <c r="CC130" s="194"/>
      <c r="CD130" s="190"/>
      <c r="CE130" s="142"/>
      <c r="CF130" s="204"/>
      <c r="CG130" s="194"/>
      <c r="CH130" s="194"/>
      <c r="CI130" s="194"/>
      <c r="CJ130" s="194"/>
      <c r="CK130" s="194"/>
      <c r="CL130" s="142"/>
      <c r="CM130" s="218"/>
      <c r="CN130" s="194"/>
      <c r="CO130" s="219"/>
      <c r="CP130" s="220"/>
      <c r="CQ130" s="221"/>
      <c r="CR130" s="6"/>
      <c r="CS130" s="358" t="s">
        <v>42</v>
      </c>
    </row>
    <row r="131" spans="1:97" s="2" customFormat="1" ht="15" customHeight="1">
      <c r="A131" s="41" t="s">
        <v>341</v>
      </c>
      <c r="B131" s="6" t="s">
        <v>342</v>
      </c>
      <c r="C131" s="6" t="s">
        <v>343</v>
      </c>
      <c r="D131" s="41" t="s">
        <v>35</v>
      </c>
      <c r="E131" s="234">
        <v>11</v>
      </c>
      <c r="F131" s="234"/>
      <c r="G131" s="49" t="s">
        <v>340</v>
      </c>
      <c r="H131" s="191"/>
      <c r="I131" s="6"/>
      <c r="J131" s="42"/>
      <c r="K131" s="72"/>
      <c r="L131" s="6"/>
      <c r="M131" s="73"/>
      <c r="N131" s="77"/>
      <c r="O131" s="75"/>
      <c r="P131" s="6"/>
      <c r="Q131" s="6"/>
      <c r="R131" s="72"/>
      <c r="S131" s="6"/>
      <c r="T131" s="73"/>
      <c r="U131" s="77"/>
      <c r="V131" s="88"/>
      <c r="W131" s="42"/>
      <c r="X131" s="42"/>
      <c r="Y131" s="88"/>
      <c r="Z131" s="99"/>
      <c r="AA131" s="73"/>
      <c r="AB131" s="100"/>
      <c r="AC131" s="88"/>
      <c r="AD131" s="101"/>
      <c r="AE131" s="101"/>
      <c r="AF131" s="88"/>
      <c r="AG131" s="99"/>
      <c r="AH131" s="117"/>
      <c r="AI131" s="100"/>
      <c r="AJ131" s="88"/>
      <c r="AK131" s="248"/>
      <c r="AL131" s="99"/>
      <c r="AM131" s="99"/>
      <c r="AN131" s="102"/>
      <c r="AO131" s="117"/>
      <c r="AP131" s="100"/>
      <c r="AQ131" s="99"/>
      <c r="AR131" s="99"/>
      <c r="AS131" s="99">
        <v>7.5500000000000003E-3</v>
      </c>
      <c r="AT131" s="251">
        <f t="shared" si="136"/>
        <v>0</v>
      </c>
      <c r="AU131" s="99"/>
      <c r="AV131" s="122"/>
      <c r="AW131" s="100"/>
      <c r="AX131" s="251">
        <f t="shared" si="141"/>
        <v>0</v>
      </c>
      <c r="AY131" s="255"/>
      <c r="AZ131" s="258"/>
      <c r="BA131" s="141"/>
      <c r="BB131" s="141"/>
      <c r="BC131" s="142"/>
      <c r="BD131" s="143"/>
      <c r="BE131" s="141"/>
      <c r="BF131" s="255"/>
      <c r="BG131" s="6"/>
      <c r="BH131" s="72"/>
      <c r="BI131" s="6"/>
      <c r="BJ131" s="164"/>
      <c r="BK131" s="165"/>
      <c r="BL131" s="75"/>
      <c r="BM131" s="255"/>
      <c r="BN131" s="6"/>
      <c r="BO131" s="72"/>
      <c r="BP131" s="6"/>
      <c r="BQ131" s="164"/>
      <c r="BR131" s="147"/>
      <c r="BS131" s="75"/>
      <c r="BT131" s="255"/>
      <c r="BU131" s="6"/>
      <c r="BV131" s="190"/>
      <c r="BW131" s="6"/>
      <c r="BX131" s="164"/>
      <c r="BY131" s="147"/>
      <c r="BZ131" s="190"/>
      <c r="CA131" s="190"/>
      <c r="CB131" s="190"/>
      <c r="CC131" s="194"/>
      <c r="CD131" s="190"/>
      <c r="CE131" s="142"/>
      <c r="CF131" s="204"/>
      <c r="CG131" s="194"/>
      <c r="CH131" s="194"/>
      <c r="CI131" s="194"/>
      <c r="CJ131" s="194"/>
      <c r="CK131" s="194"/>
      <c r="CL131" s="142"/>
      <c r="CM131" s="218"/>
      <c r="CN131" s="194"/>
      <c r="CO131" s="219"/>
      <c r="CP131" s="220"/>
      <c r="CQ131" s="221"/>
      <c r="CR131" s="6"/>
      <c r="CS131" s="358" t="s">
        <v>42</v>
      </c>
    </row>
    <row r="132" spans="1:97" s="3" customFormat="1" ht="15" customHeight="1">
      <c r="A132" s="263" t="s">
        <v>3610</v>
      </c>
      <c r="B132" s="6" t="s">
        <v>344</v>
      </c>
      <c r="C132" s="6" t="s">
        <v>323</v>
      </c>
      <c r="D132" s="41" t="s">
        <v>35</v>
      </c>
      <c r="E132" s="234">
        <v>109</v>
      </c>
      <c r="F132" s="234"/>
      <c r="G132" s="47" t="s">
        <v>313</v>
      </c>
      <c r="H132" s="191">
        <v>2109</v>
      </c>
      <c r="I132" s="276"/>
      <c r="J132" s="277"/>
      <c r="K132" s="72">
        <f>I132*J132</f>
        <v>0</v>
      </c>
      <c r="L132" s="56"/>
      <c r="M132" s="73"/>
      <c r="N132" s="77"/>
      <c r="O132" s="75">
        <f>K132-L132-M132</f>
        <v>0</v>
      </c>
      <c r="P132" s="56"/>
      <c r="Q132" s="56"/>
      <c r="R132" s="72">
        <f>P132*Q132</f>
        <v>0</v>
      </c>
      <c r="S132" s="56"/>
      <c r="T132" s="73"/>
      <c r="U132" s="77"/>
      <c r="V132" s="88">
        <f>R132-S132-T132</f>
        <v>0</v>
      </c>
      <c r="W132" s="89"/>
      <c r="X132" s="89"/>
      <c r="Y132" s="88">
        <f>W132*X132</f>
        <v>0</v>
      </c>
      <c r="Z132" s="99"/>
      <c r="AA132" s="73"/>
      <c r="AB132" s="100"/>
      <c r="AC132" s="88">
        <f>Y132-Z132-AA132</f>
        <v>0</v>
      </c>
      <c r="AD132" s="101"/>
      <c r="AE132" s="101"/>
      <c r="AF132" s="88">
        <f>AD132*AE132</f>
        <v>0</v>
      </c>
      <c r="AG132" s="99"/>
      <c r="AH132" s="117"/>
      <c r="AI132" s="100"/>
      <c r="AJ132" s="88">
        <f>AF132-AG132-AH132</f>
        <v>0</v>
      </c>
      <c r="AK132" s="248"/>
      <c r="AL132" s="99"/>
      <c r="AM132" s="99"/>
      <c r="AN132" s="102"/>
      <c r="AO132" s="117"/>
      <c r="AP132" s="100"/>
      <c r="AQ132" s="99"/>
      <c r="AR132" s="99"/>
      <c r="AS132" s="99"/>
      <c r="AT132" s="251">
        <f t="shared" si="136"/>
        <v>0</v>
      </c>
      <c r="AU132" s="99"/>
      <c r="AV132" s="122" t="s">
        <v>118</v>
      </c>
      <c r="AW132" s="100"/>
      <c r="AX132" s="251">
        <v>3593.3</v>
      </c>
      <c r="AY132" s="151">
        <v>26000</v>
      </c>
      <c r="AZ132" s="258">
        <v>8.0000000000000002E-3</v>
      </c>
      <c r="BA132" s="141">
        <f>AY132*AZ132</f>
        <v>208</v>
      </c>
      <c r="BB132" s="141"/>
      <c r="BC132" s="142">
        <v>3000</v>
      </c>
      <c r="BD132" s="143"/>
      <c r="BE132" s="141">
        <f>BA132-BB132-BC132</f>
        <v>-2792</v>
      </c>
      <c r="BF132" s="151">
        <v>26000</v>
      </c>
      <c r="BG132" s="56">
        <v>8.8000000000000005E-3</v>
      </c>
      <c r="BH132" s="72">
        <f>BF132*BG132</f>
        <v>228.8</v>
      </c>
      <c r="BI132" s="56"/>
      <c r="BJ132" s="164">
        <v>228.8</v>
      </c>
      <c r="BK132" s="165"/>
      <c r="BL132" s="260">
        <f>BH132-BI132-BJ132</f>
        <v>0</v>
      </c>
      <c r="BM132" s="151">
        <v>26000</v>
      </c>
      <c r="BN132" s="56">
        <v>9.3200000000000002E-3</v>
      </c>
      <c r="BO132" s="72">
        <f>BM132*BN132</f>
        <v>242.32</v>
      </c>
      <c r="BP132" s="56"/>
      <c r="BQ132" s="164">
        <v>242.32</v>
      </c>
      <c r="BR132" s="147"/>
      <c r="BS132" s="75">
        <f>BO132-BP132-BQ132</f>
        <v>0</v>
      </c>
      <c r="BT132" s="151">
        <v>26000</v>
      </c>
      <c r="BU132" s="56">
        <v>1.49E-2</v>
      </c>
      <c r="BV132" s="190">
        <f>BT132*BU132</f>
        <v>387.4</v>
      </c>
      <c r="BW132" s="56"/>
      <c r="BX132" s="164"/>
      <c r="BY132" s="147"/>
      <c r="BZ132" s="190">
        <f>BV132-BX132-BW132</f>
        <v>387.4</v>
      </c>
      <c r="CA132" s="144">
        <v>26000</v>
      </c>
      <c r="CB132" s="191">
        <v>1.6087000000000001E-2</v>
      </c>
      <c r="CC132" s="194">
        <f>CA132*CB132</f>
        <v>418.262</v>
      </c>
      <c r="CD132" s="190"/>
      <c r="CE132" s="142"/>
      <c r="CF132" s="204"/>
      <c r="CG132" s="206">
        <f>CC132-CD132-CE132</f>
        <v>418.262</v>
      </c>
      <c r="CH132" s="141"/>
      <c r="CI132" s="141"/>
      <c r="CJ132" s="141"/>
      <c r="CK132" s="141"/>
      <c r="CL132" s="142"/>
      <c r="CM132" s="218"/>
      <c r="CN132" s="141"/>
      <c r="CO132" s="219"/>
      <c r="CP132" s="220">
        <f>O132+V132+AC132+AJ132+AQ132+AX132+BE132+BL132+BS132+BZ132+CG132</f>
        <v>1606.9620000000002</v>
      </c>
      <c r="CQ132" s="221">
        <v>418.26</v>
      </c>
      <c r="CR132" s="6" t="s">
        <v>37</v>
      </c>
      <c r="CS132" s="228"/>
    </row>
    <row r="133" spans="1:97" s="3" customFormat="1" ht="15" customHeight="1">
      <c r="A133" s="264" t="s">
        <v>345</v>
      </c>
      <c r="B133" s="6" t="s">
        <v>346</v>
      </c>
      <c r="C133" s="6" t="s">
        <v>347</v>
      </c>
      <c r="D133" s="41" t="s">
        <v>35</v>
      </c>
      <c r="E133" s="234"/>
      <c r="F133" s="234"/>
      <c r="G133" s="47" t="s">
        <v>53</v>
      </c>
      <c r="H133" s="191"/>
      <c r="I133" s="276"/>
      <c r="J133" s="277"/>
      <c r="K133" s="72"/>
      <c r="L133" s="56"/>
      <c r="M133" s="73"/>
      <c r="N133" s="77"/>
      <c r="O133" s="75"/>
      <c r="P133" s="56"/>
      <c r="Q133" s="56"/>
      <c r="R133" s="72"/>
      <c r="S133" s="56"/>
      <c r="T133" s="73"/>
      <c r="U133" s="77"/>
      <c r="V133" s="88"/>
      <c r="W133" s="89"/>
      <c r="X133" s="89"/>
      <c r="Y133" s="88"/>
      <c r="Z133" s="99"/>
      <c r="AA133" s="73"/>
      <c r="AB133" s="100"/>
      <c r="AC133" s="88"/>
      <c r="AD133" s="101"/>
      <c r="AE133" s="101"/>
      <c r="AF133" s="88"/>
      <c r="AG133" s="99"/>
      <c r="AH133" s="117"/>
      <c r="AI133" s="100"/>
      <c r="AJ133" s="88"/>
      <c r="AK133" s="248"/>
      <c r="AL133" s="99"/>
      <c r="AM133" s="99"/>
      <c r="AN133" s="102"/>
      <c r="AO133" s="117"/>
      <c r="AP133" s="100"/>
      <c r="AQ133" s="99"/>
      <c r="AR133" s="99"/>
      <c r="AS133" s="99"/>
      <c r="AT133" s="251">
        <f t="shared" si="136"/>
        <v>0</v>
      </c>
      <c r="AU133" s="99"/>
      <c r="AV133" s="122"/>
      <c r="AW133" s="100"/>
      <c r="AX133" s="99"/>
      <c r="AY133" s="151"/>
      <c r="AZ133" s="258"/>
      <c r="BA133" s="141"/>
      <c r="BB133" s="141"/>
      <c r="BC133" s="142"/>
      <c r="BD133" s="143"/>
      <c r="BE133" s="141"/>
      <c r="BF133" s="151"/>
      <c r="BG133" s="56"/>
      <c r="BH133" s="72"/>
      <c r="BI133" s="56"/>
      <c r="BJ133" s="164"/>
      <c r="BK133" s="165"/>
      <c r="BL133" s="75"/>
      <c r="BM133" s="151"/>
      <c r="BN133" s="56"/>
      <c r="BO133" s="72"/>
      <c r="BP133" s="56"/>
      <c r="BQ133" s="164"/>
      <c r="BR133" s="147"/>
      <c r="BS133" s="75"/>
      <c r="BT133" s="151"/>
      <c r="BU133" s="56"/>
      <c r="BV133" s="190"/>
      <c r="BW133" s="56"/>
      <c r="BX133" s="164"/>
      <c r="BY133" s="147"/>
      <c r="BZ133" s="190"/>
      <c r="CA133" s="144"/>
      <c r="CB133" s="191"/>
      <c r="CC133" s="194"/>
      <c r="CD133" s="190"/>
      <c r="CE133" s="142"/>
      <c r="CF133" s="204"/>
      <c r="CG133" s="141"/>
      <c r="CH133" s="141"/>
      <c r="CI133" s="141"/>
      <c r="CJ133" s="141"/>
      <c r="CK133" s="141"/>
      <c r="CL133" s="142"/>
      <c r="CM133" s="218"/>
      <c r="CN133" s="141"/>
      <c r="CO133" s="219"/>
      <c r="CP133" s="220"/>
      <c r="CQ133" s="221"/>
      <c r="CR133" s="6"/>
      <c r="CS133" s="227" t="s">
        <v>42</v>
      </c>
    </row>
    <row r="134" spans="1:97" s="3" customFormat="1" ht="15" customHeight="1">
      <c r="A134" s="264" t="s">
        <v>348</v>
      </c>
      <c r="B134" s="6" t="s">
        <v>349</v>
      </c>
      <c r="C134" s="6" t="s">
        <v>347</v>
      </c>
      <c r="D134" s="41" t="s">
        <v>35</v>
      </c>
      <c r="E134" s="234"/>
      <c r="F134" s="234"/>
      <c r="G134" s="49" t="s">
        <v>340</v>
      </c>
      <c r="H134" s="191"/>
      <c r="I134" s="276"/>
      <c r="J134" s="277"/>
      <c r="K134" s="72"/>
      <c r="L134" s="56"/>
      <c r="M134" s="73"/>
      <c r="N134" s="77"/>
      <c r="O134" s="75"/>
      <c r="P134" s="56"/>
      <c r="Q134" s="56"/>
      <c r="R134" s="72"/>
      <c r="S134" s="56"/>
      <c r="T134" s="73"/>
      <c r="U134" s="77"/>
      <c r="V134" s="88"/>
      <c r="W134" s="89"/>
      <c r="X134" s="89"/>
      <c r="Y134" s="88"/>
      <c r="Z134" s="99"/>
      <c r="AA134" s="73"/>
      <c r="AB134" s="100"/>
      <c r="AC134" s="88"/>
      <c r="AD134" s="101"/>
      <c r="AE134" s="101"/>
      <c r="AF134" s="88"/>
      <c r="AG134" s="99"/>
      <c r="AH134" s="117"/>
      <c r="AI134" s="100"/>
      <c r="AJ134" s="88"/>
      <c r="AK134" s="248"/>
      <c r="AL134" s="99"/>
      <c r="AM134" s="99"/>
      <c r="AN134" s="102"/>
      <c r="AO134" s="117"/>
      <c r="AP134" s="100"/>
      <c r="AQ134" s="99"/>
      <c r="AR134" s="99"/>
      <c r="AS134" s="99"/>
      <c r="AT134" s="251">
        <f t="shared" si="136"/>
        <v>0</v>
      </c>
      <c r="AU134" s="99"/>
      <c r="AV134" s="122"/>
      <c r="AW134" s="100"/>
      <c r="AX134" s="99"/>
      <c r="AY134" s="151"/>
      <c r="AZ134" s="258"/>
      <c r="BA134" s="141"/>
      <c r="BB134" s="141"/>
      <c r="BC134" s="142"/>
      <c r="BD134" s="143"/>
      <c r="BE134" s="141"/>
      <c r="BF134" s="151"/>
      <c r="BG134" s="56"/>
      <c r="BH134" s="72"/>
      <c r="BI134" s="56"/>
      <c r="BJ134" s="164"/>
      <c r="BK134" s="165"/>
      <c r="BL134" s="75"/>
      <c r="BM134" s="151"/>
      <c r="BN134" s="56"/>
      <c r="BO134" s="72"/>
      <c r="BP134" s="56"/>
      <c r="BQ134" s="164"/>
      <c r="BR134" s="147"/>
      <c r="BS134" s="75"/>
      <c r="BT134" s="151"/>
      <c r="BU134" s="56"/>
      <c r="BV134" s="190"/>
      <c r="BW134" s="56"/>
      <c r="BX134" s="164"/>
      <c r="BY134" s="147"/>
      <c r="BZ134" s="190"/>
      <c r="CA134" s="144"/>
      <c r="CB134" s="191"/>
      <c r="CC134" s="194"/>
      <c r="CD134" s="190"/>
      <c r="CE134" s="142"/>
      <c r="CF134" s="204"/>
      <c r="CG134" s="141"/>
      <c r="CH134" s="141"/>
      <c r="CI134" s="141"/>
      <c r="CJ134" s="141"/>
      <c r="CK134" s="141"/>
      <c r="CL134" s="142"/>
      <c r="CM134" s="218"/>
      <c r="CN134" s="141"/>
      <c r="CO134" s="219"/>
      <c r="CP134" s="220"/>
      <c r="CQ134" s="221"/>
      <c r="CR134" s="6"/>
      <c r="CS134" s="358" t="s">
        <v>42</v>
      </c>
    </row>
    <row r="135" spans="1:97" s="3" customFormat="1" ht="15" customHeight="1">
      <c r="A135" s="264" t="s">
        <v>350</v>
      </c>
      <c r="B135" s="6" t="s">
        <v>351</v>
      </c>
      <c r="C135" s="6" t="s">
        <v>352</v>
      </c>
      <c r="D135" s="41" t="s">
        <v>35</v>
      </c>
      <c r="E135" s="234">
        <v>143</v>
      </c>
      <c r="F135" s="234"/>
      <c r="G135" s="47" t="s">
        <v>353</v>
      </c>
      <c r="H135" s="191"/>
      <c r="I135" s="276"/>
      <c r="J135" s="277"/>
      <c r="K135" s="72"/>
      <c r="L135" s="56"/>
      <c r="M135" s="73"/>
      <c r="N135" s="77"/>
      <c r="O135" s="75"/>
      <c r="P135" s="56"/>
      <c r="Q135" s="56"/>
      <c r="R135" s="72"/>
      <c r="S135" s="56"/>
      <c r="T135" s="73"/>
      <c r="U135" s="77"/>
      <c r="V135" s="88"/>
      <c r="W135" s="89"/>
      <c r="X135" s="89"/>
      <c r="Y135" s="88"/>
      <c r="Z135" s="99"/>
      <c r="AA135" s="73"/>
      <c r="AB135" s="100"/>
      <c r="AC135" s="88"/>
      <c r="AD135" s="101"/>
      <c r="AE135" s="101"/>
      <c r="AF135" s="88"/>
      <c r="AG135" s="99"/>
      <c r="AH135" s="117"/>
      <c r="AI135" s="100"/>
      <c r="AJ135" s="88"/>
      <c r="AK135" s="248"/>
      <c r="AL135" s="99"/>
      <c r="AM135" s="99"/>
      <c r="AN135" s="102"/>
      <c r="AO135" s="117"/>
      <c r="AP135" s="100"/>
      <c r="AQ135" s="99"/>
      <c r="AR135" s="99"/>
      <c r="AS135" s="99">
        <v>7.5500000000000003E-3</v>
      </c>
      <c r="AT135" s="251">
        <f t="shared" si="136"/>
        <v>0</v>
      </c>
      <c r="AU135" s="99"/>
      <c r="AV135" s="122"/>
      <c r="AW135" s="100"/>
      <c r="AX135" s="99"/>
      <c r="AY135" s="151"/>
      <c r="AZ135" s="258"/>
      <c r="BA135" s="141"/>
      <c r="BB135" s="141"/>
      <c r="BC135" s="142"/>
      <c r="BD135" s="143"/>
      <c r="BE135" s="141"/>
      <c r="BF135" s="151"/>
      <c r="BG135" s="56"/>
      <c r="BH135" s="72"/>
      <c r="BI135" s="56"/>
      <c r="BJ135" s="164"/>
      <c r="BK135" s="165"/>
      <c r="BL135" s="75"/>
      <c r="BM135" s="151"/>
      <c r="BN135" s="56"/>
      <c r="BO135" s="72"/>
      <c r="BP135" s="56"/>
      <c r="BQ135" s="164"/>
      <c r="BR135" s="147"/>
      <c r="BS135" s="75"/>
      <c r="BT135" s="151"/>
      <c r="BU135" s="56"/>
      <c r="BV135" s="190"/>
      <c r="BW135" s="56"/>
      <c r="BX135" s="164"/>
      <c r="BY135" s="147"/>
      <c r="BZ135" s="190"/>
      <c r="CA135" s="144"/>
      <c r="CB135" s="191"/>
      <c r="CC135" s="194"/>
      <c r="CD135" s="190"/>
      <c r="CE135" s="142"/>
      <c r="CF135" s="204"/>
      <c r="CG135" s="141"/>
      <c r="CH135" s="141"/>
      <c r="CI135" s="141"/>
      <c r="CJ135" s="141"/>
      <c r="CK135" s="141"/>
      <c r="CL135" s="142"/>
      <c r="CM135" s="218"/>
      <c r="CN135" s="141"/>
      <c r="CO135" s="219"/>
      <c r="CP135" s="220"/>
      <c r="CQ135" s="221"/>
      <c r="CR135" s="6"/>
      <c r="CS135" s="359" t="s">
        <v>42</v>
      </c>
    </row>
    <row r="136" spans="1:97" s="3" customFormat="1" ht="15" customHeight="1">
      <c r="A136" s="264" t="s">
        <v>354</v>
      </c>
      <c r="B136" s="6" t="s">
        <v>355</v>
      </c>
      <c r="C136" s="6" t="s">
        <v>347</v>
      </c>
      <c r="D136" s="41" t="s">
        <v>35</v>
      </c>
      <c r="E136" s="234"/>
      <c r="F136" s="234"/>
      <c r="G136" s="47" t="s">
        <v>356</v>
      </c>
      <c r="H136" s="191"/>
      <c r="I136" s="276"/>
      <c r="J136" s="277"/>
      <c r="K136" s="72"/>
      <c r="L136" s="56"/>
      <c r="M136" s="73"/>
      <c r="N136" s="77"/>
      <c r="O136" s="75"/>
      <c r="P136" s="56"/>
      <c r="Q136" s="56"/>
      <c r="R136" s="72"/>
      <c r="S136" s="56"/>
      <c r="T136" s="73"/>
      <c r="U136" s="77"/>
      <c r="V136" s="88"/>
      <c r="W136" s="89"/>
      <c r="X136" s="89"/>
      <c r="Y136" s="88"/>
      <c r="Z136" s="99"/>
      <c r="AA136" s="73"/>
      <c r="AB136" s="100"/>
      <c r="AC136" s="88"/>
      <c r="AD136" s="101"/>
      <c r="AE136" s="101"/>
      <c r="AF136" s="88"/>
      <c r="AG136" s="99"/>
      <c r="AH136" s="117"/>
      <c r="AI136" s="100"/>
      <c r="AJ136" s="88"/>
      <c r="AK136" s="248"/>
      <c r="AL136" s="99"/>
      <c r="AM136" s="99"/>
      <c r="AN136" s="102"/>
      <c r="AO136" s="117"/>
      <c r="AP136" s="100"/>
      <c r="AQ136" s="99"/>
      <c r="AR136" s="99"/>
      <c r="AS136" s="99"/>
      <c r="AT136" s="99"/>
      <c r="AU136" s="99"/>
      <c r="AV136" s="122"/>
      <c r="AW136" s="100"/>
      <c r="AX136" s="99"/>
      <c r="AY136" s="151"/>
      <c r="AZ136" s="258"/>
      <c r="BA136" s="141"/>
      <c r="BB136" s="141"/>
      <c r="BC136" s="142"/>
      <c r="BD136" s="143"/>
      <c r="BE136" s="141"/>
      <c r="BF136" s="151"/>
      <c r="BG136" s="56"/>
      <c r="BH136" s="72"/>
      <c r="BI136" s="56"/>
      <c r="BJ136" s="164"/>
      <c r="BK136" s="165"/>
      <c r="BL136" s="75"/>
      <c r="BM136" s="151"/>
      <c r="BN136" s="56"/>
      <c r="BO136" s="72"/>
      <c r="BP136" s="56"/>
      <c r="BQ136" s="164"/>
      <c r="BR136" s="147"/>
      <c r="BS136" s="75"/>
      <c r="BT136" s="151"/>
      <c r="BU136" s="56"/>
      <c r="BV136" s="190"/>
      <c r="BW136" s="56"/>
      <c r="BX136" s="164"/>
      <c r="BY136" s="147"/>
      <c r="BZ136" s="190"/>
      <c r="CA136" s="144"/>
      <c r="CB136" s="191"/>
      <c r="CC136" s="194"/>
      <c r="CD136" s="190"/>
      <c r="CE136" s="142"/>
      <c r="CF136" s="204"/>
      <c r="CG136" s="141"/>
      <c r="CH136" s="141"/>
      <c r="CI136" s="141"/>
      <c r="CJ136" s="141"/>
      <c r="CK136" s="141"/>
      <c r="CL136" s="142"/>
      <c r="CM136" s="218"/>
      <c r="CN136" s="141"/>
      <c r="CO136" s="219"/>
      <c r="CP136" s="220"/>
      <c r="CQ136" s="221"/>
      <c r="CR136" s="6"/>
      <c r="CS136" s="227" t="s">
        <v>42</v>
      </c>
    </row>
    <row r="137" spans="1:97" s="3" customFormat="1" ht="15" customHeight="1">
      <c r="A137" s="264" t="s">
        <v>357</v>
      </c>
      <c r="B137" s="6" t="s">
        <v>358</v>
      </c>
      <c r="C137" s="6" t="s">
        <v>347</v>
      </c>
      <c r="D137" s="41" t="s">
        <v>35</v>
      </c>
      <c r="E137" s="234">
        <v>330</v>
      </c>
      <c r="F137" s="234"/>
      <c r="G137" s="41" t="s">
        <v>41</v>
      </c>
      <c r="H137" s="191"/>
      <c r="I137" s="276"/>
      <c r="J137" s="277"/>
      <c r="K137" s="72"/>
      <c r="L137" s="56"/>
      <c r="M137" s="73"/>
      <c r="N137" s="77"/>
      <c r="O137" s="75"/>
      <c r="P137" s="56"/>
      <c r="Q137" s="56"/>
      <c r="R137" s="72"/>
      <c r="S137" s="56"/>
      <c r="T137" s="73"/>
      <c r="U137" s="77"/>
      <c r="V137" s="88"/>
      <c r="W137" s="89"/>
      <c r="X137" s="89"/>
      <c r="Y137" s="88"/>
      <c r="Z137" s="99"/>
      <c r="AA137" s="73"/>
      <c r="AB137" s="100"/>
      <c r="AC137" s="88"/>
      <c r="AD137" s="101"/>
      <c r="AE137" s="101"/>
      <c r="AF137" s="88"/>
      <c r="AG137" s="99"/>
      <c r="AH137" s="117"/>
      <c r="AI137" s="100"/>
      <c r="AJ137" s="88"/>
      <c r="AK137" s="248"/>
      <c r="AL137" s="99"/>
      <c r="AM137" s="99"/>
      <c r="AN137" s="102"/>
      <c r="AO137" s="117"/>
      <c r="AP137" s="100"/>
      <c r="AQ137" s="99"/>
      <c r="AR137" s="99"/>
      <c r="AS137" s="99"/>
      <c r="AT137" s="99"/>
      <c r="AU137" s="99"/>
      <c r="AV137" s="122"/>
      <c r="AW137" s="100"/>
      <c r="AX137" s="99"/>
      <c r="AY137" s="151"/>
      <c r="AZ137" s="258"/>
      <c r="BA137" s="141"/>
      <c r="BB137" s="141"/>
      <c r="BC137" s="142"/>
      <c r="BD137" s="143"/>
      <c r="BE137" s="141"/>
      <c r="BF137" s="151"/>
      <c r="BG137" s="56"/>
      <c r="BH137" s="72"/>
      <c r="BI137" s="56"/>
      <c r="BJ137" s="164"/>
      <c r="BK137" s="165"/>
      <c r="BL137" s="75"/>
      <c r="BM137" s="151"/>
      <c r="BN137" s="56"/>
      <c r="BO137" s="72"/>
      <c r="BP137" s="56"/>
      <c r="BQ137" s="164"/>
      <c r="BR137" s="147"/>
      <c r="BS137" s="75"/>
      <c r="BT137" s="151"/>
      <c r="BU137" s="56"/>
      <c r="BV137" s="190"/>
      <c r="BW137" s="56"/>
      <c r="BX137" s="164"/>
      <c r="BY137" s="147"/>
      <c r="BZ137" s="190"/>
      <c r="CA137" s="144"/>
      <c r="CB137" s="191"/>
      <c r="CC137" s="194"/>
      <c r="CD137" s="190"/>
      <c r="CE137" s="142"/>
      <c r="CF137" s="204"/>
      <c r="CG137" s="141"/>
      <c r="CH137" s="141"/>
      <c r="CI137" s="141"/>
      <c r="CJ137" s="141"/>
      <c r="CK137" s="141"/>
      <c r="CL137" s="142"/>
      <c r="CM137" s="218"/>
      <c r="CN137" s="141"/>
      <c r="CO137" s="219"/>
      <c r="CP137" s="220"/>
      <c r="CQ137" s="221"/>
      <c r="CR137" s="6"/>
      <c r="CS137" s="227" t="s">
        <v>42</v>
      </c>
    </row>
    <row r="138" spans="1:97" s="3" customFormat="1" ht="15" customHeight="1">
      <c r="A138" s="264" t="s">
        <v>359</v>
      </c>
      <c r="B138" s="6" t="s">
        <v>360</v>
      </c>
      <c r="C138" s="6" t="s">
        <v>347</v>
      </c>
      <c r="D138" s="41" t="s">
        <v>35</v>
      </c>
      <c r="E138" s="234" t="s">
        <v>361</v>
      </c>
      <c r="F138" s="234">
        <v>5</v>
      </c>
      <c r="G138" s="49" t="s">
        <v>340</v>
      </c>
      <c r="H138" s="191"/>
      <c r="I138" s="276"/>
      <c r="J138" s="277"/>
      <c r="K138" s="72"/>
      <c r="L138" s="56"/>
      <c r="M138" s="73"/>
      <c r="N138" s="77"/>
      <c r="O138" s="75"/>
      <c r="P138" s="56"/>
      <c r="Q138" s="56"/>
      <c r="R138" s="72"/>
      <c r="S138" s="56"/>
      <c r="T138" s="73"/>
      <c r="U138" s="77"/>
      <c r="V138" s="88"/>
      <c r="W138" s="89"/>
      <c r="X138" s="89"/>
      <c r="Y138" s="88"/>
      <c r="Z138" s="99"/>
      <c r="AA138" s="73"/>
      <c r="AB138" s="100"/>
      <c r="AC138" s="88"/>
      <c r="AD138" s="101"/>
      <c r="AE138" s="101"/>
      <c r="AF138" s="88"/>
      <c r="AG138" s="99"/>
      <c r="AH138" s="117"/>
      <c r="AI138" s="100"/>
      <c r="AJ138" s="88"/>
      <c r="AK138" s="248"/>
      <c r="AL138" s="99"/>
      <c r="AM138" s="99"/>
      <c r="AN138" s="102"/>
      <c r="AO138" s="117"/>
      <c r="AP138" s="100"/>
      <c r="AQ138" s="99"/>
      <c r="AR138" s="99"/>
      <c r="AS138" s="99"/>
      <c r="AT138" s="99"/>
      <c r="AU138" s="99"/>
      <c r="AV138" s="122"/>
      <c r="AW138" s="100"/>
      <c r="AX138" s="99"/>
      <c r="AY138" s="151"/>
      <c r="AZ138" s="258"/>
      <c r="BA138" s="141"/>
      <c r="BB138" s="141"/>
      <c r="BC138" s="142"/>
      <c r="BD138" s="143"/>
      <c r="BE138" s="141"/>
      <c r="BF138" s="151"/>
      <c r="BG138" s="56"/>
      <c r="BH138" s="72"/>
      <c r="BI138" s="56"/>
      <c r="BJ138" s="164"/>
      <c r="BK138" s="165"/>
      <c r="BL138" s="75"/>
      <c r="BM138" s="151"/>
      <c r="BN138" s="56"/>
      <c r="BO138" s="72"/>
      <c r="BP138" s="56"/>
      <c r="BQ138" s="164"/>
      <c r="BR138" s="147"/>
      <c r="BS138" s="75"/>
      <c r="BT138" s="151"/>
      <c r="BU138" s="56"/>
      <c r="BV138" s="190"/>
      <c r="BW138" s="56"/>
      <c r="BX138" s="164"/>
      <c r="BY138" s="147"/>
      <c r="BZ138" s="190"/>
      <c r="CA138" s="144"/>
      <c r="CB138" s="191"/>
      <c r="CC138" s="194"/>
      <c r="CD138" s="190"/>
      <c r="CE138" s="142"/>
      <c r="CF138" s="204"/>
      <c r="CG138" s="141"/>
      <c r="CH138" s="141"/>
      <c r="CI138" s="141"/>
      <c r="CJ138" s="141"/>
      <c r="CK138" s="141"/>
      <c r="CL138" s="142"/>
      <c r="CM138" s="218"/>
      <c r="CN138" s="141"/>
      <c r="CO138" s="219"/>
      <c r="CP138" s="220"/>
      <c r="CQ138" s="221"/>
      <c r="CR138" s="6"/>
      <c r="CS138" s="358" t="s">
        <v>42</v>
      </c>
    </row>
    <row r="139" spans="1:97" s="3" customFormat="1" ht="15" customHeight="1">
      <c r="A139" s="264" t="s">
        <v>362</v>
      </c>
      <c r="B139" s="6" t="s">
        <v>363</v>
      </c>
      <c r="C139" s="6" t="s">
        <v>40</v>
      </c>
      <c r="D139" s="41" t="s">
        <v>35</v>
      </c>
      <c r="E139" s="234"/>
      <c r="F139" s="234"/>
      <c r="G139" s="47" t="s">
        <v>356</v>
      </c>
      <c r="H139" s="191"/>
      <c r="I139" s="276"/>
      <c r="J139" s="277"/>
      <c r="K139" s="72"/>
      <c r="L139" s="56"/>
      <c r="M139" s="73"/>
      <c r="N139" s="77"/>
      <c r="O139" s="75"/>
      <c r="P139" s="56"/>
      <c r="Q139" s="56"/>
      <c r="R139" s="72"/>
      <c r="S139" s="56"/>
      <c r="T139" s="73"/>
      <c r="U139" s="77"/>
      <c r="V139" s="88"/>
      <c r="W139" s="89"/>
      <c r="X139" s="89"/>
      <c r="Y139" s="88"/>
      <c r="Z139" s="99"/>
      <c r="AA139" s="73"/>
      <c r="AB139" s="100"/>
      <c r="AC139" s="88"/>
      <c r="AD139" s="101"/>
      <c r="AE139" s="101"/>
      <c r="AF139" s="88"/>
      <c r="AG139" s="99"/>
      <c r="AH139" s="117"/>
      <c r="AI139" s="100"/>
      <c r="AJ139" s="88"/>
      <c r="AK139" s="248"/>
      <c r="AL139" s="99"/>
      <c r="AM139" s="99"/>
      <c r="AN139" s="102"/>
      <c r="AO139" s="117"/>
      <c r="AP139" s="100"/>
      <c r="AQ139" s="99"/>
      <c r="AR139" s="99"/>
      <c r="AS139" s="99"/>
      <c r="AT139" s="99"/>
      <c r="AU139" s="99"/>
      <c r="AV139" s="122"/>
      <c r="AW139" s="100"/>
      <c r="AX139" s="99"/>
      <c r="AY139" s="151"/>
      <c r="AZ139" s="258"/>
      <c r="BA139" s="141"/>
      <c r="BB139" s="141"/>
      <c r="BC139" s="142"/>
      <c r="BD139" s="143"/>
      <c r="BE139" s="141"/>
      <c r="BF139" s="151"/>
      <c r="BG139" s="56"/>
      <c r="BH139" s="72"/>
      <c r="BI139" s="56"/>
      <c r="BJ139" s="164"/>
      <c r="BK139" s="165"/>
      <c r="BL139" s="75"/>
      <c r="BM139" s="151"/>
      <c r="BN139" s="56"/>
      <c r="BO139" s="72"/>
      <c r="BP139" s="56"/>
      <c r="BQ139" s="164"/>
      <c r="BR139" s="147"/>
      <c r="BS139" s="75"/>
      <c r="BT139" s="151"/>
      <c r="BU139" s="56"/>
      <c r="BV139" s="190"/>
      <c r="BW139" s="56"/>
      <c r="BX139" s="164"/>
      <c r="BY139" s="147"/>
      <c r="BZ139" s="190"/>
      <c r="CA139" s="144"/>
      <c r="CB139" s="191"/>
      <c r="CC139" s="194"/>
      <c r="CD139" s="190"/>
      <c r="CE139" s="142"/>
      <c r="CF139" s="204"/>
      <c r="CG139" s="141"/>
      <c r="CH139" s="141"/>
      <c r="CI139" s="141"/>
      <c r="CJ139" s="141"/>
      <c r="CK139" s="141"/>
      <c r="CL139" s="142"/>
      <c r="CM139" s="218"/>
      <c r="CN139" s="141"/>
      <c r="CO139" s="219"/>
      <c r="CP139" s="220"/>
      <c r="CQ139" s="221"/>
      <c r="CR139" s="6"/>
      <c r="CS139" s="227" t="s">
        <v>42</v>
      </c>
    </row>
    <row r="140" spans="1:97" s="3" customFormat="1" ht="15" customHeight="1">
      <c r="A140" s="264" t="s">
        <v>364</v>
      </c>
      <c r="B140" s="6" t="s">
        <v>365</v>
      </c>
      <c r="C140" s="6" t="s">
        <v>366</v>
      </c>
      <c r="D140" s="41" t="s">
        <v>35</v>
      </c>
      <c r="E140" s="234"/>
      <c r="F140" s="234"/>
      <c r="G140" s="47" t="s">
        <v>356</v>
      </c>
      <c r="H140" s="191"/>
      <c r="I140" s="276"/>
      <c r="J140" s="277"/>
      <c r="K140" s="72"/>
      <c r="L140" s="56"/>
      <c r="M140" s="73"/>
      <c r="N140" s="77"/>
      <c r="O140" s="75"/>
      <c r="P140" s="56"/>
      <c r="Q140" s="56"/>
      <c r="R140" s="72"/>
      <c r="S140" s="56"/>
      <c r="T140" s="73"/>
      <c r="U140" s="77"/>
      <c r="V140" s="88"/>
      <c r="W140" s="89"/>
      <c r="X140" s="89"/>
      <c r="Y140" s="88"/>
      <c r="Z140" s="99"/>
      <c r="AA140" s="73"/>
      <c r="AB140" s="100"/>
      <c r="AC140" s="88"/>
      <c r="AD140" s="101"/>
      <c r="AE140" s="101"/>
      <c r="AF140" s="88"/>
      <c r="AG140" s="99"/>
      <c r="AH140" s="117"/>
      <c r="AI140" s="100"/>
      <c r="AJ140" s="88"/>
      <c r="AK140" s="248"/>
      <c r="AL140" s="99"/>
      <c r="AM140" s="99"/>
      <c r="AN140" s="102"/>
      <c r="AO140" s="117"/>
      <c r="AP140" s="100"/>
      <c r="AQ140" s="99"/>
      <c r="AR140" s="99"/>
      <c r="AS140" s="99"/>
      <c r="AT140" s="99"/>
      <c r="AU140" s="99"/>
      <c r="AV140" s="122"/>
      <c r="AW140" s="100"/>
      <c r="AX140" s="99"/>
      <c r="AY140" s="151"/>
      <c r="AZ140" s="258"/>
      <c r="BA140" s="141"/>
      <c r="BB140" s="141"/>
      <c r="BC140" s="142"/>
      <c r="BD140" s="143"/>
      <c r="BE140" s="141"/>
      <c r="BF140" s="151"/>
      <c r="BG140" s="56"/>
      <c r="BH140" s="72"/>
      <c r="BI140" s="56"/>
      <c r="BJ140" s="164"/>
      <c r="BK140" s="165"/>
      <c r="BL140" s="75"/>
      <c r="BM140" s="151"/>
      <c r="BN140" s="56"/>
      <c r="BO140" s="72"/>
      <c r="BP140" s="56"/>
      <c r="BQ140" s="164"/>
      <c r="BR140" s="147"/>
      <c r="BS140" s="75"/>
      <c r="BT140" s="151"/>
      <c r="BU140" s="56"/>
      <c r="BV140" s="190"/>
      <c r="BW140" s="56"/>
      <c r="BX140" s="164"/>
      <c r="BY140" s="147"/>
      <c r="BZ140" s="190"/>
      <c r="CA140" s="144"/>
      <c r="CB140" s="191"/>
      <c r="CC140" s="194"/>
      <c r="CD140" s="190"/>
      <c r="CE140" s="142"/>
      <c r="CF140" s="204"/>
      <c r="CG140" s="141"/>
      <c r="CH140" s="141"/>
      <c r="CI140" s="141"/>
      <c r="CJ140" s="141"/>
      <c r="CK140" s="141"/>
      <c r="CL140" s="142"/>
      <c r="CM140" s="218"/>
      <c r="CN140" s="141"/>
      <c r="CO140" s="219"/>
      <c r="CP140" s="220"/>
      <c r="CQ140" s="221"/>
      <c r="CR140" s="6"/>
      <c r="CS140" s="227" t="s">
        <v>42</v>
      </c>
    </row>
    <row r="141" spans="1:97" s="2" customFormat="1">
      <c r="A141" s="266" t="s">
        <v>367</v>
      </c>
      <c r="B141" s="41" t="s">
        <v>368</v>
      </c>
      <c r="C141" s="266" t="s">
        <v>369</v>
      </c>
      <c r="D141" s="266" t="s">
        <v>370</v>
      </c>
      <c r="E141" s="267">
        <v>43</v>
      </c>
      <c r="F141" s="267"/>
      <c r="G141" s="41" t="s">
        <v>371</v>
      </c>
      <c r="H141" s="6" t="s">
        <v>372</v>
      </c>
      <c r="I141" s="280">
        <v>1765000</v>
      </c>
      <c r="J141" s="281"/>
      <c r="K141" s="72">
        <f t="shared" ref="K141:K145" si="142">I141*J141</f>
        <v>0</v>
      </c>
      <c r="L141" s="282"/>
      <c r="M141" s="283"/>
      <c r="N141" s="284"/>
      <c r="O141" s="75">
        <f t="shared" ref="O141:O145" si="143">K141-L141-M141</f>
        <v>0</v>
      </c>
      <c r="P141" s="280">
        <v>1765000</v>
      </c>
      <c r="Q141" s="276"/>
      <c r="R141" s="72">
        <f t="shared" ref="R141:R145" si="144">P141*Q141</f>
        <v>0</v>
      </c>
      <c r="S141" s="282"/>
      <c r="T141" s="283"/>
      <c r="U141" s="296"/>
      <c r="V141" s="88">
        <f t="shared" ref="V141:V145" si="145">R141-S141-T141</f>
        <v>0</v>
      </c>
      <c r="W141" s="280">
        <v>1765000</v>
      </c>
      <c r="X141" s="276"/>
      <c r="Y141" s="88">
        <f t="shared" ref="Y141:Y145" si="146">W141*X141</f>
        <v>0</v>
      </c>
      <c r="Z141" s="282"/>
      <c r="AA141" s="283"/>
      <c r="AB141" s="296"/>
      <c r="AC141" s="88">
        <f t="shared" ref="AC141:AC145" si="147">Y141-Z141-AA141</f>
        <v>0</v>
      </c>
      <c r="AD141" s="280">
        <v>1765000</v>
      </c>
      <c r="AE141" s="276"/>
      <c r="AF141" s="88">
        <f t="shared" ref="AF141:AF145" si="148">AD141*AE141</f>
        <v>0</v>
      </c>
      <c r="AG141" s="282"/>
      <c r="AH141" s="286"/>
      <c r="AI141" s="296"/>
      <c r="AJ141" s="88">
        <f t="shared" ref="AJ141:AJ145" si="149">AF141-AG141-AH141</f>
        <v>0</v>
      </c>
      <c r="AK141" s="280">
        <v>1765000</v>
      </c>
      <c r="AL141" s="276"/>
      <c r="AM141" s="302">
        <f t="shared" ref="AM141:AM145" si="150">AK141*AL141</f>
        <v>0</v>
      </c>
      <c r="AN141" s="302"/>
      <c r="AO141" s="286"/>
      <c r="AP141" s="296"/>
      <c r="AQ141" s="304">
        <f t="shared" ref="AQ141:AQ145" si="151">AM141-AN141-AO141</f>
        <v>0</v>
      </c>
      <c r="AR141" s="280">
        <v>1765000</v>
      </c>
      <c r="AS141" s="43">
        <v>2.792E-2</v>
      </c>
      <c r="AT141" s="302">
        <f t="shared" ref="AT141:AT145" si="152">AR141*AS141</f>
        <v>49278.8</v>
      </c>
      <c r="AU141" s="302"/>
      <c r="AV141" s="286"/>
      <c r="AW141" s="296"/>
      <c r="AX141" s="302">
        <f t="shared" ref="AX141:AX145" si="153">AT141-AU141-AV141</f>
        <v>49278.8</v>
      </c>
      <c r="AY141" s="309">
        <v>1600000</v>
      </c>
      <c r="AZ141" s="43">
        <v>3.015E-2</v>
      </c>
      <c r="BA141" s="310">
        <f t="shared" ref="BA141:BA145" si="154">AY141*AZ141</f>
        <v>48240</v>
      </c>
      <c r="BB141" s="310"/>
      <c r="BC141" s="311"/>
      <c r="BD141" s="296"/>
      <c r="BE141" s="310">
        <f t="shared" ref="BE141:BE145" si="155">BA141-BB141-BC141</f>
        <v>48240</v>
      </c>
      <c r="BF141" s="309">
        <v>1600000</v>
      </c>
      <c r="BG141" s="43">
        <v>9.75E-3</v>
      </c>
      <c r="BH141" s="302">
        <f t="shared" ref="BH141:BH145" si="156">BF141*BG141</f>
        <v>15600</v>
      </c>
      <c r="BI141" s="302"/>
      <c r="BJ141" s="311"/>
      <c r="BK141" s="319"/>
      <c r="BL141" s="302">
        <f t="shared" ref="BL141:BL145" si="157">BH141-BI141-BJ141</f>
        <v>15600</v>
      </c>
      <c r="BM141" s="309">
        <v>1600000</v>
      </c>
      <c r="BN141" s="327">
        <v>0.01</v>
      </c>
      <c r="BO141" s="302">
        <f t="shared" ref="BO141:BO145" si="158">BM141*BN141</f>
        <v>16000</v>
      </c>
      <c r="BP141" s="302"/>
      <c r="BQ141" s="311"/>
      <c r="BR141" s="296"/>
      <c r="BS141" s="302">
        <f t="shared" ref="BS141:BS145" si="159">BO141-BP141-BQ141</f>
        <v>16000</v>
      </c>
      <c r="BT141" s="309">
        <v>1600000</v>
      </c>
      <c r="BU141" s="332">
        <v>1.0149E-2</v>
      </c>
      <c r="BV141" s="190">
        <f t="shared" ref="BV141:BV145" si="160">BT141*BU141</f>
        <v>16238.4</v>
      </c>
      <c r="BW141" s="333">
        <f>BU141*15000</f>
        <v>152.23500000000001</v>
      </c>
      <c r="BX141" s="142"/>
      <c r="BY141" s="334"/>
      <c r="BZ141" s="190">
        <f t="shared" ref="BZ141:BZ145" si="161">BV141-BX141-BW141</f>
        <v>16086.164999999999</v>
      </c>
      <c r="CA141" s="309">
        <v>1600000</v>
      </c>
      <c r="CB141" s="332">
        <v>1.0758E-2</v>
      </c>
      <c r="CC141" s="194">
        <f t="shared" ref="CC141:CC145" si="162">CA141*CB141</f>
        <v>17212.8</v>
      </c>
      <c r="CD141" s="190">
        <f>CB141*15000</f>
        <v>161.37</v>
      </c>
      <c r="CE141" s="142">
        <v>16086.165000000001</v>
      </c>
      <c r="CF141" s="204"/>
      <c r="CG141" s="348">
        <f t="shared" ref="CG141:CG145" si="163">CC141-CD141-CE141</f>
        <v>965.26499999999942</v>
      </c>
      <c r="CH141" s="194"/>
      <c r="CI141" s="194"/>
      <c r="CJ141" s="194"/>
      <c r="CK141" s="194"/>
      <c r="CL141" s="142"/>
      <c r="CM141" s="218"/>
      <c r="CN141" s="194"/>
      <c r="CO141" s="355"/>
      <c r="CP141" s="220">
        <f t="shared" ref="CP141:CP183" si="164">O141+V141+AC141+AJ141+AQ141+AX141+BE141+BL141+BS141+BZ141+CG141+CN141</f>
        <v>146170.22999999998</v>
      </c>
      <c r="CQ141" s="221"/>
      <c r="CR141" s="6"/>
      <c r="CS141" s="226"/>
    </row>
    <row r="142" spans="1:97" s="2" customFormat="1">
      <c r="A142" s="266" t="s">
        <v>373</v>
      </c>
      <c r="B142" s="41" t="s">
        <v>374</v>
      </c>
      <c r="C142" s="266" t="s">
        <v>369</v>
      </c>
      <c r="D142" s="266" t="s">
        <v>370</v>
      </c>
      <c r="E142" s="267">
        <v>99</v>
      </c>
      <c r="F142" s="6"/>
      <c r="G142" s="41" t="s">
        <v>375</v>
      </c>
      <c r="H142" s="6" t="s">
        <v>376</v>
      </c>
      <c r="I142" s="280">
        <v>1775200</v>
      </c>
      <c r="J142" s="281"/>
      <c r="K142" s="72">
        <f t="shared" si="142"/>
        <v>0</v>
      </c>
      <c r="L142" s="282"/>
      <c r="M142" s="283"/>
      <c r="N142" s="284"/>
      <c r="O142" s="75">
        <f t="shared" si="143"/>
        <v>0</v>
      </c>
      <c r="P142" s="280">
        <v>1775200</v>
      </c>
      <c r="Q142" s="276"/>
      <c r="R142" s="72">
        <f t="shared" si="144"/>
        <v>0</v>
      </c>
      <c r="S142" s="282"/>
      <c r="T142" s="283"/>
      <c r="U142" s="296"/>
      <c r="V142" s="88">
        <f t="shared" si="145"/>
        <v>0</v>
      </c>
      <c r="W142" s="280">
        <v>1775200</v>
      </c>
      <c r="X142" s="276"/>
      <c r="Y142" s="88">
        <f t="shared" si="146"/>
        <v>0</v>
      </c>
      <c r="Z142" s="282"/>
      <c r="AA142" s="283"/>
      <c r="AB142" s="296"/>
      <c r="AC142" s="88">
        <f t="shared" si="147"/>
        <v>0</v>
      </c>
      <c r="AD142" s="280">
        <v>1775200</v>
      </c>
      <c r="AE142" s="276"/>
      <c r="AF142" s="88">
        <f t="shared" si="148"/>
        <v>0</v>
      </c>
      <c r="AG142" s="282"/>
      <c r="AH142" s="286"/>
      <c r="AI142" s="296"/>
      <c r="AJ142" s="88">
        <f t="shared" si="149"/>
        <v>0</v>
      </c>
      <c r="AK142" s="280">
        <v>1775200</v>
      </c>
      <c r="AL142" s="276"/>
      <c r="AM142" s="302">
        <f t="shared" si="150"/>
        <v>0</v>
      </c>
      <c r="AN142" s="302"/>
      <c r="AO142" s="286"/>
      <c r="AP142" s="296"/>
      <c r="AQ142" s="304">
        <f t="shared" si="151"/>
        <v>0</v>
      </c>
      <c r="AR142" s="280">
        <v>1775200</v>
      </c>
      <c r="AS142" s="43">
        <v>2.792E-2</v>
      </c>
      <c r="AT142" s="302">
        <f t="shared" si="152"/>
        <v>49563.584000000003</v>
      </c>
      <c r="AU142" s="302"/>
      <c r="AV142" s="286"/>
      <c r="AW142" s="296"/>
      <c r="AX142" s="302">
        <f t="shared" si="153"/>
        <v>49563.584000000003</v>
      </c>
      <c r="AY142" s="309">
        <v>2000000</v>
      </c>
      <c r="AZ142" s="43">
        <v>3.015E-2</v>
      </c>
      <c r="BA142" s="310">
        <f t="shared" si="154"/>
        <v>60300</v>
      </c>
      <c r="BB142" s="310"/>
      <c r="BC142" s="311"/>
      <c r="BD142" s="296"/>
      <c r="BE142" s="310">
        <f t="shared" si="155"/>
        <v>60300</v>
      </c>
      <c r="BF142" s="309">
        <v>2000000</v>
      </c>
      <c r="BG142" s="43">
        <v>4.0120000000000003E-2</v>
      </c>
      <c r="BH142" s="302">
        <f t="shared" si="156"/>
        <v>80240</v>
      </c>
      <c r="BI142" s="302"/>
      <c r="BJ142" s="311"/>
      <c r="BK142" s="319"/>
      <c r="BL142" s="302">
        <f t="shared" si="157"/>
        <v>80240</v>
      </c>
      <c r="BM142" s="309">
        <v>2000000</v>
      </c>
      <c r="BN142" s="327">
        <v>0.03</v>
      </c>
      <c r="BO142" s="302">
        <f t="shared" si="158"/>
        <v>60000</v>
      </c>
      <c r="BP142" s="302"/>
      <c r="BQ142" s="311"/>
      <c r="BR142" s="296"/>
      <c r="BS142" s="302">
        <f t="shared" si="159"/>
        <v>60000</v>
      </c>
      <c r="BT142" s="309">
        <v>2000000</v>
      </c>
      <c r="BU142" s="332">
        <v>4.1399999999999999E-2</v>
      </c>
      <c r="BV142" s="190">
        <f t="shared" si="160"/>
        <v>82800</v>
      </c>
      <c r="BW142" s="335"/>
      <c r="BX142" s="164"/>
      <c r="BY142" s="334"/>
      <c r="BZ142" s="190">
        <f t="shared" si="161"/>
        <v>82800</v>
      </c>
      <c r="CA142" s="309">
        <v>2000000</v>
      </c>
      <c r="CB142" s="332">
        <v>4.3883999999999999E-2</v>
      </c>
      <c r="CC142" s="194">
        <f t="shared" si="162"/>
        <v>87768</v>
      </c>
      <c r="CD142" s="190"/>
      <c r="CE142" s="164"/>
      <c r="CF142" s="204"/>
      <c r="CG142" s="348">
        <f t="shared" si="163"/>
        <v>87768</v>
      </c>
      <c r="CH142" s="194"/>
      <c r="CI142" s="194"/>
      <c r="CJ142" s="194"/>
      <c r="CK142" s="194"/>
      <c r="CL142" s="142"/>
      <c r="CM142" s="218"/>
      <c r="CN142" s="194"/>
      <c r="CO142" s="355"/>
      <c r="CP142" s="220">
        <f t="shared" si="164"/>
        <v>420671.58400000003</v>
      </c>
      <c r="CQ142" s="221"/>
      <c r="CR142" s="6"/>
      <c r="CS142" s="226"/>
    </row>
    <row r="143" spans="1:97" s="2" customFormat="1">
      <c r="A143" s="266" t="s">
        <v>377</v>
      </c>
      <c r="B143" s="41" t="s">
        <v>368</v>
      </c>
      <c r="C143" s="266" t="s">
        <v>369</v>
      </c>
      <c r="D143" s="266" t="s">
        <v>370</v>
      </c>
      <c r="E143" s="267">
        <v>103</v>
      </c>
      <c r="F143" s="267"/>
      <c r="G143" s="41" t="s">
        <v>371</v>
      </c>
      <c r="H143" s="6" t="s">
        <v>378</v>
      </c>
      <c r="I143" s="280">
        <v>1275200</v>
      </c>
      <c r="J143" s="281"/>
      <c r="K143" s="72">
        <f t="shared" si="142"/>
        <v>0</v>
      </c>
      <c r="L143" s="282"/>
      <c r="M143" s="283"/>
      <c r="N143" s="284"/>
      <c r="O143" s="75">
        <f t="shared" si="143"/>
        <v>0</v>
      </c>
      <c r="P143" s="280">
        <v>1275200</v>
      </c>
      <c r="Q143" s="276"/>
      <c r="R143" s="72">
        <f t="shared" si="144"/>
        <v>0</v>
      </c>
      <c r="S143" s="282"/>
      <c r="T143" s="283"/>
      <c r="U143" s="296"/>
      <c r="V143" s="88">
        <f t="shared" si="145"/>
        <v>0</v>
      </c>
      <c r="W143" s="280">
        <v>1275200</v>
      </c>
      <c r="X143" s="276"/>
      <c r="Y143" s="88">
        <f t="shared" si="146"/>
        <v>0</v>
      </c>
      <c r="Z143" s="282"/>
      <c r="AA143" s="283"/>
      <c r="AB143" s="296"/>
      <c r="AC143" s="88">
        <f t="shared" si="147"/>
        <v>0</v>
      </c>
      <c r="AD143" s="280">
        <v>1275200</v>
      </c>
      <c r="AE143" s="276"/>
      <c r="AF143" s="88">
        <f t="shared" si="148"/>
        <v>0</v>
      </c>
      <c r="AG143" s="282"/>
      <c r="AH143" s="286"/>
      <c r="AI143" s="296"/>
      <c r="AJ143" s="88">
        <f t="shared" si="149"/>
        <v>0</v>
      </c>
      <c r="AK143" s="280">
        <v>1275200</v>
      </c>
      <c r="AL143" s="276"/>
      <c r="AM143" s="302">
        <f t="shared" si="150"/>
        <v>0</v>
      </c>
      <c r="AN143" s="302"/>
      <c r="AO143" s="286"/>
      <c r="AP143" s="296"/>
      <c r="AQ143" s="304">
        <f t="shared" si="151"/>
        <v>0</v>
      </c>
      <c r="AR143" s="280">
        <v>1275200</v>
      </c>
      <c r="AS143" s="43">
        <v>2.792E-2</v>
      </c>
      <c r="AT143" s="302">
        <f t="shared" si="152"/>
        <v>35603.584000000003</v>
      </c>
      <c r="AU143" s="302"/>
      <c r="AV143" s="286"/>
      <c r="AW143" s="296"/>
      <c r="AX143" s="302">
        <f t="shared" si="153"/>
        <v>35603.584000000003</v>
      </c>
      <c r="AY143" s="309">
        <v>3000000</v>
      </c>
      <c r="AZ143" s="43">
        <v>3.015E-2</v>
      </c>
      <c r="BA143" s="310">
        <f t="shared" si="154"/>
        <v>90450</v>
      </c>
      <c r="BB143" s="310"/>
      <c r="BC143" s="311"/>
      <c r="BD143" s="296"/>
      <c r="BE143" s="310">
        <f t="shared" si="155"/>
        <v>90450</v>
      </c>
      <c r="BF143" s="309">
        <v>3000000</v>
      </c>
      <c r="BG143" s="43">
        <v>4.0120000000000003E-2</v>
      </c>
      <c r="BH143" s="302">
        <f t="shared" si="156"/>
        <v>120360.00000000001</v>
      </c>
      <c r="BI143" s="302"/>
      <c r="BJ143" s="311"/>
      <c r="BK143" s="319"/>
      <c r="BL143" s="302">
        <f t="shared" si="157"/>
        <v>120360.00000000001</v>
      </c>
      <c r="BM143" s="309">
        <v>3000000</v>
      </c>
      <c r="BN143" s="327">
        <v>0.03</v>
      </c>
      <c r="BO143" s="302">
        <f t="shared" si="158"/>
        <v>90000</v>
      </c>
      <c r="BP143" s="302"/>
      <c r="BQ143" s="311"/>
      <c r="BR143" s="296"/>
      <c r="BS143" s="302">
        <f t="shared" si="159"/>
        <v>90000</v>
      </c>
      <c r="BT143" s="309">
        <v>3000000</v>
      </c>
      <c r="BU143" s="332">
        <v>4.1399999999999999E-2</v>
      </c>
      <c r="BV143" s="190">
        <f t="shared" si="160"/>
        <v>124200</v>
      </c>
      <c r="BW143" s="335"/>
      <c r="BX143" s="142"/>
      <c r="BY143" s="334"/>
      <c r="BZ143" s="190">
        <f t="shared" si="161"/>
        <v>124200</v>
      </c>
      <c r="CA143" s="309">
        <v>3000000</v>
      </c>
      <c r="CB143" s="332">
        <v>4.3883999999999999E-2</v>
      </c>
      <c r="CC143" s="194">
        <f t="shared" si="162"/>
        <v>131652</v>
      </c>
      <c r="CD143" s="190"/>
      <c r="CE143" s="142">
        <v>124200</v>
      </c>
      <c r="CF143" s="204"/>
      <c r="CG143" s="348">
        <f t="shared" si="163"/>
        <v>7452</v>
      </c>
      <c r="CH143" s="194"/>
      <c r="CI143" s="194"/>
      <c r="CJ143" s="194"/>
      <c r="CK143" s="194"/>
      <c r="CL143" s="142"/>
      <c r="CM143" s="218"/>
      <c r="CN143" s="194"/>
      <c r="CO143" s="355"/>
      <c r="CP143" s="220">
        <f t="shared" si="164"/>
        <v>468065.58400000003</v>
      </c>
      <c r="CQ143" s="221"/>
      <c r="CR143" s="6"/>
      <c r="CS143" s="226"/>
    </row>
    <row r="144" spans="1:97" s="2" customFormat="1">
      <c r="A144" s="41" t="s">
        <v>379</v>
      </c>
      <c r="B144" s="41" t="s">
        <v>380</v>
      </c>
      <c r="C144" s="41" t="s">
        <v>369</v>
      </c>
      <c r="D144" s="41" t="s">
        <v>370</v>
      </c>
      <c r="E144" s="43">
        <v>157</v>
      </c>
      <c r="F144" s="6"/>
      <c r="G144" s="41" t="s">
        <v>45</v>
      </c>
      <c r="H144" s="268" t="s">
        <v>381</v>
      </c>
      <c r="I144" s="280"/>
      <c r="J144" s="267"/>
      <c r="K144" s="72">
        <f t="shared" si="142"/>
        <v>0</v>
      </c>
      <c r="L144" s="282"/>
      <c r="M144" s="283"/>
      <c r="N144" s="285"/>
      <c r="O144" s="75">
        <f t="shared" si="143"/>
        <v>0</v>
      </c>
      <c r="P144" s="280"/>
      <c r="Q144" s="43"/>
      <c r="R144" s="72">
        <f t="shared" si="144"/>
        <v>0</v>
      </c>
      <c r="S144" s="282"/>
      <c r="T144" s="283"/>
      <c r="U144" s="297"/>
      <c r="V144" s="88">
        <f t="shared" si="145"/>
        <v>0</v>
      </c>
      <c r="W144" s="280"/>
      <c r="X144" s="43"/>
      <c r="Y144" s="88">
        <f t="shared" si="146"/>
        <v>0</v>
      </c>
      <c r="Z144" s="282"/>
      <c r="AA144" s="283"/>
      <c r="AB144" s="297"/>
      <c r="AC144" s="88">
        <f t="shared" si="147"/>
        <v>0</v>
      </c>
      <c r="AD144" s="280"/>
      <c r="AE144" s="43"/>
      <c r="AF144" s="88">
        <f t="shared" si="148"/>
        <v>0</v>
      </c>
      <c r="AG144" s="282"/>
      <c r="AH144" s="286"/>
      <c r="AI144" s="297"/>
      <c r="AJ144" s="88">
        <f t="shared" si="149"/>
        <v>0</v>
      </c>
      <c r="AK144" s="280"/>
      <c r="AL144" s="43"/>
      <c r="AM144" s="302">
        <f t="shared" si="150"/>
        <v>0</v>
      </c>
      <c r="AN144" s="302"/>
      <c r="AO144" s="286"/>
      <c r="AP144" s="297"/>
      <c r="AQ144" s="304">
        <f t="shared" si="151"/>
        <v>0</v>
      </c>
      <c r="AR144" s="280"/>
      <c r="AS144" s="305">
        <v>3.5000000000000003E-2</v>
      </c>
      <c r="AT144" s="302">
        <f t="shared" si="152"/>
        <v>0</v>
      </c>
      <c r="AU144" s="302"/>
      <c r="AV144" s="286"/>
      <c r="AW144" s="297"/>
      <c r="AX144" s="302">
        <f t="shared" si="153"/>
        <v>0</v>
      </c>
      <c r="AY144" s="312"/>
      <c r="AZ144" s="43">
        <v>3.7850000000000002E-2</v>
      </c>
      <c r="BA144" s="310">
        <f t="shared" si="154"/>
        <v>0</v>
      </c>
      <c r="BB144" s="310"/>
      <c r="BC144" s="311"/>
      <c r="BD144" s="297"/>
      <c r="BE144" s="310">
        <f t="shared" si="155"/>
        <v>0</v>
      </c>
      <c r="BF144" s="312"/>
      <c r="BG144" s="43">
        <v>4.0120000000000003E-2</v>
      </c>
      <c r="BH144" s="302">
        <f t="shared" si="156"/>
        <v>0</v>
      </c>
      <c r="BI144" s="302"/>
      <c r="BJ144" s="311"/>
      <c r="BK144" s="320"/>
      <c r="BL144" s="302">
        <f t="shared" si="157"/>
        <v>0</v>
      </c>
      <c r="BM144" s="312"/>
      <c r="BN144" s="327">
        <v>0.03</v>
      </c>
      <c r="BO144" s="302">
        <f t="shared" si="158"/>
        <v>0</v>
      </c>
      <c r="BP144" s="302"/>
      <c r="BQ144" s="311"/>
      <c r="BR144" s="297"/>
      <c r="BS144" s="302">
        <f t="shared" si="159"/>
        <v>0</v>
      </c>
      <c r="BT144" s="312"/>
      <c r="BU144" s="332">
        <v>4.1399999999999999E-2</v>
      </c>
      <c r="BV144" s="190">
        <f t="shared" si="160"/>
        <v>0</v>
      </c>
      <c r="BW144" s="282"/>
      <c r="BX144" s="164"/>
      <c r="BY144" s="336"/>
      <c r="BZ144" s="190">
        <f t="shared" si="161"/>
        <v>0</v>
      </c>
      <c r="CA144" s="312"/>
      <c r="CB144" s="332">
        <v>4.3883999999999999E-2</v>
      </c>
      <c r="CC144" s="194">
        <f t="shared" si="162"/>
        <v>0</v>
      </c>
      <c r="CD144" s="190"/>
      <c r="CE144" s="164"/>
      <c r="CF144" s="204"/>
      <c r="CG144" s="348">
        <f t="shared" si="163"/>
        <v>0</v>
      </c>
      <c r="CH144" s="194"/>
      <c r="CI144" s="194"/>
      <c r="CJ144" s="194"/>
      <c r="CK144" s="194"/>
      <c r="CL144" s="142"/>
      <c r="CM144" s="218"/>
      <c r="CN144" s="194"/>
      <c r="CO144" s="355"/>
      <c r="CP144" s="220">
        <f t="shared" si="164"/>
        <v>0</v>
      </c>
      <c r="CQ144" s="221"/>
      <c r="CR144" s="6"/>
      <c r="CS144" s="226"/>
    </row>
    <row r="145" spans="1:97" s="2" customFormat="1">
      <c r="A145" s="41" t="s">
        <v>382</v>
      </c>
      <c r="B145" s="41" t="s">
        <v>383</v>
      </c>
      <c r="C145" s="41" t="s">
        <v>369</v>
      </c>
      <c r="D145" s="41" t="s">
        <v>370</v>
      </c>
      <c r="E145" s="43">
        <v>629</v>
      </c>
      <c r="F145" s="267"/>
      <c r="G145" s="49" t="s">
        <v>45</v>
      </c>
      <c r="H145" s="6" t="s">
        <v>384</v>
      </c>
      <c r="I145" s="280">
        <v>97200</v>
      </c>
      <c r="J145" s="267"/>
      <c r="K145" s="72">
        <f t="shared" si="142"/>
        <v>0</v>
      </c>
      <c r="L145" s="282"/>
      <c r="M145" s="283"/>
      <c r="N145" s="285"/>
      <c r="O145" s="75">
        <f t="shared" si="143"/>
        <v>0</v>
      </c>
      <c r="P145" s="280">
        <v>97200</v>
      </c>
      <c r="Q145" s="43"/>
      <c r="R145" s="72">
        <f t="shared" si="144"/>
        <v>0</v>
      </c>
      <c r="S145" s="282"/>
      <c r="T145" s="283"/>
      <c r="U145" s="297"/>
      <c r="V145" s="88">
        <f t="shared" si="145"/>
        <v>0</v>
      </c>
      <c r="W145" s="280">
        <v>97200</v>
      </c>
      <c r="X145" s="43"/>
      <c r="Y145" s="88">
        <f t="shared" si="146"/>
        <v>0</v>
      </c>
      <c r="Z145" s="282"/>
      <c r="AA145" s="283"/>
      <c r="AB145" s="297"/>
      <c r="AC145" s="88">
        <f t="shared" si="147"/>
        <v>0</v>
      </c>
      <c r="AD145" s="280">
        <v>97200</v>
      </c>
      <c r="AE145" s="43"/>
      <c r="AF145" s="88">
        <f t="shared" si="148"/>
        <v>0</v>
      </c>
      <c r="AG145" s="282"/>
      <c r="AH145" s="286"/>
      <c r="AI145" s="297"/>
      <c r="AJ145" s="88">
        <f t="shared" si="149"/>
        <v>0</v>
      </c>
      <c r="AK145" s="280">
        <v>97200</v>
      </c>
      <c r="AL145" s="43"/>
      <c r="AM145" s="302">
        <f t="shared" si="150"/>
        <v>0</v>
      </c>
      <c r="AN145" s="302"/>
      <c r="AO145" s="286"/>
      <c r="AP145" s="297"/>
      <c r="AQ145" s="304">
        <f t="shared" si="151"/>
        <v>0</v>
      </c>
      <c r="AR145" s="280">
        <v>97200</v>
      </c>
      <c r="AS145" s="43">
        <v>2.792E-2</v>
      </c>
      <c r="AT145" s="302">
        <f t="shared" si="152"/>
        <v>2713.8240000000001</v>
      </c>
      <c r="AU145" s="302"/>
      <c r="AV145" s="286"/>
      <c r="AW145" s="297"/>
      <c r="AX145" s="302">
        <f t="shared" si="153"/>
        <v>2713.8240000000001</v>
      </c>
      <c r="AY145" s="313">
        <v>2000000</v>
      </c>
      <c r="AZ145" s="43">
        <v>3.015E-2</v>
      </c>
      <c r="BA145" s="310">
        <f t="shared" si="154"/>
        <v>60300</v>
      </c>
      <c r="BB145" s="310"/>
      <c r="BC145" s="311"/>
      <c r="BD145" s="297"/>
      <c r="BE145" s="310">
        <f t="shared" si="155"/>
        <v>60300</v>
      </c>
      <c r="BF145" s="313">
        <v>2000000</v>
      </c>
      <c r="BG145" s="43">
        <v>4.0120000000000003E-2</v>
      </c>
      <c r="BH145" s="302">
        <f t="shared" si="156"/>
        <v>80240</v>
      </c>
      <c r="BI145" s="302"/>
      <c r="BJ145" s="311"/>
      <c r="BK145" s="320"/>
      <c r="BL145" s="302">
        <f t="shared" si="157"/>
        <v>80240</v>
      </c>
      <c r="BM145" s="313">
        <v>2000000</v>
      </c>
      <c r="BN145" s="327">
        <v>0.03</v>
      </c>
      <c r="BO145" s="302">
        <f t="shared" si="158"/>
        <v>60000</v>
      </c>
      <c r="BP145" s="302"/>
      <c r="BQ145" s="311"/>
      <c r="BR145" s="297"/>
      <c r="BS145" s="302">
        <f t="shared" si="159"/>
        <v>60000</v>
      </c>
      <c r="BT145" s="313">
        <v>2000000</v>
      </c>
      <c r="BU145" s="332">
        <v>4.1399999999999999E-2</v>
      </c>
      <c r="BV145" s="190">
        <f t="shared" si="160"/>
        <v>82800</v>
      </c>
      <c r="BW145" s="282"/>
      <c r="BX145" s="142"/>
      <c r="BY145" s="336"/>
      <c r="BZ145" s="190">
        <f t="shared" si="161"/>
        <v>82800</v>
      </c>
      <c r="CA145" s="313">
        <v>2000000</v>
      </c>
      <c r="CB145" s="332">
        <v>4.3883999999999999E-2</v>
      </c>
      <c r="CC145" s="194">
        <f t="shared" si="162"/>
        <v>87768</v>
      </c>
      <c r="CD145" s="190"/>
      <c r="CE145" s="142">
        <v>82800</v>
      </c>
      <c r="CF145" s="204"/>
      <c r="CG145" s="348">
        <f t="shared" si="163"/>
        <v>4968</v>
      </c>
      <c r="CH145" s="194"/>
      <c r="CI145" s="194"/>
      <c r="CJ145" s="194"/>
      <c r="CK145" s="194"/>
      <c r="CL145" s="142"/>
      <c r="CM145" s="218"/>
      <c r="CN145" s="194"/>
      <c r="CO145" s="355"/>
      <c r="CP145" s="220">
        <f t="shared" si="164"/>
        <v>291021.82400000002</v>
      </c>
      <c r="CQ145" s="221"/>
      <c r="CR145" s="6"/>
    </row>
    <row r="146" spans="1:97" s="2" customFormat="1">
      <c r="A146" s="41" t="s">
        <v>385</v>
      </c>
      <c r="B146" s="41" t="s">
        <v>386</v>
      </c>
      <c r="C146" s="41" t="s">
        <v>369</v>
      </c>
      <c r="D146" s="41" t="s">
        <v>370</v>
      </c>
      <c r="E146" s="43">
        <v>1362</v>
      </c>
      <c r="F146" s="267"/>
      <c r="G146" s="49" t="s">
        <v>387</v>
      </c>
      <c r="H146" s="6"/>
      <c r="I146" s="280"/>
      <c r="J146" s="267"/>
      <c r="K146" s="72"/>
      <c r="L146" s="282"/>
      <c r="M146" s="286"/>
      <c r="N146" s="285"/>
      <c r="O146" s="75"/>
      <c r="P146" s="280"/>
      <c r="Q146" s="43"/>
      <c r="R146" s="72"/>
      <c r="S146" s="282"/>
      <c r="T146" s="286"/>
      <c r="U146" s="285"/>
      <c r="V146" s="88"/>
      <c r="W146" s="280"/>
      <c r="X146" s="43"/>
      <c r="Y146" s="88"/>
      <c r="Z146" s="282"/>
      <c r="AA146" s="286"/>
      <c r="AB146" s="285"/>
      <c r="AC146" s="88"/>
      <c r="AD146" s="280"/>
      <c r="AE146" s="43"/>
      <c r="AF146" s="88"/>
      <c r="AG146" s="282"/>
      <c r="AH146" s="286"/>
      <c r="AI146" s="285"/>
      <c r="AJ146" s="88"/>
      <c r="AK146" s="280"/>
      <c r="AL146" s="43"/>
      <c r="AM146" s="302"/>
      <c r="AN146" s="302"/>
      <c r="AO146" s="286"/>
      <c r="AP146" s="285"/>
      <c r="AQ146" s="304"/>
      <c r="AR146" s="280"/>
      <c r="AS146" s="43"/>
      <c r="AT146" s="302"/>
      <c r="AU146" s="302"/>
      <c r="AV146" s="286"/>
      <c r="AW146" s="285"/>
      <c r="AX146" s="302"/>
      <c r="AY146" s="313"/>
      <c r="AZ146" s="43"/>
      <c r="BA146" s="310"/>
      <c r="BB146" s="310"/>
      <c r="BC146" s="311"/>
      <c r="BD146" s="285"/>
      <c r="BE146" s="310"/>
      <c r="BF146" s="313"/>
      <c r="BG146" s="43"/>
      <c r="BH146" s="302"/>
      <c r="BI146" s="302"/>
      <c r="BJ146" s="311"/>
      <c r="BK146" s="321"/>
      <c r="BL146" s="302"/>
      <c r="BM146" s="313"/>
      <c r="BN146" s="328"/>
      <c r="BO146" s="302"/>
      <c r="BP146" s="302"/>
      <c r="BQ146" s="311"/>
      <c r="BR146" s="285"/>
      <c r="BS146" s="302"/>
      <c r="BT146" s="313"/>
      <c r="BU146" s="332">
        <v>4.1399999999999999E-2</v>
      </c>
      <c r="BV146" s="337"/>
      <c r="BW146" s="282"/>
      <c r="BX146" s="142"/>
      <c r="BY146" s="338"/>
      <c r="BZ146" s="337"/>
      <c r="CA146" s="313"/>
      <c r="CB146" s="332">
        <v>4.3883999999999999E-2</v>
      </c>
      <c r="CC146" s="141"/>
      <c r="CD146" s="337"/>
      <c r="CE146" s="142"/>
      <c r="CF146" s="218"/>
      <c r="CG146" s="349"/>
      <c r="CH146" s="141"/>
      <c r="CI146" s="141"/>
      <c r="CJ146" s="141"/>
      <c r="CK146" s="141"/>
      <c r="CL146" s="142"/>
      <c r="CM146" s="218"/>
      <c r="CN146" s="141"/>
      <c r="CO146" s="355"/>
      <c r="CP146" s="220">
        <f t="shared" si="164"/>
        <v>0</v>
      </c>
      <c r="CQ146" s="220"/>
      <c r="CR146" s="6"/>
      <c r="CS146" s="227" t="s">
        <v>42</v>
      </c>
    </row>
    <row r="147" spans="1:97" s="2" customFormat="1">
      <c r="A147" s="41" t="s">
        <v>388</v>
      </c>
      <c r="B147" s="41" t="s">
        <v>389</v>
      </c>
      <c r="C147" s="41" t="s">
        <v>369</v>
      </c>
      <c r="D147" s="41" t="s">
        <v>370</v>
      </c>
      <c r="E147" s="43">
        <v>1406</v>
      </c>
      <c r="F147" s="267"/>
      <c r="G147" s="49" t="s">
        <v>387</v>
      </c>
      <c r="H147" s="6"/>
      <c r="I147" s="280"/>
      <c r="J147" s="267"/>
      <c r="K147" s="72"/>
      <c r="L147" s="282"/>
      <c r="M147" s="286"/>
      <c r="N147" s="285"/>
      <c r="O147" s="75"/>
      <c r="P147" s="280"/>
      <c r="Q147" s="43"/>
      <c r="R147" s="72"/>
      <c r="S147" s="282"/>
      <c r="T147" s="286"/>
      <c r="U147" s="285"/>
      <c r="V147" s="88"/>
      <c r="W147" s="280"/>
      <c r="X147" s="43"/>
      <c r="Y147" s="88"/>
      <c r="Z147" s="282"/>
      <c r="AA147" s="286"/>
      <c r="AB147" s="285"/>
      <c r="AC147" s="88"/>
      <c r="AD147" s="280"/>
      <c r="AE147" s="43"/>
      <c r="AF147" s="88"/>
      <c r="AG147" s="282"/>
      <c r="AH147" s="286"/>
      <c r="AI147" s="285"/>
      <c r="AJ147" s="88"/>
      <c r="AK147" s="280"/>
      <c r="AL147" s="43"/>
      <c r="AM147" s="302"/>
      <c r="AN147" s="302"/>
      <c r="AO147" s="286"/>
      <c r="AP147" s="285"/>
      <c r="AQ147" s="304"/>
      <c r="AR147" s="280"/>
      <c r="AS147" s="43"/>
      <c r="AT147" s="302"/>
      <c r="AU147" s="302"/>
      <c r="AV147" s="286"/>
      <c r="AW147" s="285"/>
      <c r="AX147" s="302"/>
      <c r="AY147" s="313"/>
      <c r="AZ147" s="43"/>
      <c r="BA147" s="310"/>
      <c r="BB147" s="310"/>
      <c r="BC147" s="311"/>
      <c r="BD147" s="285"/>
      <c r="BE147" s="310"/>
      <c r="BF147" s="313"/>
      <c r="BG147" s="43"/>
      <c r="BH147" s="302"/>
      <c r="BI147" s="302"/>
      <c r="BJ147" s="311"/>
      <c r="BK147" s="321"/>
      <c r="BL147" s="302"/>
      <c r="BM147" s="313"/>
      <c r="BN147" s="328"/>
      <c r="BO147" s="302"/>
      <c r="BP147" s="302"/>
      <c r="BQ147" s="311"/>
      <c r="BR147" s="285"/>
      <c r="BS147" s="302"/>
      <c r="BT147" s="313"/>
      <c r="BU147" s="332">
        <v>4.1399999999999999E-2</v>
      </c>
      <c r="BV147" s="337"/>
      <c r="BW147" s="282"/>
      <c r="BX147" s="142"/>
      <c r="BY147" s="338"/>
      <c r="BZ147" s="337"/>
      <c r="CA147" s="313"/>
      <c r="CB147" s="332">
        <v>4.3883999999999999E-2</v>
      </c>
      <c r="CC147" s="141"/>
      <c r="CD147" s="337"/>
      <c r="CE147" s="142"/>
      <c r="CF147" s="218"/>
      <c r="CG147" s="349"/>
      <c r="CH147" s="141"/>
      <c r="CI147" s="141"/>
      <c r="CJ147" s="141"/>
      <c r="CK147" s="141"/>
      <c r="CL147" s="142"/>
      <c r="CM147" s="218"/>
      <c r="CN147" s="141"/>
      <c r="CO147" s="355"/>
      <c r="CP147" s="220">
        <f t="shared" si="164"/>
        <v>0</v>
      </c>
      <c r="CQ147" s="220"/>
      <c r="CR147" s="6"/>
      <c r="CS147" s="227" t="s">
        <v>42</v>
      </c>
    </row>
    <row r="148" spans="1:97" s="2" customFormat="1">
      <c r="A148" s="41" t="s">
        <v>390</v>
      </c>
      <c r="B148" s="41" t="s">
        <v>391</v>
      </c>
      <c r="C148" s="41" t="s">
        <v>369</v>
      </c>
      <c r="D148" s="41" t="s">
        <v>370</v>
      </c>
      <c r="E148" s="43">
        <v>2099</v>
      </c>
      <c r="F148" s="267"/>
      <c r="G148" s="49" t="s">
        <v>387</v>
      </c>
      <c r="H148" s="6"/>
      <c r="I148" s="280"/>
      <c r="J148" s="267"/>
      <c r="K148" s="72"/>
      <c r="L148" s="282"/>
      <c r="M148" s="286"/>
      <c r="N148" s="285"/>
      <c r="O148" s="75"/>
      <c r="P148" s="280"/>
      <c r="Q148" s="43"/>
      <c r="R148" s="72"/>
      <c r="S148" s="282"/>
      <c r="T148" s="286"/>
      <c r="U148" s="285"/>
      <c r="V148" s="88"/>
      <c r="W148" s="280"/>
      <c r="X148" s="43"/>
      <c r="Y148" s="88"/>
      <c r="Z148" s="282"/>
      <c r="AA148" s="286"/>
      <c r="AB148" s="285"/>
      <c r="AC148" s="88"/>
      <c r="AD148" s="280"/>
      <c r="AE148" s="43"/>
      <c r="AF148" s="88"/>
      <c r="AG148" s="282"/>
      <c r="AH148" s="286"/>
      <c r="AI148" s="285"/>
      <c r="AJ148" s="88"/>
      <c r="AK148" s="280"/>
      <c r="AL148" s="43"/>
      <c r="AM148" s="302"/>
      <c r="AN148" s="302"/>
      <c r="AO148" s="286"/>
      <c r="AP148" s="285"/>
      <c r="AQ148" s="304"/>
      <c r="AR148" s="280"/>
      <c r="AS148" s="43"/>
      <c r="AT148" s="302"/>
      <c r="AU148" s="302"/>
      <c r="AV148" s="286"/>
      <c r="AW148" s="285"/>
      <c r="AX148" s="302"/>
      <c r="AY148" s="313"/>
      <c r="AZ148" s="43"/>
      <c r="BA148" s="310"/>
      <c r="BB148" s="310"/>
      <c r="BC148" s="311"/>
      <c r="BD148" s="285"/>
      <c r="BE148" s="310"/>
      <c r="BF148" s="313"/>
      <c r="BG148" s="43"/>
      <c r="BH148" s="302"/>
      <c r="BI148" s="302"/>
      <c r="BJ148" s="311"/>
      <c r="BK148" s="321"/>
      <c r="BL148" s="302"/>
      <c r="BM148" s="313"/>
      <c r="BN148" s="328"/>
      <c r="BO148" s="302"/>
      <c r="BP148" s="302"/>
      <c r="BQ148" s="311"/>
      <c r="BR148" s="285"/>
      <c r="BS148" s="302"/>
      <c r="BT148" s="313"/>
      <c r="BU148" s="332">
        <v>4.1399999999999999E-2</v>
      </c>
      <c r="BV148" s="337"/>
      <c r="BW148" s="282"/>
      <c r="BX148" s="142"/>
      <c r="BY148" s="338"/>
      <c r="BZ148" s="337"/>
      <c r="CA148" s="313"/>
      <c r="CB148" s="332">
        <v>4.3883999999999999E-2</v>
      </c>
      <c r="CC148" s="141"/>
      <c r="CD148" s="337"/>
      <c r="CE148" s="142"/>
      <c r="CF148" s="218"/>
      <c r="CG148" s="349"/>
      <c r="CH148" s="141"/>
      <c r="CI148" s="141"/>
      <c r="CJ148" s="141"/>
      <c r="CK148" s="141"/>
      <c r="CL148" s="142"/>
      <c r="CM148" s="218"/>
      <c r="CN148" s="141"/>
      <c r="CO148" s="355"/>
      <c r="CP148" s="220">
        <f t="shared" si="164"/>
        <v>0</v>
      </c>
      <c r="CQ148" s="220"/>
      <c r="CR148" s="6"/>
      <c r="CS148" s="227" t="s">
        <v>42</v>
      </c>
    </row>
    <row r="149" spans="1:97" s="2" customFormat="1">
      <c r="A149" s="41" t="s">
        <v>392</v>
      </c>
      <c r="B149" s="41" t="s">
        <v>393</v>
      </c>
      <c r="C149" s="41" t="s">
        <v>369</v>
      </c>
      <c r="D149" s="41" t="s">
        <v>370</v>
      </c>
      <c r="E149" s="43">
        <v>2310</v>
      </c>
      <c r="F149" s="267"/>
      <c r="G149" s="49" t="s">
        <v>387</v>
      </c>
      <c r="H149" s="6"/>
      <c r="I149" s="280"/>
      <c r="J149" s="267"/>
      <c r="K149" s="72"/>
      <c r="L149" s="282"/>
      <c r="M149" s="286"/>
      <c r="N149" s="285"/>
      <c r="O149" s="75"/>
      <c r="P149" s="280"/>
      <c r="Q149" s="43"/>
      <c r="R149" s="72"/>
      <c r="S149" s="282"/>
      <c r="T149" s="286"/>
      <c r="U149" s="285"/>
      <c r="V149" s="88"/>
      <c r="W149" s="280"/>
      <c r="X149" s="43"/>
      <c r="Y149" s="88"/>
      <c r="Z149" s="282"/>
      <c r="AA149" s="286"/>
      <c r="AB149" s="285"/>
      <c r="AC149" s="88"/>
      <c r="AD149" s="280"/>
      <c r="AE149" s="43"/>
      <c r="AF149" s="88"/>
      <c r="AG149" s="282"/>
      <c r="AH149" s="286"/>
      <c r="AI149" s="285"/>
      <c r="AJ149" s="88"/>
      <c r="AK149" s="280"/>
      <c r="AL149" s="43"/>
      <c r="AM149" s="302"/>
      <c r="AN149" s="302"/>
      <c r="AO149" s="286"/>
      <c r="AP149" s="285"/>
      <c r="AQ149" s="304"/>
      <c r="AR149" s="280"/>
      <c r="AS149" s="43"/>
      <c r="AT149" s="302"/>
      <c r="AU149" s="302"/>
      <c r="AV149" s="286"/>
      <c r="AW149" s="285"/>
      <c r="AX149" s="302"/>
      <c r="AY149" s="313"/>
      <c r="AZ149" s="43"/>
      <c r="BA149" s="310"/>
      <c r="BB149" s="310"/>
      <c r="BC149" s="311"/>
      <c r="BD149" s="285"/>
      <c r="BE149" s="310"/>
      <c r="BF149" s="313"/>
      <c r="BG149" s="43"/>
      <c r="BH149" s="302"/>
      <c r="BI149" s="302"/>
      <c r="BJ149" s="311"/>
      <c r="BK149" s="321"/>
      <c r="BL149" s="302"/>
      <c r="BM149" s="313"/>
      <c r="BN149" s="328"/>
      <c r="BO149" s="302"/>
      <c r="BP149" s="302"/>
      <c r="BQ149" s="311"/>
      <c r="BR149" s="285"/>
      <c r="BS149" s="302"/>
      <c r="BT149" s="313"/>
      <c r="BU149" s="332">
        <v>4.1399999999999999E-2</v>
      </c>
      <c r="BV149" s="337"/>
      <c r="BW149" s="282"/>
      <c r="BX149" s="142"/>
      <c r="BY149" s="338"/>
      <c r="BZ149" s="337"/>
      <c r="CA149" s="313"/>
      <c r="CB149" s="332">
        <v>4.3883999999999999E-2</v>
      </c>
      <c r="CC149" s="141"/>
      <c r="CD149" s="337"/>
      <c r="CE149" s="142"/>
      <c r="CF149" s="218"/>
      <c r="CG149" s="349"/>
      <c r="CH149" s="141"/>
      <c r="CI149" s="141"/>
      <c r="CJ149" s="141"/>
      <c r="CK149" s="141"/>
      <c r="CL149" s="142"/>
      <c r="CM149" s="218"/>
      <c r="CN149" s="141"/>
      <c r="CO149" s="355"/>
      <c r="CP149" s="220">
        <f t="shared" si="164"/>
        <v>0</v>
      </c>
      <c r="CQ149" s="220"/>
      <c r="CR149" s="6"/>
      <c r="CS149" s="227" t="s">
        <v>42</v>
      </c>
    </row>
    <row r="150" spans="1:97" s="2" customFormat="1">
      <c r="A150" s="41" t="s">
        <v>394</v>
      </c>
      <c r="B150" s="41" t="s">
        <v>395</v>
      </c>
      <c r="C150" s="41" t="s">
        <v>369</v>
      </c>
      <c r="D150" s="41" t="s">
        <v>370</v>
      </c>
      <c r="E150" s="43">
        <v>3331</v>
      </c>
      <c r="F150" s="267"/>
      <c r="G150" s="49" t="s">
        <v>387</v>
      </c>
      <c r="H150" s="6"/>
      <c r="I150" s="280"/>
      <c r="J150" s="267"/>
      <c r="K150" s="72"/>
      <c r="L150" s="282"/>
      <c r="M150" s="286"/>
      <c r="N150" s="285"/>
      <c r="O150" s="75"/>
      <c r="P150" s="280"/>
      <c r="Q150" s="43"/>
      <c r="R150" s="72"/>
      <c r="S150" s="282"/>
      <c r="T150" s="286"/>
      <c r="U150" s="285"/>
      <c r="V150" s="88"/>
      <c r="W150" s="280"/>
      <c r="X150" s="43"/>
      <c r="Y150" s="88"/>
      <c r="Z150" s="282"/>
      <c r="AA150" s="286"/>
      <c r="AB150" s="285"/>
      <c r="AC150" s="88"/>
      <c r="AD150" s="280"/>
      <c r="AE150" s="43"/>
      <c r="AF150" s="88"/>
      <c r="AG150" s="282"/>
      <c r="AH150" s="286"/>
      <c r="AI150" s="285"/>
      <c r="AJ150" s="88"/>
      <c r="AK150" s="280"/>
      <c r="AL150" s="43"/>
      <c r="AM150" s="302"/>
      <c r="AN150" s="302"/>
      <c r="AO150" s="286"/>
      <c r="AP150" s="285"/>
      <c r="AQ150" s="304"/>
      <c r="AR150" s="280"/>
      <c r="AS150" s="43"/>
      <c r="AT150" s="302"/>
      <c r="AU150" s="302"/>
      <c r="AV150" s="286"/>
      <c r="AW150" s="285"/>
      <c r="AX150" s="302"/>
      <c r="AY150" s="313"/>
      <c r="AZ150" s="43"/>
      <c r="BA150" s="310"/>
      <c r="BB150" s="310"/>
      <c r="BC150" s="311"/>
      <c r="BD150" s="285"/>
      <c r="BE150" s="310"/>
      <c r="BF150" s="313"/>
      <c r="BG150" s="43"/>
      <c r="BH150" s="302"/>
      <c r="BI150" s="302"/>
      <c r="BJ150" s="311"/>
      <c r="BK150" s="321"/>
      <c r="BL150" s="302"/>
      <c r="BM150" s="313"/>
      <c r="BN150" s="328"/>
      <c r="BO150" s="302"/>
      <c r="BP150" s="302"/>
      <c r="BQ150" s="311"/>
      <c r="BR150" s="285"/>
      <c r="BS150" s="302"/>
      <c r="BT150" s="313"/>
      <c r="BU150" s="332">
        <v>4.1399999999999999E-2</v>
      </c>
      <c r="BV150" s="337"/>
      <c r="BW150" s="282"/>
      <c r="BX150" s="142"/>
      <c r="BY150" s="338"/>
      <c r="BZ150" s="337"/>
      <c r="CA150" s="313"/>
      <c r="CB150" s="332">
        <v>4.3883999999999999E-2</v>
      </c>
      <c r="CC150" s="141"/>
      <c r="CD150" s="337"/>
      <c r="CE150" s="142"/>
      <c r="CF150" s="218"/>
      <c r="CG150" s="349"/>
      <c r="CH150" s="141"/>
      <c r="CI150" s="141"/>
      <c r="CJ150" s="141"/>
      <c r="CK150" s="141"/>
      <c r="CL150" s="142"/>
      <c r="CM150" s="218"/>
      <c r="CN150" s="141"/>
      <c r="CO150" s="355"/>
      <c r="CP150" s="220">
        <f t="shared" si="164"/>
        <v>0</v>
      </c>
      <c r="CQ150" s="220"/>
      <c r="CR150" s="6"/>
      <c r="CS150" s="227" t="s">
        <v>42</v>
      </c>
    </row>
    <row r="151" spans="1:97" s="2" customFormat="1">
      <c r="A151" s="41" t="s">
        <v>396</v>
      </c>
      <c r="B151" s="41" t="s">
        <v>397</v>
      </c>
      <c r="C151" s="41" t="s">
        <v>369</v>
      </c>
      <c r="D151" s="41" t="s">
        <v>370</v>
      </c>
      <c r="E151" s="43">
        <v>1513</v>
      </c>
      <c r="F151" s="6"/>
      <c r="G151" s="49" t="s">
        <v>45</v>
      </c>
      <c r="H151" s="268" t="s">
        <v>381</v>
      </c>
      <c r="I151" s="280"/>
      <c r="J151" s="267"/>
      <c r="K151" s="72">
        <f t="shared" ref="K151:K162" si="165">I151*J151</f>
        <v>0</v>
      </c>
      <c r="L151" s="282"/>
      <c r="M151" s="283"/>
      <c r="N151" s="285"/>
      <c r="O151" s="75">
        <f t="shared" ref="O151:O162" si="166">K151-L151-M151</f>
        <v>0</v>
      </c>
      <c r="P151" s="280"/>
      <c r="Q151" s="43"/>
      <c r="R151" s="72">
        <f t="shared" ref="R151:R162" si="167">P151*Q151</f>
        <v>0</v>
      </c>
      <c r="S151" s="282"/>
      <c r="T151" s="283"/>
      <c r="U151" s="297"/>
      <c r="V151" s="88">
        <f t="shared" ref="V151:V162" si="168">R151-S151-T151</f>
        <v>0</v>
      </c>
      <c r="W151" s="280"/>
      <c r="X151" s="43"/>
      <c r="Y151" s="88">
        <f t="shared" ref="Y151:Y162" si="169">W151*X151</f>
        <v>0</v>
      </c>
      <c r="Z151" s="282"/>
      <c r="AA151" s="283"/>
      <c r="AB151" s="297"/>
      <c r="AC151" s="88">
        <f t="shared" ref="AC151:AC162" si="170">Y151-Z151-AA151</f>
        <v>0</v>
      </c>
      <c r="AD151" s="280"/>
      <c r="AE151" s="43"/>
      <c r="AF151" s="88">
        <f t="shared" ref="AF151:AF162" si="171">AD151*AE151</f>
        <v>0</v>
      </c>
      <c r="AG151" s="282"/>
      <c r="AH151" s="286"/>
      <c r="AI151" s="297"/>
      <c r="AJ151" s="88">
        <f t="shared" ref="AJ151:AJ162" si="172">AF151-AG151-AH151</f>
        <v>0</v>
      </c>
      <c r="AK151" s="280"/>
      <c r="AL151" s="43"/>
      <c r="AM151" s="302">
        <f t="shared" ref="AM151:AM162" si="173">AK151*AL151</f>
        <v>0</v>
      </c>
      <c r="AN151" s="302"/>
      <c r="AO151" s="286"/>
      <c r="AP151" s="297"/>
      <c r="AQ151" s="304">
        <f t="shared" ref="AQ151:AQ162" si="174">AM151-AN151-AO151</f>
        <v>0</v>
      </c>
      <c r="AR151" s="280"/>
      <c r="AS151" s="305">
        <v>3.5000000000000003E-2</v>
      </c>
      <c r="AT151" s="302">
        <f t="shared" ref="AT151:AT162" si="175">AR151*AS151</f>
        <v>0</v>
      </c>
      <c r="AU151" s="302"/>
      <c r="AV151" s="286"/>
      <c r="AW151" s="297"/>
      <c r="AX151" s="302">
        <f t="shared" ref="AX151:AX162" si="176">AT151-AU151-AV151</f>
        <v>0</v>
      </c>
      <c r="AY151" s="312"/>
      <c r="AZ151" s="43">
        <v>3.7850000000000002E-2</v>
      </c>
      <c r="BA151" s="310">
        <f t="shared" ref="BA151:BA161" si="177">AY151*AZ151</f>
        <v>0</v>
      </c>
      <c r="BB151" s="310"/>
      <c r="BC151" s="311"/>
      <c r="BD151" s="297"/>
      <c r="BE151" s="310">
        <f t="shared" ref="BE151:BE162" si="178">BA151-BB151-BC151</f>
        <v>0</v>
      </c>
      <c r="BF151" s="312"/>
      <c r="BG151" s="43">
        <v>4.0120000000000003E-2</v>
      </c>
      <c r="BH151" s="302">
        <f t="shared" ref="BH151:BH162" si="179">BF151*BG151</f>
        <v>0</v>
      </c>
      <c r="BI151" s="302"/>
      <c r="BJ151" s="311"/>
      <c r="BK151" s="320"/>
      <c r="BL151" s="302">
        <f t="shared" ref="BL151:BL162" si="180">BH151-BI151-BJ151</f>
        <v>0</v>
      </c>
      <c r="BM151" s="312"/>
      <c r="BN151" s="327">
        <v>0.03</v>
      </c>
      <c r="BO151" s="302">
        <f t="shared" ref="BO151:BO162" si="181">BM151*BN151</f>
        <v>0</v>
      </c>
      <c r="BP151" s="302"/>
      <c r="BQ151" s="311"/>
      <c r="BR151" s="297"/>
      <c r="BS151" s="302">
        <f t="shared" ref="BS151:BS162" si="182">BO151-BP151-BQ151</f>
        <v>0</v>
      </c>
      <c r="BT151" s="312"/>
      <c r="BU151" s="332">
        <v>4.1399999999999999E-2</v>
      </c>
      <c r="BV151" s="190">
        <f t="shared" ref="BV151:BV162" si="183">BT151*BU151</f>
        <v>0</v>
      </c>
      <c r="BW151" s="282"/>
      <c r="BX151" s="164"/>
      <c r="BY151" s="336"/>
      <c r="BZ151" s="190">
        <f t="shared" ref="BZ151:BZ162" si="184">BV151-BX151-BW151</f>
        <v>0</v>
      </c>
      <c r="CA151" s="312"/>
      <c r="CB151" s="332">
        <v>4.3883999999999999E-2</v>
      </c>
      <c r="CC151" s="194">
        <f t="shared" ref="CC151:CC162" si="185">CA151*CB151</f>
        <v>0</v>
      </c>
      <c r="CD151" s="190"/>
      <c r="CE151" s="164"/>
      <c r="CF151" s="204"/>
      <c r="CG151" s="348">
        <f t="shared" ref="CG151:CG162" si="186">CC151-CD151-CE151</f>
        <v>0</v>
      </c>
      <c r="CH151" s="194"/>
      <c r="CI151" s="194"/>
      <c r="CJ151" s="194"/>
      <c r="CK151" s="194"/>
      <c r="CL151" s="142"/>
      <c r="CM151" s="218"/>
      <c r="CN151" s="194"/>
      <c r="CO151" s="355"/>
      <c r="CP151" s="220">
        <f t="shared" si="164"/>
        <v>0</v>
      </c>
      <c r="CQ151" s="221"/>
      <c r="CR151" s="6"/>
    </row>
    <row r="152" spans="1:97" s="2" customFormat="1">
      <c r="A152" s="266" t="s">
        <v>398</v>
      </c>
      <c r="B152" s="41" t="s">
        <v>399</v>
      </c>
      <c r="C152" s="266" t="s">
        <v>400</v>
      </c>
      <c r="D152" s="266" t="s">
        <v>370</v>
      </c>
      <c r="E152" s="267">
        <v>59</v>
      </c>
      <c r="F152" s="6"/>
      <c r="G152" s="41" t="s">
        <v>401</v>
      </c>
      <c r="H152" s="268" t="s">
        <v>381</v>
      </c>
      <c r="I152" s="280">
        <v>3758600</v>
      </c>
      <c r="J152" s="281"/>
      <c r="K152" s="72">
        <f t="shared" si="165"/>
        <v>0</v>
      </c>
      <c r="L152" s="282"/>
      <c r="M152" s="283"/>
      <c r="N152" s="284"/>
      <c r="O152" s="75">
        <f t="shared" si="166"/>
        <v>0</v>
      </c>
      <c r="P152" s="280">
        <v>3758600</v>
      </c>
      <c r="Q152" s="276"/>
      <c r="R152" s="72">
        <f t="shared" si="167"/>
        <v>0</v>
      </c>
      <c r="S152" s="282"/>
      <c r="T152" s="283"/>
      <c r="U152" s="296"/>
      <c r="V152" s="88">
        <f t="shared" si="168"/>
        <v>0</v>
      </c>
      <c r="W152" s="280">
        <v>3758600</v>
      </c>
      <c r="X152" s="276"/>
      <c r="Y152" s="88">
        <f t="shared" si="169"/>
        <v>0</v>
      </c>
      <c r="Z152" s="282"/>
      <c r="AA152" s="283"/>
      <c r="AB152" s="296"/>
      <c r="AC152" s="88">
        <f t="shared" si="170"/>
        <v>0</v>
      </c>
      <c r="AD152" s="280">
        <v>3758600</v>
      </c>
      <c r="AE152" s="276"/>
      <c r="AF152" s="88">
        <f t="shared" si="171"/>
        <v>0</v>
      </c>
      <c r="AG152" s="282"/>
      <c r="AH152" s="286"/>
      <c r="AI152" s="296"/>
      <c r="AJ152" s="88">
        <f t="shared" si="172"/>
        <v>0</v>
      </c>
      <c r="AK152" s="280">
        <v>3758600</v>
      </c>
      <c r="AL152" s="276"/>
      <c r="AM152" s="302">
        <f t="shared" si="173"/>
        <v>0</v>
      </c>
      <c r="AN152" s="302"/>
      <c r="AO152" s="286"/>
      <c r="AP152" s="296"/>
      <c r="AQ152" s="304">
        <f t="shared" si="174"/>
        <v>0</v>
      </c>
      <c r="AR152" s="280">
        <v>3758600</v>
      </c>
      <c r="AS152" s="43">
        <v>2.792E-2</v>
      </c>
      <c r="AT152" s="302">
        <f t="shared" si="175"/>
        <v>104940.11200000001</v>
      </c>
      <c r="AU152" s="302"/>
      <c r="AV152" s="286"/>
      <c r="AW152" s="296"/>
      <c r="AX152" s="302">
        <f t="shared" si="176"/>
        <v>104940.11200000001</v>
      </c>
      <c r="AY152" s="309">
        <v>2500000</v>
      </c>
      <c r="AZ152" s="43">
        <v>3.015E-2</v>
      </c>
      <c r="BA152" s="310">
        <f t="shared" si="177"/>
        <v>75375</v>
      </c>
      <c r="BB152" s="310"/>
      <c r="BC152" s="311"/>
      <c r="BD152" s="296"/>
      <c r="BE152" s="310">
        <f t="shared" si="178"/>
        <v>75375</v>
      </c>
      <c r="BF152" s="309">
        <v>2500000</v>
      </c>
      <c r="BG152" s="43">
        <v>4.0120000000000003E-2</v>
      </c>
      <c r="BH152" s="302">
        <f t="shared" si="179"/>
        <v>100300</v>
      </c>
      <c r="BI152" s="302"/>
      <c r="BJ152" s="311"/>
      <c r="BK152" s="319"/>
      <c r="BL152" s="302">
        <f t="shared" si="180"/>
        <v>100300</v>
      </c>
      <c r="BM152" s="309">
        <v>2500000</v>
      </c>
      <c r="BN152" s="327">
        <v>0.03</v>
      </c>
      <c r="BO152" s="302">
        <f t="shared" si="181"/>
        <v>75000</v>
      </c>
      <c r="BP152" s="302"/>
      <c r="BQ152" s="311"/>
      <c r="BR152" s="296"/>
      <c r="BS152" s="302">
        <f t="shared" si="182"/>
        <v>75000</v>
      </c>
      <c r="BT152" s="309">
        <v>2500000</v>
      </c>
      <c r="BU152" s="332">
        <v>4.1399999999999999E-2</v>
      </c>
      <c r="BV152" s="190">
        <f t="shared" si="183"/>
        <v>103500</v>
      </c>
      <c r="BW152" s="335"/>
      <c r="BX152" s="164"/>
      <c r="BY152" s="334"/>
      <c r="BZ152" s="190">
        <f t="shared" si="184"/>
        <v>103500</v>
      </c>
      <c r="CA152" s="309">
        <v>2500000</v>
      </c>
      <c r="CB152" s="332">
        <v>4.3883999999999999E-2</v>
      </c>
      <c r="CC152" s="194">
        <f t="shared" si="185"/>
        <v>109710</v>
      </c>
      <c r="CD152" s="190"/>
      <c r="CE152" s="164"/>
      <c r="CF152" s="204"/>
      <c r="CG152" s="348">
        <f t="shared" si="186"/>
        <v>109710</v>
      </c>
      <c r="CH152" s="194"/>
      <c r="CI152" s="194"/>
      <c r="CJ152" s="194"/>
      <c r="CK152" s="194"/>
      <c r="CL152" s="142"/>
      <c r="CM152" s="218"/>
      <c r="CN152" s="194"/>
      <c r="CO152" s="355"/>
      <c r="CP152" s="220">
        <f t="shared" si="164"/>
        <v>568825.11199999996</v>
      </c>
      <c r="CQ152" s="221"/>
      <c r="CR152" s="6"/>
      <c r="CS152" s="226"/>
    </row>
    <row r="153" spans="1:97" s="2" customFormat="1">
      <c r="A153" s="266" t="s">
        <v>402</v>
      </c>
      <c r="B153" s="41" t="s">
        <v>403</v>
      </c>
      <c r="C153" s="266" t="s">
        <v>400</v>
      </c>
      <c r="D153" s="266" t="s">
        <v>370</v>
      </c>
      <c r="E153" s="267">
        <v>137</v>
      </c>
      <c r="F153" s="267"/>
      <c r="G153" s="41" t="s">
        <v>401</v>
      </c>
      <c r="H153" s="6" t="s">
        <v>404</v>
      </c>
      <c r="I153" s="280">
        <v>366600</v>
      </c>
      <c r="J153" s="281"/>
      <c r="K153" s="72">
        <f t="shared" si="165"/>
        <v>0</v>
      </c>
      <c r="L153" s="282"/>
      <c r="M153" s="283"/>
      <c r="N153" s="284"/>
      <c r="O153" s="75">
        <f t="shared" si="166"/>
        <v>0</v>
      </c>
      <c r="P153" s="280">
        <v>366600</v>
      </c>
      <c r="Q153" s="276"/>
      <c r="R153" s="72">
        <f t="shared" si="167"/>
        <v>0</v>
      </c>
      <c r="S153" s="282"/>
      <c r="T153" s="283"/>
      <c r="U153" s="296"/>
      <c r="V153" s="88">
        <f t="shared" si="168"/>
        <v>0</v>
      </c>
      <c r="W153" s="280">
        <v>366600</v>
      </c>
      <c r="X153" s="276"/>
      <c r="Y153" s="88">
        <f t="shared" si="169"/>
        <v>0</v>
      </c>
      <c r="Z153" s="282"/>
      <c r="AA153" s="283"/>
      <c r="AB153" s="296"/>
      <c r="AC153" s="88">
        <f t="shared" si="170"/>
        <v>0</v>
      </c>
      <c r="AD153" s="280">
        <v>366600</v>
      </c>
      <c r="AE153" s="276"/>
      <c r="AF153" s="88">
        <f t="shared" si="171"/>
        <v>0</v>
      </c>
      <c r="AG153" s="282"/>
      <c r="AH153" s="286"/>
      <c r="AI153" s="296"/>
      <c r="AJ153" s="88">
        <f t="shared" si="172"/>
        <v>0</v>
      </c>
      <c r="AK153" s="280">
        <v>366600</v>
      </c>
      <c r="AL153" s="276"/>
      <c r="AM153" s="302">
        <f t="shared" si="173"/>
        <v>0</v>
      </c>
      <c r="AN153" s="302"/>
      <c r="AO153" s="286"/>
      <c r="AP153" s="296"/>
      <c r="AQ153" s="304">
        <f t="shared" si="174"/>
        <v>0</v>
      </c>
      <c r="AR153" s="280">
        <v>366600</v>
      </c>
      <c r="AS153" s="43">
        <v>2.792E-2</v>
      </c>
      <c r="AT153" s="302">
        <f t="shared" si="175"/>
        <v>10235.472</v>
      </c>
      <c r="AU153" s="302"/>
      <c r="AV153" s="286"/>
      <c r="AW153" s="296"/>
      <c r="AX153" s="302">
        <f t="shared" si="176"/>
        <v>10235.472</v>
      </c>
      <c r="AY153" s="309">
        <v>20000</v>
      </c>
      <c r="AZ153" s="43">
        <v>3.015E-2</v>
      </c>
      <c r="BA153" s="310">
        <f t="shared" si="177"/>
        <v>603</v>
      </c>
      <c r="BB153" s="310"/>
      <c r="BC153" s="311"/>
      <c r="BD153" s="296"/>
      <c r="BE153" s="310">
        <f t="shared" si="178"/>
        <v>603</v>
      </c>
      <c r="BF153" s="309">
        <v>20000</v>
      </c>
      <c r="BG153" s="43">
        <v>9.75E-3</v>
      </c>
      <c r="BH153" s="302">
        <f t="shared" si="179"/>
        <v>195</v>
      </c>
      <c r="BI153" s="302">
        <f t="shared" ref="BI153:BI157" si="187">BG153*15000</f>
        <v>146.25</v>
      </c>
      <c r="BJ153" s="311"/>
      <c r="BK153" s="319"/>
      <c r="BL153" s="318">
        <f t="shared" si="180"/>
        <v>48.75</v>
      </c>
      <c r="BM153" s="309">
        <v>20000</v>
      </c>
      <c r="BN153" s="327">
        <v>0.01</v>
      </c>
      <c r="BO153" s="302">
        <f t="shared" si="181"/>
        <v>200</v>
      </c>
      <c r="BP153" s="302">
        <f t="shared" ref="BP153:BP157" si="188">BN153*15000</f>
        <v>150</v>
      </c>
      <c r="BQ153" s="311"/>
      <c r="BR153" s="296"/>
      <c r="BS153" s="302">
        <f t="shared" si="182"/>
        <v>50</v>
      </c>
      <c r="BT153" s="309">
        <v>20000</v>
      </c>
      <c r="BU153" s="332">
        <v>1.0149E-2</v>
      </c>
      <c r="BV153" s="190">
        <f t="shared" si="183"/>
        <v>202.98</v>
      </c>
      <c r="BW153" s="333">
        <f t="shared" ref="BW153:BW158" si="189">BU153*15000</f>
        <v>152.23500000000001</v>
      </c>
      <c r="BX153" s="142"/>
      <c r="BY153" s="334"/>
      <c r="BZ153" s="190">
        <f t="shared" si="184"/>
        <v>50.744999999999976</v>
      </c>
      <c r="CA153" s="309">
        <v>20000</v>
      </c>
      <c r="CB153" s="332">
        <v>1.0758E-2</v>
      </c>
      <c r="CC153" s="194">
        <f t="shared" si="185"/>
        <v>215.16</v>
      </c>
      <c r="CD153" s="190">
        <f>CB153*15000</f>
        <v>161.37</v>
      </c>
      <c r="CE153" s="142">
        <v>50.744999999999997</v>
      </c>
      <c r="CF153" s="204"/>
      <c r="CG153" s="350">
        <f t="shared" si="186"/>
        <v>3.0449999999999946</v>
      </c>
      <c r="CH153" s="194"/>
      <c r="CI153" s="194"/>
      <c r="CJ153" s="194"/>
      <c r="CK153" s="194"/>
      <c r="CL153" s="142"/>
      <c r="CM153" s="218"/>
      <c r="CN153" s="194"/>
      <c r="CO153" s="355"/>
      <c r="CP153" s="220">
        <f t="shared" si="164"/>
        <v>10991.012000000001</v>
      </c>
      <c r="CQ153" s="221"/>
      <c r="CR153" s="6"/>
      <c r="CS153" s="226"/>
    </row>
    <row r="154" spans="1:97" s="2" customFormat="1">
      <c r="A154" s="266" t="s">
        <v>405</v>
      </c>
      <c r="B154" s="41" t="s">
        <v>403</v>
      </c>
      <c r="C154" s="266" t="s">
        <v>400</v>
      </c>
      <c r="D154" s="266" t="s">
        <v>370</v>
      </c>
      <c r="E154" s="267">
        <v>138</v>
      </c>
      <c r="F154" s="267"/>
      <c r="G154" s="41" t="s">
        <v>401</v>
      </c>
      <c r="H154" s="6" t="s">
        <v>406</v>
      </c>
      <c r="I154" s="280">
        <v>15000</v>
      </c>
      <c r="J154" s="281"/>
      <c r="K154" s="72">
        <f t="shared" si="165"/>
        <v>0</v>
      </c>
      <c r="L154" s="282"/>
      <c r="M154" s="283"/>
      <c r="N154" s="284"/>
      <c r="O154" s="75">
        <f t="shared" si="166"/>
        <v>0</v>
      </c>
      <c r="P154" s="280">
        <v>15000</v>
      </c>
      <c r="Q154" s="276"/>
      <c r="R154" s="72">
        <f t="shared" si="167"/>
        <v>0</v>
      </c>
      <c r="S154" s="282"/>
      <c r="T154" s="283"/>
      <c r="U154" s="296"/>
      <c r="V154" s="88">
        <f t="shared" si="168"/>
        <v>0</v>
      </c>
      <c r="W154" s="280">
        <v>15000</v>
      </c>
      <c r="X154" s="276"/>
      <c r="Y154" s="88">
        <f t="shared" si="169"/>
        <v>0</v>
      </c>
      <c r="Z154" s="282"/>
      <c r="AA154" s="283"/>
      <c r="AB154" s="296"/>
      <c r="AC154" s="88">
        <f t="shared" si="170"/>
        <v>0</v>
      </c>
      <c r="AD154" s="280">
        <v>15000</v>
      </c>
      <c r="AE154" s="276"/>
      <c r="AF154" s="88">
        <f t="shared" si="171"/>
        <v>0</v>
      </c>
      <c r="AG154" s="282"/>
      <c r="AH154" s="286"/>
      <c r="AI154" s="296"/>
      <c r="AJ154" s="88">
        <f t="shared" si="172"/>
        <v>0</v>
      </c>
      <c r="AK154" s="280">
        <v>15000</v>
      </c>
      <c r="AL154" s="276"/>
      <c r="AM154" s="302">
        <f t="shared" si="173"/>
        <v>0</v>
      </c>
      <c r="AN154" s="302"/>
      <c r="AO154" s="286"/>
      <c r="AP154" s="296"/>
      <c r="AQ154" s="304">
        <f t="shared" si="174"/>
        <v>0</v>
      </c>
      <c r="AR154" s="280">
        <v>15000</v>
      </c>
      <c r="AS154" s="43">
        <v>2.792E-2</v>
      </c>
      <c r="AT154" s="302">
        <f t="shared" si="175"/>
        <v>418.8</v>
      </c>
      <c r="AU154" s="302"/>
      <c r="AV154" s="286"/>
      <c r="AW154" s="296"/>
      <c r="AX154" s="302">
        <f t="shared" si="176"/>
        <v>418.8</v>
      </c>
      <c r="AY154" s="309">
        <v>1300000</v>
      </c>
      <c r="AZ154" s="43">
        <v>3.015E-2</v>
      </c>
      <c r="BA154" s="310">
        <f t="shared" si="177"/>
        <v>39195</v>
      </c>
      <c r="BB154" s="310"/>
      <c r="BC154" s="311"/>
      <c r="BD154" s="296"/>
      <c r="BE154" s="310">
        <f t="shared" si="178"/>
        <v>39195</v>
      </c>
      <c r="BF154" s="309">
        <v>1300000</v>
      </c>
      <c r="BG154" s="43">
        <v>9.75E-3</v>
      </c>
      <c r="BH154" s="302">
        <f t="shared" si="179"/>
        <v>12675</v>
      </c>
      <c r="BI154" s="302">
        <f t="shared" si="187"/>
        <v>146.25</v>
      </c>
      <c r="BJ154" s="311"/>
      <c r="BK154" s="319"/>
      <c r="BL154" s="318">
        <f t="shared" si="180"/>
        <v>12528.75</v>
      </c>
      <c r="BM154" s="309">
        <v>1300000</v>
      </c>
      <c r="BN154" s="327">
        <v>0.01</v>
      </c>
      <c r="BO154" s="302">
        <f t="shared" si="181"/>
        <v>13000</v>
      </c>
      <c r="BP154" s="302">
        <f t="shared" si="188"/>
        <v>150</v>
      </c>
      <c r="BQ154" s="311"/>
      <c r="BR154" s="296"/>
      <c r="BS154" s="302">
        <f t="shared" si="182"/>
        <v>12850</v>
      </c>
      <c r="BT154" s="309">
        <v>1300000</v>
      </c>
      <c r="BU154" s="332">
        <v>1.0149E-2</v>
      </c>
      <c r="BV154" s="190">
        <f t="shared" si="183"/>
        <v>13193.7</v>
      </c>
      <c r="BW154" s="333">
        <f t="shared" si="189"/>
        <v>152.23500000000001</v>
      </c>
      <c r="BX154" s="142"/>
      <c r="BY154" s="334"/>
      <c r="BZ154" s="190">
        <f t="shared" si="184"/>
        <v>13041.465</v>
      </c>
      <c r="CA154" s="309">
        <v>1300000</v>
      </c>
      <c r="CB154" s="332">
        <v>4.3883999999999999E-2</v>
      </c>
      <c r="CC154" s="194">
        <f t="shared" si="185"/>
        <v>57049.2</v>
      </c>
      <c r="CD154" s="190"/>
      <c r="CE154" s="142">
        <v>13041.465</v>
      </c>
      <c r="CF154" s="204"/>
      <c r="CG154" s="350">
        <f t="shared" si="186"/>
        <v>44007.735000000001</v>
      </c>
      <c r="CH154" s="194"/>
      <c r="CI154" s="194"/>
      <c r="CJ154" s="194"/>
      <c r="CK154" s="194"/>
      <c r="CL154" s="142"/>
      <c r="CM154" s="218"/>
      <c r="CN154" s="194"/>
      <c r="CO154" s="355"/>
      <c r="CP154" s="220">
        <f t="shared" si="164"/>
        <v>122041.75</v>
      </c>
      <c r="CQ154" s="221"/>
      <c r="CR154" s="6"/>
      <c r="CS154" s="226"/>
    </row>
    <row r="155" spans="1:97" s="2" customFormat="1">
      <c r="A155" s="266" t="s">
        <v>407</v>
      </c>
      <c r="B155" s="41" t="s">
        <v>399</v>
      </c>
      <c r="C155" s="266" t="s">
        <v>400</v>
      </c>
      <c r="D155" s="266" t="s">
        <v>370</v>
      </c>
      <c r="E155" s="267">
        <v>139</v>
      </c>
      <c r="F155" s="267"/>
      <c r="G155" s="41" t="s">
        <v>401</v>
      </c>
      <c r="H155" s="6" t="s">
        <v>408</v>
      </c>
      <c r="I155" s="280">
        <v>15000</v>
      </c>
      <c r="J155" s="281"/>
      <c r="K155" s="72">
        <f t="shared" si="165"/>
        <v>0</v>
      </c>
      <c r="L155" s="282"/>
      <c r="M155" s="283"/>
      <c r="N155" s="284"/>
      <c r="O155" s="75">
        <f t="shared" si="166"/>
        <v>0</v>
      </c>
      <c r="P155" s="280">
        <v>15000</v>
      </c>
      <c r="Q155" s="276"/>
      <c r="R155" s="72">
        <f t="shared" si="167"/>
        <v>0</v>
      </c>
      <c r="S155" s="282"/>
      <c r="T155" s="283"/>
      <c r="U155" s="296"/>
      <c r="V155" s="88">
        <f t="shared" si="168"/>
        <v>0</v>
      </c>
      <c r="W155" s="280">
        <v>15000</v>
      </c>
      <c r="X155" s="276"/>
      <c r="Y155" s="88">
        <f t="shared" si="169"/>
        <v>0</v>
      </c>
      <c r="Z155" s="282"/>
      <c r="AA155" s="283"/>
      <c r="AB155" s="296"/>
      <c r="AC155" s="88">
        <f t="shared" si="170"/>
        <v>0</v>
      </c>
      <c r="AD155" s="280">
        <v>15000</v>
      </c>
      <c r="AE155" s="276"/>
      <c r="AF155" s="88">
        <f t="shared" si="171"/>
        <v>0</v>
      </c>
      <c r="AG155" s="282"/>
      <c r="AH155" s="286"/>
      <c r="AI155" s="296"/>
      <c r="AJ155" s="88">
        <f t="shared" si="172"/>
        <v>0</v>
      </c>
      <c r="AK155" s="280">
        <v>15000</v>
      </c>
      <c r="AL155" s="276"/>
      <c r="AM155" s="302">
        <f t="shared" si="173"/>
        <v>0</v>
      </c>
      <c r="AN155" s="302"/>
      <c r="AO155" s="286"/>
      <c r="AP155" s="296"/>
      <c r="AQ155" s="304">
        <f t="shared" si="174"/>
        <v>0</v>
      </c>
      <c r="AR155" s="280">
        <v>15000</v>
      </c>
      <c r="AS155" s="43">
        <v>2.792E-2</v>
      </c>
      <c r="AT155" s="302">
        <f t="shared" si="175"/>
        <v>418.8</v>
      </c>
      <c r="AU155" s="302"/>
      <c r="AV155" s="286"/>
      <c r="AW155" s="296"/>
      <c r="AX155" s="302">
        <f t="shared" si="176"/>
        <v>418.8</v>
      </c>
      <c r="AY155" s="309">
        <v>0</v>
      </c>
      <c r="AZ155" s="43">
        <v>3.015E-2</v>
      </c>
      <c r="BA155" s="310">
        <f t="shared" si="177"/>
        <v>0</v>
      </c>
      <c r="BB155" s="310"/>
      <c r="BC155" s="311"/>
      <c r="BD155" s="296"/>
      <c r="BE155" s="310">
        <f t="shared" si="178"/>
        <v>0</v>
      </c>
      <c r="BF155" s="322">
        <v>0</v>
      </c>
      <c r="BG155" s="43">
        <v>4.0120000000000003E-2</v>
      </c>
      <c r="BH155" s="302">
        <f t="shared" si="179"/>
        <v>0</v>
      </c>
      <c r="BI155" s="302"/>
      <c r="BJ155" s="311"/>
      <c r="BK155" s="319"/>
      <c r="BL155" s="302">
        <f t="shared" si="180"/>
        <v>0</v>
      </c>
      <c r="BM155" s="309">
        <v>0</v>
      </c>
      <c r="BN155" s="327">
        <v>0.03</v>
      </c>
      <c r="BO155" s="302">
        <f t="shared" si="181"/>
        <v>0</v>
      </c>
      <c r="BP155" s="302"/>
      <c r="BQ155" s="311"/>
      <c r="BR155" s="296"/>
      <c r="BS155" s="302">
        <f t="shared" si="182"/>
        <v>0</v>
      </c>
      <c r="BT155" s="309">
        <v>0</v>
      </c>
      <c r="BU155" s="332">
        <v>4.1399999999999999E-2</v>
      </c>
      <c r="BV155" s="190">
        <f t="shared" si="183"/>
        <v>0</v>
      </c>
      <c r="BW155" s="335"/>
      <c r="BX155" s="142"/>
      <c r="BY155" s="334"/>
      <c r="BZ155" s="190">
        <f t="shared" si="184"/>
        <v>0</v>
      </c>
      <c r="CA155" s="309">
        <v>0</v>
      </c>
      <c r="CB155" s="332">
        <v>4.3883999999999999E-2</v>
      </c>
      <c r="CC155" s="194">
        <f t="shared" si="185"/>
        <v>0</v>
      </c>
      <c r="CD155" s="190"/>
      <c r="CE155" s="142">
        <v>0</v>
      </c>
      <c r="CF155" s="204"/>
      <c r="CG155" s="348">
        <f t="shared" si="186"/>
        <v>0</v>
      </c>
      <c r="CH155" s="194"/>
      <c r="CI155" s="194"/>
      <c r="CJ155" s="194"/>
      <c r="CK155" s="194"/>
      <c r="CL155" s="142"/>
      <c r="CM155" s="218"/>
      <c r="CN155" s="194"/>
      <c r="CO155" s="355"/>
      <c r="CP155" s="220">
        <f t="shared" si="164"/>
        <v>418.8</v>
      </c>
      <c r="CQ155" s="221"/>
      <c r="CR155" s="6"/>
      <c r="CS155" s="226"/>
    </row>
    <row r="156" spans="1:97" s="2" customFormat="1">
      <c r="A156" s="266" t="s">
        <v>409</v>
      </c>
      <c r="B156" s="41" t="s">
        <v>399</v>
      </c>
      <c r="C156" s="266" t="s">
        <v>400</v>
      </c>
      <c r="D156" s="266" t="s">
        <v>370</v>
      </c>
      <c r="E156" s="267">
        <v>140</v>
      </c>
      <c r="F156" s="6"/>
      <c r="G156" s="41" t="s">
        <v>401</v>
      </c>
      <c r="H156" s="268" t="s">
        <v>381</v>
      </c>
      <c r="I156" s="280">
        <v>15000</v>
      </c>
      <c r="J156" s="281"/>
      <c r="K156" s="72">
        <f t="shared" si="165"/>
        <v>0</v>
      </c>
      <c r="L156" s="282"/>
      <c r="M156" s="283"/>
      <c r="N156" s="284"/>
      <c r="O156" s="75">
        <f t="shared" si="166"/>
        <v>0</v>
      </c>
      <c r="P156" s="280">
        <v>15000</v>
      </c>
      <c r="Q156" s="276"/>
      <c r="R156" s="72">
        <f t="shared" si="167"/>
        <v>0</v>
      </c>
      <c r="S156" s="282"/>
      <c r="T156" s="283"/>
      <c r="U156" s="296"/>
      <c r="V156" s="88">
        <f t="shared" si="168"/>
        <v>0</v>
      </c>
      <c r="W156" s="280">
        <v>15000</v>
      </c>
      <c r="X156" s="276"/>
      <c r="Y156" s="88">
        <f t="shared" si="169"/>
        <v>0</v>
      </c>
      <c r="Z156" s="282"/>
      <c r="AA156" s="283"/>
      <c r="AB156" s="296"/>
      <c r="AC156" s="88">
        <f t="shared" si="170"/>
        <v>0</v>
      </c>
      <c r="AD156" s="280">
        <v>15000</v>
      </c>
      <c r="AE156" s="276"/>
      <c r="AF156" s="88">
        <f t="shared" si="171"/>
        <v>0</v>
      </c>
      <c r="AG156" s="282"/>
      <c r="AH156" s="286"/>
      <c r="AI156" s="296"/>
      <c r="AJ156" s="88">
        <f t="shared" si="172"/>
        <v>0</v>
      </c>
      <c r="AK156" s="280">
        <v>15000</v>
      </c>
      <c r="AL156" s="276"/>
      <c r="AM156" s="302">
        <f t="shared" si="173"/>
        <v>0</v>
      </c>
      <c r="AN156" s="302"/>
      <c r="AO156" s="286"/>
      <c r="AP156" s="296"/>
      <c r="AQ156" s="304">
        <f t="shared" si="174"/>
        <v>0</v>
      </c>
      <c r="AR156" s="280">
        <v>15000</v>
      </c>
      <c r="AS156" s="43">
        <v>2.792E-2</v>
      </c>
      <c r="AT156" s="302">
        <f t="shared" si="175"/>
        <v>418.8</v>
      </c>
      <c r="AU156" s="302"/>
      <c r="AV156" s="286"/>
      <c r="AW156" s="296"/>
      <c r="AX156" s="302">
        <f t="shared" si="176"/>
        <v>418.8</v>
      </c>
      <c r="AY156" s="309">
        <v>20000</v>
      </c>
      <c r="AZ156" s="43">
        <v>3.015E-2</v>
      </c>
      <c r="BA156" s="310">
        <f t="shared" si="177"/>
        <v>603</v>
      </c>
      <c r="BB156" s="310"/>
      <c r="BC156" s="311"/>
      <c r="BD156" s="296"/>
      <c r="BE156" s="310">
        <f t="shared" si="178"/>
        <v>603</v>
      </c>
      <c r="BF156" s="309">
        <v>20000</v>
      </c>
      <c r="BG156" s="43">
        <v>4.0120000000000003E-2</v>
      </c>
      <c r="BH156" s="302">
        <f t="shared" si="179"/>
        <v>802.40000000000009</v>
      </c>
      <c r="BI156" s="302"/>
      <c r="BJ156" s="311"/>
      <c r="BK156" s="319"/>
      <c r="BL156" s="302">
        <f t="shared" si="180"/>
        <v>802.40000000000009</v>
      </c>
      <c r="BM156" s="309">
        <v>20000</v>
      </c>
      <c r="BN156" s="327">
        <v>0.03</v>
      </c>
      <c r="BO156" s="302">
        <f t="shared" si="181"/>
        <v>600</v>
      </c>
      <c r="BP156" s="302"/>
      <c r="BQ156" s="311"/>
      <c r="BR156" s="296"/>
      <c r="BS156" s="302">
        <f t="shared" si="182"/>
        <v>600</v>
      </c>
      <c r="BT156" s="309">
        <v>20000</v>
      </c>
      <c r="BU156" s="332">
        <v>4.1399999999999999E-2</v>
      </c>
      <c r="BV156" s="190">
        <f t="shared" si="183"/>
        <v>828</v>
      </c>
      <c r="BW156" s="335"/>
      <c r="BX156" s="164"/>
      <c r="BY156" s="334"/>
      <c r="BZ156" s="190">
        <f t="shared" si="184"/>
        <v>828</v>
      </c>
      <c r="CA156" s="309">
        <v>20000</v>
      </c>
      <c r="CB156" s="332">
        <v>4.3883999999999999E-2</v>
      </c>
      <c r="CC156" s="194">
        <f t="shared" si="185"/>
        <v>877.68</v>
      </c>
      <c r="CD156" s="190"/>
      <c r="CE156" s="164"/>
      <c r="CF156" s="204"/>
      <c r="CG156" s="348">
        <f t="shared" si="186"/>
        <v>877.68</v>
      </c>
      <c r="CH156" s="194"/>
      <c r="CI156" s="194"/>
      <c r="CJ156" s="194"/>
      <c r="CK156" s="194"/>
      <c r="CL156" s="142"/>
      <c r="CM156" s="218"/>
      <c r="CN156" s="194"/>
      <c r="CO156" s="355"/>
      <c r="CP156" s="220">
        <f t="shared" si="164"/>
        <v>4129.88</v>
      </c>
      <c r="CQ156" s="221"/>
      <c r="CR156" s="6"/>
      <c r="CS156" s="226"/>
    </row>
    <row r="157" spans="1:97" s="2" customFormat="1">
      <c r="A157" s="266" t="s">
        <v>410</v>
      </c>
      <c r="B157" s="41" t="s">
        <v>403</v>
      </c>
      <c r="C157" s="266" t="s">
        <v>400</v>
      </c>
      <c r="D157" s="266" t="s">
        <v>370</v>
      </c>
      <c r="E157" s="267">
        <v>141</v>
      </c>
      <c r="F157" s="267"/>
      <c r="G157" s="41" t="s">
        <v>401</v>
      </c>
      <c r="H157" s="6" t="s">
        <v>411</v>
      </c>
      <c r="I157" s="280">
        <v>15000</v>
      </c>
      <c r="J157" s="281"/>
      <c r="K157" s="72">
        <f t="shared" si="165"/>
        <v>0</v>
      </c>
      <c r="L157" s="282"/>
      <c r="M157" s="283"/>
      <c r="N157" s="284"/>
      <c r="O157" s="75">
        <f t="shared" si="166"/>
        <v>0</v>
      </c>
      <c r="P157" s="280">
        <v>15000</v>
      </c>
      <c r="Q157" s="276"/>
      <c r="R157" s="72">
        <f t="shared" si="167"/>
        <v>0</v>
      </c>
      <c r="S157" s="282"/>
      <c r="T157" s="283"/>
      <c r="U157" s="296"/>
      <c r="V157" s="88">
        <f t="shared" si="168"/>
        <v>0</v>
      </c>
      <c r="W157" s="280">
        <v>15000</v>
      </c>
      <c r="X157" s="276"/>
      <c r="Y157" s="88">
        <f t="shared" si="169"/>
        <v>0</v>
      </c>
      <c r="Z157" s="282"/>
      <c r="AA157" s="283"/>
      <c r="AB157" s="296"/>
      <c r="AC157" s="88">
        <f t="shared" si="170"/>
        <v>0</v>
      </c>
      <c r="AD157" s="280">
        <v>15000</v>
      </c>
      <c r="AE157" s="276"/>
      <c r="AF157" s="88">
        <f t="shared" si="171"/>
        <v>0</v>
      </c>
      <c r="AG157" s="282"/>
      <c r="AH157" s="286"/>
      <c r="AI157" s="296"/>
      <c r="AJ157" s="88">
        <f t="shared" si="172"/>
        <v>0</v>
      </c>
      <c r="AK157" s="280">
        <v>15000</v>
      </c>
      <c r="AL157" s="276"/>
      <c r="AM157" s="302">
        <f t="shared" si="173"/>
        <v>0</v>
      </c>
      <c r="AN157" s="302"/>
      <c r="AO157" s="286"/>
      <c r="AP157" s="296"/>
      <c r="AQ157" s="304">
        <f t="shared" si="174"/>
        <v>0</v>
      </c>
      <c r="AR157" s="280">
        <v>15000</v>
      </c>
      <c r="AS157" s="43">
        <v>2.792E-2</v>
      </c>
      <c r="AT157" s="302">
        <f t="shared" si="175"/>
        <v>418.8</v>
      </c>
      <c r="AU157" s="302"/>
      <c r="AV157" s="286"/>
      <c r="AW157" s="296"/>
      <c r="AX157" s="302">
        <f t="shared" si="176"/>
        <v>418.8</v>
      </c>
      <c r="AY157" s="309">
        <v>70000</v>
      </c>
      <c r="AZ157" s="43">
        <v>3.015E-2</v>
      </c>
      <c r="BA157" s="310">
        <f t="shared" si="177"/>
        <v>2110.5</v>
      </c>
      <c r="BB157" s="310"/>
      <c r="BC157" s="311"/>
      <c r="BD157" s="296"/>
      <c r="BE157" s="310">
        <f t="shared" si="178"/>
        <v>2110.5</v>
      </c>
      <c r="BF157" s="309">
        <v>70000</v>
      </c>
      <c r="BG157" s="43">
        <v>9.75E-3</v>
      </c>
      <c r="BH157" s="302">
        <f t="shared" si="179"/>
        <v>682.5</v>
      </c>
      <c r="BI157" s="302">
        <f t="shared" si="187"/>
        <v>146.25</v>
      </c>
      <c r="BJ157" s="311"/>
      <c r="BK157" s="319"/>
      <c r="BL157" s="318">
        <f t="shared" si="180"/>
        <v>536.25</v>
      </c>
      <c r="BM157" s="309">
        <v>70000</v>
      </c>
      <c r="BN157" s="327">
        <v>0.01</v>
      </c>
      <c r="BO157" s="302">
        <f t="shared" si="181"/>
        <v>700</v>
      </c>
      <c r="BP157" s="302">
        <f t="shared" si="188"/>
        <v>150</v>
      </c>
      <c r="BQ157" s="311"/>
      <c r="BR157" s="296"/>
      <c r="BS157" s="302">
        <f t="shared" si="182"/>
        <v>550</v>
      </c>
      <c r="BT157" s="309">
        <v>70000</v>
      </c>
      <c r="BU157" s="332">
        <v>1.0149E-2</v>
      </c>
      <c r="BV157" s="190">
        <f t="shared" si="183"/>
        <v>710.43</v>
      </c>
      <c r="BW157" s="333">
        <f t="shared" si="189"/>
        <v>152.23500000000001</v>
      </c>
      <c r="BX157" s="142"/>
      <c r="BY157" s="334"/>
      <c r="BZ157" s="190">
        <f t="shared" si="184"/>
        <v>558.19499999999994</v>
      </c>
      <c r="CA157" s="309">
        <v>70000</v>
      </c>
      <c r="CB157" s="332">
        <v>4.3883999999999999E-2</v>
      </c>
      <c r="CC157" s="194">
        <f t="shared" si="185"/>
        <v>3071.88</v>
      </c>
      <c r="CD157" s="190"/>
      <c r="CE157" s="142">
        <v>558.19500000000005</v>
      </c>
      <c r="CF157" s="204"/>
      <c r="CG157" s="350">
        <f t="shared" si="186"/>
        <v>2513.6849999999999</v>
      </c>
      <c r="CH157" s="194"/>
      <c r="CI157" s="194"/>
      <c r="CJ157" s="194"/>
      <c r="CK157" s="194"/>
      <c r="CL157" s="142"/>
      <c r="CM157" s="218"/>
      <c r="CN157" s="194"/>
      <c r="CO157" s="355"/>
      <c r="CP157" s="220">
        <f t="shared" si="164"/>
        <v>6687.43</v>
      </c>
      <c r="CQ157" s="221"/>
      <c r="CR157" s="6"/>
      <c r="CS157" s="226"/>
    </row>
    <row r="158" spans="1:97" s="2" customFormat="1">
      <c r="A158" s="266" t="s">
        <v>412</v>
      </c>
      <c r="B158" s="41" t="s">
        <v>403</v>
      </c>
      <c r="C158" s="266" t="s">
        <v>400</v>
      </c>
      <c r="D158" s="266" t="s">
        <v>370</v>
      </c>
      <c r="E158" s="267">
        <v>142</v>
      </c>
      <c r="F158" s="6"/>
      <c r="G158" s="41" t="s">
        <v>401</v>
      </c>
      <c r="H158" s="6" t="s">
        <v>413</v>
      </c>
      <c r="I158" s="280">
        <v>212500</v>
      </c>
      <c r="J158" s="281"/>
      <c r="K158" s="72">
        <f t="shared" si="165"/>
        <v>0</v>
      </c>
      <c r="L158" s="282"/>
      <c r="M158" s="283"/>
      <c r="N158" s="284"/>
      <c r="O158" s="75">
        <f t="shared" si="166"/>
        <v>0</v>
      </c>
      <c r="P158" s="280">
        <v>212500</v>
      </c>
      <c r="Q158" s="276"/>
      <c r="R158" s="72">
        <f t="shared" si="167"/>
        <v>0</v>
      </c>
      <c r="S158" s="282"/>
      <c r="T158" s="283"/>
      <c r="U158" s="296"/>
      <c r="V158" s="88">
        <f t="shared" si="168"/>
        <v>0</v>
      </c>
      <c r="W158" s="280">
        <v>212500</v>
      </c>
      <c r="X158" s="276"/>
      <c r="Y158" s="88">
        <f t="shared" si="169"/>
        <v>0</v>
      </c>
      <c r="Z158" s="282"/>
      <c r="AA158" s="283"/>
      <c r="AB158" s="296"/>
      <c r="AC158" s="88">
        <f t="shared" si="170"/>
        <v>0</v>
      </c>
      <c r="AD158" s="280">
        <v>212500</v>
      </c>
      <c r="AE158" s="276"/>
      <c r="AF158" s="88">
        <f t="shared" si="171"/>
        <v>0</v>
      </c>
      <c r="AG158" s="282"/>
      <c r="AH158" s="286"/>
      <c r="AI158" s="296"/>
      <c r="AJ158" s="88">
        <f t="shared" si="172"/>
        <v>0</v>
      </c>
      <c r="AK158" s="280">
        <v>212500</v>
      </c>
      <c r="AL158" s="276"/>
      <c r="AM158" s="302">
        <f t="shared" si="173"/>
        <v>0</v>
      </c>
      <c r="AN158" s="302"/>
      <c r="AO158" s="286"/>
      <c r="AP158" s="296"/>
      <c r="AQ158" s="304">
        <f t="shared" si="174"/>
        <v>0</v>
      </c>
      <c r="AR158" s="280">
        <v>212500</v>
      </c>
      <c r="AS158" s="43">
        <v>2.792E-2</v>
      </c>
      <c r="AT158" s="302">
        <f t="shared" si="175"/>
        <v>5933</v>
      </c>
      <c r="AU158" s="302"/>
      <c r="AV158" s="286"/>
      <c r="AW158" s="296"/>
      <c r="AX158" s="302">
        <f t="shared" si="176"/>
        <v>5933</v>
      </c>
      <c r="AY158" s="309">
        <v>70000</v>
      </c>
      <c r="AZ158" s="43">
        <v>3.015E-2</v>
      </c>
      <c r="BA158" s="310">
        <f t="shared" si="177"/>
        <v>2110.5</v>
      </c>
      <c r="BB158" s="310"/>
      <c r="BC158" s="311"/>
      <c r="BD158" s="296"/>
      <c r="BE158" s="310">
        <f t="shared" si="178"/>
        <v>2110.5</v>
      </c>
      <c r="BF158" s="309">
        <v>70000</v>
      </c>
      <c r="BG158" s="43">
        <v>9.75E-3</v>
      </c>
      <c r="BH158" s="302">
        <f t="shared" si="179"/>
        <v>682.5</v>
      </c>
      <c r="BI158" s="302"/>
      <c r="BJ158" s="311"/>
      <c r="BK158" s="319"/>
      <c r="BL158" s="302">
        <f t="shared" si="180"/>
        <v>682.5</v>
      </c>
      <c r="BM158" s="309">
        <v>70000</v>
      </c>
      <c r="BN158" s="327">
        <v>0.01</v>
      </c>
      <c r="BO158" s="302">
        <f t="shared" si="181"/>
        <v>700</v>
      </c>
      <c r="BP158" s="302"/>
      <c r="BQ158" s="311"/>
      <c r="BR158" s="296"/>
      <c r="BS158" s="302">
        <f t="shared" si="182"/>
        <v>700</v>
      </c>
      <c r="BT158" s="309">
        <v>70000</v>
      </c>
      <c r="BU158" s="332">
        <v>1.0149E-2</v>
      </c>
      <c r="BV158" s="190">
        <f t="shared" si="183"/>
        <v>710.43</v>
      </c>
      <c r="BW158" s="333">
        <f t="shared" si="189"/>
        <v>152.23500000000001</v>
      </c>
      <c r="BX158" s="164"/>
      <c r="BY158" s="334"/>
      <c r="BZ158" s="190">
        <f t="shared" si="184"/>
        <v>558.19499999999994</v>
      </c>
      <c r="CA158" s="309">
        <v>70000</v>
      </c>
      <c r="CB158" s="332">
        <v>1.0758E-2</v>
      </c>
      <c r="CC158" s="194">
        <f t="shared" si="185"/>
        <v>753.06000000000006</v>
      </c>
      <c r="CD158" s="190">
        <f>CB158*15000</f>
        <v>161.37</v>
      </c>
      <c r="CE158" s="164"/>
      <c r="CF158" s="204"/>
      <c r="CG158" s="348">
        <f t="shared" si="186"/>
        <v>591.69000000000005</v>
      </c>
      <c r="CH158" s="194"/>
      <c r="CI158" s="194"/>
      <c r="CJ158" s="194"/>
      <c r="CK158" s="194"/>
      <c r="CL158" s="142"/>
      <c r="CM158" s="218"/>
      <c r="CN158" s="194"/>
      <c r="CO158" s="355"/>
      <c r="CP158" s="220">
        <f t="shared" si="164"/>
        <v>10575.885</v>
      </c>
      <c r="CQ158" s="221"/>
      <c r="CR158" s="6"/>
      <c r="CS158" s="226"/>
    </row>
    <row r="159" spans="1:97" s="2" customFormat="1">
      <c r="A159" s="266" t="s">
        <v>414</v>
      </c>
      <c r="B159" s="41" t="s">
        <v>415</v>
      </c>
      <c r="C159" s="266" t="s">
        <v>400</v>
      </c>
      <c r="D159" s="266" t="s">
        <v>370</v>
      </c>
      <c r="E159" s="267">
        <v>186</v>
      </c>
      <c r="F159" s="267"/>
      <c r="G159" s="41" t="s">
        <v>401</v>
      </c>
      <c r="H159" s="6" t="s">
        <v>416</v>
      </c>
      <c r="I159" s="280"/>
      <c r="J159" s="267"/>
      <c r="K159" s="72">
        <f t="shared" si="165"/>
        <v>0</v>
      </c>
      <c r="L159" s="282"/>
      <c r="M159" s="283"/>
      <c r="N159" s="284"/>
      <c r="O159" s="75">
        <f t="shared" si="166"/>
        <v>0</v>
      </c>
      <c r="P159" s="280"/>
      <c r="Q159" s="43"/>
      <c r="R159" s="72">
        <f t="shared" si="167"/>
        <v>0</v>
      </c>
      <c r="S159" s="282"/>
      <c r="T159" s="283"/>
      <c r="U159" s="296"/>
      <c r="V159" s="88">
        <f t="shared" si="168"/>
        <v>0</v>
      </c>
      <c r="W159" s="280"/>
      <c r="X159" s="43"/>
      <c r="Y159" s="88">
        <f t="shared" si="169"/>
        <v>0</v>
      </c>
      <c r="Z159" s="282"/>
      <c r="AA159" s="283"/>
      <c r="AB159" s="296"/>
      <c r="AC159" s="88">
        <f t="shared" si="170"/>
        <v>0</v>
      </c>
      <c r="AD159" s="280"/>
      <c r="AE159" s="43"/>
      <c r="AF159" s="88">
        <f t="shared" si="171"/>
        <v>0</v>
      </c>
      <c r="AG159" s="282"/>
      <c r="AH159" s="286"/>
      <c r="AI159" s="296"/>
      <c r="AJ159" s="88">
        <f t="shared" si="172"/>
        <v>0</v>
      </c>
      <c r="AK159" s="280"/>
      <c r="AL159" s="43"/>
      <c r="AM159" s="302">
        <f t="shared" si="173"/>
        <v>0</v>
      </c>
      <c r="AN159" s="302"/>
      <c r="AO159" s="286"/>
      <c r="AP159" s="296"/>
      <c r="AQ159" s="304">
        <f t="shared" si="174"/>
        <v>0</v>
      </c>
      <c r="AR159" s="280"/>
      <c r="AS159" s="43">
        <v>2.792E-2</v>
      </c>
      <c r="AT159" s="302">
        <f t="shared" si="175"/>
        <v>0</v>
      </c>
      <c r="AU159" s="302"/>
      <c r="AV159" s="286"/>
      <c r="AW159" s="296"/>
      <c r="AX159" s="302">
        <f t="shared" si="176"/>
        <v>0</v>
      </c>
      <c r="AY159" s="309">
        <v>1200000</v>
      </c>
      <c r="AZ159" s="43">
        <v>3.015E-2</v>
      </c>
      <c r="BA159" s="310">
        <f t="shared" si="177"/>
        <v>36180</v>
      </c>
      <c r="BB159" s="310"/>
      <c r="BC159" s="311"/>
      <c r="BD159" s="296"/>
      <c r="BE159" s="310">
        <f t="shared" si="178"/>
        <v>36180</v>
      </c>
      <c r="BF159" s="309">
        <v>1200000</v>
      </c>
      <c r="BG159" s="43">
        <v>4.0120000000000003E-2</v>
      </c>
      <c r="BH159" s="302">
        <f t="shared" si="179"/>
        <v>48144</v>
      </c>
      <c r="BI159" s="302"/>
      <c r="BJ159" s="311"/>
      <c r="BK159" s="319"/>
      <c r="BL159" s="302">
        <f t="shared" si="180"/>
        <v>48144</v>
      </c>
      <c r="BM159" s="309">
        <v>1200000</v>
      </c>
      <c r="BN159" s="327">
        <v>0.03</v>
      </c>
      <c r="BO159" s="302">
        <f t="shared" si="181"/>
        <v>36000</v>
      </c>
      <c r="BP159" s="302"/>
      <c r="BQ159" s="311"/>
      <c r="BR159" s="296"/>
      <c r="BS159" s="302">
        <f t="shared" si="182"/>
        <v>36000</v>
      </c>
      <c r="BT159" s="309">
        <v>1200000</v>
      </c>
      <c r="BU159" s="332">
        <v>4.1399999999999999E-2</v>
      </c>
      <c r="BV159" s="190">
        <f t="shared" si="183"/>
        <v>49680</v>
      </c>
      <c r="BW159" s="335"/>
      <c r="BX159" s="142"/>
      <c r="BY159" s="334"/>
      <c r="BZ159" s="190">
        <f t="shared" si="184"/>
        <v>49680</v>
      </c>
      <c r="CA159" s="309">
        <v>1200000</v>
      </c>
      <c r="CB159" s="332">
        <v>4.3883999999999999E-2</v>
      </c>
      <c r="CC159" s="194">
        <f t="shared" si="185"/>
        <v>52660.800000000003</v>
      </c>
      <c r="CD159" s="190"/>
      <c r="CE159" s="142">
        <v>49680</v>
      </c>
      <c r="CF159" s="204"/>
      <c r="CG159" s="348">
        <f t="shared" si="186"/>
        <v>2980.8000000000029</v>
      </c>
      <c r="CH159" s="194"/>
      <c r="CI159" s="194"/>
      <c r="CJ159" s="194"/>
      <c r="CK159" s="194"/>
      <c r="CL159" s="142"/>
      <c r="CM159" s="218"/>
      <c r="CN159" s="194"/>
      <c r="CO159" s="355"/>
      <c r="CP159" s="220">
        <f t="shared" si="164"/>
        <v>172984.8</v>
      </c>
      <c r="CQ159" s="221"/>
      <c r="CR159" s="6"/>
      <c r="CS159" s="226"/>
    </row>
    <row r="160" spans="1:97" s="2" customFormat="1">
      <c r="A160" s="266" t="s">
        <v>417</v>
      </c>
      <c r="B160" s="41" t="s">
        <v>399</v>
      </c>
      <c r="C160" s="266" t="s">
        <v>400</v>
      </c>
      <c r="D160" s="266" t="s">
        <v>370</v>
      </c>
      <c r="E160" s="267">
        <v>204</v>
      </c>
      <c r="F160" s="6"/>
      <c r="G160" s="49" t="s">
        <v>45</v>
      </c>
      <c r="H160" s="268" t="s">
        <v>381</v>
      </c>
      <c r="I160" s="280"/>
      <c r="J160" s="267"/>
      <c r="K160" s="72">
        <f t="shared" si="165"/>
        <v>0</v>
      </c>
      <c r="L160" s="282"/>
      <c r="M160" s="283"/>
      <c r="N160" s="284"/>
      <c r="O160" s="75">
        <f t="shared" si="166"/>
        <v>0</v>
      </c>
      <c r="P160" s="280"/>
      <c r="Q160" s="43"/>
      <c r="R160" s="72">
        <f t="shared" si="167"/>
        <v>0</v>
      </c>
      <c r="S160" s="282"/>
      <c r="T160" s="283"/>
      <c r="U160" s="296"/>
      <c r="V160" s="88">
        <f t="shared" si="168"/>
        <v>0</v>
      </c>
      <c r="W160" s="280"/>
      <c r="X160" s="43"/>
      <c r="Y160" s="88">
        <f t="shared" si="169"/>
        <v>0</v>
      </c>
      <c r="Z160" s="282"/>
      <c r="AA160" s="283"/>
      <c r="AB160" s="296"/>
      <c r="AC160" s="88">
        <f t="shared" si="170"/>
        <v>0</v>
      </c>
      <c r="AD160" s="280"/>
      <c r="AE160" s="43"/>
      <c r="AF160" s="88">
        <f t="shared" si="171"/>
        <v>0</v>
      </c>
      <c r="AG160" s="282"/>
      <c r="AH160" s="286"/>
      <c r="AI160" s="296"/>
      <c r="AJ160" s="88">
        <f t="shared" si="172"/>
        <v>0</v>
      </c>
      <c r="AK160" s="280"/>
      <c r="AL160" s="43"/>
      <c r="AM160" s="302">
        <f t="shared" si="173"/>
        <v>0</v>
      </c>
      <c r="AN160" s="302"/>
      <c r="AO160" s="286"/>
      <c r="AP160" s="296"/>
      <c r="AQ160" s="304">
        <f t="shared" si="174"/>
        <v>0</v>
      </c>
      <c r="AR160" s="280"/>
      <c r="AS160" s="43">
        <v>2.792E-2</v>
      </c>
      <c r="AT160" s="302">
        <f t="shared" si="175"/>
        <v>0</v>
      </c>
      <c r="AU160" s="302"/>
      <c r="AV160" s="286"/>
      <c r="AW160" s="296"/>
      <c r="AX160" s="302">
        <f t="shared" si="176"/>
        <v>0</v>
      </c>
      <c r="AY160" s="309">
        <v>1000</v>
      </c>
      <c r="AZ160" s="43">
        <v>3.015E-2</v>
      </c>
      <c r="BA160" s="310">
        <f t="shared" si="177"/>
        <v>30.15</v>
      </c>
      <c r="BB160" s="310"/>
      <c r="BC160" s="311"/>
      <c r="BD160" s="296"/>
      <c r="BE160" s="310">
        <f t="shared" si="178"/>
        <v>30.15</v>
      </c>
      <c r="BF160" s="309">
        <v>1000</v>
      </c>
      <c r="BG160" s="43">
        <v>4.0120000000000003E-2</v>
      </c>
      <c r="BH160" s="302">
        <f t="shared" si="179"/>
        <v>40.120000000000005</v>
      </c>
      <c r="BI160" s="302"/>
      <c r="BJ160" s="311"/>
      <c r="BK160" s="319"/>
      <c r="BL160" s="302">
        <f t="shared" si="180"/>
        <v>40.120000000000005</v>
      </c>
      <c r="BM160" s="309">
        <v>1000</v>
      </c>
      <c r="BN160" s="327">
        <v>0.03</v>
      </c>
      <c r="BO160" s="302">
        <f t="shared" si="181"/>
        <v>30</v>
      </c>
      <c r="BP160" s="302"/>
      <c r="BQ160" s="311"/>
      <c r="BR160" s="296"/>
      <c r="BS160" s="302">
        <f t="shared" si="182"/>
        <v>30</v>
      </c>
      <c r="BT160" s="309">
        <v>1000</v>
      </c>
      <c r="BU160" s="332">
        <v>4.1399999999999999E-2</v>
      </c>
      <c r="BV160" s="190">
        <f t="shared" si="183"/>
        <v>41.4</v>
      </c>
      <c r="BW160" s="335"/>
      <c r="BX160" s="164"/>
      <c r="BY160" s="334"/>
      <c r="BZ160" s="190">
        <f t="shared" si="184"/>
        <v>41.4</v>
      </c>
      <c r="CA160" s="309">
        <v>1000</v>
      </c>
      <c r="CB160" s="332">
        <v>4.3883999999999999E-2</v>
      </c>
      <c r="CC160" s="194">
        <f t="shared" si="185"/>
        <v>43.884</v>
      </c>
      <c r="CD160" s="190"/>
      <c r="CE160" s="164"/>
      <c r="CF160" s="204"/>
      <c r="CG160" s="348">
        <f t="shared" si="186"/>
        <v>43.884</v>
      </c>
      <c r="CH160" s="194"/>
      <c r="CI160" s="194"/>
      <c r="CJ160" s="194"/>
      <c r="CK160" s="194"/>
      <c r="CL160" s="142"/>
      <c r="CM160" s="218"/>
      <c r="CN160" s="194"/>
      <c r="CO160" s="355"/>
      <c r="CP160" s="220">
        <f t="shared" si="164"/>
        <v>185.55400000000003</v>
      </c>
      <c r="CQ160" s="221"/>
      <c r="CR160" s="6"/>
    </row>
    <row r="161" spans="1:97" s="2" customFormat="1">
      <c r="A161" s="266" t="s">
        <v>418</v>
      </c>
      <c r="B161" s="41" t="s">
        <v>419</v>
      </c>
      <c r="C161" s="266" t="s">
        <v>400</v>
      </c>
      <c r="D161" s="266" t="s">
        <v>370</v>
      </c>
      <c r="E161" s="267">
        <v>336</v>
      </c>
      <c r="F161" s="267"/>
      <c r="G161" s="49" t="s">
        <v>45</v>
      </c>
      <c r="H161" s="6" t="s">
        <v>420</v>
      </c>
      <c r="I161" s="280">
        <v>735500</v>
      </c>
      <c r="J161" s="281"/>
      <c r="K161" s="72">
        <f t="shared" si="165"/>
        <v>0</v>
      </c>
      <c r="L161" s="282"/>
      <c r="M161" s="283"/>
      <c r="N161" s="284"/>
      <c r="O161" s="75">
        <f t="shared" si="166"/>
        <v>0</v>
      </c>
      <c r="P161" s="280">
        <v>735500</v>
      </c>
      <c r="Q161" s="276"/>
      <c r="R161" s="72">
        <f t="shared" si="167"/>
        <v>0</v>
      </c>
      <c r="S161" s="282"/>
      <c r="T161" s="283"/>
      <c r="U161" s="296"/>
      <c r="V161" s="88">
        <f t="shared" si="168"/>
        <v>0</v>
      </c>
      <c r="W161" s="280">
        <v>735500</v>
      </c>
      <c r="X161" s="276"/>
      <c r="Y161" s="88">
        <f t="shared" si="169"/>
        <v>0</v>
      </c>
      <c r="Z161" s="282"/>
      <c r="AA161" s="283"/>
      <c r="AB161" s="296"/>
      <c r="AC161" s="88">
        <f t="shared" si="170"/>
        <v>0</v>
      </c>
      <c r="AD161" s="280">
        <v>735500</v>
      </c>
      <c r="AE161" s="276"/>
      <c r="AF161" s="88">
        <f t="shared" si="171"/>
        <v>0</v>
      </c>
      <c r="AG161" s="282"/>
      <c r="AH161" s="286"/>
      <c r="AI161" s="296"/>
      <c r="AJ161" s="88">
        <f t="shared" si="172"/>
        <v>0</v>
      </c>
      <c r="AK161" s="280">
        <v>735500</v>
      </c>
      <c r="AL161" s="276"/>
      <c r="AM161" s="302">
        <f t="shared" si="173"/>
        <v>0</v>
      </c>
      <c r="AN161" s="302"/>
      <c r="AO161" s="286"/>
      <c r="AP161" s="296"/>
      <c r="AQ161" s="304">
        <f t="shared" si="174"/>
        <v>0</v>
      </c>
      <c r="AR161" s="280">
        <v>735500</v>
      </c>
      <c r="AS161" s="43">
        <v>2.792E-2</v>
      </c>
      <c r="AT161" s="302">
        <f t="shared" si="175"/>
        <v>20535.16</v>
      </c>
      <c r="AU161" s="302"/>
      <c r="AV161" s="286"/>
      <c r="AW161" s="296"/>
      <c r="AX161" s="302">
        <f t="shared" si="176"/>
        <v>20535.16</v>
      </c>
      <c r="AY161" s="309">
        <v>1500000</v>
      </c>
      <c r="AZ161" s="43">
        <v>3.015E-2</v>
      </c>
      <c r="BA161" s="310">
        <f t="shared" si="177"/>
        <v>45225</v>
      </c>
      <c r="BB161" s="310"/>
      <c r="BC161" s="311"/>
      <c r="BD161" s="296"/>
      <c r="BE161" s="310">
        <f t="shared" si="178"/>
        <v>45225</v>
      </c>
      <c r="BF161" s="309">
        <v>1500000</v>
      </c>
      <c r="BG161" s="43">
        <v>4.0120000000000003E-2</v>
      </c>
      <c r="BH161" s="302">
        <f t="shared" si="179"/>
        <v>60180.000000000007</v>
      </c>
      <c r="BI161" s="302"/>
      <c r="BJ161" s="311"/>
      <c r="BK161" s="319"/>
      <c r="BL161" s="302">
        <f t="shared" si="180"/>
        <v>60180.000000000007</v>
      </c>
      <c r="BM161" s="309">
        <v>1500000</v>
      </c>
      <c r="BN161" s="327">
        <v>0.03</v>
      </c>
      <c r="BO161" s="302">
        <f t="shared" si="181"/>
        <v>45000</v>
      </c>
      <c r="BP161" s="302"/>
      <c r="BQ161" s="311"/>
      <c r="BR161" s="296"/>
      <c r="BS161" s="302">
        <f t="shared" si="182"/>
        <v>45000</v>
      </c>
      <c r="BT161" s="309">
        <v>1500000</v>
      </c>
      <c r="BU161" s="332">
        <v>4.1399999999999999E-2</v>
      </c>
      <c r="BV161" s="190">
        <f t="shared" si="183"/>
        <v>62100</v>
      </c>
      <c r="BW161" s="335"/>
      <c r="BX161" s="142"/>
      <c r="BY161" s="334"/>
      <c r="BZ161" s="190">
        <f t="shared" si="184"/>
        <v>62100</v>
      </c>
      <c r="CA161" s="309">
        <v>1500000</v>
      </c>
      <c r="CB161" s="332">
        <v>4.3883999999999999E-2</v>
      </c>
      <c r="CC161" s="194">
        <f t="shared" si="185"/>
        <v>65826</v>
      </c>
      <c r="CD161" s="190"/>
      <c r="CE161" s="142">
        <v>62100</v>
      </c>
      <c r="CF161" s="204"/>
      <c r="CG161" s="348">
        <f t="shared" si="186"/>
        <v>3726</v>
      </c>
      <c r="CH161" s="194"/>
      <c r="CI161" s="194"/>
      <c r="CJ161" s="194"/>
      <c r="CK161" s="194"/>
      <c r="CL161" s="142"/>
      <c r="CM161" s="218"/>
      <c r="CN161" s="194"/>
      <c r="CO161" s="355"/>
      <c r="CP161" s="220">
        <f t="shared" si="164"/>
        <v>236766.16</v>
      </c>
      <c r="CQ161" s="221"/>
      <c r="CR161" s="6"/>
    </row>
    <row r="162" spans="1:97" s="2" customFormat="1">
      <c r="A162" s="266" t="s">
        <v>421</v>
      </c>
      <c r="B162" s="41" t="s">
        <v>206</v>
      </c>
      <c r="C162" s="266" t="s">
        <v>400</v>
      </c>
      <c r="D162" s="266" t="s">
        <v>370</v>
      </c>
      <c r="E162" s="267">
        <v>412</v>
      </c>
      <c r="F162" s="267"/>
      <c r="G162" s="49" t="s">
        <v>45</v>
      </c>
      <c r="H162" s="6" t="s">
        <v>422</v>
      </c>
      <c r="I162" s="280">
        <v>68000</v>
      </c>
      <c r="J162" s="267">
        <v>2.53E-2</v>
      </c>
      <c r="K162" s="72">
        <f t="shared" si="165"/>
        <v>1720.3999999999999</v>
      </c>
      <c r="L162" s="282"/>
      <c r="M162" s="80">
        <v>1720.4</v>
      </c>
      <c r="N162" s="284"/>
      <c r="O162" s="75">
        <f t="shared" si="166"/>
        <v>0</v>
      </c>
      <c r="P162" s="280">
        <v>68000</v>
      </c>
      <c r="Q162" s="43">
        <v>2.7300000000000001E-2</v>
      </c>
      <c r="R162" s="72">
        <f t="shared" si="167"/>
        <v>1856.4</v>
      </c>
      <c r="S162" s="282"/>
      <c r="T162" s="80">
        <v>1856.4</v>
      </c>
      <c r="U162" s="296"/>
      <c r="V162" s="88">
        <f t="shared" si="168"/>
        <v>0</v>
      </c>
      <c r="W162" s="280">
        <v>68000</v>
      </c>
      <c r="X162" s="43">
        <v>2.9499999999999998E-2</v>
      </c>
      <c r="Y162" s="88">
        <f t="shared" si="169"/>
        <v>2006</v>
      </c>
      <c r="Z162" s="282"/>
      <c r="AA162" s="80">
        <v>2006</v>
      </c>
      <c r="AB162" s="296"/>
      <c r="AC162" s="88">
        <f t="shared" si="170"/>
        <v>0</v>
      </c>
      <c r="AD162" s="280">
        <v>68000</v>
      </c>
      <c r="AE162" s="43">
        <v>2.9499999999999998E-2</v>
      </c>
      <c r="AF162" s="88">
        <f t="shared" si="171"/>
        <v>2006</v>
      </c>
      <c r="AG162" s="282"/>
      <c r="AH162" s="286"/>
      <c r="AI162" s="296"/>
      <c r="AJ162" s="88">
        <f t="shared" si="172"/>
        <v>2006</v>
      </c>
      <c r="AK162" s="280">
        <v>68000</v>
      </c>
      <c r="AL162" s="43">
        <v>3.245E-2</v>
      </c>
      <c r="AM162" s="302">
        <f t="shared" si="173"/>
        <v>2206.6</v>
      </c>
      <c r="AN162" s="302"/>
      <c r="AO162" s="286"/>
      <c r="AP162" s="296"/>
      <c r="AQ162" s="304">
        <f t="shared" si="174"/>
        <v>2206.6</v>
      </c>
      <c r="AR162" s="280">
        <v>68000</v>
      </c>
      <c r="AS162" s="305">
        <v>3.5000000000000003E-2</v>
      </c>
      <c r="AT162" s="302">
        <f t="shared" si="175"/>
        <v>2380</v>
      </c>
      <c r="AU162" s="302"/>
      <c r="AV162" s="286"/>
      <c r="AW162" s="296"/>
      <c r="AX162" s="302">
        <f t="shared" si="176"/>
        <v>2380</v>
      </c>
      <c r="AY162" s="309">
        <v>140000</v>
      </c>
      <c r="AZ162" s="43">
        <v>3.7850000000000002E-2</v>
      </c>
      <c r="BA162" s="314">
        <v>4163.5</v>
      </c>
      <c r="BB162" s="310"/>
      <c r="BC162" s="142">
        <v>8753.5</v>
      </c>
      <c r="BD162" s="315">
        <v>2081.75</v>
      </c>
      <c r="BE162" s="310">
        <f t="shared" si="178"/>
        <v>-4590</v>
      </c>
      <c r="BF162" s="309">
        <v>140000</v>
      </c>
      <c r="BG162" s="43">
        <v>4.0120000000000003E-2</v>
      </c>
      <c r="BH162" s="302">
        <f t="shared" si="179"/>
        <v>5616.8</v>
      </c>
      <c r="BI162" s="302"/>
      <c r="BJ162" s="142">
        <v>5616.8</v>
      </c>
      <c r="BK162" s="319"/>
      <c r="BL162" s="302">
        <f t="shared" si="180"/>
        <v>0</v>
      </c>
      <c r="BM162" s="309">
        <v>140000</v>
      </c>
      <c r="BN162" s="327">
        <v>0.03</v>
      </c>
      <c r="BO162" s="302">
        <f t="shared" si="181"/>
        <v>4200</v>
      </c>
      <c r="BP162" s="302"/>
      <c r="BQ162" s="142">
        <v>4200</v>
      </c>
      <c r="BR162" s="296"/>
      <c r="BS162" s="302">
        <f t="shared" si="182"/>
        <v>0</v>
      </c>
      <c r="BT162" s="309">
        <v>140000</v>
      </c>
      <c r="BU162" s="332">
        <v>4.1399999999999999E-2</v>
      </c>
      <c r="BV162" s="190">
        <f t="shared" si="183"/>
        <v>5796</v>
      </c>
      <c r="BW162" s="335"/>
      <c r="BX162" s="142"/>
      <c r="BY162" s="334"/>
      <c r="BZ162" s="190">
        <f t="shared" si="184"/>
        <v>5796</v>
      </c>
      <c r="CA162" s="309">
        <v>140000</v>
      </c>
      <c r="CB162" s="332">
        <v>4.3883999999999999E-2</v>
      </c>
      <c r="CC162" s="194">
        <f t="shared" si="185"/>
        <v>6143.76</v>
      </c>
      <c r="CD162" s="190"/>
      <c r="CE162" s="142">
        <v>5796</v>
      </c>
      <c r="CF162" s="204"/>
      <c r="CG162" s="348">
        <f t="shared" si="186"/>
        <v>347.76000000000022</v>
      </c>
      <c r="CH162" s="194"/>
      <c r="CI162" s="194"/>
      <c r="CJ162" s="194"/>
      <c r="CK162" s="194"/>
      <c r="CL162" s="142"/>
      <c r="CM162" s="218"/>
      <c r="CN162" s="194"/>
      <c r="CO162" s="355"/>
      <c r="CP162" s="220">
        <f t="shared" si="164"/>
        <v>8146.3600000000006</v>
      </c>
      <c r="CQ162" s="221"/>
      <c r="CR162" s="356" t="s">
        <v>423</v>
      </c>
    </row>
    <row r="163" spans="1:97" s="2" customFormat="1">
      <c r="A163" s="266" t="s">
        <v>3611</v>
      </c>
      <c r="B163" s="41" t="s">
        <v>424</v>
      </c>
      <c r="C163" s="266" t="s">
        <v>400</v>
      </c>
      <c r="D163" s="266" t="s">
        <v>370</v>
      </c>
      <c r="E163" s="267">
        <v>579</v>
      </c>
      <c r="F163" s="267"/>
      <c r="G163" s="49" t="s">
        <v>387</v>
      </c>
      <c r="H163" s="6"/>
      <c r="I163" s="280"/>
      <c r="J163" s="267"/>
      <c r="K163" s="72"/>
      <c r="L163" s="282"/>
      <c r="M163" s="122"/>
      <c r="N163" s="284"/>
      <c r="O163" s="75"/>
      <c r="P163" s="280"/>
      <c r="Q163" s="43"/>
      <c r="R163" s="72"/>
      <c r="S163" s="282"/>
      <c r="T163" s="122"/>
      <c r="U163" s="284"/>
      <c r="V163" s="88"/>
      <c r="W163" s="280"/>
      <c r="X163" s="43"/>
      <c r="Y163" s="88"/>
      <c r="Z163" s="282"/>
      <c r="AA163" s="122"/>
      <c r="AB163" s="284"/>
      <c r="AC163" s="88"/>
      <c r="AD163" s="280"/>
      <c r="AE163" s="43"/>
      <c r="AF163" s="88"/>
      <c r="AG163" s="282"/>
      <c r="AH163" s="286"/>
      <c r="AI163" s="284"/>
      <c r="AJ163" s="88"/>
      <c r="AK163" s="280"/>
      <c r="AL163" s="43"/>
      <c r="AM163" s="302"/>
      <c r="AN163" s="302"/>
      <c r="AO163" s="286"/>
      <c r="AP163" s="284"/>
      <c r="AQ163" s="304"/>
      <c r="AR163" s="280"/>
      <c r="AS163" s="305"/>
      <c r="AT163" s="302"/>
      <c r="AU163" s="302"/>
      <c r="AV163" s="286"/>
      <c r="AW163" s="284"/>
      <c r="AX163" s="302"/>
      <c r="AY163" s="309"/>
      <c r="AZ163" s="43"/>
      <c r="BA163" s="310"/>
      <c r="BB163" s="310"/>
      <c r="BC163" s="142"/>
      <c r="BD163" s="284"/>
      <c r="BE163" s="310"/>
      <c r="BF163" s="309"/>
      <c r="BG163" s="43"/>
      <c r="BH163" s="302"/>
      <c r="BI163" s="302"/>
      <c r="BJ163" s="142"/>
      <c r="BK163" s="323"/>
      <c r="BL163" s="302"/>
      <c r="BM163" s="309"/>
      <c r="BN163" s="328"/>
      <c r="BO163" s="302"/>
      <c r="BP163" s="302"/>
      <c r="BQ163" s="142"/>
      <c r="BR163" s="284"/>
      <c r="BS163" s="302"/>
      <c r="BT163" s="309"/>
      <c r="BU163" s="332">
        <v>4.1399999999999999E-2</v>
      </c>
      <c r="BV163" s="337"/>
      <c r="BW163" s="335"/>
      <c r="BX163" s="142"/>
      <c r="BY163" s="339"/>
      <c r="BZ163" s="337"/>
      <c r="CA163" s="309"/>
      <c r="CB163" s="332">
        <v>4.3883999999999999E-2</v>
      </c>
      <c r="CC163" s="141"/>
      <c r="CD163" s="337"/>
      <c r="CE163" s="142"/>
      <c r="CF163" s="218"/>
      <c r="CG163" s="349"/>
      <c r="CH163" s="141"/>
      <c r="CI163" s="141"/>
      <c r="CJ163" s="141"/>
      <c r="CK163" s="141"/>
      <c r="CL163" s="142"/>
      <c r="CM163" s="218"/>
      <c r="CN163" s="141"/>
      <c r="CO163" s="355"/>
      <c r="CP163" s="220">
        <f t="shared" si="164"/>
        <v>0</v>
      </c>
      <c r="CQ163" s="220"/>
      <c r="CR163" s="6"/>
      <c r="CS163" s="227" t="s">
        <v>42</v>
      </c>
    </row>
    <row r="164" spans="1:97" s="2" customFormat="1">
      <c r="A164" s="266" t="s">
        <v>425</v>
      </c>
      <c r="B164" s="41" t="s">
        <v>426</v>
      </c>
      <c r="C164" s="266" t="s">
        <v>400</v>
      </c>
      <c r="D164" s="266" t="s">
        <v>370</v>
      </c>
      <c r="E164" s="267">
        <v>1498</v>
      </c>
      <c r="F164" s="6"/>
      <c r="G164" s="61" t="s">
        <v>98</v>
      </c>
      <c r="H164" s="6" t="s">
        <v>427</v>
      </c>
      <c r="I164" s="280"/>
      <c r="J164" s="267"/>
      <c r="K164" s="72">
        <f t="shared" ref="K164:K172" si="190">I164*J164</f>
        <v>0</v>
      </c>
      <c r="L164" s="282"/>
      <c r="M164" s="283"/>
      <c r="N164" s="284"/>
      <c r="O164" s="75">
        <f t="shared" ref="O164:O172" si="191">K164-L164-M164</f>
        <v>0</v>
      </c>
      <c r="P164" s="280"/>
      <c r="Q164" s="43"/>
      <c r="R164" s="72">
        <f t="shared" ref="R164:R172" si="192">P164*Q164</f>
        <v>0</v>
      </c>
      <c r="S164" s="282"/>
      <c r="T164" s="283"/>
      <c r="U164" s="296"/>
      <c r="V164" s="88">
        <f t="shared" ref="V164:V172" si="193">R164-S164-T164</f>
        <v>0</v>
      </c>
      <c r="W164" s="280"/>
      <c r="X164" s="43"/>
      <c r="Y164" s="88">
        <f t="shared" ref="Y164:Y172" si="194">W164*X164</f>
        <v>0</v>
      </c>
      <c r="Z164" s="282"/>
      <c r="AA164" s="283"/>
      <c r="AB164" s="296"/>
      <c r="AC164" s="88">
        <f t="shared" ref="AC164:AC172" si="195">Y164-Z164-AA164</f>
        <v>0</v>
      </c>
      <c r="AD164" s="280"/>
      <c r="AE164" s="43"/>
      <c r="AF164" s="88">
        <f t="shared" ref="AF164:AF172" si="196">AD164*AE164</f>
        <v>0</v>
      </c>
      <c r="AG164" s="282"/>
      <c r="AH164" s="286"/>
      <c r="AI164" s="296"/>
      <c r="AJ164" s="88">
        <f t="shared" ref="AJ164:AJ172" si="197">AF164-AG164-AH164</f>
        <v>0</v>
      </c>
      <c r="AK164" s="280"/>
      <c r="AL164" s="43"/>
      <c r="AM164" s="302">
        <f t="shared" ref="AM164:AM172" si="198">AK164*AL164</f>
        <v>0</v>
      </c>
      <c r="AN164" s="302"/>
      <c r="AO164" s="286"/>
      <c r="AP164" s="296"/>
      <c r="AQ164" s="304">
        <f t="shared" ref="AQ164:AQ172" si="199">AM164-AN164-AO164</f>
        <v>0</v>
      </c>
      <c r="AR164" s="280"/>
      <c r="AS164" s="43">
        <v>2.792E-2</v>
      </c>
      <c r="AT164" s="302">
        <f t="shared" ref="AT164:AT172" si="200">AR164*AS164</f>
        <v>0</v>
      </c>
      <c r="AU164" s="302"/>
      <c r="AV164" s="286"/>
      <c r="AW164" s="296"/>
      <c r="AX164" s="302">
        <f t="shared" ref="AX164:AX172" si="201">AT164-AU164-AV164</f>
        <v>0</v>
      </c>
      <c r="AY164" s="309">
        <v>100000</v>
      </c>
      <c r="AZ164" s="43">
        <v>3.015E-2</v>
      </c>
      <c r="BA164" s="310">
        <f t="shared" ref="BA164:BA172" si="202">AY164*AZ164</f>
        <v>3015</v>
      </c>
      <c r="BB164" s="310"/>
      <c r="BC164" s="311"/>
      <c r="BD164" s="296"/>
      <c r="BE164" s="310">
        <f t="shared" ref="BE164:BE172" si="203">BA164-BB164-BC164</f>
        <v>3015</v>
      </c>
      <c r="BF164" s="309">
        <v>100000</v>
      </c>
      <c r="BG164" s="43">
        <v>4.0120000000000003E-2</v>
      </c>
      <c r="BH164" s="302">
        <f t="shared" ref="BH164:BH172" si="204">BF164*BG164</f>
        <v>4012.0000000000005</v>
      </c>
      <c r="BI164" s="302"/>
      <c r="BJ164" s="311"/>
      <c r="BK164" s="319"/>
      <c r="BL164" s="302">
        <f t="shared" ref="BL164:BL172" si="205">BH164-BI164-BJ164</f>
        <v>4012.0000000000005</v>
      </c>
      <c r="BM164" s="309">
        <v>100000</v>
      </c>
      <c r="BN164" s="327">
        <v>0.03</v>
      </c>
      <c r="BO164" s="302">
        <f t="shared" ref="BO164:BO172" si="206">BM164*BN164</f>
        <v>3000</v>
      </c>
      <c r="BP164" s="302"/>
      <c r="BQ164" s="311"/>
      <c r="BR164" s="296"/>
      <c r="BS164" s="302">
        <f t="shared" ref="BS164:BS172" si="207">BO164-BP164-BQ164</f>
        <v>3000</v>
      </c>
      <c r="BT164" s="309">
        <v>100000</v>
      </c>
      <c r="BU164" s="332">
        <v>4.1399999999999999E-2</v>
      </c>
      <c r="BV164" s="190">
        <f t="shared" ref="BV164:BV172" si="208">BT164*BU164</f>
        <v>4140</v>
      </c>
      <c r="BW164" s="335"/>
      <c r="BX164" s="164"/>
      <c r="BY164" s="334"/>
      <c r="BZ164" s="190">
        <f t="shared" ref="BZ164:BZ172" si="209">BV164-BX164-BW164</f>
        <v>4140</v>
      </c>
      <c r="CA164" s="309">
        <v>100000</v>
      </c>
      <c r="CB164" s="332">
        <v>4.3883999999999999E-2</v>
      </c>
      <c r="CC164" s="194">
        <f t="shared" ref="CC164:CC172" si="210">CA164*CB164</f>
        <v>4388.3999999999996</v>
      </c>
      <c r="CD164" s="190"/>
      <c r="CE164" s="164"/>
      <c r="CF164" s="204"/>
      <c r="CG164" s="348">
        <f t="shared" ref="CG164:CG172" si="211">CC164-CD164-CE164</f>
        <v>4388.3999999999996</v>
      </c>
      <c r="CH164" s="194"/>
      <c r="CI164" s="194"/>
      <c r="CJ164" s="194"/>
      <c r="CK164" s="194"/>
      <c r="CL164" s="142"/>
      <c r="CM164" s="218"/>
      <c r="CN164" s="194"/>
      <c r="CO164" s="355"/>
      <c r="CP164" s="220">
        <f t="shared" si="164"/>
        <v>18555.400000000001</v>
      </c>
      <c r="CQ164" s="221"/>
      <c r="CR164" s="6"/>
      <c r="CS164" s="226"/>
    </row>
    <row r="165" spans="1:97" s="2" customFormat="1">
      <c r="A165" s="41" t="s">
        <v>428</v>
      </c>
      <c r="B165" s="41" t="s">
        <v>71</v>
      </c>
      <c r="C165" s="41" t="s">
        <v>429</v>
      </c>
      <c r="D165" s="41" t="s">
        <v>370</v>
      </c>
      <c r="E165" s="43">
        <v>88</v>
      </c>
      <c r="F165" s="6"/>
      <c r="G165" s="49" t="s">
        <v>45</v>
      </c>
      <c r="H165" s="268" t="s">
        <v>381</v>
      </c>
      <c r="I165" s="280"/>
      <c r="J165" s="267"/>
      <c r="K165" s="72">
        <f t="shared" si="190"/>
        <v>0</v>
      </c>
      <c r="L165" s="282"/>
      <c r="M165" s="283"/>
      <c r="N165" s="285"/>
      <c r="O165" s="75">
        <f t="shared" si="191"/>
        <v>0</v>
      </c>
      <c r="P165" s="280"/>
      <c r="Q165" s="43"/>
      <c r="R165" s="72">
        <f t="shared" si="192"/>
        <v>0</v>
      </c>
      <c r="S165" s="282"/>
      <c r="T165" s="283"/>
      <c r="U165" s="297"/>
      <c r="V165" s="88">
        <f t="shared" si="193"/>
        <v>0</v>
      </c>
      <c r="W165" s="280"/>
      <c r="X165" s="43"/>
      <c r="Y165" s="88">
        <f t="shared" si="194"/>
        <v>0</v>
      </c>
      <c r="Z165" s="282"/>
      <c r="AA165" s="283"/>
      <c r="AB165" s="297"/>
      <c r="AC165" s="88">
        <f t="shared" si="195"/>
        <v>0</v>
      </c>
      <c r="AD165" s="280"/>
      <c r="AE165" s="43"/>
      <c r="AF165" s="88">
        <f t="shared" si="196"/>
        <v>0</v>
      </c>
      <c r="AG165" s="282"/>
      <c r="AH165" s="286"/>
      <c r="AI165" s="297"/>
      <c r="AJ165" s="88">
        <f t="shared" si="197"/>
        <v>0</v>
      </c>
      <c r="AK165" s="280"/>
      <c r="AL165" s="43"/>
      <c r="AM165" s="302">
        <f t="shared" si="198"/>
        <v>0</v>
      </c>
      <c r="AN165" s="302"/>
      <c r="AO165" s="286"/>
      <c r="AP165" s="297"/>
      <c r="AQ165" s="304">
        <f t="shared" si="199"/>
        <v>0</v>
      </c>
      <c r="AR165" s="280"/>
      <c r="AS165" s="305">
        <v>3.5000000000000003E-2</v>
      </c>
      <c r="AT165" s="302">
        <f t="shared" si="200"/>
        <v>0</v>
      </c>
      <c r="AU165" s="302"/>
      <c r="AV165" s="286"/>
      <c r="AW165" s="297"/>
      <c r="AX165" s="302">
        <f t="shared" si="201"/>
        <v>0</v>
      </c>
      <c r="AY165" s="312"/>
      <c r="AZ165" s="43">
        <v>3.7850000000000002E-2</v>
      </c>
      <c r="BA165" s="310">
        <f t="shared" si="202"/>
        <v>0</v>
      </c>
      <c r="BB165" s="310"/>
      <c r="BC165" s="311"/>
      <c r="BD165" s="297"/>
      <c r="BE165" s="310">
        <f t="shared" si="203"/>
        <v>0</v>
      </c>
      <c r="BF165" s="312"/>
      <c r="BG165" s="43">
        <v>4.0120000000000003E-2</v>
      </c>
      <c r="BH165" s="302">
        <f t="shared" si="204"/>
        <v>0</v>
      </c>
      <c r="BI165" s="302"/>
      <c r="BJ165" s="311"/>
      <c r="BK165" s="320"/>
      <c r="BL165" s="302">
        <f t="shared" si="205"/>
        <v>0</v>
      </c>
      <c r="BM165" s="312"/>
      <c r="BN165" s="327">
        <v>0.03</v>
      </c>
      <c r="BO165" s="302">
        <f t="shared" si="206"/>
        <v>0</v>
      </c>
      <c r="BP165" s="302"/>
      <c r="BQ165" s="311"/>
      <c r="BR165" s="297"/>
      <c r="BS165" s="302">
        <f t="shared" si="207"/>
        <v>0</v>
      </c>
      <c r="BT165" s="312"/>
      <c r="BU165" s="332">
        <v>4.1399999999999999E-2</v>
      </c>
      <c r="BV165" s="190">
        <f t="shared" si="208"/>
        <v>0</v>
      </c>
      <c r="BW165" s="282"/>
      <c r="BX165" s="164"/>
      <c r="BY165" s="336"/>
      <c r="BZ165" s="190">
        <f t="shared" si="209"/>
        <v>0</v>
      </c>
      <c r="CA165" s="312"/>
      <c r="CB165" s="332">
        <v>4.3883999999999999E-2</v>
      </c>
      <c r="CC165" s="194">
        <f t="shared" si="210"/>
        <v>0</v>
      </c>
      <c r="CD165" s="190"/>
      <c r="CE165" s="164"/>
      <c r="CF165" s="204"/>
      <c r="CG165" s="348">
        <f t="shared" si="211"/>
        <v>0</v>
      </c>
      <c r="CH165" s="194"/>
      <c r="CI165" s="194"/>
      <c r="CJ165" s="194"/>
      <c r="CK165" s="194"/>
      <c r="CL165" s="142"/>
      <c r="CM165" s="218"/>
      <c r="CN165" s="194"/>
      <c r="CO165" s="355"/>
      <c r="CP165" s="220">
        <f t="shared" si="164"/>
        <v>0</v>
      </c>
      <c r="CQ165" s="221"/>
      <c r="CR165" s="6"/>
    </row>
    <row r="166" spans="1:97" s="2" customFormat="1">
      <c r="A166" s="41" t="s">
        <v>430</v>
      </c>
      <c r="B166" s="41" t="s">
        <v>71</v>
      </c>
      <c r="C166" s="41" t="s">
        <v>429</v>
      </c>
      <c r="D166" s="41" t="s">
        <v>370</v>
      </c>
      <c r="E166" s="43">
        <v>89</v>
      </c>
      <c r="F166" s="43"/>
      <c r="G166" s="49" t="s">
        <v>45</v>
      </c>
      <c r="H166" s="268" t="s">
        <v>381</v>
      </c>
      <c r="I166" s="280"/>
      <c r="J166" s="267"/>
      <c r="K166" s="72">
        <f t="shared" si="190"/>
        <v>0</v>
      </c>
      <c r="L166" s="282"/>
      <c r="M166" s="283"/>
      <c r="N166" s="285"/>
      <c r="O166" s="75">
        <f t="shared" si="191"/>
        <v>0</v>
      </c>
      <c r="P166" s="280"/>
      <c r="Q166" s="43"/>
      <c r="R166" s="72">
        <f t="shared" si="192"/>
        <v>0</v>
      </c>
      <c r="S166" s="282"/>
      <c r="T166" s="283"/>
      <c r="U166" s="297"/>
      <c r="V166" s="88">
        <f t="shared" si="193"/>
        <v>0</v>
      </c>
      <c r="W166" s="280"/>
      <c r="X166" s="43"/>
      <c r="Y166" s="88">
        <f t="shared" si="194"/>
        <v>0</v>
      </c>
      <c r="Z166" s="282"/>
      <c r="AA166" s="283"/>
      <c r="AB166" s="297"/>
      <c r="AC166" s="88">
        <f t="shared" si="195"/>
        <v>0</v>
      </c>
      <c r="AD166" s="280"/>
      <c r="AE166" s="43"/>
      <c r="AF166" s="88">
        <f t="shared" si="196"/>
        <v>0</v>
      </c>
      <c r="AG166" s="282"/>
      <c r="AH166" s="286"/>
      <c r="AI166" s="297"/>
      <c r="AJ166" s="88">
        <f t="shared" si="197"/>
        <v>0</v>
      </c>
      <c r="AK166" s="280"/>
      <c r="AL166" s="43"/>
      <c r="AM166" s="302">
        <f t="shared" si="198"/>
        <v>0</v>
      </c>
      <c r="AN166" s="302"/>
      <c r="AO166" s="286"/>
      <c r="AP166" s="297"/>
      <c r="AQ166" s="304">
        <f t="shared" si="199"/>
        <v>0</v>
      </c>
      <c r="AR166" s="280"/>
      <c r="AS166" s="305">
        <v>3.5000000000000003E-2</v>
      </c>
      <c r="AT166" s="302">
        <f t="shared" si="200"/>
        <v>0</v>
      </c>
      <c r="AU166" s="302"/>
      <c r="AV166" s="286"/>
      <c r="AW166" s="297"/>
      <c r="AX166" s="302">
        <f t="shared" si="201"/>
        <v>0</v>
      </c>
      <c r="AY166" s="312"/>
      <c r="AZ166" s="43">
        <v>3.7850000000000002E-2</v>
      </c>
      <c r="BA166" s="310">
        <f t="shared" si="202"/>
        <v>0</v>
      </c>
      <c r="BB166" s="310"/>
      <c r="BC166" s="311"/>
      <c r="BD166" s="297"/>
      <c r="BE166" s="310">
        <f t="shared" si="203"/>
        <v>0</v>
      </c>
      <c r="BF166" s="312"/>
      <c r="BG166" s="43">
        <v>4.0120000000000003E-2</v>
      </c>
      <c r="BH166" s="302">
        <f t="shared" si="204"/>
        <v>0</v>
      </c>
      <c r="BI166" s="302"/>
      <c r="BJ166" s="311"/>
      <c r="BK166" s="320"/>
      <c r="BL166" s="302">
        <f t="shared" si="205"/>
        <v>0</v>
      </c>
      <c r="BM166" s="312"/>
      <c r="BN166" s="327">
        <v>0.03</v>
      </c>
      <c r="BO166" s="302">
        <f t="shared" si="206"/>
        <v>0</v>
      </c>
      <c r="BP166" s="302"/>
      <c r="BQ166" s="311"/>
      <c r="BR166" s="297"/>
      <c r="BS166" s="302">
        <f t="shared" si="207"/>
        <v>0</v>
      </c>
      <c r="BT166" s="312"/>
      <c r="BU166" s="332">
        <v>4.1399999999999999E-2</v>
      </c>
      <c r="BV166" s="190">
        <f t="shared" si="208"/>
        <v>0</v>
      </c>
      <c r="BW166" s="282"/>
      <c r="BX166" s="142"/>
      <c r="BY166" s="336"/>
      <c r="BZ166" s="190">
        <f t="shared" si="209"/>
        <v>0</v>
      </c>
      <c r="CA166" s="312"/>
      <c r="CB166" s="332">
        <v>4.3883999999999999E-2</v>
      </c>
      <c r="CC166" s="194">
        <f t="shared" si="210"/>
        <v>0</v>
      </c>
      <c r="CD166" s="190"/>
      <c r="CE166" s="142"/>
      <c r="CF166" s="204"/>
      <c r="CG166" s="348">
        <f t="shared" si="211"/>
        <v>0</v>
      </c>
      <c r="CH166" s="194"/>
      <c r="CI166" s="194"/>
      <c r="CJ166" s="194"/>
      <c r="CK166" s="194"/>
      <c r="CL166" s="142"/>
      <c r="CM166" s="218"/>
      <c r="CN166" s="194"/>
      <c r="CO166" s="355"/>
      <c r="CP166" s="220">
        <f t="shared" si="164"/>
        <v>0</v>
      </c>
      <c r="CQ166" s="221"/>
      <c r="CR166" s="6"/>
    </row>
    <row r="167" spans="1:97" s="2" customFormat="1">
      <c r="A167" s="266" t="s">
        <v>431</v>
      </c>
      <c r="B167" s="41" t="s">
        <v>71</v>
      </c>
      <c r="C167" s="266" t="s">
        <v>432</v>
      </c>
      <c r="D167" s="266" t="s">
        <v>370</v>
      </c>
      <c r="E167" s="267">
        <v>78</v>
      </c>
      <c r="F167" s="267"/>
      <c r="G167" s="49" t="s">
        <v>45</v>
      </c>
      <c r="H167" s="268" t="s">
        <v>381</v>
      </c>
      <c r="I167" s="280"/>
      <c r="J167" s="267"/>
      <c r="K167" s="72">
        <f t="shared" si="190"/>
        <v>0</v>
      </c>
      <c r="L167" s="282"/>
      <c r="M167" s="283"/>
      <c r="N167" s="284"/>
      <c r="O167" s="75">
        <f t="shared" si="191"/>
        <v>0</v>
      </c>
      <c r="P167" s="280"/>
      <c r="Q167" s="43"/>
      <c r="R167" s="72">
        <f t="shared" si="192"/>
        <v>0</v>
      </c>
      <c r="S167" s="282"/>
      <c r="T167" s="283"/>
      <c r="U167" s="296"/>
      <c r="V167" s="88">
        <f t="shared" si="193"/>
        <v>0</v>
      </c>
      <c r="W167" s="280"/>
      <c r="X167" s="43"/>
      <c r="Y167" s="88">
        <f t="shared" si="194"/>
        <v>0</v>
      </c>
      <c r="Z167" s="282"/>
      <c r="AA167" s="283"/>
      <c r="AB167" s="296"/>
      <c r="AC167" s="88">
        <f t="shared" si="195"/>
        <v>0</v>
      </c>
      <c r="AD167" s="280"/>
      <c r="AE167" s="43"/>
      <c r="AF167" s="88">
        <f t="shared" si="196"/>
        <v>0</v>
      </c>
      <c r="AG167" s="282"/>
      <c r="AH167" s="286"/>
      <c r="AI167" s="296"/>
      <c r="AJ167" s="88">
        <f t="shared" si="197"/>
        <v>0</v>
      </c>
      <c r="AK167" s="280"/>
      <c r="AL167" s="43"/>
      <c r="AM167" s="302">
        <f t="shared" si="198"/>
        <v>0</v>
      </c>
      <c r="AN167" s="302"/>
      <c r="AO167" s="286"/>
      <c r="AP167" s="296"/>
      <c r="AQ167" s="304">
        <f t="shared" si="199"/>
        <v>0</v>
      </c>
      <c r="AR167" s="280"/>
      <c r="AS167" s="305">
        <v>3.5000000000000003E-2</v>
      </c>
      <c r="AT167" s="302">
        <f t="shared" si="200"/>
        <v>0</v>
      </c>
      <c r="AU167" s="302"/>
      <c r="AV167" s="286"/>
      <c r="AW167" s="296"/>
      <c r="AX167" s="302">
        <f t="shared" si="201"/>
        <v>0</v>
      </c>
      <c r="AY167" s="309">
        <v>25000</v>
      </c>
      <c r="AZ167" s="43">
        <v>3.7850000000000002E-2</v>
      </c>
      <c r="BA167" s="310">
        <f t="shared" si="202"/>
        <v>946.25</v>
      </c>
      <c r="BB167" s="310"/>
      <c r="BC167" s="311"/>
      <c r="BD167" s="296"/>
      <c r="BE167" s="310">
        <f t="shared" si="203"/>
        <v>946.25</v>
      </c>
      <c r="BF167" s="309">
        <v>25000</v>
      </c>
      <c r="BG167" s="43">
        <v>4.0120000000000003E-2</v>
      </c>
      <c r="BH167" s="302">
        <f t="shared" si="204"/>
        <v>1003.0000000000001</v>
      </c>
      <c r="BI167" s="302"/>
      <c r="BJ167" s="311"/>
      <c r="BK167" s="319"/>
      <c r="BL167" s="302">
        <f t="shared" si="205"/>
        <v>1003.0000000000001</v>
      </c>
      <c r="BM167" s="309">
        <v>25000</v>
      </c>
      <c r="BN167" s="327">
        <v>0.03</v>
      </c>
      <c r="BO167" s="302">
        <f t="shared" si="206"/>
        <v>750</v>
      </c>
      <c r="BP167" s="302"/>
      <c r="BQ167" s="311"/>
      <c r="BR167" s="296"/>
      <c r="BS167" s="302">
        <f t="shared" si="207"/>
        <v>750</v>
      </c>
      <c r="BT167" s="309">
        <v>25000</v>
      </c>
      <c r="BU167" s="332">
        <v>4.1399999999999999E-2</v>
      </c>
      <c r="BV167" s="190">
        <f t="shared" si="208"/>
        <v>1035</v>
      </c>
      <c r="BW167" s="335"/>
      <c r="BX167" s="142"/>
      <c r="BY167" s="334"/>
      <c r="BZ167" s="190">
        <f t="shared" si="209"/>
        <v>1035</v>
      </c>
      <c r="CA167" s="309">
        <v>25000</v>
      </c>
      <c r="CB167" s="332">
        <v>4.3883999999999999E-2</v>
      </c>
      <c r="CC167" s="194">
        <f t="shared" si="210"/>
        <v>1097.0999999999999</v>
      </c>
      <c r="CD167" s="190"/>
      <c r="CE167" s="142"/>
      <c r="CF167" s="204"/>
      <c r="CG167" s="348">
        <f t="shared" si="211"/>
        <v>1097.0999999999999</v>
      </c>
      <c r="CH167" s="194"/>
      <c r="CI167" s="194"/>
      <c r="CJ167" s="194"/>
      <c r="CK167" s="194"/>
      <c r="CL167" s="142"/>
      <c r="CM167" s="218"/>
      <c r="CN167" s="194"/>
      <c r="CO167" s="355"/>
      <c r="CP167" s="220">
        <f t="shared" si="164"/>
        <v>4831.3500000000004</v>
      </c>
      <c r="CQ167" s="221"/>
      <c r="CR167" s="6"/>
    </row>
    <row r="168" spans="1:97" s="2" customFormat="1">
      <c r="A168" s="266" t="s">
        <v>433</v>
      </c>
      <c r="B168" s="41" t="s">
        <v>434</v>
      </c>
      <c r="C168" s="266" t="s">
        <v>432</v>
      </c>
      <c r="D168" s="266" t="s">
        <v>370</v>
      </c>
      <c r="E168" s="267">
        <v>83</v>
      </c>
      <c r="F168" s="267"/>
      <c r="G168" s="49" t="s">
        <v>45</v>
      </c>
      <c r="H168" s="268" t="s">
        <v>381</v>
      </c>
      <c r="I168" s="280"/>
      <c r="J168" s="267"/>
      <c r="K168" s="72">
        <f t="shared" si="190"/>
        <v>0</v>
      </c>
      <c r="L168" s="282"/>
      <c r="M168" s="283"/>
      <c r="N168" s="284"/>
      <c r="O168" s="75">
        <f t="shared" si="191"/>
        <v>0</v>
      </c>
      <c r="P168" s="280"/>
      <c r="Q168" s="43"/>
      <c r="R168" s="72">
        <f t="shared" si="192"/>
        <v>0</v>
      </c>
      <c r="S168" s="282"/>
      <c r="T168" s="283"/>
      <c r="U168" s="296"/>
      <c r="V168" s="88">
        <f t="shared" si="193"/>
        <v>0</v>
      </c>
      <c r="W168" s="280"/>
      <c r="X168" s="43"/>
      <c r="Y168" s="88">
        <f t="shared" si="194"/>
        <v>0</v>
      </c>
      <c r="Z168" s="282"/>
      <c r="AA168" s="283"/>
      <c r="AB168" s="296"/>
      <c r="AC168" s="88">
        <f t="shared" si="195"/>
        <v>0</v>
      </c>
      <c r="AD168" s="280"/>
      <c r="AE168" s="43"/>
      <c r="AF168" s="88">
        <f t="shared" si="196"/>
        <v>0</v>
      </c>
      <c r="AG168" s="282"/>
      <c r="AH168" s="286"/>
      <c r="AI168" s="296"/>
      <c r="AJ168" s="88">
        <f t="shared" si="197"/>
        <v>0</v>
      </c>
      <c r="AK168" s="280"/>
      <c r="AL168" s="43"/>
      <c r="AM168" s="302">
        <f t="shared" si="198"/>
        <v>0</v>
      </c>
      <c r="AN168" s="302"/>
      <c r="AO168" s="286"/>
      <c r="AP168" s="296"/>
      <c r="AQ168" s="304">
        <f t="shared" si="199"/>
        <v>0</v>
      </c>
      <c r="AR168" s="280"/>
      <c r="AS168" s="43">
        <v>2.792E-2</v>
      </c>
      <c r="AT168" s="302">
        <f t="shared" si="200"/>
        <v>0</v>
      </c>
      <c r="AU168" s="302"/>
      <c r="AV168" s="286"/>
      <c r="AW168" s="296"/>
      <c r="AX168" s="302">
        <f t="shared" si="201"/>
        <v>0</v>
      </c>
      <c r="AY168" s="309">
        <v>150000</v>
      </c>
      <c r="AZ168" s="43">
        <v>3.015E-2</v>
      </c>
      <c r="BA168" s="310">
        <f t="shared" si="202"/>
        <v>4522.5</v>
      </c>
      <c r="BB168" s="310"/>
      <c r="BC168" s="311"/>
      <c r="BD168" s="296"/>
      <c r="BE168" s="310">
        <f t="shared" si="203"/>
        <v>4522.5</v>
      </c>
      <c r="BF168" s="309">
        <v>150000</v>
      </c>
      <c r="BG168" s="43">
        <v>4.0120000000000003E-2</v>
      </c>
      <c r="BH168" s="302">
        <f t="shared" si="204"/>
        <v>6018</v>
      </c>
      <c r="BI168" s="302"/>
      <c r="BJ168" s="311"/>
      <c r="BK168" s="319"/>
      <c r="BL168" s="302">
        <f t="shared" si="205"/>
        <v>6018</v>
      </c>
      <c r="BM168" s="309">
        <v>150000</v>
      </c>
      <c r="BN168" s="327">
        <v>0.03</v>
      </c>
      <c r="BO168" s="302">
        <f t="shared" si="206"/>
        <v>4500</v>
      </c>
      <c r="BP168" s="302"/>
      <c r="BQ168" s="311"/>
      <c r="BR168" s="296"/>
      <c r="BS168" s="302">
        <f t="shared" si="207"/>
        <v>4500</v>
      </c>
      <c r="BT168" s="309">
        <v>150000</v>
      </c>
      <c r="BU168" s="332">
        <v>4.1399999999999999E-2</v>
      </c>
      <c r="BV168" s="190">
        <f t="shared" si="208"/>
        <v>6210</v>
      </c>
      <c r="BW168" s="335"/>
      <c r="BX168" s="142"/>
      <c r="BY168" s="334"/>
      <c r="BZ168" s="190">
        <f t="shared" si="209"/>
        <v>6210</v>
      </c>
      <c r="CA168" s="309">
        <v>150000</v>
      </c>
      <c r="CB168" s="332">
        <v>4.3883999999999999E-2</v>
      </c>
      <c r="CC168" s="194">
        <f t="shared" si="210"/>
        <v>6582.6</v>
      </c>
      <c r="CD168" s="190"/>
      <c r="CE168" s="142"/>
      <c r="CF168" s="204"/>
      <c r="CG168" s="348">
        <f t="shared" si="211"/>
        <v>6582.6</v>
      </c>
      <c r="CH168" s="194"/>
      <c r="CI168" s="194"/>
      <c r="CJ168" s="194"/>
      <c r="CK168" s="194"/>
      <c r="CL168" s="142"/>
      <c r="CM168" s="218"/>
      <c r="CN168" s="194"/>
      <c r="CO168" s="355"/>
      <c r="CP168" s="220">
        <f t="shared" si="164"/>
        <v>27833.1</v>
      </c>
      <c r="CQ168" s="221"/>
      <c r="CR168" s="6"/>
    </row>
    <row r="169" spans="1:97" s="2" customFormat="1">
      <c r="A169" s="266" t="s">
        <v>435</v>
      </c>
      <c r="B169" s="41" t="s">
        <v>436</v>
      </c>
      <c r="C169" s="266" t="s">
        <v>432</v>
      </c>
      <c r="D169" s="266" t="s">
        <v>370</v>
      </c>
      <c r="E169" s="267">
        <v>85</v>
      </c>
      <c r="F169" s="267"/>
      <c r="G169" s="41" t="s">
        <v>437</v>
      </c>
      <c r="H169" s="268" t="s">
        <v>381</v>
      </c>
      <c r="I169" s="280"/>
      <c r="J169" s="267"/>
      <c r="K169" s="72">
        <f t="shared" si="190"/>
        <v>0</v>
      </c>
      <c r="L169" s="282"/>
      <c r="M169" s="283"/>
      <c r="N169" s="284"/>
      <c r="O169" s="75">
        <f t="shared" si="191"/>
        <v>0</v>
      </c>
      <c r="P169" s="280"/>
      <c r="Q169" s="43"/>
      <c r="R169" s="72">
        <f t="shared" si="192"/>
        <v>0</v>
      </c>
      <c r="S169" s="282"/>
      <c r="T169" s="283"/>
      <c r="U169" s="296"/>
      <c r="V169" s="88">
        <f t="shared" si="193"/>
        <v>0</v>
      </c>
      <c r="W169" s="280"/>
      <c r="X169" s="43"/>
      <c r="Y169" s="88">
        <f t="shared" si="194"/>
        <v>0</v>
      </c>
      <c r="Z169" s="282"/>
      <c r="AA169" s="283"/>
      <c r="AB169" s="296"/>
      <c r="AC169" s="88">
        <f t="shared" si="195"/>
        <v>0</v>
      </c>
      <c r="AD169" s="280"/>
      <c r="AE169" s="43"/>
      <c r="AF169" s="88">
        <f t="shared" si="196"/>
        <v>0</v>
      </c>
      <c r="AG169" s="282"/>
      <c r="AH169" s="286"/>
      <c r="AI169" s="296"/>
      <c r="AJ169" s="88">
        <f t="shared" si="197"/>
        <v>0</v>
      </c>
      <c r="AK169" s="280"/>
      <c r="AL169" s="43"/>
      <c r="AM169" s="302">
        <f t="shared" si="198"/>
        <v>0</v>
      </c>
      <c r="AN169" s="302"/>
      <c r="AO169" s="286"/>
      <c r="AP169" s="296"/>
      <c r="AQ169" s="304">
        <f t="shared" si="199"/>
        <v>0</v>
      </c>
      <c r="AR169" s="280"/>
      <c r="AS169" s="43">
        <v>2.792E-2</v>
      </c>
      <c r="AT169" s="302">
        <f t="shared" si="200"/>
        <v>0</v>
      </c>
      <c r="AU169" s="302"/>
      <c r="AV169" s="286"/>
      <c r="AW169" s="296"/>
      <c r="AX169" s="302">
        <f t="shared" si="201"/>
        <v>0</v>
      </c>
      <c r="AY169" s="309">
        <v>180000</v>
      </c>
      <c r="AZ169" s="43">
        <v>3.015E-2</v>
      </c>
      <c r="BA169" s="310">
        <f t="shared" si="202"/>
        <v>5427</v>
      </c>
      <c r="BB169" s="310"/>
      <c r="BC169" s="311"/>
      <c r="BD169" s="296"/>
      <c r="BE169" s="310">
        <f t="shared" si="203"/>
        <v>5427</v>
      </c>
      <c r="BF169" s="309">
        <v>180000</v>
      </c>
      <c r="BG169" s="43">
        <v>4.0120000000000003E-2</v>
      </c>
      <c r="BH169" s="302">
        <f t="shared" si="204"/>
        <v>7221.6</v>
      </c>
      <c r="BI169" s="302"/>
      <c r="BJ169" s="311"/>
      <c r="BK169" s="319"/>
      <c r="BL169" s="302">
        <f t="shared" si="205"/>
        <v>7221.6</v>
      </c>
      <c r="BM169" s="309">
        <v>180000</v>
      </c>
      <c r="BN169" s="327">
        <v>0.03</v>
      </c>
      <c r="BO169" s="302">
        <f t="shared" si="206"/>
        <v>5400</v>
      </c>
      <c r="BP169" s="302"/>
      <c r="BQ169" s="311"/>
      <c r="BR169" s="296"/>
      <c r="BS169" s="302">
        <f t="shared" si="207"/>
        <v>5400</v>
      </c>
      <c r="BT169" s="309">
        <v>180000</v>
      </c>
      <c r="BU169" s="332">
        <v>4.1399999999999999E-2</v>
      </c>
      <c r="BV169" s="190">
        <f t="shared" si="208"/>
        <v>7452</v>
      </c>
      <c r="BW169" s="335"/>
      <c r="BX169" s="142"/>
      <c r="BY169" s="334"/>
      <c r="BZ169" s="190">
        <f t="shared" si="209"/>
        <v>7452</v>
      </c>
      <c r="CA169" s="309">
        <v>180000</v>
      </c>
      <c r="CB169" s="332">
        <v>4.3883999999999999E-2</v>
      </c>
      <c r="CC169" s="194">
        <f t="shared" si="210"/>
        <v>7899.12</v>
      </c>
      <c r="CD169" s="190"/>
      <c r="CE169" s="142"/>
      <c r="CF169" s="204"/>
      <c r="CG169" s="348">
        <f t="shared" si="211"/>
        <v>7899.12</v>
      </c>
      <c r="CH169" s="194"/>
      <c r="CI169" s="194"/>
      <c r="CJ169" s="194"/>
      <c r="CK169" s="194"/>
      <c r="CL169" s="142"/>
      <c r="CM169" s="218"/>
      <c r="CN169" s="194"/>
      <c r="CO169" s="355"/>
      <c r="CP169" s="220">
        <f t="shared" si="164"/>
        <v>33399.72</v>
      </c>
      <c r="CQ169" s="221"/>
      <c r="CR169" s="6"/>
      <c r="CS169" s="226"/>
    </row>
    <row r="170" spans="1:97" s="2" customFormat="1">
      <c r="A170" s="266" t="s">
        <v>438</v>
      </c>
      <c r="B170" s="41" t="s">
        <v>439</v>
      </c>
      <c r="C170" s="266" t="s">
        <v>440</v>
      </c>
      <c r="D170" s="266" t="s">
        <v>370</v>
      </c>
      <c r="E170" s="267">
        <v>71</v>
      </c>
      <c r="F170" s="267"/>
      <c r="G170" s="49" t="s">
        <v>45</v>
      </c>
      <c r="H170" s="268" t="s">
        <v>381</v>
      </c>
      <c r="I170" s="280">
        <v>7200</v>
      </c>
      <c r="J170" s="267">
        <v>2.53E-2</v>
      </c>
      <c r="K170" s="72">
        <f t="shared" si="190"/>
        <v>182.16</v>
      </c>
      <c r="L170" s="282"/>
      <c r="M170" s="80">
        <v>182.16</v>
      </c>
      <c r="N170" s="287"/>
      <c r="O170" s="75">
        <f t="shared" si="191"/>
        <v>0</v>
      </c>
      <c r="P170" s="280">
        <v>7200</v>
      </c>
      <c r="Q170" s="43">
        <v>2.7300000000000001E-2</v>
      </c>
      <c r="R170" s="72">
        <f t="shared" si="192"/>
        <v>196.56</v>
      </c>
      <c r="S170" s="282"/>
      <c r="T170" s="80">
        <v>196.56</v>
      </c>
      <c r="U170" s="298"/>
      <c r="V170" s="88">
        <f t="shared" si="193"/>
        <v>0</v>
      </c>
      <c r="W170" s="280">
        <v>7200</v>
      </c>
      <c r="X170" s="43">
        <v>2.9499999999999998E-2</v>
      </c>
      <c r="Y170" s="88">
        <f t="shared" si="194"/>
        <v>212.39999999999998</v>
      </c>
      <c r="Z170" s="282"/>
      <c r="AA170" s="80">
        <v>212.4</v>
      </c>
      <c r="AB170" s="296"/>
      <c r="AC170" s="88">
        <f t="shared" si="195"/>
        <v>0</v>
      </c>
      <c r="AD170" s="280">
        <v>7200</v>
      </c>
      <c r="AE170" s="43">
        <v>2.9499999999999998E-2</v>
      </c>
      <c r="AF170" s="88">
        <f t="shared" si="196"/>
        <v>212.39999999999998</v>
      </c>
      <c r="AG170" s="282"/>
      <c r="AH170" s="286"/>
      <c r="AI170" s="296"/>
      <c r="AJ170" s="88">
        <f t="shared" si="197"/>
        <v>212.39999999999998</v>
      </c>
      <c r="AK170" s="280">
        <v>7200</v>
      </c>
      <c r="AL170" s="43">
        <v>3.245E-2</v>
      </c>
      <c r="AM170" s="302">
        <f t="shared" si="198"/>
        <v>233.64</v>
      </c>
      <c r="AN170" s="302"/>
      <c r="AO170" s="286"/>
      <c r="AP170" s="296"/>
      <c r="AQ170" s="304">
        <f t="shared" si="199"/>
        <v>233.64</v>
      </c>
      <c r="AR170" s="280">
        <v>7200</v>
      </c>
      <c r="AS170" s="305">
        <v>3.5000000000000003E-2</v>
      </c>
      <c r="AT170" s="302">
        <f t="shared" si="200"/>
        <v>252.00000000000003</v>
      </c>
      <c r="AU170" s="302"/>
      <c r="AV170" s="286"/>
      <c r="AW170" s="296"/>
      <c r="AX170" s="302">
        <f t="shared" si="201"/>
        <v>252.00000000000003</v>
      </c>
      <c r="AY170" s="309">
        <v>60000</v>
      </c>
      <c r="AZ170" s="43">
        <v>3.7850000000000002E-2</v>
      </c>
      <c r="BA170" s="310">
        <f t="shared" si="202"/>
        <v>2271</v>
      </c>
      <c r="BB170" s="310"/>
      <c r="BC170" s="311"/>
      <c r="BD170" s="296"/>
      <c r="BE170" s="310">
        <f t="shared" si="203"/>
        <v>2271</v>
      </c>
      <c r="BF170" s="309">
        <v>60000</v>
      </c>
      <c r="BG170" s="43">
        <v>4.0120000000000003E-2</v>
      </c>
      <c r="BH170" s="302">
        <f t="shared" si="204"/>
        <v>2407.2000000000003</v>
      </c>
      <c r="BI170" s="302"/>
      <c r="BJ170" s="311"/>
      <c r="BK170" s="319"/>
      <c r="BL170" s="302">
        <f t="shared" si="205"/>
        <v>2407.2000000000003</v>
      </c>
      <c r="BM170" s="309">
        <v>60000</v>
      </c>
      <c r="BN170" s="327">
        <v>0.03</v>
      </c>
      <c r="BO170" s="302">
        <f t="shared" si="206"/>
        <v>1800</v>
      </c>
      <c r="BP170" s="302"/>
      <c r="BQ170" s="311"/>
      <c r="BR170" s="296"/>
      <c r="BS170" s="302">
        <f t="shared" si="207"/>
        <v>1800</v>
      </c>
      <c r="BT170" s="309">
        <v>60000</v>
      </c>
      <c r="BU170" s="332">
        <v>4.1399999999999999E-2</v>
      </c>
      <c r="BV170" s="190">
        <f t="shared" si="208"/>
        <v>2484</v>
      </c>
      <c r="BW170" s="335"/>
      <c r="BX170" s="142"/>
      <c r="BY170" s="334"/>
      <c r="BZ170" s="190">
        <f t="shared" si="209"/>
        <v>2484</v>
      </c>
      <c r="CA170" s="309">
        <v>60000</v>
      </c>
      <c r="CB170" s="332">
        <v>4.3883999999999999E-2</v>
      </c>
      <c r="CC170" s="194">
        <f t="shared" si="210"/>
        <v>2633.04</v>
      </c>
      <c r="CD170" s="190"/>
      <c r="CE170" s="142"/>
      <c r="CF170" s="204"/>
      <c r="CG170" s="348">
        <f t="shared" si="211"/>
        <v>2633.04</v>
      </c>
      <c r="CH170" s="194"/>
      <c r="CI170" s="194"/>
      <c r="CJ170" s="194"/>
      <c r="CK170" s="194"/>
      <c r="CL170" s="142"/>
      <c r="CM170" s="218"/>
      <c r="CN170" s="194"/>
      <c r="CO170" s="355"/>
      <c r="CP170" s="220">
        <f t="shared" si="164"/>
        <v>12293.279999999999</v>
      </c>
      <c r="CQ170" s="221"/>
      <c r="CR170" s="6"/>
    </row>
    <row r="171" spans="1:97" s="2" customFormat="1">
      <c r="A171" s="266" t="s">
        <v>441</v>
      </c>
      <c r="B171" s="41" t="s">
        <v>439</v>
      </c>
      <c r="C171" s="266" t="s">
        <v>440</v>
      </c>
      <c r="D171" s="266" t="s">
        <v>370</v>
      </c>
      <c r="E171" s="267">
        <v>72</v>
      </c>
      <c r="F171" s="267"/>
      <c r="G171" s="49" t="s">
        <v>45</v>
      </c>
      <c r="H171" s="61" t="s">
        <v>442</v>
      </c>
      <c r="I171" s="280">
        <v>5200</v>
      </c>
      <c r="J171" s="267">
        <v>2.53E-2</v>
      </c>
      <c r="K171" s="72">
        <f t="shared" si="190"/>
        <v>131.56</v>
      </c>
      <c r="L171" s="282"/>
      <c r="M171" s="80">
        <v>131.56</v>
      </c>
      <c r="N171" s="287"/>
      <c r="O171" s="75">
        <f t="shared" si="191"/>
        <v>0</v>
      </c>
      <c r="P171" s="280">
        <v>5200</v>
      </c>
      <c r="Q171" s="43">
        <v>2.7300000000000001E-2</v>
      </c>
      <c r="R171" s="72">
        <f t="shared" si="192"/>
        <v>141.96</v>
      </c>
      <c r="S171" s="282"/>
      <c r="T171" s="80">
        <v>141.96</v>
      </c>
      <c r="U171" s="298"/>
      <c r="V171" s="88">
        <f t="shared" si="193"/>
        <v>0</v>
      </c>
      <c r="W171" s="280">
        <v>5200</v>
      </c>
      <c r="X171" s="43">
        <v>2.9499999999999998E-2</v>
      </c>
      <c r="Y171" s="88">
        <f t="shared" si="194"/>
        <v>153.4</v>
      </c>
      <c r="Z171" s="282"/>
      <c r="AA171" s="80">
        <v>153.4</v>
      </c>
      <c r="AB171" s="296"/>
      <c r="AC171" s="88">
        <f t="shared" si="195"/>
        <v>0</v>
      </c>
      <c r="AD171" s="280">
        <v>5200</v>
      </c>
      <c r="AE171" s="43">
        <v>2.9499999999999998E-2</v>
      </c>
      <c r="AF171" s="88">
        <f t="shared" si="196"/>
        <v>153.4</v>
      </c>
      <c r="AG171" s="282"/>
      <c r="AH171" s="286"/>
      <c r="AI171" s="296"/>
      <c r="AJ171" s="88">
        <f t="shared" si="197"/>
        <v>153.4</v>
      </c>
      <c r="AK171" s="280">
        <v>5200</v>
      </c>
      <c r="AL171" s="43">
        <v>3.245E-2</v>
      </c>
      <c r="AM171" s="302">
        <f t="shared" si="198"/>
        <v>168.74</v>
      </c>
      <c r="AN171" s="302"/>
      <c r="AO171" s="286"/>
      <c r="AP171" s="296"/>
      <c r="AQ171" s="304">
        <f t="shared" si="199"/>
        <v>168.74</v>
      </c>
      <c r="AR171" s="280">
        <v>5200</v>
      </c>
      <c r="AS171" s="305">
        <v>3.5000000000000003E-2</v>
      </c>
      <c r="AT171" s="302">
        <f t="shared" si="200"/>
        <v>182.00000000000003</v>
      </c>
      <c r="AU171" s="302"/>
      <c r="AV171" s="286"/>
      <c r="AW171" s="296"/>
      <c r="AX171" s="302">
        <f t="shared" si="201"/>
        <v>182.00000000000003</v>
      </c>
      <c r="AY171" s="309">
        <v>220000</v>
      </c>
      <c r="AZ171" s="43">
        <v>3.7850000000000002E-2</v>
      </c>
      <c r="BA171" s="310">
        <f t="shared" si="202"/>
        <v>8327</v>
      </c>
      <c r="BB171" s="310"/>
      <c r="BC171" s="142">
        <v>351</v>
      </c>
      <c r="BD171" s="296"/>
      <c r="BE171" s="310">
        <f t="shared" si="203"/>
        <v>7976</v>
      </c>
      <c r="BF171" s="309">
        <v>220000</v>
      </c>
      <c r="BG171" s="43">
        <v>9.75E-3</v>
      </c>
      <c r="BH171" s="302">
        <f t="shared" si="204"/>
        <v>2145</v>
      </c>
      <c r="BI171" s="302"/>
      <c r="BJ171" s="311"/>
      <c r="BK171" s="319"/>
      <c r="BL171" s="302">
        <f t="shared" si="205"/>
        <v>2145</v>
      </c>
      <c r="BM171" s="309">
        <v>220000</v>
      </c>
      <c r="BN171" s="327">
        <v>0.01</v>
      </c>
      <c r="BO171" s="302">
        <f t="shared" si="206"/>
        <v>2200</v>
      </c>
      <c r="BP171" s="302"/>
      <c r="BQ171" s="311"/>
      <c r="BR171" s="296"/>
      <c r="BS171" s="302">
        <f t="shared" si="207"/>
        <v>2200</v>
      </c>
      <c r="BT171" s="309">
        <v>220000</v>
      </c>
      <c r="BU171" s="332">
        <v>1.0149E-2</v>
      </c>
      <c r="BV171" s="190">
        <f t="shared" si="208"/>
        <v>2232.7800000000002</v>
      </c>
      <c r="BW171" s="333">
        <f>BU171*15000</f>
        <v>152.23500000000001</v>
      </c>
      <c r="BX171" s="142"/>
      <c r="BY171" s="334"/>
      <c r="BZ171" s="190">
        <f t="shared" si="209"/>
        <v>2080.5450000000001</v>
      </c>
      <c r="CA171" s="309">
        <v>220000</v>
      </c>
      <c r="CB171" s="332">
        <v>1.0758E-2</v>
      </c>
      <c r="CC171" s="194">
        <f t="shared" si="210"/>
        <v>2366.7600000000002</v>
      </c>
      <c r="CD171" s="190">
        <f>CB171*15000</f>
        <v>161.37</v>
      </c>
      <c r="CE171" s="142">
        <v>2080.5450000000001</v>
      </c>
      <c r="CF171" s="204"/>
      <c r="CG171" s="348">
        <f t="shared" si="211"/>
        <v>124.84500000000025</v>
      </c>
      <c r="CH171" s="194"/>
      <c r="CI171" s="194"/>
      <c r="CJ171" s="194"/>
      <c r="CK171" s="194"/>
      <c r="CL171" s="142"/>
      <c r="CM171" s="218"/>
      <c r="CN171" s="194"/>
      <c r="CO171" s="355"/>
      <c r="CP171" s="220">
        <f t="shared" si="164"/>
        <v>15030.529999999999</v>
      </c>
      <c r="CQ171" s="221"/>
      <c r="CR171" s="6"/>
    </row>
    <row r="172" spans="1:97" s="2" customFormat="1">
      <c r="A172" s="266" t="s">
        <v>443</v>
      </c>
      <c r="B172" s="41" t="s">
        <v>444</v>
      </c>
      <c r="C172" s="266" t="s">
        <v>440</v>
      </c>
      <c r="D172" s="266" t="s">
        <v>370</v>
      </c>
      <c r="E172" s="267">
        <v>269</v>
      </c>
      <c r="F172" s="267"/>
      <c r="G172" s="49" t="s">
        <v>45</v>
      </c>
      <c r="H172" s="6" t="s">
        <v>445</v>
      </c>
      <c r="I172" s="280">
        <v>2510500</v>
      </c>
      <c r="J172" s="281"/>
      <c r="K172" s="72">
        <f t="shared" si="190"/>
        <v>0</v>
      </c>
      <c r="L172" s="282"/>
      <c r="M172" s="283"/>
      <c r="N172" s="284"/>
      <c r="O172" s="75">
        <f t="shared" si="191"/>
        <v>0</v>
      </c>
      <c r="P172" s="280">
        <v>2510500</v>
      </c>
      <c r="Q172" s="276"/>
      <c r="R172" s="72">
        <f t="shared" si="192"/>
        <v>0</v>
      </c>
      <c r="S172" s="282"/>
      <c r="T172" s="283"/>
      <c r="U172" s="296"/>
      <c r="V172" s="88">
        <f t="shared" si="193"/>
        <v>0</v>
      </c>
      <c r="W172" s="280">
        <v>2510500</v>
      </c>
      <c r="X172" s="276"/>
      <c r="Y172" s="88">
        <f t="shared" si="194"/>
        <v>0</v>
      </c>
      <c r="Z172" s="282"/>
      <c r="AA172" s="283"/>
      <c r="AB172" s="296"/>
      <c r="AC172" s="88">
        <f t="shared" si="195"/>
        <v>0</v>
      </c>
      <c r="AD172" s="280">
        <v>2510500</v>
      </c>
      <c r="AE172" s="276"/>
      <c r="AF172" s="88">
        <f t="shared" si="196"/>
        <v>0</v>
      </c>
      <c r="AG172" s="282"/>
      <c r="AH172" s="286"/>
      <c r="AI172" s="296"/>
      <c r="AJ172" s="88">
        <f t="shared" si="197"/>
        <v>0</v>
      </c>
      <c r="AK172" s="280">
        <v>2510500</v>
      </c>
      <c r="AL172" s="276"/>
      <c r="AM172" s="302">
        <f t="shared" si="198"/>
        <v>0</v>
      </c>
      <c r="AN172" s="302"/>
      <c r="AO172" s="286"/>
      <c r="AP172" s="296"/>
      <c r="AQ172" s="304">
        <f t="shared" si="199"/>
        <v>0</v>
      </c>
      <c r="AR172" s="280">
        <v>2510500</v>
      </c>
      <c r="AS172" s="43">
        <v>2.792E-2</v>
      </c>
      <c r="AT172" s="302">
        <f t="shared" si="200"/>
        <v>70093.16</v>
      </c>
      <c r="AU172" s="302"/>
      <c r="AV172" s="286"/>
      <c r="AW172" s="296"/>
      <c r="AX172" s="302">
        <f t="shared" si="201"/>
        <v>70093.16</v>
      </c>
      <c r="AY172" s="309">
        <v>2520000</v>
      </c>
      <c r="AZ172" s="43">
        <v>3.015E-2</v>
      </c>
      <c r="BA172" s="310">
        <f t="shared" si="202"/>
        <v>75978</v>
      </c>
      <c r="BB172" s="310"/>
      <c r="BC172" s="311"/>
      <c r="BD172" s="296"/>
      <c r="BE172" s="310">
        <f t="shared" si="203"/>
        <v>75978</v>
      </c>
      <c r="BF172" s="309">
        <v>2520000</v>
      </c>
      <c r="BG172" s="43">
        <v>9.75E-3</v>
      </c>
      <c r="BH172" s="302">
        <f t="shared" si="204"/>
        <v>24570</v>
      </c>
      <c r="BI172" s="302"/>
      <c r="BJ172" s="311"/>
      <c r="BK172" s="319"/>
      <c r="BL172" s="302">
        <f t="shared" si="205"/>
        <v>24570</v>
      </c>
      <c r="BM172" s="309">
        <v>2520000</v>
      </c>
      <c r="BN172" s="327">
        <v>0.01</v>
      </c>
      <c r="BO172" s="302">
        <f t="shared" si="206"/>
        <v>25200</v>
      </c>
      <c r="BP172" s="302"/>
      <c r="BQ172" s="311"/>
      <c r="BR172" s="296"/>
      <c r="BS172" s="302">
        <f t="shared" si="207"/>
        <v>25200</v>
      </c>
      <c r="BT172" s="309">
        <v>2520000</v>
      </c>
      <c r="BU172" s="332">
        <v>1.0149E-2</v>
      </c>
      <c r="BV172" s="190">
        <f t="shared" si="208"/>
        <v>25575.48</v>
      </c>
      <c r="BW172" s="333">
        <f>BU172*15000</f>
        <v>152.23500000000001</v>
      </c>
      <c r="BX172" s="142"/>
      <c r="BY172" s="334"/>
      <c r="BZ172" s="190">
        <f t="shared" si="209"/>
        <v>25423.244999999999</v>
      </c>
      <c r="CA172" s="309">
        <v>2520000</v>
      </c>
      <c r="CB172" s="332">
        <v>1.0758E-2</v>
      </c>
      <c r="CC172" s="194">
        <f t="shared" si="210"/>
        <v>27110.16</v>
      </c>
      <c r="CD172" s="190">
        <f>CB172*15000</f>
        <v>161.37</v>
      </c>
      <c r="CE172" s="142">
        <v>25423.244999999999</v>
      </c>
      <c r="CF172" s="204"/>
      <c r="CG172" s="348">
        <f t="shared" si="211"/>
        <v>1525.5450000000019</v>
      </c>
      <c r="CH172" s="194"/>
      <c r="CI172" s="194"/>
      <c r="CJ172" s="194"/>
      <c r="CK172" s="194"/>
      <c r="CL172" s="142"/>
      <c r="CM172" s="218"/>
      <c r="CN172" s="194"/>
      <c r="CO172" s="355"/>
      <c r="CP172" s="220">
        <f t="shared" si="164"/>
        <v>222789.95</v>
      </c>
      <c r="CQ172" s="221"/>
      <c r="CR172" s="6"/>
    </row>
    <row r="173" spans="1:97" s="2" customFormat="1">
      <c r="A173" s="266" t="s">
        <v>446</v>
      </c>
      <c r="B173" s="41" t="s">
        <v>447</v>
      </c>
      <c r="C173" s="266" t="s">
        <v>440</v>
      </c>
      <c r="D173" s="266" t="s">
        <v>370</v>
      </c>
      <c r="E173" s="267">
        <v>312</v>
      </c>
      <c r="F173" s="267"/>
      <c r="G173" s="49" t="s">
        <v>387</v>
      </c>
      <c r="H173" s="6"/>
      <c r="I173" s="280"/>
      <c r="J173" s="281"/>
      <c r="K173" s="72"/>
      <c r="L173" s="282"/>
      <c r="M173" s="283"/>
      <c r="N173" s="284"/>
      <c r="O173" s="75"/>
      <c r="P173" s="280"/>
      <c r="Q173" s="276"/>
      <c r="R173" s="72"/>
      <c r="S173" s="282"/>
      <c r="T173" s="283"/>
      <c r="U173" s="296"/>
      <c r="V173" s="88"/>
      <c r="W173" s="280"/>
      <c r="X173" s="276"/>
      <c r="Y173" s="88"/>
      <c r="Z173" s="282"/>
      <c r="AA173" s="283"/>
      <c r="AB173" s="296"/>
      <c r="AC173" s="88"/>
      <c r="AD173" s="280"/>
      <c r="AE173" s="276"/>
      <c r="AF173" s="88"/>
      <c r="AG173" s="282"/>
      <c r="AH173" s="286"/>
      <c r="AI173" s="296"/>
      <c r="AJ173" s="88"/>
      <c r="AK173" s="280"/>
      <c r="AL173" s="276"/>
      <c r="AM173" s="302"/>
      <c r="AN173" s="302"/>
      <c r="AO173" s="286"/>
      <c r="AP173" s="296"/>
      <c r="AQ173" s="304"/>
      <c r="AR173" s="280"/>
      <c r="AS173" s="43"/>
      <c r="AT173" s="302"/>
      <c r="AU173" s="302"/>
      <c r="AV173" s="286"/>
      <c r="AW173" s="296"/>
      <c r="AX173" s="302"/>
      <c r="AY173" s="309"/>
      <c r="AZ173" s="43"/>
      <c r="BA173" s="310"/>
      <c r="BB173" s="310"/>
      <c r="BC173" s="311"/>
      <c r="BD173" s="296"/>
      <c r="BE173" s="310"/>
      <c r="BF173" s="309"/>
      <c r="BG173" s="43"/>
      <c r="BH173" s="302"/>
      <c r="BI173" s="302"/>
      <c r="BJ173" s="311"/>
      <c r="BK173" s="319"/>
      <c r="BL173" s="302"/>
      <c r="BM173" s="309"/>
      <c r="BN173" s="327"/>
      <c r="BO173" s="302"/>
      <c r="BP173" s="302"/>
      <c r="BQ173" s="311"/>
      <c r="BR173" s="296"/>
      <c r="BS173" s="302"/>
      <c r="BT173" s="309"/>
      <c r="BU173" s="332">
        <v>4.1399999999999999E-2</v>
      </c>
      <c r="BV173" s="190"/>
      <c r="BW173" s="333"/>
      <c r="BX173" s="142"/>
      <c r="BY173" s="334"/>
      <c r="BZ173" s="190"/>
      <c r="CA173" s="309"/>
      <c r="CB173" s="332">
        <v>4.3883999999999999E-2</v>
      </c>
      <c r="CC173" s="194"/>
      <c r="CD173" s="190"/>
      <c r="CE173" s="142"/>
      <c r="CF173" s="204"/>
      <c r="CG173" s="348"/>
      <c r="CH173" s="194"/>
      <c r="CI173" s="194"/>
      <c r="CJ173" s="194"/>
      <c r="CK173" s="194"/>
      <c r="CL173" s="142"/>
      <c r="CM173" s="218"/>
      <c r="CN173" s="194"/>
      <c r="CO173" s="355"/>
      <c r="CP173" s="220">
        <f t="shared" si="164"/>
        <v>0</v>
      </c>
      <c r="CQ173" s="221"/>
      <c r="CR173" s="6"/>
      <c r="CS173" s="227" t="s">
        <v>42</v>
      </c>
    </row>
    <row r="174" spans="1:97" s="2" customFormat="1">
      <c r="A174" s="266" t="s">
        <v>448</v>
      </c>
      <c r="B174" s="41" t="s">
        <v>449</v>
      </c>
      <c r="C174" s="266" t="s">
        <v>440</v>
      </c>
      <c r="D174" s="266" t="s">
        <v>370</v>
      </c>
      <c r="E174" s="267">
        <v>1245</v>
      </c>
      <c r="F174" s="267"/>
      <c r="G174" s="49" t="s">
        <v>387</v>
      </c>
      <c r="H174" s="6"/>
      <c r="I174" s="280"/>
      <c r="J174" s="267"/>
      <c r="K174" s="72"/>
      <c r="L174" s="282"/>
      <c r="M174" s="286"/>
      <c r="N174" s="284"/>
      <c r="O174" s="75"/>
      <c r="P174" s="280"/>
      <c r="Q174" s="43"/>
      <c r="R174" s="72"/>
      <c r="S174" s="282"/>
      <c r="T174" s="286"/>
      <c r="U174" s="284"/>
      <c r="V174" s="88"/>
      <c r="W174" s="280"/>
      <c r="X174" s="43"/>
      <c r="Y174" s="88"/>
      <c r="Z174" s="282"/>
      <c r="AA174" s="286"/>
      <c r="AB174" s="284"/>
      <c r="AC174" s="88"/>
      <c r="AD174" s="280"/>
      <c r="AE174" s="43"/>
      <c r="AF174" s="88"/>
      <c r="AG174" s="282"/>
      <c r="AH174" s="286"/>
      <c r="AI174" s="284"/>
      <c r="AJ174" s="88"/>
      <c r="AK174" s="280"/>
      <c r="AL174" s="43"/>
      <c r="AM174" s="302"/>
      <c r="AN174" s="302"/>
      <c r="AO174" s="286"/>
      <c r="AP174" s="284"/>
      <c r="AQ174" s="304"/>
      <c r="AR174" s="280"/>
      <c r="AS174" s="43"/>
      <c r="AT174" s="302"/>
      <c r="AU174" s="302"/>
      <c r="AV174" s="286"/>
      <c r="AW174" s="284"/>
      <c r="AX174" s="302"/>
      <c r="AY174" s="309"/>
      <c r="AZ174" s="43"/>
      <c r="BA174" s="310"/>
      <c r="BB174" s="310"/>
      <c r="BC174" s="311"/>
      <c r="BD174" s="284"/>
      <c r="BE174" s="310"/>
      <c r="BF174" s="309"/>
      <c r="BG174" s="43"/>
      <c r="BH174" s="302"/>
      <c r="BI174" s="302"/>
      <c r="BJ174" s="311"/>
      <c r="BK174" s="323"/>
      <c r="BL174" s="302"/>
      <c r="BM174" s="309"/>
      <c r="BN174" s="328"/>
      <c r="BO174" s="302"/>
      <c r="BP174" s="302"/>
      <c r="BQ174" s="311"/>
      <c r="BR174" s="284"/>
      <c r="BS174" s="302"/>
      <c r="BT174" s="309"/>
      <c r="BU174" s="332">
        <v>4.1399999999999999E-2</v>
      </c>
      <c r="BV174" s="337"/>
      <c r="BW174" s="333"/>
      <c r="BX174" s="142"/>
      <c r="BY174" s="339"/>
      <c r="BZ174" s="337"/>
      <c r="CA174" s="309"/>
      <c r="CB174" s="332">
        <v>4.3883999999999999E-2</v>
      </c>
      <c r="CC174" s="141"/>
      <c r="CD174" s="337"/>
      <c r="CE174" s="142"/>
      <c r="CF174" s="218"/>
      <c r="CG174" s="349"/>
      <c r="CH174" s="141"/>
      <c r="CI174" s="141"/>
      <c r="CJ174" s="141"/>
      <c r="CK174" s="141"/>
      <c r="CL174" s="142"/>
      <c r="CM174" s="218"/>
      <c r="CN174" s="141"/>
      <c r="CO174" s="355"/>
      <c r="CP174" s="220">
        <f t="shared" si="164"/>
        <v>0</v>
      </c>
      <c r="CQ174" s="220"/>
      <c r="CR174" s="6"/>
      <c r="CS174" s="227" t="s">
        <v>42</v>
      </c>
    </row>
    <row r="175" spans="1:97" s="2" customFormat="1">
      <c r="A175" s="266" t="s">
        <v>3612</v>
      </c>
      <c r="B175" s="41" t="s">
        <v>450</v>
      </c>
      <c r="C175" s="266" t="s">
        <v>451</v>
      </c>
      <c r="D175" s="266" t="s">
        <v>370</v>
      </c>
      <c r="E175" s="267">
        <v>167</v>
      </c>
      <c r="F175" s="267">
        <v>1157</v>
      </c>
      <c r="G175" s="49" t="s">
        <v>340</v>
      </c>
      <c r="H175" s="6"/>
      <c r="I175" s="280"/>
      <c r="J175" s="267"/>
      <c r="K175" s="72"/>
      <c r="L175" s="282"/>
      <c r="M175" s="286"/>
      <c r="N175" s="284"/>
      <c r="O175" s="75"/>
      <c r="P175" s="280"/>
      <c r="Q175" s="43"/>
      <c r="R175" s="72"/>
      <c r="S175" s="282"/>
      <c r="T175" s="286"/>
      <c r="U175" s="284"/>
      <c r="V175" s="88"/>
      <c r="W175" s="280"/>
      <c r="X175" s="43"/>
      <c r="Y175" s="88"/>
      <c r="Z175" s="282"/>
      <c r="AA175" s="286"/>
      <c r="AB175" s="284"/>
      <c r="AC175" s="88"/>
      <c r="AD175" s="280"/>
      <c r="AE175" s="43"/>
      <c r="AF175" s="88"/>
      <c r="AG175" s="282"/>
      <c r="AH175" s="286"/>
      <c r="AI175" s="284"/>
      <c r="AJ175" s="88"/>
      <c r="AK175" s="280"/>
      <c r="AL175" s="43"/>
      <c r="AM175" s="302"/>
      <c r="AN175" s="302"/>
      <c r="AO175" s="286"/>
      <c r="AP175" s="284"/>
      <c r="AQ175" s="304"/>
      <c r="AR175" s="280"/>
      <c r="AS175" s="43"/>
      <c r="AT175" s="302"/>
      <c r="AU175" s="302"/>
      <c r="AV175" s="286"/>
      <c r="AW175" s="284"/>
      <c r="AX175" s="302"/>
      <c r="AY175" s="309"/>
      <c r="AZ175" s="43"/>
      <c r="BA175" s="310"/>
      <c r="BB175" s="310"/>
      <c r="BC175" s="311"/>
      <c r="BD175" s="284"/>
      <c r="BE175" s="310"/>
      <c r="BF175" s="309"/>
      <c r="BG175" s="43"/>
      <c r="BH175" s="302"/>
      <c r="BI175" s="302"/>
      <c r="BJ175" s="311"/>
      <c r="BK175" s="323"/>
      <c r="BL175" s="302"/>
      <c r="BM175" s="309"/>
      <c r="BN175" s="328"/>
      <c r="BO175" s="302"/>
      <c r="BP175" s="302"/>
      <c r="BQ175" s="311"/>
      <c r="BR175" s="284"/>
      <c r="BS175" s="302"/>
      <c r="BT175" s="309"/>
      <c r="BU175" s="332">
        <v>4.1399999999999999E-2</v>
      </c>
      <c r="BV175" s="337"/>
      <c r="BW175" s="333"/>
      <c r="BX175" s="142"/>
      <c r="BY175" s="339"/>
      <c r="BZ175" s="337"/>
      <c r="CA175" s="309"/>
      <c r="CB175" s="332">
        <v>4.3883999999999999E-2</v>
      </c>
      <c r="CC175" s="141"/>
      <c r="CD175" s="337"/>
      <c r="CE175" s="142"/>
      <c r="CF175" s="218"/>
      <c r="CG175" s="349"/>
      <c r="CH175" s="141"/>
      <c r="CI175" s="141"/>
      <c r="CJ175" s="141"/>
      <c r="CK175" s="141"/>
      <c r="CL175" s="142"/>
      <c r="CM175" s="218"/>
      <c r="CN175" s="141"/>
      <c r="CO175" s="355"/>
      <c r="CP175" s="220">
        <f t="shared" si="164"/>
        <v>0</v>
      </c>
      <c r="CQ175" s="357"/>
      <c r="CR175" s="6"/>
      <c r="CS175" s="358" t="s">
        <v>42</v>
      </c>
    </row>
    <row r="176" spans="1:97" s="2" customFormat="1">
      <c r="A176" s="266" t="s">
        <v>452</v>
      </c>
      <c r="B176" s="41" t="s">
        <v>453</v>
      </c>
      <c r="C176" s="266" t="s">
        <v>454</v>
      </c>
      <c r="D176" s="266" t="s">
        <v>370</v>
      </c>
      <c r="E176" s="267">
        <v>50</v>
      </c>
      <c r="F176" s="267">
        <v>2</v>
      </c>
      <c r="G176" s="49" t="s">
        <v>455</v>
      </c>
      <c r="H176" s="6"/>
      <c r="I176" s="280"/>
      <c r="J176" s="267"/>
      <c r="K176" s="72"/>
      <c r="L176" s="282"/>
      <c r="M176" s="286"/>
      <c r="N176" s="284"/>
      <c r="O176" s="75"/>
      <c r="P176" s="280"/>
      <c r="Q176" s="43"/>
      <c r="R176" s="72"/>
      <c r="S176" s="282"/>
      <c r="T176" s="286"/>
      <c r="U176" s="284"/>
      <c r="V176" s="88"/>
      <c r="W176" s="280"/>
      <c r="X176" s="43"/>
      <c r="Y176" s="88"/>
      <c r="Z176" s="282"/>
      <c r="AA176" s="286"/>
      <c r="AB176" s="284"/>
      <c r="AC176" s="88"/>
      <c r="AD176" s="280"/>
      <c r="AE176" s="43"/>
      <c r="AF176" s="88"/>
      <c r="AG176" s="282"/>
      <c r="AH176" s="286"/>
      <c r="AI176" s="284"/>
      <c r="AJ176" s="88"/>
      <c r="AK176" s="280"/>
      <c r="AL176" s="43"/>
      <c r="AM176" s="302"/>
      <c r="AN176" s="302"/>
      <c r="AO176" s="286"/>
      <c r="AP176" s="284"/>
      <c r="AQ176" s="304"/>
      <c r="AR176" s="280"/>
      <c r="AS176" s="43"/>
      <c r="AT176" s="302"/>
      <c r="AU176" s="302"/>
      <c r="AV176" s="286"/>
      <c r="AW176" s="284"/>
      <c r="AX176" s="302"/>
      <c r="AY176" s="309"/>
      <c r="AZ176" s="43"/>
      <c r="BA176" s="310"/>
      <c r="BB176" s="310"/>
      <c r="BC176" s="311"/>
      <c r="BD176" s="284"/>
      <c r="BE176" s="310"/>
      <c r="BF176" s="309"/>
      <c r="BG176" s="43"/>
      <c r="BH176" s="302"/>
      <c r="BI176" s="302"/>
      <c r="BJ176" s="311"/>
      <c r="BK176" s="323"/>
      <c r="BL176" s="302"/>
      <c r="BM176" s="309"/>
      <c r="BN176" s="328"/>
      <c r="BO176" s="302"/>
      <c r="BP176" s="302"/>
      <c r="BQ176" s="311"/>
      <c r="BR176" s="284"/>
      <c r="BS176" s="302"/>
      <c r="BT176" s="309"/>
      <c r="BU176" s="332">
        <v>4.1399999999999999E-2</v>
      </c>
      <c r="BV176" s="337"/>
      <c r="BW176" s="333"/>
      <c r="BX176" s="142"/>
      <c r="BY176" s="339"/>
      <c r="BZ176" s="337"/>
      <c r="CA176" s="309"/>
      <c r="CB176" s="332">
        <v>4.3883999999999999E-2</v>
      </c>
      <c r="CC176" s="141"/>
      <c r="CD176" s="337"/>
      <c r="CE176" s="142"/>
      <c r="CF176" s="218"/>
      <c r="CG176" s="349"/>
      <c r="CH176" s="141"/>
      <c r="CI176" s="141"/>
      <c r="CJ176" s="141"/>
      <c r="CK176" s="141"/>
      <c r="CL176" s="142"/>
      <c r="CM176" s="218"/>
      <c r="CN176" s="141"/>
      <c r="CO176" s="355"/>
      <c r="CP176" s="220">
        <f t="shared" si="164"/>
        <v>0</v>
      </c>
      <c r="CQ176" s="220"/>
      <c r="CR176" s="6"/>
      <c r="CS176" s="227" t="s">
        <v>42</v>
      </c>
    </row>
    <row r="177" spans="1:97" s="2" customFormat="1">
      <c r="A177" s="266" t="s">
        <v>3613</v>
      </c>
      <c r="B177" s="41" t="s">
        <v>456</v>
      </c>
      <c r="C177" s="266" t="s">
        <v>454</v>
      </c>
      <c r="D177" s="266" t="s">
        <v>370</v>
      </c>
      <c r="E177" s="267">
        <v>281</v>
      </c>
      <c r="F177" s="267">
        <v>2</v>
      </c>
      <c r="G177" s="49" t="s">
        <v>457</v>
      </c>
      <c r="H177" s="6"/>
      <c r="I177" s="280"/>
      <c r="J177" s="267"/>
      <c r="K177" s="72"/>
      <c r="L177" s="282"/>
      <c r="M177" s="286"/>
      <c r="N177" s="284"/>
      <c r="O177" s="75"/>
      <c r="P177" s="280"/>
      <c r="Q177" s="43"/>
      <c r="R177" s="72"/>
      <c r="S177" s="282"/>
      <c r="T177" s="286"/>
      <c r="U177" s="284"/>
      <c r="V177" s="88"/>
      <c r="W177" s="280"/>
      <c r="X177" s="43"/>
      <c r="Y177" s="88"/>
      <c r="Z177" s="282"/>
      <c r="AA177" s="286"/>
      <c r="AB177" s="284"/>
      <c r="AC177" s="88"/>
      <c r="AD177" s="280"/>
      <c r="AE177" s="43"/>
      <c r="AF177" s="88"/>
      <c r="AG177" s="282"/>
      <c r="AH177" s="286"/>
      <c r="AI177" s="284"/>
      <c r="AJ177" s="88"/>
      <c r="AK177" s="280"/>
      <c r="AL177" s="43"/>
      <c r="AM177" s="302"/>
      <c r="AN177" s="302"/>
      <c r="AO177" s="286"/>
      <c r="AP177" s="284"/>
      <c r="AQ177" s="304"/>
      <c r="AR177" s="280"/>
      <c r="AS177" s="43"/>
      <c r="AT177" s="302"/>
      <c r="AU177" s="302"/>
      <c r="AV177" s="286"/>
      <c r="AW177" s="284"/>
      <c r="AX177" s="302"/>
      <c r="AY177" s="309"/>
      <c r="AZ177" s="43"/>
      <c r="BA177" s="310"/>
      <c r="BB177" s="310"/>
      <c r="BC177" s="311"/>
      <c r="BD177" s="284"/>
      <c r="BE177" s="310"/>
      <c r="BF177" s="309"/>
      <c r="BG177" s="43"/>
      <c r="BH177" s="302"/>
      <c r="BI177" s="302"/>
      <c r="BJ177" s="311"/>
      <c r="BK177" s="323"/>
      <c r="BL177" s="302"/>
      <c r="BM177" s="309"/>
      <c r="BN177" s="328"/>
      <c r="BO177" s="302"/>
      <c r="BP177" s="302"/>
      <c r="BQ177" s="311"/>
      <c r="BR177" s="284"/>
      <c r="BS177" s="302"/>
      <c r="BT177" s="309"/>
      <c r="BU177" s="332">
        <v>4.1399999999999999E-2</v>
      </c>
      <c r="BV177" s="337"/>
      <c r="BW177" s="333"/>
      <c r="BX177" s="142"/>
      <c r="BY177" s="339"/>
      <c r="BZ177" s="337"/>
      <c r="CA177" s="309"/>
      <c r="CB177" s="332">
        <v>4.3883999999999999E-2</v>
      </c>
      <c r="CC177" s="141"/>
      <c r="CD177" s="337"/>
      <c r="CE177" s="142"/>
      <c r="CF177" s="218"/>
      <c r="CG177" s="349"/>
      <c r="CH177" s="141"/>
      <c r="CI177" s="141"/>
      <c r="CJ177" s="141"/>
      <c r="CK177" s="141"/>
      <c r="CL177" s="142"/>
      <c r="CM177" s="218"/>
      <c r="CN177" s="141"/>
      <c r="CO177" s="355"/>
      <c r="CP177" s="220">
        <f t="shared" si="164"/>
        <v>0</v>
      </c>
      <c r="CQ177" s="220"/>
      <c r="CR177" s="6"/>
      <c r="CS177" s="227" t="s">
        <v>42</v>
      </c>
    </row>
    <row r="178" spans="1:97" s="2" customFormat="1">
      <c r="A178" s="266" t="s">
        <v>458</v>
      </c>
      <c r="B178" s="41" t="s">
        <v>459</v>
      </c>
      <c r="C178" s="266" t="s">
        <v>454</v>
      </c>
      <c r="D178" s="266" t="s">
        <v>370</v>
      </c>
      <c r="E178" s="267">
        <v>283</v>
      </c>
      <c r="F178" s="267">
        <v>2</v>
      </c>
      <c r="G178" s="49" t="s">
        <v>387</v>
      </c>
      <c r="H178" s="6"/>
      <c r="I178" s="280"/>
      <c r="J178" s="267"/>
      <c r="K178" s="72"/>
      <c r="L178" s="282"/>
      <c r="M178" s="286"/>
      <c r="N178" s="284"/>
      <c r="O178" s="75"/>
      <c r="P178" s="280"/>
      <c r="Q178" s="43"/>
      <c r="R178" s="72"/>
      <c r="S178" s="282"/>
      <c r="T178" s="286"/>
      <c r="U178" s="284"/>
      <c r="V178" s="88"/>
      <c r="W178" s="280"/>
      <c r="X178" s="43"/>
      <c r="Y178" s="88"/>
      <c r="Z178" s="282"/>
      <c r="AA178" s="286"/>
      <c r="AB178" s="284"/>
      <c r="AC178" s="88"/>
      <c r="AD178" s="280"/>
      <c r="AE178" s="43"/>
      <c r="AF178" s="88"/>
      <c r="AG178" s="282"/>
      <c r="AH178" s="286"/>
      <c r="AI178" s="284"/>
      <c r="AJ178" s="88"/>
      <c r="AK178" s="280"/>
      <c r="AL178" s="43"/>
      <c r="AM178" s="302"/>
      <c r="AN178" s="302"/>
      <c r="AO178" s="286"/>
      <c r="AP178" s="284"/>
      <c r="AQ178" s="304"/>
      <c r="AR178" s="280"/>
      <c r="AS178" s="43"/>
      <c r="AT178" s="302"/>
      <c r="AU178" s="302"/>
      <c r="AV178" s="286"/>
      <c r="AW178" s="284"/>
      <c r="AX178" s="302"/>
      <c r="AY178" s="309"/>
      <c r="AZ178" s="43"/>
      <c r="BA178" s="310"/>
      <c r="BB178" s="310"/>
      <c r="BC178" s="311"/>
      <c r="BD178" s="284"/>
      <c r="BE178" s="310"/>
      <c r="BF178" s="309"/>
      <c r="BG178" s="43"/>
      <c r="BH178" s="302"/>
      <c r="BI178" s="302"/>
      <c r="BJ178" s="311"/>
      <c r="BK178" s="323"/>
      <c r="BL178" s="302"/>
      <c r="BM178" s="309"/>
      <c r="BN178" s="328"/>
      <c r="BO178" s="302"/>
      <c r="BP178" s="302"/>
      <c r="BQ178" s="311"/>
      <c r="BR178" s="284"/>
      <c r="BS178" s="302"/>
      <c r="BT178" s="309"/>
      <c r="BU178" s="332">
        <v>4.1399999999999999E-2</v>
      </c>
      <c r="BV178" s="337"/>
      <c r="BW178" s="333"/>
      <c r="BX178" s="142"/>
      <c r="BY178" s="339"/>
      <c r="BZ178" s="337"/>
      <c r="CA178" s="309"/>
      <c r="CB178" s="332">
        <v>4.3883999999999999E-2</v>
      </c>
      <c r="CC178" s="141"/>
      <c r="CD178" s="337"/>
      <c r="CE178" s="142"/>
      <c r="CF178" s="218"/>
      <c r="CG178" s="349"/>
      <c r="CH178" s="141"/>
      <c r="CI178" s="141"/>
      <c r="CJ178" s="141"/>
      <c r="CK178" s="141"/>
      <c r="CL178" s="142"/>
      <c r="CM178" s="218"/>
      <c r="CN178" s="141"/>
      <c r="CO178" s="355"/>
      <c r="CP178" s="220">
        <f t="shared" si="164"/>
        <v>0</v>
      </c>
      <c r="CQ178" s="220"/>
      <c r="CR178" s="6"/>
      <c r="CS178" s="227" t="s">
        <v>42</v>
      </c>
    </row>
    <row r="179" spans="1:97" s="2" customFormat="1">
      <c r="A179" s="266" t="s">
        <v>3614</v>
      </c>
      <c r="B179" s="41" t="s">
        <v>460</v>
      </c>
      <c r="C179" s="266" t="s">
        <v>454</v>
      </c>
      <c r="D179" s="266" t="s">
        <v>370</v>
      </c>
      <c r="E179" s="267">
        <v>226</v>
      </c>
      <c r="F179" s="267">
        <v>7</v>
      </c>
      <c r="G179" s="49" t="s">
        <v>387</v>
      </c>
      <c r="H179" s="6"/>
      <c r="I179" s="280"/>
      <c r="J179" s="267"/>
      <c r="K179" s="72"/>
      <c r="L179" s="282"/>
      <c r="M179" s="286"/>
      <c r="N179" s="284"/>
      <c r="O179" s="75"/>
      <c r="P179" s="280"/>
      <c r="Q179" s="43"/>
      <c r="R179" s="72"/>
      <c r="S179" s="282"/>
      <c r="T179" s="286"/>
      <c r="U179" s="284"/>
      <c r="V179" s="88"/>
      <c r="W179" s="280"/>
      <c r="X179" s="43"/>
      <c r="Y179" s="88"/>
      <c r="Z179" s="282"/>
      <c r="AA179" s="286"/>
      <c r="AB179" s="284"/>
      <c r="AC179" s="88"/>
      <c r="AD179" s="280"/>
      <c r="AE179" s="43"/>
      <c r="AF179" s="88"/>
      <c r="AG179" s="282"/>
      <c r="AH179" s="286"/>
      <c r="AI179" s="284"/>
      <c r="AJ179" s="88"/>
      <c r="AK179" s="280"/>
      <c r="AL179" s="43"/>
      <c r="AM179" s="302"/>
      <c r="AN179" s="302"/>
      <c r="AO179" s="286"/>
      <c r="AP179" s="284"/>
      <c r="AQ179" s="304"/>
      <c r="AR179" s="280"/>
      <c r="AS179" s="43"/>
      <c r="AT179" s="302"/>
      <c r="AU179" s="302"/>
      <c r="AV179" s="286"/>
      <c r="AW179" s="284"/>
      <c r="AX179" s="302"/>
      <c r="AY179" s="309"/>
      <c r="AZ179" s="43"/>
      <c r="BA179" s="310"/>
      <c r="BB179" s="310"/>
      <c r="BC179" s="311"/>
      <c r="BD179" s="284"/>
      <c r="BE179" s="310"/>
      <c r="BF179" s="309"/>
      <c r="BG179" s="43"/>
      <c r="BH179" s="302"/>
      <c r="BI179" s="302"/>
      <c r="BJ179" s="311"/>
      <c r="BK179" s="323"/>
      <c r="BL179" s="302"/>
      <c r="BM179" s="309"/>
      <c r="BN179" s="328"/>
      <c r="BO179" s="302"/>
      <c r="BP179" s="302"/>
      <c r="BQ179" s="311"/>
      <c r="BR179" s="284"/>
      <c r="BS179" s="302"/>
      <c r="BT179" s="309"/>
      <c r="BU179" s="332">
        <v>4.1399999999999999E-2</v>
      </c>
      <c r="BV179" s="337"/>
      <c r="BW179" s="333"/>
      <c r="BX179" s="142"/>
      <c r="BY179" s="339"/>
      <c r="BZ179" s="337"/>
      <c r="CA179" s="309"/>
      <c r="CB179" s="332">
        <v>4.3883999999999999E-2</v>
      </c>
      <c r="CC179" s="141"/>
      <c r="CD179" s="337"/>
      <c r="CE179" s="142"/>
      <c r="CF179" s="218"/>
      <c r="CG179" s="349"/>
      <c r="CH179" s="141"/>
      <c r="CI179" s="141"/>
      <c r="CJ179" s="141"/>
      <c r="CK179" s="141"/>
      <c r="CL179" s="142"/>
      <c r="CM179" s="218"/>
      <c r="CN179" s="141"/>
      <c r="CO179" s="355"/>
      <c r="CP179" s="220">
        <f t="shared" si="164"/>
        <v>0</v>
      </c>
      <c r="CQ179" s="220"/>
      <c r="CR179" s="6"/>
      <c r="CS179" s="227" t="s">
        <v>42</v>
      </c>
    </row>
    <row r="180" spans="1:97" s="2" customFormat="1">
      <c r="A180" s="266" t="s">
        <v>461</v>
      </c>
      <c r="B180" s="41" t="s">
        <v>462</v>
      </c>
      <c r="C180" s="266" t="s">
        <v>463</v>
      </c>
      <c r="D180" s="266" t="s">
        <v>370</v>
      </c>
      <c r="E180" s="267">
        <v>1247</v>
      </c>
      <c r="F180" s="267"/>
      <c r="G180" s="49" t="s">
        <v>387</v>
      </c>
      <c r="H180" s="6"/>
      <c r="I180" s="280"/>
      <c r="J180" s="267"/>
      <c r="K180" s="72"/>
      <c r="L180" s="282"/>
      <c r="M180" s="286"/>
      <c r="N180" s="284"/>
      <c r="O180" s="75"/>
      <c r="P180" s="280"/>
      <c r="Q180" s="43"/>
      <c r="R180" s="72"/>
      <c r="S180" s="282"/>
      <c r="T180" s="286"/>
      <c r="U180" s="284"/>
      <c r="V180" s="88"/>
      <c r="W180" s="280"/>
      <c r="X180" s="43"/>
      <c r="Y180" s="88"/>
      <c r="Z180" s="282"/>
      <c r="AA180" s="286"/>
      <c r="AB180" s="284"/>
      <c r="AC180" s="88"/>
      <c r="AD180" s="280"/>
      <c r="AE180" s="43"/>
      <c r="AF180" s="88"/>
      <c r="AG180" s="282"/>
      <c r="AH180" s="286"/>
      <c r="AI180" s="284"/>
      <c r="AJ180" s="88"/>
      <c r="AK180" s="280"/>
      <c r="AL180" s="43"/>
      <c r="AM180" s="302"/>
      <c r="AN180" s="302"/>
      <c r="AO180" s="286"/>
      <c r="AP180" s="284"/>
      <c r="AQ180" s="304"/>
      <c r="AR180" s="280"/>
      <c r="AS180" s="43"/>
      <c r="AT180" s="302"/>
      <c r="AU180" s="302"/>
      <c r="AV180" s="286"/>
      <c r="AW180" s="284"/>
      <c r="AX180" s="302"/>
      <c r="AY180" s="309"/>
      <c r="AZ180" s="43"/>
      <c r="BA180" s="310"/>
      <c r="BB180" s="310"/>
      <c r="BC180" s="311"/>
      <c r="BD180" s="284"/>
      <c r="BE180" s="310"/>
      <c r="BF180" s="309"/>
      <c r="BG180" s="43"/>
      <c r="BH180" s="302"/>
      <c r="BI180" s="302"/>
      <c r="BJ180" s="311"/>
      <c r="BK180" s="323"/>
      <c r="BL180" s="302"/>
      <c r="BM180" s="309"/>
      <c r="BN180" s="328"/>
      <c r="BO180" s="302"/>
      <c r="BP180" s="302"/>
      <c r="BQ180" s="311"/>
      <c r="BR180" s="284"/>
      <c r="BS180" s="302"/>
      <c r="BT180" s="309"/>
      <c r="BU180" s="332">
        <v>4.1399999999999999E-2</v>
      </c>
      <c r="BV180" s="337"/>
      <c r="BW180" s="333"/>
      <c r="BX180" s="142"/>
      <c r="BY180" s="339"/>
      <c r="BZ180" s="337"/>
      <c r="CA180" s="309"/>
      <c r="CB180" s="332">
        <v>4.3883999999999999E-2</v>
      </c>
      <c r="CC180" s="141"/>
      <c r="CD180" s="337"/>
      <c r="CE180" s="142"/>
      <c r="CF180" s="218"/>
      <c r="CG180" s="349"/>
      <c r="CH180" s="141"/>
      <c r="CI180" s="141"/>
      <c r="CJ180" s="141"/>
      <c r="CK180" s="141"/>
      <c r="CL180" s="142"/>
      <c r="CM180" s="218"/>
      <c r="CN180" s="141"/>
      <c r="CO180" s="355"/>
      <c r="CP180" s="220">
        <f t="shared" si="164"/>
        <v>0</v>
      </c>
      <c r="CQ180" s="220"/>
      <c r="CR180" s="6"/>
      <c r="CS180" s="227" t="s">
        <v>42</v>
      </c>
    </row>
    <row r="181" spans="1:97" s="2" customFormat="1">
      <c r="A181" s="266" t="s">
        <v>464</v>
      </c>
      <c r="B181" s="41" t="s">
        <v>465</v>
      </c>
      <c r="C181" s="266" t="s">
        <v>463</v>
      </c>
      <c r="D181" s="266" t="s">
        <v>370</v>
      </c>
      <c r="E181" s="267">
        <v>4515</v>
      </c>
      <c r="F181" s="267"/>
      <c r="G181" s="49" t="s">
        <v>387</v>
      </c>
      <c r="H181" s="6"/>
      <c r="I181" s="280"/>
      <c r="J181" s="267"/>
      <c r="K181" s="72"/>
      <c r="L181" s="282"/>
      <c r="M181" s="286"/>
      <c r="N181" s="284"/>
      <c r="O181" s="75"/>
      <c r="P181" s="280"/>
      <c r="Q181" s="43"/>
      <c r="R181" s="72"/>
      <c r="S181" s="282"/>
      <c r="T181" s="286"/>
      <c r="U181" s="284"/>
      <c r="V181" s="88"/>
      <c r="W181" s="280"/>
      <c r="X181" s="43"/>
      <c r="Y181" s="88"/>
      <c r="Z181" s="282"/>
      <c r="AA181" s="286"/>
      <c r="AB181" s="284"/>
      <c r="AC181" s="88"/>
      <c r="AD181" s="280"/>
      <c r="AE181" s="43"/>
      <c r="AF181" s="88"/>
      <c r="AG181" s="282"/>
      <c r="AH181" s="286"/>
      <c r="AI181" s="284"/>
      <c r="AJ181" s="88"/>
      <c r="AK181" s="280"/>
      <c r="AL181" s="43"/>
      <c r="AM181" s="302"/>
      <c r="AN181" s="302"/>
      <c r="AO181" s="286"/>
      <c r="AP181" s="284"/>
      <c r="AQ181" s="304"/>
      <c r="AR181" s="280"/>
      <c r="AS181" s="43"/>
      <c r="AT181" s="302"/>
      <c r="AU181" s="302"/>
      <c r="AV181" s="286"/>
      <c r="AW181" s="284"/>
      <c r="AX181" s="302"/>
      <c r="AY181" s="309"/>
      <c r="AZ181" s="43"/>
      <c r="BA181" s="310"/>
      <c r="BB181" s="310"/>
      <c r="BC181" s="311"/>
      <c r="BD181" s="284"/>
      <c r="BE181" s="310"/>
      <c r="BF181" s="309"/>
      <c r="BG181" s="43"/>
      <c r="BH181" s="302"/>
      <c r="BI181" s="302"/>
      <c r="BJ181" s="311"/>
      <c r="BK181" s="323"/>
      <c r="BL181" s="302"/>
      <c r="BM181" s="309"/>
      <c r="BN181" s="328"/>
      <c r="BO181" s="302"/>
      <c r="BP181" s="302"/>
      <c r="BQ181" s="311"/>
      <c r="BR181" s="284"/>
      <c r="BS181" s="302"/>
      <c r="BT181" s="309"/>
      <c r="BU181" s="332">
        <v>4.1399999999999999E-2</v>
      </c>
      <c r="BV181" s="337"/>
      <c r="BW181" s="333"/>
      <c r="BX181" s="142"/>
      <c r="BY181" s="339"/>
      <c r="BZ181" s="337"/>
      <c r="CA181" s="309"/>
      <c r="CB181" s="332">
        <v>4.3883999999999999E-2</v>
      </c>
      <c r="CC181" s="141"/>
      <c r="CD181" s="337"/>
      <c r="CE181" s="142"/>
      <c r="CF181" s="218"/>
      <c r="CG181" s="349"/>
      <c r="CH181" s="141"/>
      <c r="CI181" s="141"/>
      <c r="CJ181" s="141"/>
      <c r="CK181" s="141"/>
      <c r="CL181" s="142"/>
      <c r="CM181" s="218"/>
      <c r="CN181" s="141"/>
      <c r="CO181" s="355"/>
      <c r="CP181" s="220">
        <f t="shared" si="164"/>
        <v>0</v>
      </c>
      <c r="CQ181" s="220"/>
      <c r="CR181" s="6"/>
      <c r="CS181" s="227" t="s">
        <v>42</v>
      </c>
    </row>
    <row r="182" spans="1:97" s="2" customFormat="1">
      <c r="A182" s="266" t="s">
        <v>466</v>
      </c>
      <c r="B182" s="41" t="s">
        <v>467</v>
      </c>
      <c r="C182" s="266" t="s">
        <v>468</v>
      </c>
      <c r="D182" s="266" t="s">
        <v>370</v>
      </c>
      <c r="E182" s="267">
        <v>1784</v>
      </c>
      <c r="F182" s="267"/>
      <c r="G182" s="49" t="s">
        <v>340</v>
      </c>
      <c r="H182" s="6"/>
      <c r="I182" s="280"/>
      <c r="J182" s="267"/>
      <c r="K182" s="72"/>
      <c r="L182" s="282"/>
      <c r="M182" s="286"/>
      <c r="N182" s="284"/>
      <c r="O182" s="75"/>
      <c r="P182" s="280"/>
      <c r="Q182" s="43"/>
      <c r="R182" s="72"/>
      <c r="S182" s="282"/>
      <c r="T182" s="286"/>
      <c r="U182" s="284"/>
      <c r="V182" s="88"/>
      <c r="W182" s="280"/>
      <c r="X182" s="43"/>
      <c r="Y182" s="88"/>
      <c r="Z182" s="282"/>
      <c r="AA182" s="286"/>
      <c r="AB182" s="284"/>
      <c r="AC182" s="88"/>
      <c r="AD182" s="280"/>
      <c r="AE182" s="43"/>
      <c r="AF182" s="88"/>
      <c r="AG182" s="282"/>
      <c r="AH182" s="286"/>
      <c r="AI182" s="284"/>
      <c r="AJ182" s="88"/>
      <c r="AK182" s="280"/>
      <c r="AL182" s="43"/>
      <c r="AM182" s="302"/>
      <c r="AN182" s="302"/>
      <c r="AO182" s="286"/>
      <c r="AP182" s="284"/>
      <c r="AQ182" s="304"/>
      <c r="AR182" s="280"/>
      <c r="AS182" s="43"/>
      <c r="AT182" s="302"/>
      <c r="AU182" s="302"/>
      <c r="AV182" s="286"/>
      <c r="AW182" s="284"/>
      <c r="AX182" s="302"/>
      <c r="AY182" s="309"/>
      <c r="AZ182" s="43"/>
      <c r="BA182" s="310"/>
      <c r="BB182" s="310"/>
      <c r="BC182" s="311"/>
      <c r="BD182" s="284"/>
      <c r="BE182" s="310"/>
      <c r="BF182" s="309"/>
      <c r="BG182" s="43"/>
      <c r="BH182" s="302"/>
      <c r="BI182" s="302"/>
      <c r="BJ182" s="311"/>
      <c r="BK182" s="323"/>
      <c r="BL182" s="302"/>
      <c r="BM182" s="309"/>
      <c r="BN182" s="328"/>
      <c r="BO182" s="302"/>
      <c r="BP182" s="302"/>
      <c r="BQ182" s="311"/>
      <c r="BR182" s="284"/>
      <c r="BS182" s="302"/>
      <c r="BT182" s="309"/>
      <c r="BU182" s="332">
        <v>4.1399999999999999E-2</v>
      </c>
      <c r="BV182" s="337"/>
      <c r="BW182" s="333"/>
      <c r="BX182" s="142"/>
      <c r="BY182" s="339"/>
      <c r="BZ182" s="337"/>
      <c r="CA182" s="309"/>
      <c r="CB182" s="332">
        <v>4.3883999999999999E-2</v>
      </c>
      <c r="CC182" s="141"/>
      <c r="CD182" s="337"/>
      <c r="CE182" s="142"/>
      <c r="CF182" s="218"/>
      <c r="CG182" s="349"/>
      <c r="CH182" s="141"/>
      <c r="CI182" s="141"/>
      <c r="CJ182" s="141"/>
      <c r="CK182" s="141"/>
      <c r="CL182" s="142"/>
      <c r="CM182" s="218"/>
      <c r="CN182" s="141"/>
      <c r="CO182" s="355"/>
      <c r="CP182" s="220">
        <f t="shared" si="164"/>
        <v>0</v>
      </c>
      <c r="CQ182" s="220"/>
      <c r="CR182" s="6"/>
      <c r="CS182" s="358" t="s">
        <v>42</v>
      </c>
    </row>
    <row r="183" spans="1:97" s="2" customFormat="1">
      <c r="A183" s="266" t="s">
        <v>469</v>
      </c>
      <c r="B183" s="41" t="s">
        <v>470</v>
      </c>
      <c r="C183" s="266" t="s">
        <v>432</v>
      </c>
      <c r="D183" s="266" t="s">
        <v>370</v>
      </c>
      <c r="E183" s="267">
        <v>2431</v>
      </c>
      <c r="F183" s="267"/>
      <c r="G183" s="49" t="s">
        <v>340</v>
      </c>
      <c r="H183" s="6"/>
      <c r="I183" s="280"/>
      <c r="J183" s="267"/>
      <c r="K183" s="72"/>
      <c r="L183" s="282"/>
      <c r="M183" s="286"/>
      <c r="N183" s="284"/>
      <c r="O183" s="75"/>
      <c r="P183" s="280"/>
      <c r="Q183" s="43"/>
      <c r="R183" s="72"/>
      <c r="S183" s="282"/>
      <c r="T183" s="286"/>
      <c r="U183" s="284"/>
      <c r="V183" s="88"/>
      <c r="W183" s="280"/>
      <c r="X183" s="43"/>
      <c r="Y183" s="88"/>
      <c r="Z183" s="282"/>
      <c r="AA183" s="286"/>
      <c r="AB183" s="284"/>
      <c r="AC183" s="88"/>
      <c r="AD183" s="280"/>
      <c r="AE183" s="43"/>
      <c r="AF183" s="88"/>
      <c r="AG183" s="282"/>
      <c r="AH183" s="286"/>
      <c r="AI183" s="284"/>
      <c r="AJ183" s="88"/>
      <c r="AK183" s="280"/>
      <c r="AL183" s="43"/>
      <c r="AM183" s="302"/>
      <c r="AN183" s="302"/>
      <c r="AO183" s="286"/>
      <c r="AP183" s="284"/>
      <c r="AQ183" s="304"/>
      <c r="AR183" s="280"/>
      <c r="AS183" s="43"/>
      <c r="AT183" s="302"/>
      <c r="AU183" s="302"/>
      <c r="AV183" s="286"/>
      <c r="AW183" s="284"/>
      <c r="AX183" s="302"/>
      <c r="AY183" s="309"/>
      <c r="AZ183" s="43"/>
      <c r="BA183" s="310"/>
      <c r="BB183" s="310"/>
      <c r="BC183" s="311"/>
      <c r="BD183" s="284"/>
      <c r="BE183" s="310"/>
      <c r="BF183" s="309"/>
      <c r="BG183" s="43"/>
      <c r="BH183" s="302"/>
      <c r="BI183" s="302"/>
      <c r="BJ183" s="311"/>
      <c r="BK183" s="323"/>
      <c r="BL183" s="302"/>
      <c r="BM183" s="309"/>
      <c r="BN183" s="328"/>
      <c r="BO183" s="302"/>
      <c r="BP183" s="302"/>
      <c r="BQ183" s="311"/>
      <c r="BR183" s="284"/>
      <c r="BS183" s="302"/>
      <c r="BT183" s="309"/>
      <c r="BU183" s="332">
        <v>4.1399999999999999E-2</v>
      </c>
      <c r="BV183" s="337"/>
      <c r="BW183" s="333"/>
      <c r="BX183" s="142"/>
      <c r="BY183" s="339"/>
      <c r="BZ183" s="337"/>
      <c r="CA183" s="309"/>
      <c r="CB183" s="332">
        <v>4.3883999999999999E-2</v>
      </c>
      <c r="CC183" s="141"/>
      <c r="CD183" s="337"/>
      <c r="CE183" s="142"/>
      <c r="CF183" s="218"/>
      <c r="CG183" s="349"/>
      <c r="CH183" s="141"/>
      <c r="CI183" s="141"/>
      <c r="CJ183" s="141"/>
      <c r="CK183" s="141"/>
      <c r="CL183" s="142"/>
      <c r="CM183" s="218"/>
      <c r="CN183" s="141"/>
      <c r="CO183" s="355"/>
      <c r="CP183" s="220">
        <f t="shared" si="164"/>
        <v>0</v>
      </c>
      <c r="CQ183" s="220"/>
      <c r="CR183" s="6"/>
      <c r="CS183" s="358" t="s">
        <v>42</v>
      </c>
    </row>
    <row r="184" spans="1:97" s="4" customFormat="1">
      <c r="A184" s="269" t="s">
        <v>3615</v>
      </c>
      <c r="B184" s="270"/>
      <c r="C184" s="270"/>
      <c r="D184" s="271"/>
      <c r="E184" s="272"/>
      <c r="F184" s="272"/>
      <c r="G184" s="273"/>
      <c r="H184" s="272"/>
      <c r="I184" s="288"/>
      <c r="J184" s="289"/>
      <c r="K184" s="278">
        <f>I184*J184</f>
        <v>0</v>
      </c>
      <c r="L184" s="290"/>
      <c r="M184" s="291"/>
      <c r="N184" s="292"/>
      <c r="O184" s="279">
        <f>K184-L184-M184</f>
        <v>0</v>
      </c>
      <c r="P184" s="293"/>
      <c r="Q184" s="293"/>
      <c r="R184" s="278">
        <f>P184*Q184</f>
        <v>0</v>
      </c>
      <c r="S184" s="290"/>
      <c r="T184" s="291"/>
      <c r="U184" s="299"/>
      <c r="V184" s="295">
        <f t="shared" ref="V184:V219" si="212">R184-S184-T184</f>
        <v>0</v>
      </c>
      <c r="W184" s="288"/>
      <c r="X184" s="293"/>
      <c r="Y184" s="295">
        <f>W184*X184</f>
        <v>0</v>
      </c>
      <c r="Z184" s="290"/>
      <c r="AA184" s="291"/>
      <c r="AB184" s="299"/>
      <c r="AC184" s="295">
        <f t="shared" ref="AC184:AC187" si="213">Y184-Z184-AA184</f>
        <v>0</v>
      </c>
      <c r="AD184" s="288"/>
      <c r="AE184" s="293"/>
      <c r="AF184" s="295">
        <f t="shared" ref="AF184:AF261" si="214">AD184*AE184</f>
        <v>0</v>
      </c>
      <c r="AG184" s="290"/>
      <c r="AH184" s="303"/>
      <c r="AI184" s="299"/>
      <c r="AJ184" s="295">
        <f>AF184-AG184-AH184</f>
        <v>0</v>
      </c>
      <c r="AK184" s="288"/>
      <c r="AL184" s="293"/>
      <c r="AM184" s="291"/>
      <c r="AN184" s="291"/>
      <c r="AO184" s="303"/>
      <c r="AP184" s="299"/>
      <c r="AQ184" s="299"/>
      <c r="AR184" s="288"/>
      <c r="AS184" s="293"/>
      <c r="AT184" s="291"/>
      <c r="AU184" s="291"/>
      <c r="AV184" s="303"/>
      <c r="AW184" s="299"/>
      <c r="AX184" s="291"/>
      <c r="AY184" s="288"/>
      <c r="AZ184" s="293"/>
      <c r="BA184" s="316"/>
      <c r="BB184" s="316"/>
      <c r="BC184" s="317"/>
      <c r="BD184" s="299"/>
      <c r="BE184" s="316"/>
      <c r="BF184" s="288"/>
      <c r="BG184" s="293"/>
      <c r="BH184" s="291"/>
      <c r="BI184" s="291"/>
      <c r="BJ184" s="317"/>
      <c r="BK184" s="324"/>
      <c r="BL184" s="291"/>
      <c r="BM184" s="288"/>
      <c r="BN184" s="293"/>
      <c r="BO184" s="291"/>
      <c r="BP184" s="291"/>
      <c r="BQ184" s="317"/>
      <c r="BR184" s="299"/>
      <c r="BS184" s="291"/>
      <c r="BT184" s="329"/>
      <c r="BU184" s="340"/>
      <c r="BV184" s="331">
        <f t="shared" ref="BV184:BV268" si="215">BT184*BU184</f>
        <v>0</v>
      </c>
      <c r="BW184" s="341"/>
      <c r="BX184" s="342"/>
      <c r="BY184" s="343"/>
      <c r="BZ184" s="331">
        <f t="shared" ref="BZ184:BZ194" si="216">BV184-BX184-BW184</f>
        <v>0</v>
      </c>
      <c r="CA184" s="331"/>
      <c r="CB184" s="331"/>
      <c r="CC184" s="307"/>
      <c r="CD184" s="331"/>
      <c r="CE184" s="308"/>
      <c r="CF184" s="307"/>
      <c r="CG184" s="307"/>
      <c r="CH184" s="307"/>
      <c r="CI184" s="307"/>
      <c r="CJ184" s="307"/>
      <c r="CK184" s="307"/>
      <c r="CL184" s="308"/>
      <c r="CM184" s="308"/>
      <c r="CN184" s="307"/>
      <c r="CO184" s="215"/>
      <c r="CP184" s="354">
        <f>O184+V184+AC184+AJ184+AQ184+AX184+BE184+BL184+BS184+BZ184</f>
        <v>0</v>
      </c>
      <c r="CQ184" s="354"/>
      <c r="CR184" s="269"/>
      <c r="CS184" s="360"/>
    </row>
    <row r="185" spans="1:97" s="2" customFormat="1" ht="30">
      <c r="A185" s="6" t="s">
        <v>471</v>
      </c>
      <c r="B185" s="6" t="s">
        <v>472</v>
      </c>
      <c r="C185" s="6" t="s">
        <v>473</v>
      </c>
      <c r="D185" s="274" t="s">
        <v>474</v>
      </c>
      <c r="E185" s="43">
        <v>146</v>
      </c>
      <c r="F185" s="52"/>
      <c r="G185" s="49" t="s">
        <v>45</v>
      </c>
      <c r="H185" s="955" t="s">
        <v>475</v>
      </c>
      <c r="I185" s="280"/>
      <c r="J185" s="267" t="s">
        <v>476</v>
      </c>
      <c r="K185" s="72"/>
      <c r="L185" s="282"/>
      <c r="M185" s="294"/>
      <c r="N185" s="284"/>
      <c r="O185" s="75">
        <f>K185-L185-M185</f>
        <v>0</v>
      </c>
      <c r="P185" s="280"/>
      <c r="Q185" s="43">
        <v>1.2E-2</v>
      </c>
      <c r="R185" s="72">
        <f>P185*Q185</f>
        <v>0</v>
      </c>
      <c r="S185" s="282"/>
      <c r="T185" s="283"/>
      <c r="U185" s="296"/>
      <c r="V185" s="88">
        <f t="shared" si="212"/>
        <v>0</v>
      </c>
      <c r="W185" s="280"/>
      <c r="X185" s="43">
        <v>1.302E-2</v>
      </c>
      <c r="Y185" s="88">
        <f>W185*X185</f>
        <v>0</v>
      </c>
      <c r="Z185" s="282"/>
      <c r="AA185" s="283"/>
      <c r="AB185" s="296"/>
      <c r="AC185" s="88">
        <f t="shared" si="213"/>
        <v>0</v>
      </c>
      <c r="AD185" s="280"/>
      <c r="AE185" s="43">
        <v>1.3827000000000001E-2</v>
      </c>
      <c r="AF185" s="88">
        <f t="shared" si="214"/>
        <v>0</v>
      </c>
      <c r="AG185" s="282"/>
      <c r="AH185" s="286"/>
      <c r="AI185" s="296"/>
      <c r="AJ185" s="88">
        <f>AF185-AG185-AH185</f>
        <v>0</v>
      </c>
      <c r="AK185" s="280"/>
      <c r="AL185" s="43">
        <v>1.4795000000000001E-2</v>
      </c>
      <c r="AM185" s="302">
        <f>AK185*AL185</f>
        <v>0</v>
      </c>
      <c r="AN185" s="302"/>
      <c r="AO185" s="286"/>
      <c r="AP185" s="296"/>
      <c r="AQ185" s="304">
        <f t="shared" ref="AQ185:AQ216" si="217">AM185-AN185-AO185</f>
        <v>0</v>
      </c>
      <c r="AR185" s="280">
        <v>253000</v>
      </c>
      <c r="AS185" s="43">
        <v>1.4999999999999999E-2</v>
      </c>
      <c r="AT185" s="302">
        <f>AR185*AS185</f>
        <v>3795</v>
      </c>
      <c r="AU185" s="302"/>
      <c r="AV185" s="253"/>
      <c r="AW185" s="296"/>
      <c r="AX185" s="302">
        <f t="shared" ref="AX185:AX216" si="218">AT185-AU185-AV185</f>
        <v>3795</v>
      </c>
      <c r="AY185" s="280">
        <v>253000</v>
      </c>
      <c r="AZ185" s="43">
        <v>1.5900000000000001E-2</v>
      </c>
      <c r="BA185" s="310">
        <f>AY185*AZ185</f>
        <v>4022.7000000000003</v>
      </c>
      <c r="BB185" s="310"/>
      <c r="BC185" s="311"/>
      <c r="BD185" s="296"/>
      <c r="BE185" s="310">
        <f t="shared" ref="BE185:BE216" si="219">BA185-BB185-BC185</f>
        <v>4022.7000000000003</v>
      </c>
      <c r="BF185" s="280">
        <v>253000</v>
      </c>
      <c r="BG185" s="43">
        <v>1.6934000000000001E-2</v>
      </c>
      <c r="BH185" s="302">
        <f>BF185*BG185</f>
        <v>4284.3020000000006</v>
      </c>
      <c r="BI185" s="302"/>
      <c r="BJ185" s="311"/>
      <c r="BK185" s="319"/>
      <c r="BL185" s="302">
        <f t="shared" ref="BL185:BL216" si="220">BH185-BI185-BJ185</f>
        <v>4284.3020000000006</v>
      </c>
      <c r="BM185" s="280">
        <v>253000</v>
      </c>
      <c r="BN185" s="43">
        <v>1.7950000000000001E-2</v>
      </c>
      <c r="BO185" s="302">
        <f>BM185*BN185</f>
        <v>4541.3500000000004</v>
      </c>
      <c r="BP185" s="302"/>
      <c r="BQ185" s="311">
        <v>4541.3500000000004</v>
      </c>
      <c r="BR185" s="296"/>
      <c r="BS185" s="302">
        <f t="shared" ref="BS185:BS216" si="221">BO185-BP185-BQ185</f>
        <v>0</v>
      </c>
      <c r="BT185" s="75">
        <v>309000</v>
      </c>
      <c r="BU185" s="332">
        <v>1.9026999999999999E-2</v>
      </c>
      <c r="BV185" s="190">
        <f t="shared" si="215"/>
        <v>5879.3429999999998</v>
      </c>
      <c r="BW185" s="335"/>
      <c r="BX185" s="344">
        <v>0</v>
      </c>
      <c r="BY185" s="334"/>
      <c r="BZ185" s="190">
        <f t="shared" si="216"/>
        <v>5879.3429999999998</v>
      </c>
      <c r="CA185" s="255">
        <v>309000</v>
      </c>
      <c r="CB185" s="345">
        <v>2.0073000000000001E-2</v>
      </c>
      <c r="CC185" s="194">
        <f>CA185*CB185</f>
        <v>6202.5569999999998</v>
      </c>
      <c r="CD185" s="190"/>
      <c r="CE185" s="142">
        <v>6202.5569999999998</v>
      </c>
      <c r="CF185" s="204"/>
      <c r="CG185" s="194">
        <f>CC185-CD185-CE185</f>
        <v>0</v>
      </c>
      <c r="CH185" s="351">
        <v>309000</v>
      </c>
      <c r="CI185" s="352">
        <v>2.1277999999999998E-2</v>
      </c>
      <c r="CJ185" s="348">
        <f t="shared" ref="CJ185:CJ248" si="222">CH185*CI185</f>
        <v>6574.9019999999991</v>
      </c>
      <c r="CK185" s="348"/>
      <c r="CL185" s="142"/>
      <c r="CM185" s="218"/>
      <c r="CN185" s="348">
        <f t="shared" ref="CN185:CN248" si="223">CJ185-CK185-CL185</f>
        <v>6574.9019999999991</v>
      </c>
      <c r="CO185" s="355"/>
      <c r="CP185" s="220">
        <f t="shared" ref="CP185:CP248" si="224">O185+V185+AC185+AJ185+AQ185+AX185+BE185+BL185+BS185+BZ185+CG185+CN185</f>
        <v>24556.246999999999</v>
      </c>
      <c r="CQ185" s="221">
        <f>CP185</f>
        <v>24556.246999999999</v>
      </c>
      <c r="CR185" s="6" t="s">
        <v>477</v>
      </c>
    </row>
    <row r="186" spans="1:97" s="2" customFormat="1" ht="30">
      <c r="A186" s="6" t="s">
        <v>478</v>
      </c>
      <c r="B186" s="6" t="s">
        <v>71</v>
      </c>
      <c r="C186" s="6" t="s">
        <v>473</v>
      </c>
      <c r="D186" s="274" t="s">
        <v>474</v>
      </c>
      <c r="E186" s="43">
        <v>187</v>
      </c>
      <c r="F186" s="52"/>
      <c r="G186" s="49" t="s">
        <v>45</v>
      </c>
      <c r="H186" s="955" t="s">
        <v>479</v>
      </c>
      <c r="I186" s="280"/>
      <c r="J186" s="267" t="s">
        <v>476</v>
      </c>
      <c r="K186" s="72">
        <v>204.88</v>
      </c>
      <c r="L186" s="282"/>
      <c r="M186" s="294"/>
      <c r="N186" s="284"/>
      <c r="O186" s="260">
        <f t="shared" ref="O186:O250" si="225">K186-L186-M186</f>
        <v>204.88</v>
      </c>
      <c r="P186" s="280">
        <v>189122</v>
      </c>
      <c r="Q186" s="43">
        <v>1.2E-2</v>
      </c>
      <c r="R186" s="72">
        <f t="shared" ref="R186:R250" si="226">P186*Q186</f>
        <v>2269.4639999999999</v>
      </c>
      <c r="S186" s="282"/>
      <c r="T186" s="283"/>
      <c r="U186" s="296"/>
      <c r="V186" s="300">
        <f t="shared" si="212"/>
        <v>2269.4639999999999</v>
      </c>
      <c r="W186" s="280">
        <v>189122</v>
      </c>
      <c r="X186" s="43">
        <v>1.302E-2</v>
      </c>
      <c r="Y186" s="88">
        <f t="shared" ref="Y186:Y250" si="227">W186*X186</f>
        <v>2462.3684400000002</v>
      </c>
      <c r="Z186" s="282"/>
      <c r="AA186" s="283"/>
      <c r="AB186" s="296"/>
      <c r="AC186" s="300">
        <f t="shared" si="213"/>
        <v>2462.3684400000002</v>
      </c>
      <c r="AD186" s="280">
        <v>189122</v>
      </c>
      <c r="AE186" s="43">
        <v>1.3827000000000001E-2</v>
      </c>
      <c r="AF186" s="88">
        <f t="shared" si="214"/>
        <v>2614.9898940000003</v>
      </c>
      <c r="AG186" s="282"/>
      <c r="AH186" s="286"/>
      <c r="AI186" s="296"/>
      <c r="AJ186" s="300">
        <f t="shared" ref="AJ186:AJ217" si="228">AF186-AG186-AH186</f>
        <v>2614.9898940000003</v>
      </c>
      <c r="AK186" s="280">
        <v>189122</v>
      </c>
      <c r="AL186" s="43">
        <v>1.4657E-2</v>
      </c>
      <c r="AM186" s="302">
        <f t="shared" ref="AM186:AM250" si="229">AK186*AL186</f>
        <v>2771.9611540000001</v>
      </c>
      <c r="AN186" s="302"/>
      <c r="AO186" s="286"/>
      <c r="AP186" s="296"/>
      <c r="AQ186" s="306">
        <f t="shared" si="217"/>
        <v>2771.9611540000001</v>
      </c>
      <c r="AR186" s="280">
        <v>31000</v>
      </c>
      <c r="AS186" s="43">
        <v>1.4999999999999999E-2</v>
      </c>
      <c r="AT186" s="302">
        <f t="shared" ref="AT186:AT250" si="230">AR186*AS186</f>
        <v>465</v>
      </c>
      <c r="AU186" s="302"/>
      <c r="AV186" s="286"/>
      <c r="AW186" s="296"/>
      <c r="AX186" s="302">
        <f t="shared" si="218"/>
        <v>465</v>
      </c>
      <c r="AY186" s="280">
        <v>31000</v>
      </c>
      <c r="AZ186" s="43">
        <v>1.5900000000000001E-2</v>
      </c>
      <c r="BA186" s="310">
        <f t="shared" ref="BA186:BA250" si="231">AY186*AZ186</f>
        <v>492.90000000000003</v>
      </c>
      <c r="BB186" s="310"/>
      <c r="BC186" s="311"/>
      <c r="BD186" s="296"/>
      <c r="BE186" s="310">
        <f t="shared" si="219"/>
        <v>492.90000000000003</v>
      </c>
      <c r="BF186" s="280">
        <v>31000</v>
      </c>
      <c r="BG186" s="43">
        <v>1.6934000000000001E-2</v>
      </c>
      <c r="BH186" s="302">
        <f t="shared" ref="BH186:BH250" si="232">BF186*BG186</f>
        <v>524.95400000000006</v>
      </c>
      <c r="BI186" s="302"/>
      <c r="BJ186" s="311"/>
      <c r="BK186" s="319"/>
      <c r="BL186" s="302">
        <f t="shared" si="220"/>
        <v>524.95400000000006</v>
      </c>
      <c r="BM186" s="280">
        <v>31000</v>
      </c>
      <c r="BN186" s="43">
        <v>1.7950000000000001E-2</v>
      </c>
      <c r="BO186" s="302">
        <f t="shared" ref="BO186:BO250" si="233">BM186*BN186</f>
        <v>556.45000000000005</v>
      </c>
      <c r="BP186" s="302"/>
      <c r="BQ186" s="311"/>
      <c r="BR186" s="296"/>
      <c r="BS186" s="302">
        <f t="shared" si="221"/>
        <v>556.45000000000005</v>
      </c>
      <c r="BT186" s="75">
        <v>31000</v>
      </c>
      <c r="BU186" s="346">
        <v>1.0999999999999999E-2</v>
      </c>
      <c r="BV186" s="190">
        <f t="shared" si="215"/>
        <v>341</v>
      </c>
      <c r="BW186" s="335"/>
      <c r="BX186" s="344">
        <v>341</v>
      </c>
      <c r="BY186" s="334">
        <v>341</v>
      </c>
      <c r="BZ186" s="190">
        <f t="shared" si="216"/>
        <v>0</v>
      </c>
      <c r="CA186" s="255">
        <v>31000</v>
      </c>
      <c r="CB186" s="346">
        <v>1.1605000000000001E-2</v>
      </c>
      <c r="CC186" s="194">
        <f t="shared" ref="CC186:CC250" si="234">CA186*CB186</f>
        <v>359.755</v>
      </c>
      <c r="CD186" s="190"/>
      <c r="CE186" s="142">
        <v>359.755</v>
      </c>
      <c r="CF186" s="204"/>
      <c r="CG186" s="194">
        <f t="shared" ref="CG186:CG217" si="235">CC186-CD186-CE186</f>
        <v>0</v>
      </c>
      <c r="CH186" s="351">
        <v>31000</v>
      </c>
      <c r="CI186" s="352">
        <v>1.2300999999999999E-2</v>
      </c>
      <c r="CJ186" s="348">
        <f t="shared" si="222"/>
        <v>381.33099999999996</v>
      </c>
      <c r="CK186" s="348"/>
      <c r="CL186" s="142"/>
      <c r="CM186" s="218"/>
      <c r="CN186" s="348">
        <f t="shared" si="223"/>
        <v>381.33099999999996</v>
      </c>
      <c r="CO186" s="355"/>
      <c r="CP186" s="220">
        <f t="shared" si="224"/>
        <v>12744.298488</v>
      </c>
      <c r="CQ186" s="348"/>
      <c r="CR186" s="6"/>
    </row>
    <row r="187" spans="1:97" s="2" customFormat="1" ht="30">
      <c r="A187" s="6" t="s">
        <v>480</v>
      </c>
      <c r="B187" s="275" t="s">
        <v>71</v>
      </c>
      <c r="C187" s="275" t="s">
        <v>473</v>
      </c>
      <c r="D187" s="274" t="s">
        <v>474</v>
      </c>
      <c r="E187" s="48">
        <v>225</v>
      </c>
      <c r="F187" s="48"/>
      <c r="G187" s="49" t="s">
        <v>45</v>
      </c>
      <c r="H187" s="956" t="s">
        <v>481</v>
      </c>
      <c r="I187" s="280"/>
      <c r="J187" s="267" t="s">
        <v>476</v>
      </c>
      <c r="K187" s="72">
        <v>47.28</v>
      </c>
      <c r="L187" s="282"/>
      <c r="M187" s="294"/>
      <c r="N187" s="284"/>
      <c r="O187" s="260">
        <f t="shared" si="225"/>
        <v>47.28</v>
      </c>
      <c r="P187" s="280">
        <v>5072</v>
      </c>
      <c r="Q187" s="43">
        <v>1.2E-2</v>
      </c>
      <c r="R187" s="72">
        <f t="shared" si="226"/>
        <v>60.864000000000004</v>
      </c>
      <c r="S187" s="282"/>
      <c r="T187" s="283"/>
      <c r="U187" s="296">
        <v>60.86</v>
      </c>
      <c r="V187" s="300">
        <v>0</v>
      </c>
      <c r="W187" s="280">
        <v>5072</v>
      </c>
      <c r="X187" s="43">
        <v>1.302E-2</v>
      </c>
      <c r="Y187" s="88">
        <f t="shared" si="227"/>
        <v>66.037440000000004</v>
      </c>
      <c r="Z187" s="282"/>
      <c r="AA187" s="283"/>
      <c r="AB187" s="296"/>
      <c r="AC187" s="301">
        <f t="shared" si="213"/>
        <v>66.037440000000004</v>
      </c>
      <c r="AD187" s="280">
        <v>5072</v>
      </c>
      <c r="AE187" s="43">
        <v>1.3827000000000001E-2</v>
      </c>
      <c r="AF187" s="88">
        <f t="shared" si="214"/>
        <v>70.130544</v>
      </c>
      <c r="AG187" s="282"/>
      <c r="AH187" s="286"/>
      <c r="AI187" s="296"/>
      <c r="AJ187" s="300">
        <f t="shared" si="228"/>
        <v>70.130544</v>
      </c>
      <c r="AK187" s="280">
        <v>5072</v>
      </c>
      <c r="AL187" s="43">
        <v>1.4657E-2</v>
      </c>
      <c r="AM187" s="302">
        <f t="shared" si="229"/>
        <v>74.340304000000003</v>
      </c>
      <c r="AN187" s="302"/>
      <c r="AO187" s="286"/>
      <c r="AP187" s="296"/>
      <c r="AQ187" s="306">
        <f t="shared" si="217"/>
        <v>74.340304000000003</v>
      </c>
      <c r="AR187" s="280">
        <v>12000</v>
      </c>
      <c r="AS187" s="43">
        <v>1.15E-2</v>
      </c>
      <c r="AT187" s="302">
        <f t="shared" si="230"/>
        <v>138</v>
      </c>
      <c r="AU187" s="302"/>
      <c r="AV187" s="286"/>
      <c r="AW187" s="296"/>
      <c r="AX187" s="318">
        <f t="shared" si="218"/>
        <v>138</v>
      </c>
      <c r="AY187" s="280">
        <v>12000</v>
      </c>
      <c r="AZ187" s="43">
        <v>1.2133E-2</v>
      </c>
      <c r="BA187" s="310">
        <f t="shared" si="231"/>
        <v>145.596</v>
      </c>
      <c r="BB187" s="310"/>
      <c r="BC187" s="311"/>
      <c r="BD187" s="296"/>
      <c r="BE187" s="325">
        <f t="shared" si="219"/>
        <v>145.596</v>
      </c>
      <c r="BF187" s="280">
        <v>12000</v>
      </c>
      <c r="BG187" s="326">
        <v>1.286E-2</v>
      </c>
      <c r="BH187" s="302">
        <f t="shared" si="232"/>
        <v>154.32</v>
      </c>
      <c r="BI187" s="302"/>
      <c r="BJ187" s="311"/>
      <c r="BK187" s="319"/>
      <c r="BL187" s="318">
        <f t="shared" si="220"/>
        <v>154.32</v>
      </c>
      <c r="BM187" s="280">
        <v>12000</v>
      </c>
      <c r="BN187" s="330">
        <v>3.4502999999999999E-2</v>
      </c>
      <c r="BO187" s="302">
        <f t="shared" si="233"/>
        <v>414.036</v>
      </c>
      <c r="BP187" s="302"/>
      <c r="BQ187" s="311">
        <v>414.036</v>
      </c>
      <c r="BR187" s="296"/>
      <c r="BS187" s="310">
        <f t="shared" si="221"/>
        <v>0</v>
      </c>
      <c r="BT187" s="75">
        <v>15000</v>
      </c>
      <c r="BU187" s="347"/>
      <c r="BV187" s="190">
        <f t="shared" si="215"/>
        <v>0</v>
      </c>
      <c r="BW187" s="335"/>
      <c r="BX187" s="344"/>
      <c r="BY187" s="334"/>
      <c r="BZ187" s="190">
        <f t="shared" si="216"/>
        <v>0</v>
      </c>
      <c r="CA187" s="255">
        <v>15000</v>
      </c>
      <c r="CB187" s="347">
        <v>3.4502999999999999E-2</v>
      </c>
      <c r="CC187" s="194">
        <f t="shared" si="234"/>
        <v>517.54499999999996</v>
      </c>
      <c r="CD187" s="190"/>
      <c r="CE187" s="142">
        <v>517.54499999999996</v>
      </c>
      <c r="CF187" s="204"/>
      <c r="CG187" s="194">
        <f t="shared" si="235"/>
        <v>0</v>
      </c>
      <c r="CH187" s="351">
        <v>15000</v>
      </c>
      <c r="CI187" s="352">
        <v>3.6573000000000001E-2</v>
      </c>
      <c r="CJ187" s="348">
        <f t="shared" si="222"/>
        <v>548.59500000000003</v>
      </c>
      <c r="CK187" s="348"/>
      <c r="CL187" s="142"/>
      <c r="CM187" s="218"/>
      <c r="CN187" s="348">
        <f t="shared" si="223"/>
        <v>548.59500000000003</v>
      </c>
      <c r="CO187" s="355"/>
      <c r="CP187" s="220">
        <f t="shared" si="224"/>
        <v>1244.2992879999999</v>
      </c>
      <c r="CQ187" s="348"/>
      <c r="CR187" s="6"/>
    </row>
    <row r="188" spans="1:97" s="2" customFormat="1" ht="30">
      <c r="A188" s="6" t="s">
        <v>482</v>
      </c>
      <c r="B188" s="275" t="s">
        <v>483</v>
      </c>
      <c r="C188" s="6" t="s">
        <v>473</v>
      </c>
      <c r="D188" s="274" t="s">
        <v>474</v>
      </c>
      <c r="E188" s="48">
        <v>233</v>
      </c>
      <c r="F188" s="6"/>
      <c r="G188" s="6" t="s">
        <v>484</v>
      </c>
      <c r="H188" s="6"/>
      <c r="I188" s="280"/>
      <c r="J188" s="267" t="s">
        <v>476</v>
      </c>
      <c r="K188" s="72"/>
      <c r="L188" s="282"/>
      <c r="M188" s="294"/>
      <c r="N188" s="284"/>
      <c r="O188" s="75">
        <f t="shared" si="225"/>
        <v>0</v>
      </c>
      <c r="P188" s="280"/>
      <c r="Q188" s="43">
        <v>1.2E-2</v>
      </c>
      <c r="R188" s="72">
        <f t="shared" si="226"/>
        <v>0</v>
      </c>
      <c r="S188" s="282"/>
      <c r="T188" s="283"/>
      <c r="U188" s="296"/>
      <c r="V188" s="88"/>
      <c r="W188" s="280"/>
      <c r="X188" s="43">
        <v>1.302E-2</v>
      </c>
      <c r="Y188" s="88">
        <f t="shared" si="227"/>
        <v>0</v>
      </c>
      <c r="Z188" s="282"/>
      <c r="AA188" s="283"/>
      <c r="AB188" s="296"/>
      <c r="AC188" s="246">
        <f t="shared" ref="AC188:AC252" si="236">Y188-Z188-AA188</f>
        <v>0</v>
      </c>
      <c r="AD188" s="280"/>
      <c r="AE188" s="43">
        <v>1.3827000000000001E-2</v>
      </c>
      <c r="AF188" s="88">
        <f t="shared" si="214"/>
        <v>0</v>
      </c>
      <c r="AG188" s="282"/>
      <c r="AH188" s="286"/>
      <c r="AI188" s="296"/>
      <c r="AJ188" s="88">
        <f t="shared" si="228"/>
        <v>0</v>
      </c>
      <c r="AK188" s="280"/>
      <c r="AL188" s="43">
        <v>1.4795000000000001E-2</v>
      </c>
      <c r="AM188" s="302">
        <f t="shared" si="229"/>
        <v>0</v>
      </c>
      <c r="AN188" s="302"/>
      <c r="AO188" s="286"/>
      <c r="AP188" s="296"/>
      <c r="AQ188" s="304">
        <f t="shared" si="217"/>
        <v>0</v>
      </c>
      <c r="AR188" s="280">
        <v>17000</v>
      </c>
      <c r="AS188" s="43">
        <v>1.4999999999999999E-2</v>
      </c>
      <c r="AT188" s="302">
        <f t="shared" si="230"/>
        <v>255</v>
      </c>
      <c r="AU188" s="302"/>
      <c r="AV188" s="286"/>
      <c r="AW188" s="296"/>
      <c r="AX188" s="302">
        <f t="shared" si="218"/>
        <v>255</v>
      </c>
      <c r="AY188" s="280">
        <v>17000</v>
      </c>
      <c r="AZ188" s="43">
        <v>1.5900000000000001E-2</v>
      </c>
      <c r="BA188" s="310">
        <f t="shared" si="231"/>
        <v>270.3</v>
      </c>
      <c r="BB188" s="310"/>
      <c r="BC188" s="311"/>
      <c r="BD188" s="296"/>
      <c r="BE188" s="310">
        <f t="shared" si="219"/>
        <v>270.3</v>
      </c>
      <c r="BF188" s="280">
        <v>17000</v>
      </c>
      <c r="BG188" s="43">
        <v>1.6934000000000001E-2</v>
      </c>
      <c r="BH188" s="302">
        <f t="shared" si="232"/>
        <v>287.87800000000004</v>
      </c>
      <c r="BI188" s="302"/>
      <c r="BJ188" s="311"/>
      <c r="BK188" s="319"/>
      <c r="BL188" s="302">
        <f t="shared" si="220"/>
        <v>287.87800000000004</v>
      </c>
      <c r="BM188" s="280">
        <v>17000</v>
      </c>
      <c r="BN188" s="43">
        <v>1.7950000000000001E-2</v>
      </c>
      <c r="BO188" s="302">
        <f t="shared" si="233"/>
        <v>305.15000000000003</v>
      </c>
      <c r="BP188" s="302"/>
      <c r="BQ188" s="311"/>
      <c r="BR188" s="296"/>
      <c r="BS188" s="302">
        <f t="shared" si="221"/>
        <v>305.15000000000003</v>
      </c>
      <c r="BT188" s="75"/>
      <c r="BU188" s="347"/>
      <c r="BV188" s="190">
        <f t="shared" si="215"/>
        <v>0</v>
      </c>
      <c r="BW188" s="335"/>
      <c r="BX188" s="344"/>
      <c r="BY188" s="334"/>
      <c r="BZ188" s="190">
        <f t="shared" si="216"/>
        <v>0</v>
      </c>
      <c r="CA188" s="6"/>
      <c r="CB188" s="6"/>
      <c r="CC188" s="194">
        <f t="shared" si="234"/>
        <v>0</v>
      </c>
      <c r="CD188" s="190"/>
      <c r="CE188" s="142"/>
      <c r="CF188" s="204"/>
      <c r="CG188" s="194">
        <f t="shared" si="235"/>
        <v>0</v>
      </c>
      <c r="CH188" s="353"/>
      <c r="CI188" s="352"/>
      <c r="CJ188" s="348">
        <f t="shared" si="222"/>
        <v>0</v>
      </c>
      <c r="CK188" s="348"/>
      <c r="CL188" s="142"/>
      <c r="CM188" s="218"/>
      <c r="CN188" s="348">
        <f t="shared" si="223"/>
        <v>0</v>
      </c>
      <c r="CO188" s="355"/>
      <c r="CP188" s="220">
        <f t="shared" si="224"/>
        <v>1118.328</v>
      </c>
      <c r="CQ188" s="348">
        <v>1118.33</v>
      </c>
      <c r="CR188" s="6"/>
      <c r="CS188" s="226"/>
    </row>
    <row r="189" spans="1:97" s="2" customFormat="1" ht="30">
      <c r="A189" s="6" t="s">
        <v>485</v>
      </c>
      <c r="B189" s="275" t="s">
        <v>483</v>
      </c>
      <c r="C189" s="6" t="s">
        <v>473</v>
      </c>
      <c r="D189" s="274" t="s">
        <v>474</v>
      </c>
      <c r="E189" s="48">
        <v>232</v>
      </c>
      <c r="F189" s="6"/>
      <c r="G189" s="6" t="s">
        <v>484</v>
      </c>
      <c r="H189" s="1087" t="s">
        <v>486</v>
      </c>
      <c r="I189" s="280"/>
      <c r="J189" s="267" t="s">
        <v>476</v>
      </c>
      <c r="K189" s="72"/>
      <c r="L189" s="282"/>
      <c r="M189" s="294"/>
      <c r="N189" s="284"/>
      <c r="O189" s="75">
        <f t="shared" si="225"/>
        <v>0</v>
      </c>
      <c r="P189" s="280"/>
      <c r="Q189" s="43">
        <v>1.2E-2</v>
      </c>
      <c r="R189" s="72">
        <f t="shared" si="226"/>
        <v>0</v>
      </c>
      <c r="S189" s="282"/>
      <c r="T189" s="283"/>
      <c r="U189" s="296"/>
      <c r="V189" s="88"/>
      <c r="W189" s="280"/>
      <c r="X189" s="43">
        <v>1.302E-2</v>
      </c>
      <c r="Y189" s="88">
        <f t="shared" si="227"/>
        <v>0</v>
      </c>
      <c r="Z189" s="282"/>
      <c r="AA189" s="283"/>
      <c r="AB189" s="296"/>
      <c r="AC189" s="246">
        <f t="shared" si="236"/>
        <v>0</v>
      </c>
      <c r="AD189" s="280"/>
      <c r="AE189" s="43">
        <v>1.3827000000000001E-2</v>
      </c>
      <c r="AF189" s="88">
        <f t="shared" si="214"/>
        <v>0</v>
      </c>
      <c r="AG189" s="282"/>
      <c r="AH189" s="286"/>
      <c r="AI189" s="296"/>
      <c r="AJ189" s="88">
        <f t="shared" si="228"/>
        <v>0</v>
      </c>
      <c r="AK189" s="280"/>
      <c r="AL189" s="43">
        <v>1.4795000000000001E-2</v>
      </c>
      <c r="AM189" s="302">
        <f t="shared" si="229"/>
        <v>0</v>
      </c>
      <c r="AN189" s="302"/>
      <c r="AO189" s="286"/>
      <c r="AP189" s="296"/>
      <c r="AQ189" s="304">
        <f t="shared" si="217"/>
        <v>0</v>
      </c>
      <c r="AR189" s="280">
        <v>0</v>
      </c>
      <c r="AS189" s="43">
        <v>1.4999999999999999E-2</v>
      </c>
      <c r="AT189" s="302">
        <f t="shared" si="230"/>
        <v>0</v>
      </c>
      <c r="AU189" s="302"/>
      <c r="AV189" s="286"/>
      <c r="AW189" s="296"/>
      <c r="AX189" s="302">
        <f t="shared" si="218"/>
        <v>0</v>
      </c>
      <c r="AY189" s="280">
        <v>0</v>
      </c>
      <c r="AZ189" s="43">
        <v>1.5900000000000001E-2</v>
      </c>
      <c r="BA189" s="310">
        <f t="shared" si="231"/>
        <v>0</v>
      </c>
      <c r="BB189" s="310"/>
      <c r="BC189" s="311"/>
      <c r="BD189" s="296"/>
      <c r="BE189" s="310">
        <f t="shared" si="219"/>
        <v>0</v>
      </c>
      <c r="BF189" s="280">
        <v>0</v>
      </c>
      <c r="BG189" s="43">
        <v>1.6934000000000001E-2</v>
      </c>
      <c r="BH189" s="302">
        <f t="shared" si="232"/>
        <v>0</v>
      </c>
      <c r="BI189" s="302"/>
      <c r="BJ189" s="311"/>
      <c r="BK189" s="319"/>
      <c r="BL189" s="302">
        <f t="shared" si="220"/>
        <v>0</v>
      </c>
      <c r="BM189" s="280">
        <v>0</v>
      </c>
      <c r="BN189" s="43">
        <v>1.7950000000000001E-2</v>
      </c>
      <c r="BO189" s="302">
        <f t="shared" si="233"/>
        <v>0</v>
      </c>
      <c r="BP189" s="302"/>
      <c r="BQ189" s="311"/>
      <c r="BR189" s="296"/>
      <c r="BS189" s="302">
        <f t="shared" si="221"/>
        <v>0</v>
      </c>
      <c r="BT189" s="75"/>
      <c r="BU189" s="347"/>
      <c r="BV189" s="190">
        <f t="shared" si="215"/>
        <v>0</v>
      </c>
      <c r="BW189" s="335"/>
      <c r="BX189" s="344"/>
      <c r="BY189" s="334"/>
      <c r="BZ189" s="190">
        <f t="shared" si="216"/>
        <v>0</v>
      </c>
      <c r="CA189" s="6"/>
      <c r="CB189" s="6"/>
      <c r="CC189" s="194">
        <f t="shared" si="234"/>
        <v>0</v>
      </c>
      <c r="CD189" s="190"/>
      <c r="CE189" s="142"/>
      <c r="CF189" s="204"/>
      <c r="CG189" s="194">
        <f t="shared" si="235"/>
        <v>0</v>
      </c>
      <c r="CH189" s="353"/>
      <c r="CI189" s="352"/>
      <c r="CJ189" s="348">
        <f t="shared" si="222"/>
        <v>0</v>
      </c>
      <c r="CK189" s="348"/>
      <c r="CL189" s="142"/>
      <c r="CM189" s="218"/>
      <c r="CN189" s="348">
        <f t="shared" si="223"/>
        <v>0</v>
      </c>
      <c r="CO189" s="355"/>
      <c r="CP189" s="220">
        <f t="shared" si="224"/>
        <v>0</v>
      </c>
      <c r="CQ189" s="348"/>
      <c r="CR189" s="6"/>
      <c r="CS189" s="226"/>
    </row>
    <row r="190" spans="1:97" s="2" customFormat="1" ht="30">
      <c r="A190" s="6" t="s">
        <v>487</v>
      </c>
      <c r="B190" s="275" t="s">
        <v>483</v>
      </c>
      <c r="C190" s="6" t="s">
        <v>473</v>
      </c>
      <c r="D190" s="274" t="s">
        <v>474</v>
      </c>
      <c r="E190" s="48">
        <v>235</v>
      </c>
      <c r="F190" s="6"/>
      <c r="G190" s="6" t="s">
        <v>484</v>
      </c>
      <c r="H190" s="1088"/>
      <c r="I190" s="280"/>
      <c r="J190" s="267" t="s">
        <v>476</v>
      </c>
      <c r="K190" s="72"/>
      <c r="L190" s="282"/>
      <c r="M190" s="294"/>
      <c r="N190" s="284"/>
      <c r="O190" s="75">
        <f t="shared" si="225"/>
        <v>0</v>
      </c>
      <c r="P190" s="280"/>
      <c r="Q190" s="43">
        <v>1.2E-2</v>
      </c>
      <c r="R190" s="72">
        <f t="shared" si="226"/>
        <v>0</v>
      </c>
      <c r="S190" s="282"/>
      <c r="T190" s="283"/>
      <c r="U190" s="296"/>
      <c r="V190" s="88"/>
      <c r="W190" s="280"/>
      <c r="X190" s="43">
        <v>1.302E-2</v>
      </c>
      <c r="Y190" s="88">
        <f t="shared" si="227"/>
        <v>0</v>
      </c>
      <c r="Z190" s="282"/>
      <c r="AA190" s="283"/>
      <c r="AB190" s="296"/>
      <c r="AC190" s="246">
        <f t="shared" si="236"/>
        <v>0</v>
      </c>
      <c r="AD190" s="280"/>
      <c r="AE190" s="43">
        <v>1.3827000000000001E-2</v>
      </c>
      <c r="AF190" s="88">
        <f t="shared" si="214"/>
        <v>0</v>
      </c>
      <c r="AG190" s="282"/>
      <c r="AH190" s="286"/>
      <c r="AI190" s="296"/>
      <c r="AJ190" s="88">
        <f t="shared" si="228"/>
        <v>0</v>
      </c>
      <c r="AK190" s="280"/>
      <c r="AL190" s="43">
        <v>1.4795000000000001E-2</v>
      </c>
      <c r="AM190" s="302">
        <f t="shared" si="229"/>
        <v>0</v>
      </c>
      <c r="AN190" s="302"/>
      <c r="AO190" s="286"/>
      <c r="AP190" s="296"/>
      <c r="AQ190" s="304">
        <f t="shared" si="217"/>
        <v>0</v>
      </c>
      <c r="AR190" s="280">
        <v>0</v>
      </c>
      <c r="AS190" s="43">
        <v>1.4999999999999999E-2</v>
      </c>
      <c r="AT190" s="302">
        <f t="shared" si="230"/>
        <v>0</v>
      </c>
      <c r="AU190" s="302"/>
      <c r="AV190" s="286"/>
      <c r="AW190" s="296"/>
      <c r="AX190" s="302">
        <f t="shared" si="218"/>
        <v>0</v>
      </c>
      <c r="AY190" s="280">
        <v>0</v>
      </c>
      <c r="AZ190" s="43">
        <v>1.5900000000000001E-2</v>
      </c>
      <c r="BA190" s="310">
        <f t="shared" si="231"/>
        <v>0</v>
      </c>
      <c r="BB190" s="310"/>
      <c r="BC190" s="311"/>
      <c r="BD190" s="296"/>
      <c r="BE190" s="310">
        <f t="shared" si="219"/>
        <v>0</v>
      </c>
      <c r="BF190" s="280">
        <v>0</v>
      </c>
      <c r="BG190" s="43">
        <v>1.6934000000000001E-2</v>
      </c>
      <c r="BH190" s="302">
        <f t="shared" si="232"/>
        <v>0</v>
      </c>
      <c r="BI190" s="302"/>
      <c r="BJ190" s="311"/>
      <c r="BK190" s="319"/>
      <c r="BL190" s="302">
        <f t="shared" si="220"/>
        <v>0</v>
      </c>
      <c r="BM190" s="280">
        <v>0</v>
      </c>
      <c r="BN190" s="43">
        <v>1.7950000000000001E-2</v>
      </c>
      <c r="BO190" s="302">
        <f t="shared" si="233"/>
        <v>0</v>
      </c>
      <c r="BP190" s="302"/>
      <c r="BQ190" s="311"/>
      <c r="BR190" s="296"/>
      <c r="BS190" s="302">
        <f t="shared" si="221"/>
        <v>0</v>
      </c>
      <c r="BT190" s="75"/>
      <c r="BU190" s="347"/>
      <c r="BV190" s="190">
        <f t="shared" si="215"/>
        <v>0</v>
      </c>
      <c r="BW190" s="335"/>
      <c r="BX190" s="344"/>
      <c r="BY190" s="334"/>
      <c r="BZ190" s="190">
        <f t="shared" si="216"/>
        <v>0</v>
      </c>
      <c r="CA190" s="6"/>
      <c r="CB190" s="6"/>
      <c r="CC190" s="194">
        <f t="shared" si="234"/>
        <v>0</v>
      </c>
      <c r="CD190" s="190"/>
      <c r="CE190" s="142"/>
      <c r="CF190" s="204"/>
      <c r="CG190" s="194">
        <f t="shared" si="235"/>
        <v>0</v>
      </c>
      <c r="CH190" s="353"/>
      <c r="CI190" s="352"/>
      <c r="CJ190" s="348">
        <f t="shared" si="222"/>
        <v>0</v>
      </c>
      <c r="CK190" s="348"/>
      <c r="CL190" s="142"/>
      <c r="CM190" s="218"/>
      <c r="CN190" s="348">
        <f t="shared" si="223"/>
        <v>0</v>
      </c>
      <c r="CO190" s="355"/>
      <c r="CP190" s="220">
        <f t="shared" si="224"/>
        <v>0</v>
      </c>
      <c r="CQ190" s="348"/>
      <c r="CR190" s="6"/>
      <c r="CS190" s="226"/>
    </row>
    <row r="191" spans="1:97" s="2" customFormat="1" ht="30">
      <c r="A191" s="6" t="s">
        <v>488</v>
      </c>
      <c r="B191" s="275" t="s">
        <v>483</v>
      </c>
      <c r="C191" s="6" t="s">
        <v>473</v>
      </c>
      <c r="D191" s="274" t="s">
        <v>474</v>
      </c>
      <c r="E191" s="48">
        <v>236</v>
      </c>
      <c r="F191" s="6"/>
      <c r="G191" s="6" t="s">
        <v>484</v>
      </c>
      <c r="H191" s="1088"/>
      <c r="I191" s="280"/>
      <c r="J191" s="267" t="s">
        <v>476</v>
      </c>
      <c r="K191" s="72"/>
      <c r="L191" s="282"/>
      <c r="M191" s="294"/>
      <c r="N191" s="284"/>
      <c r="O191" s="75">
        <f t="shared" si="225"/>
        <v>0</v>
      </c>
      <c r="P191" s="280"/>
      <c r="Q191" s="43">
        <v>1.2E-2</v>
      </c>
      <c r="R191" s="72">
        <f t="shared" si="226"/>
        <v>0</v>
      </c>
      <c r="S191" s="282"/>
      <c r="T191" s="283"/>
      <c r="U191" s="296"/>
      <c r="V191" s="88"/>
      <c r="W191" s="280"/>
      <c r="X191" s="43">
        <v>1.302E-2</v>
      </c>
      <c r="Y191" s="88">
        <f t="shared" si="227"/>
        <v>0</v>
      </c>
      <c r="Z191" s="282"/>
      <c r="AA191" s="283"/>
      <c r="AB191" s="296"/>
      <c r="AC191" s="246">
        <f t="shared" si="236"/>
        <v>0</v>
      </c>
      <c r="AD191" s="280"/>
      <c r="AE191" s="43">
        <v>1.3827000000000001E-2</v>
      </c>
      <c r="AF191" s="88">
        <f t="shared" si="214"/>
        <v>0</v>
      </c>
      <c r="AG191" s="282"/>
      <c r="AH191" s="286"/>
      <c r="AI191" s="296"/>
      <c r="AJ191" s="88">
        <f t="shared" si="228"/>
        <v>0</v>
      </c>
      <c r="AK191" s="280"/>
      <c r="AL191" s="43">
        <v>1.4795000000000001E-2</v>
      </c>
      <c r="AM191" s="302">
        <f t="shared" si="229"/>
        <v>0</v>
      </c>
      <c r="AN191" s="302"/>
      <c r="AO191" s="286"/>
      <c r="AP191" s="296"/>
      <c r="AQ191" s="304">
        <f t="shared" si="217"/>
        <v>0</v>
      </c>
      <c r="AR191" s="280">
        <v>0</v>
      </c>
      <c r="AS191" s="43">
        <v>1.4999999999999999E-2</v>
      </c>
      <c r="AT191" s="302">
        <f t="shared" si="230"/>
        <v>0</v>
      </c>
      <c r="AU191" s="302"/>
      <c r="AV191" s="286"/>
      <c r="AW191" s="296"/>
      <c r="AX191" s="302">
        <f t="shared" si="218"/>
        <v>0</v>
      </c>
      <c r="AY191" s="280">
        <v>0</v>
      </c>
      <c r="AZ191" s="43">
        <v>1.5900000000000001E-2</v>
      </c>
      <c r="BA191" s="310">
        <f t="shared" si="231"/>
        <v>0</v>
      </c>
      <c r="BB191" s="310"/>
      <c r="BC191" s="311"/>
      <c r="BD191" s="296"/>
      <c r="BE191" s="310">
        <f t="shared" si="219"/>
        <v>0</v>
      </c>
      <c r="BF191" s="280">
        <v>0</v>
      </c>
      <c r="BG191" s="43">
        <v>1.6934000000000001E-2</v>
      </c>
      <c r="BH191" s="302">
        <f t="shared" si="232"/>
        <v>0</v>
      </c>
      <c r="BI191" s="302"/>
      <c r="BJ191" s="311"/>
      <c r="BK191" s="319"/>
      <c r="BL191" s="302">
        <f t="shared" si="220"/>
        <v>0</v>
      </c>
      <c r="BM191" s="280">
        <v>0</v>
      </c>
      <c r="BN191" s="43">
        <v>1.7950000000000001E-2</v>
      </c>
      <c r="BO191" s="302">
        <f t="shared" si="233"/>
        <v>0</v>
      </c>
      <c r="BP191" s="302"/>
      <c r="BQ191" s="311"/>
      <c r="BR191" s="296"/>
      <c r="BS191" s="302">
        <f t="shared" si="221"/>
        <v>0</v>
      </c>
      <c r="BT191" s="75"/>
      <c r="BU191" s="347"/>
      <c r="BV191" s="190">
        <f t="shared" si="215"/>
        <v>0</v>
      </c>
      <c r="BW191" s="335"/>
      <c r="BX191" s="344"/>
      <c r="BY191" s="334"/>
      <c r="BZ191" s="190">
        <f t="shared" si="216"/>
        <v>0</v>
      </c>
      <c r="CA191" s="6"/>
      <c r="CB191" s="6"/>
      <c r="CC191" s="194">
        <f t="shared" si="234"/>
        <v>0</v>
      </c>
      <c r="CD191" s="190"/>
      <c r="CE191" s="142"/>
      <c r="CF191" s="204"/>
      <c r="CG191" s="194">
        <f t="shared" si="235"/>
        <v>0</v>
      </c>
      <c r="CH191" s="353"/>
      <c r="CI191" s="352"/>
      <c r="CJ191" s="348">
        <f t="shared" si="222"/>
        <v>0</v>
      </c>
      <c r="CK191" s="348"/>
      <c r="CL191" s="142"/>
      <c r="CM191" s="218"/>
      <c r="CN191" s="348">
        <f t="shared" si="223"/>
        <v>0</v>
      </c>
      <c r="CO191" s="355"/>
      <c r="CP191" s="220">
        <f t="shared" si="224"/>
        <v>0</v>
      </c>
      <c r="CQ191" s="348"/>
      <c r="CR191" s="6"/>
      <c r="CS191" s="226"/>
    </row>
    <row r="192" spans="1:97" s="2" customFormat="1" ht="30">
      <c r="A192" s="6" t="s">
        <v>489</v>
      </c>
      <c r="B192" s="275" t="s">
        <v>483</v>
      </c>
      <c r="C192" s="6" t="s">
        <v>473</v>
      </c>
      <c r="D192" s="274" t="s">
        <v>474</v>
      </c>
      <c r="E192" s="48">
        <v>396</v>
      </c>
      <c r="F192" s="6"/>
      <c r="G192" s="6" t="s">
        <v>484</v>
      </c>
      <c r="H192" s="1088"/>
      <c r="I192" s="280"/>
      <c r="J192" s="267" t="s">
        <v>476</v>
      </c>
      <c r="K192" s="72"/>
      <c r="L192" s="282"/>
      <c r="M192" s="294"/>
      <c r="N192" s="284"/>
      <c r="O192" s="75">
        <f t="shared" si="225"/>
        <v>0</v>
      </c>
      <c r="P192" s="280"/>
      <c r="Q192" s="43">
        <v>1.2E-2</v>
      </c>
      <c r="R192" s="72">
        <f t="shared" si="226"/>
        <v>0</v>
      </c>
      <c r="S192" s="282"/>
      <c r="T192" s="283"/>
      <c r="U192" s="296"/>
      <c r="V192" s="88"/>
      <c r="W192" s="280"/>
      <c r="X192" s="43">
        <v>1.302E-2</v>
      </c>
      <c r="Y192" s="88">
        <f t="shared" si="227"/>
        <v>0</v>
      </c>
      <c r="Z192" s="282"/>
      <c r="AA192" s="283"/>
      <c r="AB192" s="296"/>
      <c r="AC192" s="246">
        <f t="shared" si="236"/>
        <v>0</v>
      </c>
      <c r="AD192" s="280"/>
      <c r="AE192" s="43">
        <v>1.3827000000000001E-2</v>
      </c>
      <c r="AF192" s="88">
        <f t="shared" si="214"/>
        <v>0</v>
      </c>
      <c r="AG192" s="282"/>
      <c r="AH192" s="286"/>
      <c r="AI192" s="296"/>
      <c r="AJ192" s="88">
        <f t="shared" si="228"/>
        <v>0</v>
      </c>
      <c r="AK192" s="280"/>
      <c r="AL192" s="43">
        <v>1.4795000000000001E-2</v>
      </c>
      <c r="AM192" s="302">
        <f t="shared" si="229"/>
        <v>0</v>
      </c>
      <c r="AN192" s="302"/>
      <c r="AO192" s="286"/>
      <c r="AP192" s="296"/>
      <c r="AQ192" s="304">
        <f t="shared" si="217"/>
        <v>0</v>
      </c>
      <c r="AR192" s="280">
        <v>0</v>
      </c>
      <c r="AS192" s="43">
        <v>1.4999999999999999E-2</v>
      </c>
      <c r="AT192" s="302">
        <f t="shared" si="230"/>
        <v>0</v>
      </c>
      <c r="AU192" s="302"/>
      <c r="AV192" s="286"/>
      <c r="AW192" s="296"/>
      <c r="AX192" s="302">
        <f t="shared" si="218"/>
        <v>0</v>
      </c>
      <c r="AY192" s="280">
        <v>0</v>
      </c>
      <c r="AZ192" s="43">
        <v>1.5900000000000001E-2</v>
      </c>
      <c r="BA192" s="310">
        <f t="shared" si="231"/>
        <v>0</v>
      </c>
      <c r="BB192" s="310"/>
      <c r="BC192" s="311"/>
      <c r="BD192" s="296"/>
      <c r="BE192" s="310">
        <f t="shared" si="219"/>
        <v>0</v>
      </c>
      <c r="BF192" s="280">
        <v>0</v>
      </c>
      <c r="BG192" s="43">
        <v>1.6934000000000001E-2</v>
      </c>
      <c r="BH192" s="302">
        <f t="shared" si="232"/>
        <v>0</v>
      </c>
      <c r="BI192" s="302"/>
      <c r="BJ192" s="311"/>
      <c r="BK192" s="319"/>
      <c r="BL192" s="302">
        <f t="shared" si="220"/>
        <v>0</v>
      </c>
      <c r="BM192" s="280">
        <v>0</v>
      </c>
      <c r="BN192" s="43">
        <v>1.7950000000000001E-2</v>
      </c>
      <c r="BO192" s="302">
        <f t="shared" si="233"/>
        <v>0</v>
      </c>
      <c r="BP192" s="302"/>
      <c r="BQ192" s="311"/>
      <c r="BR192" s="296"/>
      <c r="BS192" s="302">
        <f t="shared" si="221"/>
        <v>0</v>
      </c>
      <c r="BT192" s="75"/>
      <c r="BU192" s="347"/>
      <c r="BV192" s="190">
        <f t="shared" si="215"/>
        <v>0</v>
      </c>
      <c r="BW192" s="335"/>
      <c r="BX192" s="344"/>
      <c r="BY192" s="334"/>
      <c r="BZ192" s="190">
        <f t="shared" si="216"/>
        <v>0</v>
      </c>
      <c r="CA192" s="6"/>
      <c r="CB192" s="6"/>
      <c r="CC192" s="194">
        <f t="shared" si="234"/>
        <v>0</v>
      </c>
      <c r="CD192" s="190"/>
      <c r="CE192" s="142"/>
      <c r="CF192" s="204"/>
      <c r="CG192" s="194">
        <f t="shared" si="235"/>
        <v>0</v>
      </c>
      <c r="CH192" s="353"/>
      <c r="CI192" s="352"/>
      <c r="CJ192" s="348">
        <f t="shared" si="222"/>
        <v>0</v>
      </c>
      <c r="CK192" s="348"/>
      <c r="CL192" s="142"/>
      <c r="CM192" s="218"/>
      <c r="CN192" s="348">
        <f t="shared" si="223"/>
        <v>0</v>
      </c>
      <c r="CO192" s="355"/>
      <c r="CP192" s="220">
        <f t="shared" si="224"/>
        <v>0</v>
      </c>
      <c r="CQ192" s="348"/>
      <c r="CR192" s="6"/>
      <c r="CS192" s="226"/>
    </row>
    <row r="193" spans="1:97" s="2" customFormat="1" ht="30">
      <c r="A193" s="6" t="s">
        <v>490</v>
      </c>
      <c r="B193" s="275" t="s">
        <v>483</v>
      </c>
      <c r="C193" s="6" t="s">
        <v>473</v>
      </c>
      <c r="D193" s="274" t="s">
        <v>474</v>
      </c>
      <c r="E193" s="48">
        <v>499</v>
      </c>
      <c r="F193" s="6"/>
      <c r="G193" s="6" t="s">
        <v>484</v>
      </c>
      <c r="H193" s="1088"/>
      <c r="I193" s="280"/>
      <c r="J193" s="267" t="s">
        <v>476</v>
      </c>
      <c r="K193" s="72"/>
      <c r="L193" s="282"/>
      <c r="M193" s="294"/>
      <c r="N193" s="284"/>
      <c r="O193" s="75">
        <f t="shared" si="225"/>
        <v>0</v>
      </c>
      <c r="P193" s="280"/>
      <c r="Q193" s="43">
        <v>1.2E-2</v>
      </c>
      <c r="R193" s="72">
        <f t="shared" si="226"/>
        <v>0</v>
      </c>
      <c r="S193" s="282"/>
      <c r="T193" s="283"/>
      <c r="U193" s="296"/>
      <c r="V193" s="88"/>
      <c r="W193" s="280"/>
      <c r="X193" s="43">
        <v>1.302E-2</v>
      </c>
      <c r="Y193" s="88">
        <f t="shared" si="227"/>
        <v>0</v>
      </c>
      <c r="Z193" s="282"/>
      <c r="AA193" s="283"/>
      <c r="AB193" s="296"/>
      <c r="AC193" s="246">
        <f t="shared" si="236"/>
        <v>0</v>
      </c>
      <c r="AD193" s="280"/>
      <c r="AE193" s="43">
        <v>1.3827000000000001E-2</v>
      </c>
      <c r="AF193" s="88">
        <f t="shared" si="214"/>
        <v>0</v>
      </c>
      <c r="AG193" s="282"/>
      <c r="AH193" s="286"/>
      <c r="AI193" s="296"/>
      <c r="AJ193" s="88">
        <f t="shared" si="228"/>
        <v>0</v>
      </c>
      <c r="AK193" s="280"/>
      <c r="AL193" s="43">
        <v>1.4795000000000001E-2</v>
      </c>
      <c r="AM193" s="302">
        <f t="shared" si="229"/>
        <v>0</v>
      </c>
      <c r="AN193" s="302"/>
      <c r="AO193" s="286"/>
      <c r="AP193" s="296"/>
      <c r="AQ193" s="304">
        <f t="shared" si="217"/>
        <v>0</v>
      </c>
      <c r="AR193" s="280">
        <v>0</v>
      </c>
      <c r="AS193" s="43">
        <v>1.4999999999999999E-2</v>
      </c>
      <c r="AT193" s="302">
        <f t="shared" si="230"/>
        <v>0</v>
      </c>
      <c r="AU193" s="302"/>
      <c r="AV193" s="286"/>
      <c r="AW193" s="296"/>
      <c r="AX193" s="302">
        <f t="shared" si="218"/>
        <v>0</v>
      </c>
      <c r="AY193" s="280">
        <v>0</v>
      </c>
      <c r="AZ193" s="43">
        <v>1.5900000000000001E-2</v>
      </c>
      <c r="BA193" s="310">
        <f t="shared" si="231"/>
        <v>0</v>
      </c>
      <c r="BB193" s="310"/>
      <c r="BC193" s="311"/>
      <c r="BD193" s="296"/>
      <c r="BE193" s="310">
        <f t="shared" si="219"/>
        <v>0</v>
      </c>
      <c r="BF193" s="280">
        <v>0</v>
      </c>
      <c r="BG193" s="43">
        <v>1.6934000000000001E-2</v>
      </c>
      <c r="BH193" s="302">
        <f t="shared" si="232"/>
        <v>0</v>
      </c>
      <c r="BI193" s="302"/>
      <c r="BJ193" s="311"/>
      <c r="BK193" s="319"/>
      <c r="BL193" s="302">
        <f t="shared" si="220"/>
        <v>0</v>
      </c>
      <c r="BM193" s="280">
        <v>0</v>
      </c>
      <c r="BN193" s="43">
        <v>1.7950000000000001E-2</v>
      </c>
      <c r="BO193" s="302">
        <f t="shared" si="233"/>
        <v>0</v>
      </c>
      <c r="BP193" s="302"/>
      <c r="BQ193" s="311"/>
      <c r="BR193" s="296"/>
      <c r="BS193" s="302">
        <f t="shared" si="221"/>
        <v>0</v>
      </c>
      <c r="BT193" s="75"/>
      <c r="BU193" s="347"/>
      <c r="BV193" s="190">
        <f t="shared" si="215"/>
        <v>0</v>
      </c>
      <c r="BW193" s="335"/>
      <c r="BX193" s="344"/>
      <c r="BY193" s="334"/>
      <c r="BZ193" s="190">
        <f t="shared" si="216"/>
        <v>0</v>
      </c>
      <c r="CA193" s="6"/>
      <c r="CB193" s="6"/>
      <c r="CC193" s="194">
        <f t="shared" si="234"/>
        <v>0</v>
      </c>
      <c r="CD193" s="190"/>
      <c r="CE193" s="142"/>
      <c r="CF193" s="204"/>
      <c r="CG193" s="194">
        <f t="shared" si="235"/>
        <v>0</v>
      </c>
      <c r="CH193" s="353"/>
      <c r="CI193" s="352"/>
      <c r="CJ193" s="348">
        <f t="shared" si="222"/>
        <v>0</v>
      </c>
      <c r="CK193" s="348"/>
      <c r="CL193" s="142"/>
      <c r="CM193" s="218"/>
      <c r="CN193" s="348">
        <f t="shared" si="223"/>
        <v>0</v>
      </c>
      <c r="CO193" s="355"/>
      <c r="CP193" s="220">
        <f t="shared" si="224"/>
        <v>0</v>
      </c>
      <c r="CQ193" s="348"/>
      <c r="CR193" s="6"/>
      <c r="CS193" s="226"/>
    </row>
    <row r="194" spans="1:97" s="2" customFormat="1" ht="30">
      <c r="A194" s="6" t="s">
        <v>491</v>
      </c>
      <c r="B194" s="361" t="s">
        <v>492</v>
      </c>
      <c r="C194" s="6" t="s">
        <v>473</v>
      </c>
      <c r="D194" s="274" t="s">
        <v>474</v>
      </c>
      <c r="E194" s="43">
        <v>310</v>
      </c>
      <c r="F194" s="43"/>
      <c r="G194" s="49" t="s">
        <v>45</v>
      </c>
      <c r="H194" s="362" t="s">
        <v>493</v>
      </c>
      <c r="I194" s="280">
        <v>13680</v>
      </c>
      <c r="J194" s="267" t="s">
        <v>476</v>
      </c>
      <c r="K194" s="72">
        <v>493.67</v>
      </c>
      <c r="L194" s="282"/>
      <c r="M194" s="294">
        <v>493.67</v>
      </c>
      <c r="N194" s="284"/>
      <c r="O194" s="75">
        <f t="shared" si="225"/>
        <v>0</v>
      </c>
      <c r="P194" s="280">
        <v>84054</v>
      </c>
      <c r="Q194" s="43">
        <v>1.2E-2</v>
      </c>
      <c r="R194" s="72">
        <f t="shared" si="226"/>
        <v>1008.648</v>
      </c>
      <c r="S194" s="365">
        <f t="shared" ref="S194:S198" si="237">Q194*18000</f>
        <v>216</v>
      </c>
      <c r="T194" s="283">
        <v>1008.65</v>
      </c>
      <c r="U194" s="296">
        <v>1008.65</v>
      </c>
      <c r="V194" s="300">
        <f t="shared" si="212"/>
        <v>-216.00199999999995</v>
      </c>
      <c r="W194" s="280">
        <v>84054</v>
      </c>
      <c r="X194" s="43">
        <v>1.302E-2</v>
      </c>
      <c r="Y194" s="88">
        <f t="shared" si="227"/>
        <v>1094.3830800000001</v>
      </c>
      <c r="Z194" s="365">
        <f t="shared" ref="Z194:Z198" si="238">X194*18000</f>
        <v>234.36</v>
      </c>
      <c r="AA194" s="283">
        <v>1094.3800000000001</v>
      </c>
      <c r="AB194" s="296">
        <v>1094.3800000000001</v>
      </c>
      <c r="AC194" s="301">
        <f t="shared" si="236"/>
        <v>-234.35692000000006</v>
      </c>
      <c r="AD194" s="280">
        <v>84054</v>
      </c>
      <c r="AE194" s="43">
        <v>1.3827000000000001E-2</v>
      </c>
      <c r="AF194" s="88">
        <f t="shared" si="214"/>
        <v>1162.2146580000001</v>
      </c>
      <c r="AG194" s="365">
        <f t="shared" ref="AG194:AG198" si="239">AE194*18000</f>
        <v>248.88600000000002</v>
      </c>
      <c r="AH194" s="286">
        <v>1162.2146580000001</v>
      </c>
      <c r="AI194" s="296">
        <v>1162.21</v>
      </c>
      <c r="AJ194" s="300">
        <f t="shared" si="228"/>
        <v>-248.88599999999997</v>
      </c>
      <c r="AK194" s="280">
        <v>84054</v>
      </c>
      <c r="AL194" s="43">
        <v>1.4657E-2</v>
      </c>
      <c r="AM194" s="302">
        <f t="shared" si="229"/>
        <v>1231.979478</v>
      </c>
      <c r="AN194" s="302">
        <f>AL194*18000</f>
        <v>263.82600000000002</v>
      </c>
      <c r="AO194" s="286">
        <v>968.15</v>
      </c>
      <c r="AP194" s="296">
        <v>968.15</v>
      </c>
      <c r="AQ194" s="306">
        <f t="shared" si="217"/>
        <v>3.4779999999727806E-3</v>
      </c>
      <c r="AR194" s="280">
        <v>150000</v>
      </c>
      <c r="AS194" s="43">
        <v>1.4999999999999999E-2</v>
      </c>
      <c r="AT194" s="302">
        <f t="shared" si="230"/>
        <v>2250</v>
      </c>
      <c r="AU194" s="302"/>
      <c r="AV194" s="286">
        <v>2250</v>
      </c>
      <c r="AW194" s="296">
        <v>2250</v>
      </c>
      <c r="AX194" s="318">
        <f t="shared" si="218"/>
        <v>0</v>
      </c>
      <c r="AY194" s="280">
        <v>150000</v>
      </c>
      <c r="AZ194" s="43">
        <v>1.5900000000000001E-2</v>
      </c>
      <c r="BA194" s="310">
        <f t="shared" si="231"/>
        <v>2385</v>
      </c>
      <c r="BB194" s="310"/>
      <c r="BC194" s="311">
        <v>2385</v>
      </c>
      <c r="BD194" s="296">
        <v>2385</v>
      </c>
      <c r="BE194" s="325">
        <f t="shared" si="219"/>
        <v>0</v>
      </c>
      <c r="BF194" s="280">
        <v>150000</v>
      </c>
      <c r="BG194" s="43">
        <v>1.6934000000000001E-2</v>
      </c>
      <c r="BH194" s="302">
        <f t="shared" si="232"/>
        <v>2540.1000000000004</v>
      </c>
      <c r="BI194" s="302"/>
      <c r="BJ194" s="311">
        <v>2540.1</v>
      </c>
      <c r="BK194" s="319">
        <v>2540.1</v>
      </c>
      <c r="BL194" s="302">
        <f t="shared" si="220"/>
        <v>0</v>
      </c>
      <c r="BM194" s="280">
        <v>150000</v>
      </c>
      <c r="BN194" s="43">
        <v>1.7950000000000001E-2</v>
      </c>
      <c r="BO194" s="302">
        <f t="shared" si="233"/>
        <v>2692.5</v>
      </c>
      <c r="BP194" s="302"/>
      <c r="BQ194" s="311">
        <v>2692.5</v>
      </c>
      <c r="BR194" s="296">
        <v>2692.5</v>
      </c>
      <c r="BS194" s="302">
        <f t="shared" si="221"/>
        <v>0</v>
      </c>
      <c r="BT194" s="369">
        <v>172000</v>
      </c>
      <c r="BU194" s="332">
        <v>1.9026999999999999E-2</v>
      </c>
      <c r="BV194" s="190">
        <f t="shared" si="215"/>
        <v>3272.6439999999998</v>
      </c>
      <c r="BW194" s="335"/>
      <c r="BX194" s="344">
        <v>3272.64</v>
      </c>
      <c r="BY194" s="334">
        <v>3272.64</v>
      </c>
      <c r="BZ194" s="190">
        <f t="shared" si="216"/>
        <v>3.9999999999054126E-3</v>
      </c>
      <c r="CA194" s="139">
        <v>172000</v>
      </c>
      <c r="CB194" s="345">
        <v>2.0073000000000001E-2</v>
      </c>
      <c r="CC194" s="194">
        <f t="shared" si="234"/>
        <v>3452.556</v>
      </c>
      <c r="CD194" s="190"/>
      <c r="CE194" s="142">
        <v>3452.556</v>
      </c>
      <c r="CF194" s="204"/>
      <c r="CG194" s="194">
        <f t="shared" si="235"/>
        <v>0</v>
      </c>
      <c r="CH194" s="377">
        <v>172000</v>
      </c>
      <c r="CI194" s="352">
        <v>2.1277999999999998E-2</v>
      </c>
      <c r="CJ194" s="348">
        <f t="shared" si="222"/>
        <v>3659.8159999999998</v>
      </c>
      <c r="CK194" s="348"/>
      <c r="CL194" s="142"/>
      <c r="CM194" s="218"/>
      <c r="CN194" s="348">
        <f t="shared" si="223"/>
        <v>3659.8159999999998</v>
      </c>
      <c r="CO194" s="355"/>
      <c r="CP194" s="220">
        <f t="shared" si="224"/>
        <v>2960.5785579999997</v>
      </c>
      <c r="CQ194" s="348">
        <v>0</v>
      </c>
      <c r="CR194" s="6"/>
    </row>
    <row r="195" spans="1:97" s="2" customFormat="1" ht="30">
      <c r="A195" s="6" t="s">
        <v>494</v>
      </c>
      <c r="B195" s="361" t="s">
        <v>495</v>
      </c>
      <c r="C195" s="6" t="s">
        <v>473</v>
      </c>
      <c r="D195" s="274" t="s">
        <v>474</v>
      </c>
      <c r="E195" s="43">
        <v>313</v>
      </c>
      <c r="F195" s="43"/>
      <c r="G195" s="49" t="s">
        <v>45</v>
      </c>
      <c r="H195" s="362" t="s">
        <v>496</v>
      </c>
      <c r="I195" s="280">
        <v>15790</v>
      </c>
      <c r="J195" s="267" t="s">
        <v>476</v>
      </c>
      <c r="K195" s="72">
        <v>566.41999999999996</v>
      </c>
      <c r="L195" s="282"/>
      <c r="M195" s="294">
        <v>566.41999999999996</v>
      </c>
      <c r="N195" s="284"/>
      <c r="O195" s="75">
        <f t="shared" si="225"/>
        <v>0</v>
      </c>
      <c r="P195" s="280">
        <v>121038</v>
      </c>
      <c r="Q195" s="43">
        <v>1.2E-2</v>
      </c>
      <c r="R195" s="72">
        <f t="shared" si="226"/>
        <v>1452.4560000000001</v>
      </c>
      <c r="S195" s="282"/>
      <c r="T195" s="283">
        <v>1452.46</v>
      </c>
      <c r="U195" s="296">
        <v>1452.46</v>
      </c>
      <c r="V195" s="88">
        <f t="shared" si="212"/>
        <v>-3.9999999999054126E-3</v>
      </c>
      <c r="W195" s="280">
        <v>121038</v>
      </c>
      <c r="X195" s="43">
        <v>1.302E-2</v>
      </c>
      <c r="Y195" s="88">
        <f t="shared" si="227"/>
        <v>1575.9147600000001</v>
      </c>
      <c r="Z195" s="282"/>
      <c r="AA195" s="283">
        <v>1575.91</v>
      </c>
      <c r="AB195" s="296">
        <v>1575.91</v>
      </c>
      <c r="AC195" s="246">
        <f t="shared" si="236"/>
        <v>4.7600000000329601E-3</v>
      </c>
      <c r="AD195" s="280">
        <v>121038</v>
      </c>
      <c r="AE195" s="43">
        <v>1.3827000000000001E-2</v>
      </c>
      <c r="AF195" s="88">
        <f t="shared" si="214"/>
        <v>1673.5924260000002</v>
      </c>
      <c r="AG195" s="282"/>
      <c r="AH195" s="286">
        <v>1673.5924259999999</v>
      </c>
      <c r="AI195" s="296"/>
      <c r="AJ195" s="88">
        <f t="shared" si="228"/>
        <v>0</v>
      </c>
      <c r="AK195" s="280">
        <v>121038</v>
      </c>
      <c r="AL195" s="43">
        <v>1.4657E-2</v>
      </c>
      <c r="AM195" s="302">
        <f t="shared" si="229"/>
        <v>1774.0539659999999</v>
      </c>
      <c r="AN195" s="302"/>
      <c r="AO195" s="286">
        <v>1774.05</v>
      </c>
      <c r="AP195" s="296">
        <v>1774.05</v>
      </c>
      <c r="AQ195" s="304">
        <f t="shared" si="217"/>
        <v>3.9659999999912543E-3</v>
      </c>
      <c r="AR195" s="280">
        <v>0</v>
      </c>
      <c r="AS195" s="43">
        <v>1.4999999999999999E-2</v>
      </c>
      <c r="AT195" s="302">
        <f t="shared" si="230"/>
        <v>0</v>
      </c>
      <c r="AU195" s="302"/>
      <c r="AV195" s="286"/>
      <c r="AW195" s="296"/>
      <c r="AX195" s="302">
        <f t="shared" si="218"/>
        <v>0</v>
      </c>
      <c r="AY195" s="280">
        <v>0</v>
      </c>
      <c r="AZ195" s="43">
        <v>1.5900000000000001E-2</v>
      </c>
      <c r="BA195" s="310">
        <f t="shared" si="231"/>
        <v>0</v>
      </c>
      <c r="BB195" s="310"/>
      <c r="BC195" s="311"/>
      <c r="BD195" s="296"/>
      <c r="BE195" s="310">
        <f t="shared" si="219"/>
        <v>0</v>
      </c>
      <c r="BF195" s="280">
        <v>0</v>
      </c>
      <c r="BG195" s="43">
        <v>1.6934000000000001E-2</v>
      </c>
      <c r="BH195" s="302">
        <f t="shared" si="232"/>
        <v>0</v>
      </c>
      <c r="BI195" s="302"/>
      <c r="BJ195" s="311"/>
      <c r="BK195" s="319"/>
      <c r="BL195" s="302">
        <f t="shared" si="220"/>
        <v>0</v>
      </c>
      <c r="BM195" s="280">
        <v>0</v>
      </c>
      <c r="BN195" s="43">
        <v>1.7950000000000001E-2</v>
      </c>
      <c r="BO195" s="302">
        <f t="shared" si="233"/>
        <v>0</v>
      </c>
      <c r="BP195" s="302"/>
      <c r="BQ195" s="311"/>
      <c r="BR195" s="296"/>
      <c r="BS195" s="302">
        <f t="shared" si="221"/>
        <v>0</v>
      </c>
      <c r="BT195" s="369">
        <v>0</v>
      </c>
      <c r="BU195" s="332">
        <v>1.9026999999999999E-2</v>
      </c>
      <c r="BV195" s="190">
        <f t="shared" si="215"/>
        <v>0</v>
      </c>
      <c r="BW195" s="335"/>
      <c r="BX195" s="344">
        <v>0</v>
      </c>
      <c r="BY195" s="334"/>
      <c r="BZ195" s="190">
        <f t="shared" ref="BZ195:BZ226" si="240">BV195-BX195-BW195</f>
        <v>0</v>
      </c>
      <c r="CA195" s="139">
        <v>0</v>
      </c>
      <c r="CB195" s="345">
        <v>2.0073000000000001E-2</v>
      </c>
      <c r="CC195" s="194">
        <f t="shared" si="234"/>
        <v>0</v>
      </c>
      <c r="CD195" s="190"/>
      <c r="CE195" s="142">
        <v>0</v>
      </c>
      <c r="CF195" s="204"/>
      <c r="CG195" s="194">
        <f t="shared" si="235"/>
        <v>0</v>
      </c>
      <c r="CH195" s="377">
        <v>0</v>
      </c>
      <c r="CI195" s="352">
        <v>2.1277999999999998E-2</v>
      </c>
      <c r="CJ195" s="348">
        <f t="shared" si="222"/>
        <v>0</v>
      </c>
      <c r="CK195" s="348"/>
      <c r="CL195" s="142"/>
      <c r="CM195" s="218"/>
      <c r="CN195" s="348">
        <f t="shared" si="223"/>
        <v>0</v>
      </c>
      <c r="CO195" s="355"/>
      <c r="CP195" s="220">
        <f t="shared" si="224"/>
        <v>4.7260000001188018E-3</v>
      </c>
      <c r="CQ195" s="348">
        <v>0</v>
      </c>
      <c r="CR195" s="6"/>
    </row>
    <row r="196" spans="1:97" s="2" customFormat="1" ht="30">
      <c r="A196" s="6" t="s">
        <v>497</v>
      </c>
      <c r="B196" s="361" t="s">
        <v>498</v>
      </c>
      <c r="C196" s="6" t="s">
        <v>473</v>
      </c>
      <c r="D196" s="274" t="s">
        <v>474</v>
      </c>
      <c r="E196" s="43">
        <v>314</v>
      </c>
      <c r="F196" s="43"/>
      <c r="G196" s="49" t="s">
        <v>45</v>
      </c>
      <c r="H196" s="362" t="s">
        <v>499</v>
      </c>
      <c r="I196" s="280">
        <v>20250</v>
      </c>
      <c r="J196" s="267" t="s">
        <v>476</v>
      </c>
      <c r="K196" s="72">
        <v>720.2</v>
      </c>
      <c r="L196" s="282"/>
      <c r="M196" s="294">
        <v>720.2</v>
      </c>
      <c r="N196" s="284"/>
      <c r="O196" s="75">
        <f t="shared" si="225"/>
        <v>0</v>
      </c>
      <c r="P196" s="280">
        <v>161384</v>
      </c>
      <c r="Q196" s="43">
        <v>1.2E-2</v>
      </c>
      <c r="R196" s="72">
        <f t="shared" si="226"/>
        <v>1936.6079999999999</v>
      </c>
      <c r="S196" s="365">
        <f t="shared" si="237"/>
        <v>216</v>
      </c>
      <c r="T196" s="283">
        <v>1936.61</v>
      </c>
      <c r="U196" s="296">
        <v>1936.61</v>
      </c>
      <c r="V196" s="88">
        <f t="shared" si="212"/>
        <v>-216.00199999999995</v>
      </c>
      <c r="W196" s="280">
        <v>161384</v>
      </c>
      <c r="X196" s="43">
        <v>1.302E-2</v>
      </c>
      <c r="Y196" s="88">
        <f t="shared" si="227"/>
        <v>2101.2196800000002</v>
      </c>
      <c r="Z196" s="365">
        <f t="shared" si="238"/>
        <v>234.36</v>
      </c>
      <c r="AA196" s="283">
        <v>2101.2199999999998</v>
      </c>
      <c r="AB196" s="296">
        <v>2101.2199999999998</v>
      </c>
      <c r="AC196" s="246">
        <f t="shared" si="236"/>
        <v>-234.36031999999977</v>
      </c>
      <c r="AD196" s="280">
        <v>161384</v>
      </c>
      <c r="AE196" s="43">
        <v>1.3827000000000001E-2</v>
      </c>
      <c r="AF196" s="88">
        <f t="shared" si="214"/>
        <v>2231.4565680000001</v>
      </c>
      <c r="AG196" s="365">
        <f t="shared" si="239"/>
        <v>248.88600000000002</v>
      </c>
      <c r="AH196" s="286">
        <v>1982.57</v>
      </c>
      <c r="AI196" s="315">
        <v>1257.56</v>
      </c>
      <c r="AJ196" s="88">
        <f t="shared" si="228"/>
        <v>5.6800000015755359E-4</v>
      </c>
      <c r="AK196" s="280">
        <v>161384</v>
      </c>
      <c r="AL196" s="43">
        <v>1.4657E-2</v>
      </c>
      <c r="AM196" s="302">
        <f t="shared" si="229"/>
        <v>2365.4052879999999</v>
      </c>
      <c r="AN196" s="302">
        <f t="shared" ref="AN196:AN198" si="241">AL196*18000</f>
        <v>263.82600000000002</v>
      </c>
      <c r="AO196" s="286">
        <v>2101.58</v>
      </c>
      <c r="AP196" s="296">
        <v>2101.58</v>
      </c>
      <c r="AQ196" s="304">
        <f t="shared" si="217"/>
        <v>-7.1200000002136221E-4</v>
      </c>
      <c r="AR196" s="280">
        <v>195000</v>
      </c>
      <c r="AS196" s="43">
        <v>1.4999999999999999E-2</v>
      </c>
      <c r="AT196" s="302">
        <f t="shared" si="230"/>
        <v>2925</v>
      </c>
      <c r="AU196" s="302"/>
      <c r="AV196" s="286">
        <v>2925</v>
      </c>
      <c r="AW196" s="296">
        <v>2925</v>
      </c>
      <c r="AX196" s="302">
        <f t="shared" si="218"/>
        <v>0</v>
      </c>
      <c r="AY196" s="280">
        <v>195000</v>
      </c>
      <c r="AZ196" s="43">
        <v>1.5900000000000001E-2</v>
      </c>
      <c r="BA196" s="310">
        <f t="shared" si="231"/>
        <v>3100.5</v>
      </c>
      <c r="BB196" s="310"/>
      <c r="BC196" s="311">
        <v>3100.5</v>
      </c>
      <c r="BD196" s="296">
        <v>3100.5</v>
      </c>
      <c r="BE196" s="310">
        <f t="shared" si="219"/>
        <v>0</v>
      </c>
      <c r="BF196" s="280">
        <v>195000</v>
      </c>
      <c r="BG196" s="43">
        <v>1.6934000000000001E-2</v>
      </c>
      <c r="BH196" s="302">
        <f t="shared" si="232"/>
        <v>3302.13</v>
      </c>
      <c r="BI196" s="302"/>
      <c r="BJ196" s="311">
        <v>3302.13</v>
      </c>
      <c r="BK196" s="319">
        <v>3302.52</v>
      </c>
      <c r="BL196" s="302">
        <f t="shared" si="220"/>
        <v>0</v>
      </c>
      <c r="BM196" s="280">
        <v>195000</v>
      </c>
      <c r="BN196" s="43">
        <v>1.7950000000000001E-2</v>
      </c>
      <c r="BO196" s="302">
        <f t="shared" si="233"/>
        <v>3500.25</v>
      </c>
      <c r="BP196" s="302"/>
      <c r="BQ196" s="311">
        <v>3500.25</v>
      </c>
      <c r="BR196" s="296">
        <v>3500.25</v>
      </c>
      <c r="BS196" s="302">
        <f t="shared" si="221"/>
        <v>0</v>
      </c>
      <c r="BT196" s="369">
        <v>238000</v>
      </c>
      <c r="BU196" s="332">
        <v>1.9026999999999999E-2</v>
      </c>
      <c r="BV196" s="190">
        <f t="shared" si="215"/>
        <v>4528.4259999999995</v>
      </c>
      <c r="BW196" s="335"/>
      <c r="BX196" s="344">
        <v>4528.43</v>
      </c>
      <c r="BY196" s="334">
        <v>4528.43</v>
      </c>
      <c r="BZ196" s="190">
        <f t="shared" si="240"/>
        <v>-4.0000000008149073E-3</v>
      </c>
      <c r="CA196" s="139">
        <v>238000</v>
      </c>
      <c r="CB196" s="345">
        <v>2.0073000000000001E-2</v>
      </c>
      <c r="CC196" s="194">
        <f t="shared" si="234"/>
        <v>4777.3739999999998</v>
      </c>
      <c r="CD196" s="190"/>
      <c r="CE196" s="142">
        <v>4777.3739999999998</v>
      </c>
      <c r="CF196" s="204"/>
      <c r="CG196" s="194">
        <f t="shared" si="235"/>
        <v>0</v>
      </c>
      <c r="CH196" s="377">
        <v>238000</v>
      </c>
      <c r="CI196" s="352">
        <v>2.1277999999999998E-2</v>
      </c>
      <c r="CJ196" s="348">
        <f t="shared" si="222"/>
        <v>5064.1639999999998</v>
      </c>
      <c r="CK196" s="348"/>
      <c r="CL196" s="142"/>
      <c r="CM196" s="218"/>
      <c r="CN196" s="348">
        <f t="shared" si="223"/>
        <v>5064.1639999999998</v>
      </c>
      <c r="CO196" s="355"/>
      <c r="CP196" s="220">
        <f t="shared" si="224"/>
        <v>4613.7975359999991</v>
      </c>
      <c r="CQ196" s="348">
        <v>0</v>
      </c>
      <c r="CR196" s="6"/>
    </row>
    <row r="197" spans="1:97" s="2" customFormat="1" ht="30">
      <c r="A197" s="6" t="s">
        <v>500</v>
      </c>
      <c r="B197" s="361" t="s">
        <v>501</v>
      </c>
      <c r="C197" s="6" t="s">
        <v>473</v>
      </c>
      <c r="D197" s="274" t="s">
        <v>474</v>
      </c>
      <c r="E197" s="43">
        <v>315</v>
      </c>
      <c r="F197" s="43"/>
      <c r="G197" s="49" t="s">
        <v>45</v>
      </c>
      <c r="H197" s="362" t="s">
        <v>502</v>
      </c>
      <c r="I197" s="280">
        <v>15550</v>
      </c>
      <c r="J197" s="267" t="s">
        <v>476</v>
      </c>
      <c r="K197" s="72">
        <v>566.41999999999996</v>
      </c>
      <c r="L197" s="282"/>
      <c r="M197" s="294">
        <v>566.41999999999996</v>
      </c>
      <c r="N197" s="284"/>
      <c r="O197" s="75">
        <f t="shared" si="225"/>
        <v>0</v>
      </c>
      <c r="P197" s="280">
        <v>90778</v>
      </c>
      <c r="Q197" s="43">
        <v>1.2E-2</v>
      </c>
      <c r="R197" s="72">
        <f t="shared" si="226"/>
        <v>1089.336</v>
      </c>
      <c r="S197" s="365">
        <f t="shared" si="237"/>
        <v>216</v>
      </c>
      <c r="T197" s="283">
        <v>1089.3399999999999</v>
      </c>
      <c r="U197" s="296">
        <v>1089.3399999999999</v>
      </c>
      <c r="V197" s="88">
        <f t="shared" si="212"/>
        <v>-216.00399999999991</v>
      </c>
      <c r="W197" s="280">
        <v>90778</v>
      </c>
      <c r="X197" s="43">
        <v>1.302E-2</v>
      </c>
      <c r="Y197" s="88">
        <f t="shared" si="227"/>
        <v>1181.92956</v>
      </c>
      <c r="Z197" s="365">
        <f t="shared" si="238"/>
        <v>234.36</v>
      </c>
      <c r="AA197" s="283">
        <v>1181.93</v>
      </c>
      <c r="AB197" s="296">
        <v>1181.93</v>
      </c>
      <c r="AC197" s="246">
        <f t="shared" si="236"/>
        <v>-234.36044000000004</v>
      </c>
      <c r="AD197" s="280">
        <v>90778</v>
      </c>
      <c r="AE197" s="43">
        <v>1.3827000000000001E-2</v>
      </c>
      <c r="AF197" s="88">
        <f t="shared" si="214"/>
        <v>1255.187406</v>
      </c>
      <c r="AG197" s="365">
        <f t="shared" si="239"/>
        <v>248.88600000000002</v>
      </c>
      <c r="AH197" s="286">
        <v>1006.3</v>
      </c>
      <c r="AI197" s="315">
        <v>666.02</v>
      </c>
      <c r="AJ197" s="88">
        <f t="shared" si="228"/>
        <v>1.4060000000881701E-3</v>
      </c>
      <c r="AK197" s="280">
        <v>90778</v>
      </c>
      <c r="AL197" s="43">
        <v>1.4657E-2</v>
      </c>
      <c r="AM197" s="302">
        <f t="shared" si="229"/>
        <v>1330.533146</v>
      </c>
      <c r="AN197" s="302">
        <f t="shared" si="241"/>
        <v>263.82600000000002</v>
      </c>
      <c r="AO197" s="286">
        <v>1066.7</v>
      </c>
      <c r="AP197" s="296">
        <v>1066.7</v>
      </c>
      <c r="AQ197" s="304">
        <f t="shared" si="217"/>
        <v>7.1459999999206048E-3</v>
      </c>
      <c r="AR197" s="280">
        <v>126000</v>
      </c>
      <c r="AS197" s="43">
        <v>1.4999999999999999E-2</v>
      </c>
      <c r="AT197" s="302">
        <f t="shared" si="230"/>
        <v>1890</v>
      </c>
      <c r="AU197" s="302"/>
      <c r="AV197" s="286">
        <v>1890</v>
      </c>
      <c r="AW197" s="296">
        <v>1890</v>
      </c>
      <c r="AX197" s="302">
        <f t="shared" si="218"/>
        <v>0</v>
      </c>
      <c r="AY197" s="280">
        <v>126000</v>
      </c>
      <c r="AZ197" s="43">
        <v>1.5900000000000001E-2</v>
      </c>
      <c r="BA197" s="310">
        <f t="shared" si="231"/>
        <v>2003.4</v>
      </c>
      <c r="BB197" s="310"/>
      <c r="BC197" s="311">
        <v>2003.4</v>
      </c>
      <c r="BD197" s="296">
        <v>2003.4</v>
      </c>
      <c r="BE197" s="310">
        <f t="shared" si="219"/>
        <v>0</v>
      </c>
      <c r="BF197" s="280">
        <v>126000</v>
      </c>
      <c r="BG197" s="43">
        <v>1.6934000000000001E-2</v>
      </c>
      <c r="BH197" s="302">
        <f t="shared" si="232"/>
        <v>2133.6840000000002</v>
      </c>
      <c r="BI197" s="302"/>
      <c r="BJ197" s="311">
        <v>2133.6799999999998</v>
      </c>
      <c r="BK197" s="319">
        <v>2133.6799999999998</v>
      </c>
      <c r="BL197" s="310">
        <f t="shared" si="220"/>
        <v>4.0000000003601599E-3</v>
      </c>
      <c r="BM197" s="280">
        <v>126000</v>
      </c>
      <c r="BN197" s="43">
        <v>1.7950000000000001E-2</v>
      </c>
      <c r="BO197" s="302">
        <f t="shared" si="233"/>
        <v>2261.7000000000003</v>
      </c>
      <c r="BP197" s="302"/>
      <c r="BQ197" s="311">
        <v>2261.6999999999998</v>
      </c>
      <c r="BR197" s="296">
        <v>2261.6999999999998</v>
      </c>
      <c r="BS197" s="302">
        <f t="shared" si="221"/>
        <v>0</v>
      </c>
      <c r="BT197" s="369">
        <v>143000</v>
      </c>
      <c r="BU197" s="332">
        <v>1.9026999999999999E-2</v>
      </c>
      <c r="BV197" s="190">
        <f t="shared" si="215"/>
        <v>2720.8609999999999</v>
      </c>
      <c r="BW197" s="335"/>
      <c r="BX197" s="344">
        <v>2720.86</v>
      </c>
      <c r="BY197" s="334">
        <v>2720.86</v>
      </c>
      <c r="BZ197" s="190">
        <f t="shared" si="240"/>
        <v>9.9999999974897946E-4</v>
      </c>
      <c r="CA197" s="139">
        <v>143000</v>
      </c>
      <c r="CB197" s="345">
        <v>2.0073000000000001E-2</v>
      </c>
      <c r="CC197" s="194">
        <f t="shared" si="234"/>
        <v>2870.4390000000003</v>
      </c>
      <c r="CD197" s="190"/>
      <c r="CE197" s="142">
        <v>2870.4389999999999</v>
      </c>
      <c r="CF197" s="204"/>
      <c r="CG197" s="194">
        <f t="shared" si="235"/>
        <v>0</v>
      </c>
      <c r="CH197" s="377">
        <v>143000</v>
      </c>
      <c r="CI197" s="352">
        <v>2.1277999999999998E-2</v>
      </c>
      <c r="CJ197" s="348">
        <f t="shared" si="222"/>
        <v>3042.7539999999999</v>
      </c>
      <c r="CK197" s="348"/>
      <c r="CL197" s="142"/>
      <c r="CM197" s="218"/>
      <c r="CN197" s="348">
        <f t="shared" si="223"/>
        <v>3042.7539999999999</v>
      </c>
      <c r="CO197" s="355"/>
      <c r="CP197" s="220">
        <f t="shared" si="224"/>
        <v>2592.403112</v>
      </c>
      <c r="CQ197" s="348">
        <v>0</v>
      </c>
      <c r="CR197" s="6"/>
    </row>
    <row r="198" spans="1:97" s="2" customFormat="1" ht="30">
      <c r="A198" s="6" t="s">
        <v>503</v>
      </c>
      <c r="B198" s="361" t="s">
        <v>504</v>
      </c>
      <c r="C198" s="6" t="s">
        <v>473</v>
      </c>
      <c r="D198" s="274" t="s">
        <v>474</v>
      </c>
      <c r="E198" s="43">
        <v>317</v>
      </c>
      <c r="F198" s="43"/>
      <c r="G198" s="49" t="s">
        <v>484</v>
      </c>
      <c r="H198" s="362" t="s">
        <v>505</v>
      </c>
      <c r="I198" s="280">
        <v>497720</v>
      </c>
      <c r="J198" s="267" t="s">
        <v>476</v>
      </c>
      <c r="K198" s="72">
        <v>17527.79</v>
      </c>
      <c r="L198" s="282"/>
      <c r="M198" s="294">
        <v>17527.79</v>
      </c>
      <c r="N198" s="284"/>
      <c r="O198" s="75">
        <f t="shared" si="225"/>
        <v>0</v>
      </c>
      <c r="P198" s="280">
        <v>2160000</v>
      </c>
      <c r="Q198" s="43">
        <v>1.2E-2</v>
      </c>
      <c r="R198" s="72">
        <f t="shared" si="226"/>
        <v>25920</v>
      </c>
      <c r="S198" s="365">
        <f t="shared" si="237"/>
        <v>216</v>
      </c>
      <c r="T198" s="283">
        <v>25920</v>
      </c>
      <c r="U198" s="296">
        <v>25920</v>
      </c>
      <c r="V198" s="88">
        <f t="shared" si="212"/>
        <v>-216</v>
      </c>
      <c r="W198" s="280">
        <v>2160000</v>
      </c>
      <c r="X198" s="43">
        <v>1.302E-2</v>
      </c>
      <c r="Y198" s="88">
        <f t="shared" si="227"/>
        <v>28123.200000000001</v>
      </c>
      <c r="Z198" s="365">
        <f t="shared" si="238"/>
        <v>234.36</v>
      </c>
      <c r="AA198" s="283">
        <v>28123.200000000001</v>
      </c>
      <c r="AB198" s="296">
        <v>28123.200000000001</v>
      </c>
      <c r="AC198" s="246">
        <f t="shared" si="236"/>
        <v>-234.36000000000058</v>
      </c>
      <c r="AD198" s="280">
        <v>2160000</v>
      </c>
      <c r="AE198" s="43">
        <v>1.3827000000000001E-2</v>
      </c>
      <c r="AF198" s="88">
        <f t="shared" si="214"/>
        <v>29866.320000000003</v>
      </c>
      <c r="AG198" s="365">
        <f t="shared" si="239"/>
        <v>248.88600000000002</v>
      </c>
      <c r="AH198" s="286">
        <v>29617.43</v>
      </c>
      <c r="AI198" s="296">
        <v>29617.43</v>
      </c>
      <c r="AJ198" s="88">
        <f t="shared" si="228"/>
        <v>4.0000000044528861E-3</v>
      </c>
      <c r="AK198" s="280">
        <v>2160000</v>
      </c>
      <c r="AL198" s="43">
        <v>1.4657E-2</v>
      </c>
      <c r="AM198" s="302">
        <f t="shared" si="229"/>
        <v>31659.119999999999</v>
      </c>
      <c r="AN198" s="302">
        <f t="shared" si="241"/>
        <v>263.82600000000002</v>
      </c>
      <c r="AO198" s="286">
        <v>31693.37</v>
      </c>
      <c r="AP198" s="296">
        <v>31693.37</v>
      </c>
      <c r="AQ198" s="304">
        <f t="shared" si="217"/>
        <v>-298.07600000000093</v>
      </c>
      <c r="AR198" s="280">
        <v>6500000</v>
      </c>
      <c r="AS198" s="43">
        <v>1.4999999999999999E-2</v>
      </c>
      <c r="AT198" s="302">
        <f t="shared" si="230"/>
        <v>97500</v>
      </c>
      <c r="AU198" s="302"/>
      <c r="AV198" s="286">
        <v>97500</v>
      </c>
      <c r="AW198" s="296">
        <v>97500</v>
      </c>
      <c r="AX198" s="302">
        <f t="shared" si="218"/>
        <v>0</v>
      </c>
      <c r="AY198" s="280">
        <v>6500000</v>
      </c>
      <c r="AZ198" s="43">
        <v>1.5900000000000001E-2</v>
      </c>
      <c r="BA198" s="310">
        <f t="shared" si="231"/>
        <v>103350</v>
      </c>
      <c r="BB198" s="310"/>
      <c r="BC198" s="311">
        <v>103350</v>
      </c>
      <c r="BD198" s="296">
        <v>103350</v>
      </c>
      <c r="BE198" s="310">
        <f t="shared" si="219"/>
        <v>0</v>
      </c>
      <c r="BF198" s="280">
        <v>6500000</v>
      </c>
      <c r="BG198" s="43">
        <v>1.6934000000000001E-2</v>
      </c>
      <c r="BH198" s="302">
        <f t="shared" si="232"/>
        <v>110071.00000000001</v>
      </c>
      <c r="BI198" s="302"/>
      <c r="BJ198" s="311">
        <v>110071</v>
      </c>
      <c r="BK198" s="319">
        <v>110071</v>
      </c>
      <c r="BL198" s="302">
        <f t="shared" si="220"/>
        <v>0</v>
      </c>
      <c r="BM198" s="280">
        <v>6500000</v>
      </c>
      <c r="BN198" s="43">
        <v>1.7950000000000001E-2</v>
      </c>
      <c r="BO198" s="302">
        <f t="shared" si="233"/>
        <v>116675</v>
      </c>
      <c r="BP198" s="302"/>
      <c r="BQ198" s="311">
        <v>116675</v>
      </c>
      <c r="BR198" s="296">
        <v>116675</v>
      </c>
      <c r="BS198" s="302">
        <f t="shared" si="221"/>
        <v>0</v>
      </c>
      <c r="BT198" s="369">
        <v>60000</v>
      </c>
      <c r="BU198" s="332">
        <v>1.9026999999999999E-2</v>
      </c>
      <c r="BV198" s="190">
        <f t="shared" si="215"/>
        <v>1141.6199999999999</v>
      </c>
      <c r="BW198" s="335"/>
      <c r="BX198" s="344">
        <v>0</v>
      </c>
      <c r="BY198" s="334"/>
      <c r="BZ198" s="190">
        <f t="shared" si="240"/>
        <v>1141.6199999999999</v>
      </c>
      <c r="CA198" s="139">
        <v>60000</v>
      </c>
      <c r="CB198" s="345">
        <v>2.0073000000000001E-2</v>
      </c>
      <c r="CC198" s="194">
        <f t="shared" si="234"/>
        <v>1204.3800000000001</v>
      </c>
      <c r="CD198" s="190"/>
      <c r="CE198" s="142">
        <v>0</v>
      </c>
      <c r="CF198" s="204"/>
      <c r="CG198" s="194">
        <f t="shared" si="235"/>
        <v>1204.3800000000001</v>
      </c>
      <c r="CH198" s="377">
        <v>60000</v>
      </c>
      <c r="CI198" s="352">
        <v>2.1277999999999998E-2</v>
      </c>
      <c r="CJ198" s="348">
        <f t="shared" si="222"/>
        <v>1276.6799999999998</v>
      </c>
      <c r="CK198" s="348"/>
      <c r="CL198" s="142"/>
      <c r="CM198" s="218"/>
      <c r="CN198" s="348">
        <f t="shared" si="223"/>
        <v>1276.6799999999998</v>
      </c>
      <c r="CO198" s="355"/>
      <c r="CP198" s="220">
        <f t="shared" si="224"/>
        <v>2874.2480000000028</v>
      </c>
      <c r="CQ198" s="221">
        <f>CP198</f>
        <v>2874.2480000000028</v>
      </c>
      <c r="CR198" s="6" t="s">
        <v>477</v>
      </c>
      <c r="CS198" s="226"/>
    </row>
    <row r="199" spans="1:97" s="2" customFormat="1" ht="30">
      <c r="A199" s="6" t="s">
        <v>506</v>
      </c>
      <c r="B199" s="275" t="s">
        <v>71</v>
      </c>
      <c r="C199" s="275" t="s">
        <v>473</v>
      </c>
      <c r="D199" s="274" t="s">
        <v>474</v>
      </c>
      <c r="E199" s="48">
        <v>332</v>
      </c>
      <c r="F199" s="48"/>
      <c r="G199" s="49" t="s">
        <v>45</v>
      </c>
      <c r="H199" s="46" t="s">
        <v>507</v>
      </c>
      <c r="I199" s="280"/>
      <c r="J199" s="267" t="s">
        <v>476</v>
      </c>
      <c r="K199" s="72"/>
      <c r="L199" s="282"/>
      <c r="M199" s="294"/>
      <c r="N199" s="284"/>
      <c r="O199" s="75">
        <f t="shared" si="225"/>
        <v>0</v>
      </c>
      <c r="P199" s="280"/>
      <c r="Q199" s="43">
        <v>1.2E-2</v>
      </c>
      <c r="R199" s="72">
        <f t="shared" si="226"/>
        <v>0</v>
      </c>
      <c r="S199" s="282"/>
      <c r="T199" s="283"/>
      <c r="U199" s="296"/>
      <c r="V199" s="88">
        <f t="shared" si="212"/>
        <v>0</v>
      </c>
      <c r="W199" s="280">
        <v>0</v>
      </c>
      <c r="X199" s="43">
        <v>1.302E-2</v>
      </c>
      <c r="Y199" s="88">
        <f t="shared" si="227"/>
        <v>0</v>
      </c>
      <c r="Z199" s="282"/>
      <c r="AA199" s="283"/>
      <c r="AB199" s="296"/>
      <c r="AC199" s="246">
        <f t="shared" si="236"/>
        <v>0</v>
      </c>
      <c r="AD199" s="280">
        <v>0</v>
      </c>
      <c r="AE199" s="43">
        <v>1.3827000000000001E-2</v>
      </c>
      <c r="AF199" s="88">
        <f t="shared" si="214"/>
        <v>0</v>
      </c>
      <c r="AG199" s="282"/>
      <c r="AH199" s="286"/>
      <c r="AI199" s="296"/>
      <c r="AJ199" s="367">
        <f t="shared" si="228"/>
        <v>0</v>
      </c>
      <c r="AK199" s="280">
        <v>5072</v>
      </c>
      <c r="AL199" s="43">
        <v>1.4657E-2</v>
      </c>
      <c r="AM199" s="302">
        <f t="shared" si="229"/>
        <v>74.340304000000003</v>
      </c>
      <c r="AN199" s="302"/>
      <c r="AO199" s="286"/>
      <c r="AP199" s="296"/>
      <c r="AQ199" s="306">
        <f t="shared" si="217"/>
        <v>74.340304000000003</v>
      </c>
      <c r="AR199" s="280">
        <v>18000</v>
      </c>
      <c r="AS199" s="43">
        <v>1.4999999999999999E-2</v>
      </c>
      <c r="AT199" s="302">
        <f t="shared" si="230"/>
        <v>270</v>
      </c>
      <c r="AU199" s="302"/>
      <c r="AV199" s="286"/>
      <c r="AW199" s="296"/>
      <c r="AX199" s="302">
        <f t="shared" si="218"/>
        <v>270</v>
      </c>
      <c r="AY199" s="280">
        <v>18000</v>
      </c>
      <c r="AZ199" s="43">
        <v>1.2133E-2</v>
      </c>
      <c r="BA199" s="310">
        <f t="shared" si="231"/>
        <v>218.39400000000001</v>
      </c>
      <c r="BB199" s="310"/>
      <c r="BC199" s="311"/>
      <c r="BD199" s="296"/>
      <c r="BE199" s="325">
        <f t="shared" si="219"/>
        <v>218.39400000000001</v>
      </c>
      <c r="BF199" s="280">
        <v>18000</v>
      </c>
      <c r="BG199" s="326">
        <v>1.286E-2</v>
      </c>
      <c r="BH199" s="302">
        <f t="shared" si="232"/>
        <v>231.48</v>
      </c>
      <c r="BI199" s="302"/>
      <c r="BJ199" s="311"/>
      <c r="BK199" s="319"/>
      <c r="BL199" s="318">
        <f t="shared" si="220"/>
        <v>231.48</v>
      </c>
      <c r="BM199" s="280">
        <v>18000</v>
      </c>
      <c r="BN199" s="43">
        <v>3.4502999999999999E-2</v>
      </c>
      <c r="BO199" s="302">
        <f t="shared" si="233"/>
        <v>621.05399999999997</v>
      </c>
      <c r="BP199" s="302"/>
      <c r="BQ199" s="311">
        <v>621.05399999999997</v>
      </c>
      <c r="BR199" s="296"/>
      <c r="BS199" s="302">
        <f t="shared" si="221"/>
        <v>0</v>
      </c>
      <c r="BT199" s="75">
        <v>15000</v>
      </c>
      <c r="BU199" s="347"/>
      <c r="BV199" s="190">
        <f t="shared" si="215"/>
        <v>0</v>
      </c>
      <c r="BW199" s="335"/>
      <c r="BX199" s="344"/>
      <c r="BY199" s="334"/>
      <c r="BZ199" s="190">
        <f t="shared" si="240"/>
        <v>0</v>
      </c>
      <c r="CA199" s="255">
        <v>15000</v>
      </c>
      <c r="CB199" s="347">
        <v>3.4502999999999999E-2</v>
      </c>
      <c r="CC199" s="194">
        <f t="shared" si="234"/>
        <v>517.54499999999996</v>
      </c>
      <c r="CD199" s="190"/>
      <c r="CE199" s="142">
        <v>517.54499999999996</v>
      </c>
      <c r="CF199" s="204"/>
      <c r="CG199" s="194">
        <f t="shared" si="235"/>
        <v>0</v>
      </c>
      <c r="CH199" s="351">
        <v>15000</v>
      </c>
      <c r="CI199" s="352">
        <v>3.6573000000000001E-2</v>
      </c>
      <c r="CJ199" s="348">
        <f t="shared" si="222"/>
        <v>548.59500000000003</v>
      </c>
      <c r="CK199" s="348"/>
      <c r="CL199" s="142"/>
      <c r="CM199" s="218"/>
      <c r="CN199" s="348">
        <f t="shared" si="223"/>
        <v>548.59500000000003</v>
      </c>
      <c r="CO199" s="355"/>
      <c r="CP199" s="220">
        <f t="shared" si="224"/>
        <v>1342.8093040000001</v>
      </c>
      <c r="CQ199" s="348"/>
      <c r="CR199" s="6"/>
    </row>
    <row r="200" spans="1:97" s="2" customFormat="1" ht="30">
      <c r="A200" s="6" t="s">
        <v>508</v>
      </c>
      <c r="B200" s="275" t="s">
        <v>71</v>
      </c>
      <c r="C200" s="275" t="s">
        <v>473</v>
      </c>
      <c r="D200" s="274" t="s">
        <v>474</v>
      </c>
      <c r="E200" s="48">
        <v>337</v>
      </c>
      <c r="F200" s="48"/>
      <c r="G200" s="49" t="s">
        <v>45</v>
      </c>
      <c r="H200" s="46" t="s">
        <v>509</v>
      </c>
      <c r="I200" s="280"/>
      <c r="J200" s="267" t="s">
        <v>476</v>
      </c>
      <c r="K200" s="72"/>
      <c r="L200" s="282"/>
      <c r="M200" s="294"/>
      <c r="N200" s="284"/>
      <c r="O200" s="75">
        <f t="shared" si="225"/>
        <v>0</v>
      </c>
      <c r="P200" s="280"/>
      <c r="Q200" s="43">
        <v>1.2E-2</v>
      </c>
      <c r="R200" s="72">
        <f t="shared" si="226"/>
        <v>0</v>
      </c>
      <c r="S200" s="282"/>
      <c r="T200" s="283"/>
      <c r="U200" s="296"/>
      <c r="V200" s="88">
        <f t="shared" si="212"/>
        <v>0</v>
      </c>
      <c r="W200" s="280">
        <v>229467</v>
      </c>
      <c r="X200" s="43">
        <v>1.302E-2</v>
      </c>
      <c r="Y200" s="88">
        <f t="shared" si="227"/>
        <v>2987.6603399999999</v>
      </c>
      <c r="Z200" s="282"/>
      <c r="AA200" s="283"/>
      <c r="AB200" s="296"/>
      <c r="AC200" s="246">
        <f t="shared" si="236"/>
        <v>2987.6603399999999</v>
      </c>
      <c r="AD200" s="280">
        <v>229467</v>
      </c>
      <c r="AE200" s="43">
        <v>1.3827000000000001E-2</v>
      </c>
      <c r="AF200" s="88">
        <f t="shared" si="214"/>
        <v>3172.840209</v>
      </c>
      <c r="AG200" s="282"/>
      <c r="AH200" s="286"/>
      <c r="AI200" s="296"/>
      <c r="AJ200" s="367">
        <f t="shared" si="228"/>
        <v>3172.840209</v>
      </c>
      <c r="AK200" s="280">
        <v>229467</v>
      </c>
      <c r="AL200" s="43">
        <v>1.4657E-2</v>
      </c>
      <c r="AM200" s="302">
        <f t="shared" si="229"/>
        <v>3363.2978189999999</v>
      </c>
      <c r="AN200" s="302"/>
      <c r="AO200" s="286"/>
      <c r="AP200" s="296"/>
      <c r="AQ200" s="306">
        <f t="shared" si="217"/>
        <v>3363.2978189999999</v>
      </c>
      <c r="AR200" s="280">
        <v>12000</v>
      </c>
      <c r="AS200" s="43">
        <v>1.4999999999999999E-2</v>
      </c>
      <c r="AT200" s="302">
        <f t="shared" si="230"/>
        <v>180</v>
      </c>
      <c r="AU200" s="302"/>
      <c r="AV200" s="286"/>
      <c r="AW200" s="296"/>
      <c r="AX200" s="302">
        <f t="shared" si="218"/>
        <v>180</v>
      </c>
      <c r="AY200" s="280">
        <v>12000</v>
      </c>
      <c r="AZ200" s="43">
        <v>1.2133E-2</v>
      </c>
      <c r="BA200" s="310">
        <f t="shared" si="231"/>
        <v>145.596</v>
      </c>
      <c r="BB200" s="310">
        <v>145.6</v>
      </c>
      <c r="BC200" s="311"/>
      <c r="BD200" s="296"/>
      <c r="BE200" s="325">
        <f t="shared" si="219"/>
        <v>-3.9999999999906777E-3</v>
      </c>
      <c r="BF200" s="280">
        <v>12000</v>
      </c>
      <c r="BG200" s="326">
        <v>1.286E-2</v>
      </c>
      <c r="BH200" s="302">
        <f t="shared" si="232"/>
        <v>154.32</v>
      </c>
      <c r="BI200" s="302"/>
      <c r="BJ200" s="311"/>
      <c r="BK200" s="319"/>
      <c r="BL200" s="318">
        <f t="shared" si="220"/>
        <v>154.32</v>
      </c>
      <c r="BM200" s="280">
        <v>12000</v>
      </c>
      <c r="BN200" s="43">
        <v>3.4502999999999999E-2</v>
      </c>
      <c r="BO200" s="302">
        <f t="shared" si="233"/>
        <v>414.036</v>
      </c>
      <c r="BP200" s="302"/>
      <c r="BQ200" s="311">
        <v>414.036</v>
      </c>
      <c r="BR200" s="296"/>
      <c r="BS200" s="302">
        <f t="shared" si="221"/>
        <v>0</v>
      </c>
      <c r="BT200" s="75">
        <v>15000</v>
      </c>
      <c r="BU200" s="347"/>
      <c r="BV200" s="190">
        <f t="shared" si="215"/>
        <v>0</v>
      </c>
      <c r="BW200" s="335"/>
      <c r="BX200" s="344"/>
      <c r="BY200" s="334"/>
      <c r="BZ200" s="190">
        <f t="shared" si="240"/>
        <v>0</v>
      </c>
      <c r="CA200" s="255">
        <v>15000</v>
      </c>
      <c r="CB200" s="347">
        <v>3.4502999999999999E-2</v>
      </c>
      <c r="CC200" s="194">
        <f t="shared" si="234"/>
        <v>517.54499999999996</v>
      </c>
      <c r="CD200" s="190"/>
      <c r="CE200" s="142">
        <v>517.54499999999996</v>
      </c>
      <c r="CF200" s="204"/>
      <c r="CG200" s="194">
        <f t="shared" si="235"/>
        <v>0</v>
      </c>
      <c r="CH200" s="351">
        <v>15000</v>
      </c>
      <c r="CI200" s="352">
        <v>3.6573000000000001E-2</v>
      </c>
      <c r="CJ200" s="348">
        <f t="shared" si="222"/>
        <v>548.59500000000003</v>
      </c>
      <c r="CK200" s="348"/>
      <c r="CL200" s="142"/>
      <c r="CM200" s="218"/>
      <c r="CN200" s="348">
        <f t="shared" si="223"/>
        <v>548.59500000000003</v>
      </c>
      <c r="CO200" s="355"/>
      <c r="CP200" s="220">
        <f t="shared" si="224"/>
        <v>10406.709367999998</v>
      </c>
      <c r="CQ200" s="348"/>
      <c r="CR200" s="6"/>
    </row>
    <row r="201" spans="1:97" s="2" customFormat="1" ht="30">
      <c r="A201" s="6" t="s">
        <v>510</v>
      </c>
      <c r="B201" s="275" t="s">
        <v>71</v>
      </c>
      <c r="C201" s="275" t="s">
        <v>473</v>
      </c>
      <c r="D201" s="274" t="s">
        <v>474</v>
      </c>
      <c r="E201" s="48">
        <v>338</v>
      </c>
      <c r="F201" s="48"/>
      <c r="G201" s="49" t="s">
        <v>45</v>
      </c>
      <c r="H201" s="46" t="s">
        <v>511</v>
      </c>
      <c r="I201" s="280"/>
      <c r="J201" s="267" t="s">
        <v>476</v>
      </c>
      <c r="K201" s="72"/>
      <c r="L201" s="282"/>
      <c r="M201" s="294"/>
      <c r="N201" s="284"/>
      <c r="O201" s="75">
        <f t="shared" si="225"/>
        <v>0</v>
      </c>
      <c r="P201" s="280"/>
      <c r="Q201" s="43">
        <v>1.2E-2</v>
      </c>
      <c r="R201" s="72">
        <f t="shared" si="226"/>
        <v>0</v>
      </c>
      <c r="S201" s="282"/>
      <c r="T201" s="283"/>
      <c r="U201" s="296"/>
      <c r="V201" s="88">
        <f t="shared" si="212"/>
        <v>0</v>
      </c>
      <c r="W201" s="280">
        <v>0</v>
      </c>
      <c r="X201" s="43">
        <v>1.302E-2</v>
      </c>
      <c r="Y201" s="88">
        <f t="shared" si="227"/>
        <v>0</v>
      </c>
      <c r="Z201" s="282"/>
      <c r="AA201" s="283"/>
      <c r="AB201" s="296"/>
      <c r="AC201" s="246">
        <f t="shared" si="236"/>
        <v>0</v>
      </c>
      <c r="AD201" s="280">
        <v>0</v>
      </c>
      <c r="AE201" s="43">
        <v>1.3827000000000001E-2</v>
      </c>
      <c r="AF201" s="88">
        <f t="shared" si="214"/>
        <v>0</v>
      </c>
      <c r="AG201" s="282"/>
      <c r="AH201" s="286"/>
      <c r="AI201" s="296"/>
      <c r="AJ201" s="367">
        <f t="shared" si="228"/>
        <v>0</v>
      </c>
      <c r="AK201" s="280">
        <v>5072</v>
      </c>
      <c r="AL201" s="43">
        <v>1.4657E-2</v>
      </c>
      <c r="AM201" s="302">
        <f t="shared" si="229"/>
        <v>74.340304000000003</v>
      </c>
      <c r="AN201" s="302"/>
      <c r="AO201" s="286"/>
      <c r="AP201" s="296"/>
      <c r="AQ201" s="306">
        <f t="shared" si="217"/>
        <v>74.340304000000003</v>
      </c>
      <c r="AR201" s="280">
        <v>12000</v>
      </c>
      <c r="AS201" s="43">
        <v>1.4999999999999999E-2</v>
      </c>
      <c r="AT201" s="302">
        <f t="shared" si="230"/>
        <v>180</v>
      </c>
      <c r="AU201" s="302"/>
      <c r="AV201" s="286"/>
      <c r="AW201" s="296"/>
      <c r="AX201" s="302">
        <f t="shared" si="218"/>
        <v>180</v>
      </c>
      <c r="AY201" s="280">
        <v>12000</v>
      </c>
      <c r="AZ201" s="43">
        <v>1.2133E-2</v>
      </c>
      <c r="BA201" s="310">
        <f t="shared" si="231"/>
        <v>145.596</v>
      </c>
      <c r="BB201" s="310"/>
      <c r="BC201" s="311"/>
      <c r="BD201" s="296"/>
      <c r="BE201" s="325">
        <f t="shared" si="219"/>
        <v>145.596</v>
      </c>
      <c r="BF201" s="280">
        <v>12000</v>
      </c>
      <c r="BG201" s="326">
        <v>1.286E-2</v>
      </c>
      <c r="BH201" s="302">
        <f t="shared" si="232"/>
        <v>154.32</v>
      </c>
      <c r="BI201" s="302"/>
      <c r="BJ201" s="311"/>
      <c r="BK201" s="319"/>
      <c r="BL201" s="318">
        <f t="shared" si="220"/>
        <v>154.32</v>
      </c>
      <c r="BM201" s="280">
        <v>12000</v>
      </c>
      <c r="BN201" s="43">
        <v>3.4502999999999999E-2</v>
      </c>
      <c r="BO201" s="302">
        <f t="shared" si="233"/>
        <v>414.036</v>
      </c>
      <c r="BP201" s="302"/>
      <c r="BQ201" s="311">
        <v>414.036</v>
      </c>
      <c r="BR201" s="296"/>
      <c r="BS201" s="302">
        <f t="shared" si="221"/>
        <v>0</v>
      </c>
      <c r="BT201" s="75">
        <v>15000</v>
      </c>
      <c r="BU201" s="347"/>
      <c r="BV201" s="190">
        <f t="shared" si="215"/>
        <v>0</v>
      </c>
      <c r="BW201" s="335"/>
      <c r="BX201" s="344"/>
      <c r="BY201" s="334"/>
      <c r="BZ201" s="190">
        <f t="shared" si="240"/>
        <v>0</v>
      </c>
      <c r="CA201" s="255">
        <v>15000</v>
      </c>
      <c r="CB201" s="347">
        <v>3.4502999999999999E-2</v>
      </c>
      <c r="CC201" s="194">
        <f t="shared" si="234"/>
        <v>517.54499999999996</v>
      </c>
      <c r="CD201" s="190"/>
      <c r="CE201" s="142">
        <v>0</v>
      </c>
      <c r="CF201" s="204"/>
      <c r="CG201" s="194">
        <f t="shared" si="235"/>
        <v>517.54499999999996</v>
      </c>
      <c r="CH201" s="351">
        <v>15000</v>
      </c>
      <c r="CI201" s="352">
        <v>3.6573000000000001E-2</v>
      </c>
      <c r="CJ201" s="348">
        <f t="shared" si="222"/>
        <v>548.59500000000003</v>
      </c>
      <c r="CK201" s="348"/>
      <c r="CL201" s="142"/>
      <c r="CM201" s="218"/>
      <c r="CN201" s="348">
        <f t="shared" si="223"/>
        <v>548.59500000000003</v>
      </c>
      <c r="CO201" s="355"/>
      <c r="CP201" s="220">
        <f t="shared" si="224"/>
        <v>1620.3963040000001</v>
      </c>
      <c r="CQ201" s="348"/>
      <c r="CR201" s="6"/>
    </row>
    <row r="202" spans="1:97" s="2" customFormat="1" ht="30">
      <c r="A202" s="6" t="s">
        <v>512</v>
      </c>
      <c r="B202" s="275" t="s">
        <v>71</v>
      </c>
      <c r="C202" s="275" t="s">
        <v>473</v>
      </c>
      <c r="D202" s="274" t="s">
        <v>474</v>
      </c>
      <c r="E202" s="48">
        <v>339</v>
      </c>
      <c r="F202" s="48"/>
      <c r="G202" s="49" t="s">
        <v>45</v>
      </c>
      <c r="H202" s="46" t="s">
        <v>513</v>
      </c>
      <c r="I202" s="280"/>
      <c r="J202" s="267" t="s">
        <v>476</v>
      </c>
      <c r="K202" s="72"/>
      <c r="L202" s="282"/>
      <c r="M202" s="294"/>
      <c r="N202" s="284"/>
      <c r="O202" s="75">
        <f t="shared" si="225"/>
        <v>0</v>
      </c>
      <c r="P202" s="280"/>
      <c r="Q202" s="43">
        <v>1.2E-2</v>
      </c>
      <c r="R202" s="72">
        <f t="shared" si="226"/>
        <v>0</v>
      </c>
      <c r="S202" s="282"/>
      <c r="T202" s="283"/>
      <c r="U202" s="296"/>
      <c r="V202" s="88">
        <f t="shared" si="212"/>
        <v>0</v>
      </c>
      <c r="W202" s="280">
        <v>0</v>
      </c>
      <c r="X202" s="43">
        <v>1.302E-2</v>
      </c>
      <c r="Y202" s="88">
        <f t="shared" si="227"/>
        <v>0</v>
      </c>
      <c r="Z202" s="282"/>
      <c r="AA202" s="283"/>
      <c r="AB202" s="296"/>
      <c r="AC202" s="246">
        <f t="shared" si="236"/>
        <v>0</v>
      </c>
      <c r="AD202" s="280">
        <v>0</v>
      </c>
      <c r="AE202" s="43">
        <v>1.3827000000000001E-2</v>
      </c>
      <c r="AF202" s="88">
        <f t="shared" si="214"/>
        <v>0</v>
      </c>
      <c r="AG202" s="282"/>
      <c r="AH202" s="286"/>
      <c r="AI202" s="296"/>
      <c r="AJ202" s="367">
        <f t="shared" si="228"/>
        <v>0</v>
      </c>
      <c r="AK202" s="280">
        <v>5072</v>
      </c>
      <c r="AL202" s="43">
        <v>1.4657E-2</v>
      </c>
      <c r="AM202" s="302">
        <f t="shared" si="229"/>
        <v>74.340304000000003</v>
      </c>
      <c r="AN202" s="302"/>
      <c r="AO202" s="286"/>
      <c r="AP202" s="296">
        <v>200</v>
      </c>
      <c r="AQ202" s="306">
        <f t="shared" si="217"/>
        <v>74.340304000000003</v>
      </c>
      <c r="AR202" s="280">
        <v>12000</v>
      </c>
      <c r="AS202" s="43">
        <v>1.4999999999999999E-2</v>
      </c>
      <c r="AT202" s="302">
        <f t="shared" si="230"/>
        <v>180</v>
      </c>
      <c r="AU202" s="302"/>
      <c r="AV202" s="286"/>
      <c r="AW202" s="296"/>
      <c r="AX202" s="302">
        <f t="shared" si="218"/>
        <v>180</v>
      </c>
      <c r="AY202" s="280">
        <v>12000</v>
      </c>
      <c r="AZ202" s="43">
        <v>1.2133E-2</v>
      </c>
      <c r="BA202" s="310">
        <f t="shared" si="231"/>
        <v>145.596</v>
      </c>
      <c r="BB202" s="310"/>
      <c r="BC202" s="311"/>
      <c r="BD202" s="296"/>
      <c r="BE202" s="325">
        <f t="shared" si="219"/>
        <v>145.596</v>
      </c>
      <c r="BF202" s="280">
        <v>12000</v>
      </c>
      <c r="BG202" s="326">
        <v>1.286E-2</v>
      </c>
      <c r="BH202" s="302">
        <f t="shared" si="232"/>
        <v>154.32</v>
      </c>
      <c r="BI202" s="302"/>
      <c r="BJ202" s="311"/>
      <c r="BK202" s="319"/>
      <c r="BL202" s="318">
        <f t="shared" si="220"/>
        <v>154.32</v>
      </c>
      <c r="BM202" s="280">
        <v>12000</v>
      </c>
      <c r="BN202" s="43">
        <v>3.4502999999999999E-2</v>
      </c>
      <c r="BO202" s="302">
        <f t="shared" si="233"/>
        <v>414.036</v>
      </c>
      <c r="BP202" s="302"/>
      <c r="BQ202" s="311">
        <v>414.036</v>
      </c>
      <c r="BR202" s="296"/>
      <c r="BS202" s="302">
        <f t="shared" si="221"/>
        <v>0</v>
      </c>
      <c r="BT202" s="75">
        <v>15000</v>
      </c>
      <c r="BU202" s="347"/>
      <c r="BV202" s="190">
        <f t="shared" si="215"/>
        <v>0</v>
      </c>
      <c r="BW202" s="335"/>
      <c r="BX202" s="344"/>
      <c r="BY202" s="334"/>
      <c r="BZ202" s="190">
        <f t="shared" si="240"/>
        <v>0</v>
      </c>
      <c r="CA202" s="255">
        <v>15000</v>
      </c>
      <c r="CB202" s="347">
        <v>3.4502999999999999E-2</v>
      </c>
      <c r="CC202" s="194">
        <f t="shared" si="234"/>
        <v>517.54499999999996</v>
      </c>
      <c r="CD202" s="190"/>
      <c r="CE202" s="142">
        <v>517.54499999999996</v>
      </c>
      <c r="CF202" s="204"/>
      <c r="CG202" s="194">
        <f t="shared" si="235"/>
        <v>0</v>
      </c>
      <c r="CH202" s="351">
        <v>15000</v>
      </c>
      <c r="CI202" s="352">
        <v>3.6573000000000001E-2</v>
      </c>
      <c r="CJ202" s="348">
        <f t="shared" si="222"/>
        <v>548.59500000000003</v>
      </c>
      <c r="CK202" s="348"/>
      <c r="CL202" s="142"/>
      <c r="CM202" s="218"/>
      <c r="CN202" s="348">
        <f t="shared" si="223"/>
        <v>548.59500000000003</v>
      </c>
      <c r="CO202" s="355"/>
      <c r="CP202" s="220">
        <f t="shared" si="224"/>
        <v>1102.851304</v>
      </c>
      <c r="CQ202" s="348"/>
      <c r="CR202" s="6"/>
    </row>
    <row r="203" spans="1:97" s="2" customFormat="1" ht="30">
      <c r="A203" s="6" t="s">
        <v>514</v>
      </c>
      <c r="B203" s="6" t="s">
        <v>515</v>
      </c>
      <c r="C203" s="6" t="s">
        <v>473</v>
      </c>
      <c r="D203" s="274" t="s">
        <v>474</v>
      </c>
      <c r="E203" s="43">
        <v>407</v>
      </c>
      <c r="F203" s="52"/>
      <c r="G203" s="49" t="s">
        <v>45</v>
      </c>
      <c r="H203" s="54" t="s">
        <v>516</v>
      </c>
      <c r="I203" s="280"/>
      <c r="J203" s="267" t="s">
        <v>476</v>
      </c>
      <c r="K203" s="72"/>
      <c r="L203" s="282"/>
      <c r="M203" s="294"/>
      <c r="N203" s="284"/>
      <c r="O203" s="75">
        <f t="shared" si="225"/>
        <v>0</v>
      </c>
      <c r="P203" s="280"/>
      <c r="Q203" s="43">
        <v>1.2E-2</v>
      </c>
      <c r="R203" s="72">
        <f t="shared" si="226"/>
        <v>0</v>
      </c>
      <c r="S203" s="282"/>
      <c r="T203" s="283"/>
      <c r="U203" s="296"/>
      <c r="V203" s="88">
        <f t="shared" si="212"/>
        <v>0</v>
      </c>
      <c r="W203" s="280"/>
      <c r="X203" s="43">
        <v>1.302E-2</v>
      </c>
      <c r="Y203" s="88">
        <f t="shared" si="227"/>
        <v>0</v>
      </c>
      <c r="Z203" s="282"/>
      <c r="AA203" s="283"/>
      <c r="AB203" s="296"/>
      <c r="AC203" s="246">
        <f t="shared" si="236"/>
        <v>0</v>
      </c>
      <c r="AD203" s="280"/>
      <c r="AE203" s="43">
        <v>1.3827000000000001E-2</v>
      </c>
      <c r="AF203" s="88">
        <f t="shared" si="214"/>
        <v>0</v>
      </c>
      <c r="AG203" s="282"/>
      <c r="AH203" s="286"/>
      <c r="AI203" s="296"/>
      <c r="AJ203" s="88">
        <f t="shared" si="228"/>
        <v>0</v>
      </c>
      <c r="AK203" s="280"/>
      <c r="AL203" s="43">
        <v>1.4795000000000001E-2</v>
      </c>
      <c r="AM203" s="302">
        <f t="shared" si="229"/>
        <v>0</v>
      </c>
      <c r="AN203" s="302"/>
      <c r="AO203" s="286"/>
      <c r="AP203" s="296"/>
      <c r="AQ203" s="304">
        <f t="shared" si="217"/>
        <v>0</v>
      </c>
      <c r="AR203" s="280">
        <v>360000</v>
      </c>
      <c r="AS203" s="43">
        <v>1.4999999999999999E-2</v>
      </c>
      <c r="AT203" s="302">
        <f t="shared" si="230"/>
        <v>5400</v>
      </c>
      <c r="AU203" s="302"/>
      <c r="AV203" s="286"/>
      <c r="AW203" s="296"/>
      <c r="AX203" s="302">
        <f t="shared" si="218"/>
        <v>5400</v>
      </c>
      <c r="AY203" s="280">
        <v>360000</v>
      </c>
      <c r="AZ203" s="43">
        <v>1.5900000000000001E-2</v>
      </c>
      <c r="BA203" s="310">
        <f t="shared" si="231"/>
        <v>5724</v>
      </c>
      <c r="BB203" s="310"/>
      <c r="BC203" s="311"/>
      <c r="BD203" s="296"/>
      <c r="BE203" s="310">
        <f t="shared" si="219"/>
        <v>5724</v>
      </c>
      <c r="BF203" s="280">
        <v>360000</v>
      </c>
      <c r="BG203" s="43">
        <v>1.6934000000000001E-2</v>
      </c>
      <c r="BH203" s="302">
        <f t="shared" si="232"/>
        <v>6096.2400000000007</v>
      </c>
      <c r="BI203" s="302"/>
      <c r="BJ203" s="311"/>
      <c r="BK203" s="319"/>
      <c r="BL203" s="302">
        <f t="shared" si="220"/>
        <v>6096.2400000000007</v>
      </c>
      <c r="BM203" s="280">
        <v>360000</v>
      </c>
      <c r="BN203" s="43">
        <v>1.3632E-2</v>
      </c>
      <c r="BO203" s="302">
        <f t="shared" si="233"/>
        <v>4907.5200000000004</v>
      </c>
      <c r="BP203" s="302">
        <f>BN203*28000</f>
        <v>381.69600000000003</v>
      </c>
      <c r="BQ203" s="311"/>
      <c r="BR203" s="296"/>
      <c r="BS203" s="318">
        <f t="shared" si="221"/>
        <v>4525.8240000000005</v>
      </c>
      <c r="BT203" s="75">
        <v>443000</v>
      </c>
      <c r="BU203" s="346">
        <v>1.0999999999999999E-2</v>
      </c>
      <c r="BV203" s="190">
        <f t="shared" si="215"/>
        <v>4873</v>
      </c>
      <c r="BW203" s="333">
        <f>BU203*28000</f>
        <v>308</v>
      </c>
      <c r="BX203" s="344">
        <v>0</v>
      </c>
      <c r="BY203" s="334"/>
      <c r="BZ203" s="371">
        <f t="shared" si="240"/>
        <v>4565</v>
      </c>
      <c r="CA203" s="255">
        <v>443000</v>
      </c>
      <c r="CB203" s="346">
        <v>1.1605000000000001E-2</v>
      </c>
      <c r="CC203" s="194">
        <f t="shared" si="234"/>
        <v>5141.0150000000003</v>
      </c>
      <c r="CD203" s="371">
        <v>308</v>
      </c>
      <c r="CE203" s="142">
        <v>0</v>
      </c>
      <c r="CF203" s="204"/>
      <c r="CG203" s="194">
        <f t="shared" si="235"/>
        <v>4833.0150000000003</v>
      </c>
      <c r="CH203" s="351">
        <v>443000</v>
      </c>
      <c r="CI203" s="352">
        <v>1.2300999999999999E-2</v>
      </c>
      <c r="CJ203" s="348">
        <f t="shared" si="222"/>
        <v>5449.3429999999998</v>
      </c>
      <c r="CK203" s="348"/>
      <c r="CL203" s="142"/>
      <c r="CM203" s="218"/>
      <c r="CN203" s="348">
        <f t="shared" si="223"/>
        <v>5449.3429999999998</v>
      </c>
      <c r="CO203" s="355"/>
      <c r="CP203" s="220">
        <f t="shared" si="224"/>
        <v>36593.421999999999</v>
      </c>
      <c r="CQ203" s="221">
        <f>CP203</f>
        <v>36593.421999999999</v>
      </c>
      <c r="CR203" s="6" t="s">
        <v>477</v>
      </c>
    </row>
    <row r="204" spans="1:97" s="2" customFormat="1" ht="30">
      <c r="A204" s="6" t="s">
        <v>517</v>
      </c>
      <c r="B204" s="6" t="s">
        <v>71</v>
      </c>
      <c r="C204" s="6" t="s">
        <v>473</v>
      </c>
      <c r="D204" s="274" t="s">
        <v>474</v>
      </c>
      <c r="E204" s="43">
        <v>437</v>
      </c>
      <c r="F204" s="52"/>
      <c r="G204" s="49" t="s">
        <v>45</v>
      </c>
      <c r="H204" s="54" t="s">
        <v>518</v>
      </c>
      <c r="I204" s="280"/>
      <c r="J204" s="267" t="s">
        <v>476</v>
      </c>
      <c r="K204" s="72"/>
      <c r="L204" s="282"/>
      <c r="M204" s="294"/>
      <c r="N204" s="284"/>
      <c r="O204" s="75">
        <f t="shared" si="225"/>
        <v>0</v>
      </c>
      <c r="P204" s="280"/>
      <c r="Q204" s="43">
        <v>1.2E-2</v>
      </c>
      <c r="R204" s="72">
        <f t="shared" si="226"/>
        <v>0</v>
      </c>
      <c r="S204" s="282"/>
      <c r="T204" s="283"/>
      <c r="U204" s="296"/>
      <c r="V204" s="88">
        <f t="shared" si="212"/>
        <v>0</v>
      </c>
      <c r="W204" s="280"/>
      <c r="X204" s="43">
        <v>1.302E-2</v>
      </c>
      <c r="Y204" s="88">
        <f t="shared" si="227"/>
        <v>0</v>
      </c>
      <c r="Z204" s="282"/>
      <c r="AA204" s="283"/>
      <c r="AB204" s="296"/>
      <c r="AC204" s="246">
        <f t="shared" si="236"/>
        <v>0</v>
      </c>
      <c r="AD204" s="280"/>
      <c r="AE204" s="43">
        <v>1.3827000000000001E-2</v>
      </c>
      <c r="AF204" s="88">
        <f t="shared" si="214"/>
        <v>0</v>
      </c>
      <c r="AG204" s="282"/>
      <c r="AH204" s="286"/>
      <c r="AI204" s="296"/>
      <c r="AJ204" s="88">
        <f t="shared" si="228"/>
        <v>0</v>
      </c>
      <c r="AK204" s="280"/>
      <c r="AL204" s="43">
        <v>1.4795000000000001E-2</v>
      </c>
      <c r="AM204" s="302">
        <f t="shared" si="229"/>
        <v>0</v>
      </c>
      <c r="AN204" s="302"/>
      <c r="AO204" s="286"/>
      <c r="AP204" s="296"/>
      <c r="AQ204" s="304">
        <f t="shared" si="217"/>
        <v>0</v>
      </c>
      <c r="AR204" s="280">
        <v>12000</v>
      </c>
      <c r="AS204" s="43">
        <v>1.4999999999999999E-2</v>
      </c>
      <c r="AT204" s="302">
        <f t="shared" si="230"/>
        <v>180</v>
      </c>
      <c r="AU204" s="302"/>
      <c r="AV204" s="286"/>
      <c r="AW204" s="296"/>
      <c r="AX204" s="302">
        <f t="shared" si="218"/>
        <v>180</v>
      </c>
      <c r="AY204" s="280">
        <v>12000</v>
      </c>
      <c r="AZ204" s="43">
        <v>1.5900000000000001E-2</v>
      </c>
      <c r="BA204" s="310">
        <f t="shared" si="231"/>
        <v>190.8</v>
      </c>
      <c r="BB204" s="310"/>
      <c r="BC204" s="311"/>
      <c r="BD204" s="296"/>
      <c r="BE204" s="310">
        <f t="shared" si="219"/>
        <v>190.8</v>
      </c>
      <c r="BF204" s="280">
        <v>12000</v>
      </c>
      <c r="BG204" s="43">
        <v>1.6934000000000001E-2</v>
      </c>
      <c r="BH204" s="302">
        <f t="shared" si="232"/>
        <v>203.20800000000003</v>
      </c>
      <c r="BI204" s="302"/>
      <c r="BJ204" s="311"/>
      <c r="BK204" s="319"/>
      <c r="BL204" s="302">
        <f t="shared" si="220"/>
        <v>203.20800000000003</v>
      </c>
      <c r="BM204" s="280">
        <v>12000</v>
      </c>
      <c r="BN204" s="43">
        <v>3.4502999999999999E-2</v>
      </c>
      <c r="BO204" s="302">
        <f t="shared" si="233"/>
        <v>414.036</v>
      </c>
      <c r="BP204" s="302"/>
      <c r="BQ204" s="311">
        <v>414.036</v>
      </c>
      <c r="BR204" s="296"/>
      <c r="BS204" s="302">
        <f t="shared" si="221"/>
        <v>0</v>
      </c>
      <c r="BT204" s="75">
        <v>15000</v>
      </c>
      <c r="BU204" s="347"/>
      <c r="BV204" s="190">
        <f t="shared" si="215"/>
        <v>0</v>
      </c>
      <c r="BW204" s="335"/>
      <c r="BX204" s="344"/>
      <c r="BY204" s="334"/>
      <c r="BZ204" s="190">
        <f t="shared" si="240"/>
        <v>0</v>
      </c>
      <c r="CA204" s="255">
        <v>15000</v>
      </c>
      <c r="CB204" s="347">
        <v>3.4502999999999999E-2</v>
      </c>
      <c r="CC204" s="194">
        <f t="shared" si="234"/>
        <v>517.54499999999996</v>
      </c>
      <c r="CD204" s="190"/>
      <c r="CE204" s="142">
        <v>517.54499999999996</v>
      </c>
      <c r="CF204" s="204"/>
      <c r="CG204" s="194">
        <f t="shared" si="235"/>
        <v>0</v>
      </c>
      <c r="CH204" s="351">
        <v>15000</v>
      </c>
      <c r="CI204" s="352">
        <v>3.6573000000000001E-2</v>
      </c>
      <c r="CJ204" s="348">
        <f t="shared" si="222"/>
        <v>548.59500000000003</v>
      </c>
      <c r="CK204" s="348"/>
      <c r="CL204" s="142"/>
      <c r="CM204" s="218"/>
      <c r="CN204" s="348">
        <f t="shared" si="223"/>
        <v>548.59500000000003</v>
      </c>
      <c r="CO204" s="355"/>
      <c r="CP204" s="220">
        <f t="shared" si="224"/>
        <v>1122.6030000000001</v>
      </c>
      <c r="CQ204" s="348"/>
      <c r="CR204" s="6"/>
    </row>
    <row r="205" spans="1:97" s="2" customFormat="1" ht="30">
      <c r="A205" s="6" t="s">
        <v>519</v>
      </c>
      <c r="B205" s="275" t="s">
        <v>71</v>
      </c>
      <c r="C205" s="275" t="s">
        <v>473</v>
      </c>
      <c r="D205" s="274" t="s">
        <v>474</v>
      </c>
      <c r="E205" s="48">
        <v>438</v>
      </c>
      <c r="F205" s="48"/>
      <c r="G205" s="49" t="s">
        <v>45</v>
      </c>
      <c r="H205" s="46" t="s">
        <v>520</v>
      </c>
      <c r="I205" s="280"/>
      <c r="J205" s="267" t="s">
        <v>476</v>
      </c>
      <c r="K205" s="72"/>
      <c r="L205" s="282"/>
      <c r="M205" s="294"/>
      <c r="N205" s="284"/>
      <c r="O205" s="75">
        <f t="shared" si="225"/>
        <v>0</v>
      </c>
      <c r="P205" s="280"/>
      <c r="Q205" s="43">
        <v>1.2E-2</v>
      </c>
      <c r="R205" s="72">
        <f t="shared" si="226"/>
        <v>0</v>
      </c>
      <c r="S205" s="282"/>
      <c r="T205" s="283"/>
      <c r="U205" s="296"/>
      <c r="V205" s="88">
        <f t="shared" si="212"/>
        <v>0</v>
      </c>
      <c r="W205" s="280">
        <v>4984</v>
      </c>
      <c r="X205" s="43">
        <v>1.302E-2</v>
      </c>
      <c r="Y205" s="88">
        <f t="shared" si="227"/>
        <v>64.891680000000008</v>
      </c>
      <c r="Z205" s="282"/>
      <c r="AA205" s="283"/>
      <c r="AB205" s="296"/>
      <c r="AC205" s="246">
        <f t="shared" si="236"/>
        <v>64.891680000000008</v>
      </c>
      <c r="AD205" s="280">
        <v>4984</v>
      </c>
      <c r="AE205" s="43">
        <v>1.3827000000000001E-2</v>
      </c>
      <c r="AF205" s="88">
        <f t="shared" si="214"/>
        <v>68.913768000000005</v>
      </c>
      <c r="AG205" s="282"/>
      <c r="AH205" s="286"/>
      <c r="AI205" s="296"/>
      <c r="AJ205" s="88">
        <f t="shared" si="228"/>
        <v>68.913768000000005</v>
      </c>
      <c r="AK205" s="280">
        <v>4984</v>
      </c>
      <c r="AL205" s="43">
        <v>1.4657E-2</v>
      </c>
      <c r="AM205" s="302">
        <f t="shared" si="229"/>
        <v>73.050488000000001</v>
      </c>
      <c r="AN205" s="302">
        <v>73.05</v>
      </c>
      <c r="AO205" s="286"/>
      <c r="AP205" s="296"/>
      <c r="AQ205" s="304">
        <f t="shared" si="217"/>
        <v>4.880000000042628E-4</v>
      </c>
      <c r="AR205" s="280">
        <v>12000</v>
      </c>
      <c r="AS205" s="43">
        <v>1.4999999999999999E-2</v>
      </c>
      <c r="AT205" s="302">
        <f t="shared" si="230"/>
        <v>180</v>
      </c>
      <c r="AU205" s="302">
        <v>180</v>
      </c>
      <c r="AV205" s="286"/>
      <c r="AW205" s="296"/>
      <c r="AX205" s="302">
        <f t="shared" si="218"/>
        <v>0</v>
      </c>
      <c r="AY205" s="280">
        <v>12000</v>
      </c>
      <c r="AZ205" s="43">
        <v>1.2133E-2</v>
      </c>
      <c r="BA205" s="310">
        <f t="shared" si="231"/>
        <v>145.596</v>
      </c>
      <c r="BB205" s="310">
        <v>145.6</v>
      </c>
      <c r="BC205" s="311"/>
      <c r="BD205" s="296"/>
      <c r="BE205" s="325">
        <f t="shared" si="219"/>
        <v>-3.9999999999906777E-3</v>
      </c>
      <c r="BF205" s="280">
        <v>12000</v>
      </c>
      <c r="BG205" s="326">
        <v>1.286E-2</v>
      </c>
      <c r="BH205" s="302">
        <f t="shared" si="232"/>
        <v>154.32</v>
      </c>
      <c r="BI205" s="302">
        <v>154.32</v>
      </c>
      <c r="BJ205" s="311"/>
      <c r="BK205" s="319"/>
      <c r="BL205" s="318">
        <f t="shared" si="220"/>
        <v>0</v>
      </c>
      <c r="BM205" s="280">
        <v>12000</v>
      </c>
      <c r="BN205" s="43">
        <v>3.4502999999999999E-2</v>
      </c>
      <c r="BO205" s="302">
        <f t="shared" si="233"/>
        <v>414.036</v>
      </c>
      <c r="BP205" s="302"/>
      <c r="BQ205" s="311">
        <v>414.036</v>
      </c>
      <c r="BR205" s="296"/>
      <c r="BS205" s="302">
        <f t="shared" si="221"/>
        <v>0</v>
      </c>
      <c r="BT205" s="75">
        <v>15000</v>
      </c>
      <c r="BU205" s="347"/>
      <c r="BV205" s="190">
        <f t="shared" si="215"/>
        <v>0</v>
      </c>
      <c r="BW205" s="335"/>
      <c r="BX205" s="344"/>
      <c r="BY205" s="334"/>
      <c r="BZ205" s="190">
        <f t="shared" si="240"/>
        <v>0</v>
      </c>
      <c r="CA205" s="255">
        <v>15000</v>
      </c>
      <c r="CB205" s="347">
        <v>3.4502999999999999E-2</v>
      </c>
      <c r="CC205" s="194">
        <f t="shared" si="234"/>
        <v>517.54499999999996</v>
      </c>
      <c r="CD205" s="190"/>
      <c r="CE205" s="142">
        <v>517.54499999999996</v>
      </c>
      <c r="CF205" s="204"/>
      <c r="CG205" s="194">
        <f t="shared" si="235"/>
        <v>0</v>
      </c>
      <c r="CH205" s="351">
        <v>15000</v>
      </c>
      <c r="CI205" s="352">
        <v>3.6573000000000001E-2</v>
      </c>
      <c r="CJ205" s="348">
        <f t="shared" si="222"/>
        <v>548.59500000000003</v>
      </c>
      <c r="CK205" s="348"/>
      <c r="CL205" s="142"/>
      <c r="CM205" s="218"/>
      <c r="CN205" s="348">
        <f t="shared" si="223"/>
        <v>548.59500000000003</v>
      </c>
      <c r="CO205" s="355"/>
      <c r="CP205" s="220">
        <f t="shared" si="224"/>
        <v>682.3969360000001</v>
      </c>
      <c r="CQ205" s="348"/>
      <c r="CR205" s="6"/>
    </row>
    <row r="206" spans="1:97" s="2" customFormat="1" ht="30">
      <c r="A206" s="6" t="s">
        <v>521</v>
      </c>
      <c r="B206" s="275" t="s">
        <v>71</v>
      </c>
      <c r="C206" s="275" t="s">
        <v>473</v>
      </c>
      <c r="D206" s="274" t="s">
        <v>474</v>
      </c>
      <c r="E206" s="48">
        <v>440</v>
      </c>
      <c r="F206" s="48"/>
      <c r="G206" s="49" t="s">
        <v>45</v>
      </c>
      <c r="H206" s="46" t="s">
        <v>522</v>
      </c>
      <c r="I206" s="280"/>
      <c r="J206" s="267" t="s">
        <v>476</v>
      </c>
      <c r="K206" s="72"/>
      <c r="L206" s="282"/>
      <c r="M206" s="294"/>
      <c r="N206" s="284"/>
      <c r="O206" s="75">
        <f t="shared" si="225"/>
        <v>0</v>
      </c>
      <c r="P206" s="280"/>
      <c r="Q206" s="43">
        <v>1.2E-2</v>
      </c>
      <c r="R206" s="72">
        <f t="shared" si="226"/>
        <v>0</v>
      </c>
      <c r="S206" s="282"/>
      <c r="T206" s="283"/>
      <c r="U206" s="296"/>
      <c r="V206" s="88">
        <f t="shared" si="212"/>
        <v>0</v>
      </c>
      <c r="W206" s="280">
        <v>0</v>
      </c>
      <c r="X206" s="43">
        <v>1.302E-2</v>
      </c>
      <c r="Y206" s="88">
        <f t="shared" si="227"/>
        <v>0</v>
      </c>
      <c r="Z206" s="282"/>
      <c r="AA206" s="283"/>
      <c r="AB206" s="296"/>
      <c r="AC206" s="246">
        <f t="shared" si="236"/>
        <v>0</v>
      </c>
      <c r="AD206" s="280">
        <v>0</v>
      </c>
      <c r="AE206" s="43">
        <v>1.3827000000000001E-2</v>
      </c>
      <c r="AF206" s="88">
        <f t="shared" si="214"/>
        <v>0</v>
      </c>
      <c r="AG206" s="282"/>
      <c r="AH206" s="286"/>
      <c r="AI206" s="296"/>
      <c r="AJ206" s="367">
        <f t="shared" si="228"/>
        <v>0</v>
      </c>
      <c r="AK206" s="280">
        <v>5072</v>
      </c>
      <c r="AL206" s="43">
        <v>1.4795000000000001E-2</v>
      </c>
      <c r="AM206" s="302">
        <f t="shared" si="229"/>
        <v>75.040240000000011</v>
      </c>
      <c r="AN206" s="302">
        <v>75.040000000000006</v>
      </c>
      <c r="AO206" s="286"/>
      <c r="AP206" s="296"/>
      <c r="AQ206" s="304">
        <f t="shared" si="217"/>
        <v>2.40000000005125E-4</v>
      </c>
      <c r="AR206" s="280">
        <v>12000</v>
      </c>
      <c r="AS206" s="43">
        <v>1.4999999999999999E-2</v>
      </c>
      <c r="AT206" s="302">
        <f t="shared" si="230"/>
        <v>180</v>
      </c>
      <c r="AU206" s="302"/>
      <c r="AV206" s="286"/>
      <c r="AW206" s="296"/>
      <c r="AX206" s="302">
        <f t="shared" si="218"/>
        <v>180</v>
      </c>
      <c r="AY206" s="280">
        <v>12000</v>
      </c>
      <c r="AZ206" s="43">
        <v>1.2133E-2</v>
      </c>
      <c r="BA206" s="310">
        <f t="shared" si="231"/>
        <v>145.596</v>
      </c>
      <c r="BB206" s="310">
        <v>145.6</v>
      </c>
      <c r="BC206" s="311"/>
      <c r="BD206" s="296"/>
      <c r="BE206" s="325">
        <f t="shared" si="219"/>
        <v>-3.9999999999906777E-3</v>
      </c>
      <c r="BF206" s="280">
        <v>12000</v>
      </c>
      <c r="BG206" s="326">
        <v>1.286E-2</v>
      </c>
      <c r="BH206" s="302">
        <f t="shared" si="232"/>
        <v>154.32</v>
      </c>
      <c r="BI206" s="302">
        <v>154.32</v>
      </c>
      <c r="BJ206" s="311"/>
      <c r="BK206" s="319"/>
      <c r="BL206" s="318">
        <f t="shared" si="220"/>
        <v>0</v>
      </c>
      <c r="BM206" s="280">
        <v>12000</v>
      </c>
      <c r="BN206" s="43">
        <v>3.4502999999999999E-2</v>
      </c>
      <c r="BO206" s="302">
        <f t="shared" si="233"/>
        <v>414.036</v>
      </c>
      <c r="BP206" s="302"/>
      <c r="BQ206" s="311">
        <v>414.036</v>
      </c>
      <c r="BR206" s="296"/>
      <c r="BS206" s="302">
        <f t="shared" si="221"/>
        <v>0</v>
      </c>
      <c r="BT206" s="75">
        <v>15000</v>
      </c>
      <c r="BU206" s="347"/>
      <c r="BV206" s="190">
        <f t="shared" si="215"/>
        <v>0</v>
      </c>
      <c r="BW206" s="335"/>
      <c r="BX206" s="344"/>
      <c r="BY206" s="334"/>
      <c r="BZ206" s="190">
        <f t="shared" si="240"/>
        <v>0</v>
      </c>
      <c r="CA206" s="255">
        <v>15000</v>
      </c>
      <c r="CB206" s="347">
        <v>3.4502999999999999E-2</v>
      </c>
      <c r="CC206" s="194">
        <f t="shared" si="234"/>
        <v>517.54499999999996</v>
      </c>
      <c r="CD206" s="190"/>
      <c r="CE206" s="142">
        <v>517.54499999999996</v>
      </c>
      <c r="CF206" s="204"/>
      <c r="CG206" s="194">
        <f t="shared" si="235"/>
        <v>0</v>
      </c>
      <c r="CH206" s="351">
        <v>15000</v>
      </c>
      <c r="CI206" s="352">
        <v>3.6573000000000001E-2</v>
      </c>
      <c r="CJ206" s="348">
        <f t="shared" si="222"/>
        <v>548.59500000000003</v>
      </c>
      <c r="CK206" s="348"/>
      <c r="CL206" s="142"/>
      <c r="CM206" s="218"/>
      <c r="CN206" s="348">
        <f t="shared" si="223"/>
        <v>548.59500000000003</v>
      </c>
      <c r="CO206" s="355"/>
      <c r="CP206" s="220">
        <f t="shared" si="224"/>
        <v>728.59124000000008</v>
      </c>
      <c r="CQ206" s="348"/>
      <c r="CR206" s="6"/>
    </row>
    <row r="207" spans="1:97" s="2" customFormat="1" ht="30">
      <c r="A207" s="6" t="s">
        <v>523</v>
      </c>
      <c r="B207" s="275" t="s">
        <v>71</v>
      </c>
      <c r="C207" s="275" t="s">
        <v>473</v>
      </c>
      <c r="D207" s="274" t="s">
        <v>474</v>
      </c>
      <c r="E207" s="48">
        <v>441</v>
      </c>
      <c r="F207" s="48"/>
      <c r="G207" s="49" t="s">
        <v>45</v>
      </c>
      <c r="H207" s="46" t="s">
        <v>524</v>
      </c>
      <c r="I207" s="280"/>
      <c r="J207" s="267" t="s">
        <v>476</v>
      </c>
      <c r="K207" s="72"/>
      <c r="L207" s="282"/>
      <c r="M207" s="294"/>
      <c r="N207" s="284"/>
      <c r="O207" s="75">
        <f t="shared" si="225"/>
        <v>0</v>
      </c>
      <c r="P207" s="280"/>
      <c r="Q207" s="43">
        <v>1.2E-2</v>
      </c>
      <c r="R207" s="72">
        <f t="shared" si="226"/>
        <v>0</v>
      </c>
      <c r="S207" s="282"/>
      <c r="T207" s="283"/>
      <c r="U207" s="296"/>
      <c r="V207" s="88">
        <f t="shared" si="212"/>
        <v>0</v>
      </c>
      <c r="W207" s="280">
        <v>0</v>
      </c>
      <c r="X207" s="43">
        <v>1.302E-2</v>
      </c>
      <c r="Y207" s="88">
        <f t="shared" si="227"/>
        <v>0</v>
      </c>
      <c r="Z207" s="282"/>
      <c r="AA207" s="283"/>
      <c r="AB207" s="296"/>
      <c r="AC207" s="246">
        <f t="shared" si="236"/>
        <v>0</v>
      </c>
      <c r="AD207" s="280">
        <v>0</v>
      </c>
      <c r="AE207" s="43">
        <v>1.3827000000000001E-2</v>
      </c>
      <c r="AF207" s="88">
        <f t="shared" si="214"/>
        <v>0</v>
      </c>
      <c r="AG207" s="282"/>
      <c r="AH207" s="286"/>
      <c r="AI207" s="296"/>
      <c r="AJ207" s="88">
        <f t="shared" si="228"/>
        <v>0</v>
      </c>
      <c r="AK207" s="280">
        <v>4984</v>
      </c>
      <c r="AL207" s="43">
        <v>1.4657E-2</v>
      </c>
      <c r="AM207" s="302">
        <f t="shared" si="229"/>
        <v>73.050488000000001</v>
      </c>
      <c r="AN207" s="302">
        <v>73.05</v>
      </c>
      <c r="AO207" s="286"/>
      <c r="AP207" s="296"/>
      <c r="AQ207" s="304">
        <f t="shared" si="217"/>
        <v>4.880000000042628E-4</v>
      </c>
      <c r="AR207" s="280">
        <v>12000</v>
      </c>
      <c r="AS207" s="43">
        <v>1.4999999999999999E-2</v>
      </c>
      <c r="AT207" s="302">
        <f t="shared" si="230"/>
        <v>180</v>
      </c>
      <c r="AU207" s="302"/>
      <c r="AV207" s="286"/>
      <c r="AW207" s="296"/>
      <c r="AX207" s="302">
        <f t="shared" si="218"/>
        <v>180</v>
      </c>
      <c r="AY207" s="280">
        <v>12000</v>
      </c>
      <c r="AZ207" s="43">
        <v>1.2133E-2</v>
      </c>
      <c r="BA207" s="310">
        <f t="shared" si="231"/>
        <v>145.596</v>
      </c>
      <c r="BB207" s="310">
        <v>145.6</v>
      </c>
      <c r="BC207" s="311"/>
      <c r="BD207" s="296"/>
      <c r="BE207" s="325">
        <f t="shared" si="219"/>
        <v>-3.9999999999906777E-3</v>
      </c>
      <c r="BF207" s="280">
        <v>12000</v>
      </c>
      <c r="BG207" s="326">
        <v>1.286E-2</v>
      </c>
      <c r="BH207" s="302">
        <f t="shared" si="232"/>
        <v>154.32</v>
      </c>
      <c r="BI207" s="302">
        <v>154.32</v>
      </c>
      <c r="BJ207" s="311"/>
      <c r="BK207" s="319"/>
      <c r="BL207" s="318">
        <f t="shared" si="220"/>
        <v>0</v>
      </c>
      <c r="BM207" s="280">
        <v>12000</v>
      </c>
      <c r="BN207" s="43">
        <v>3.4502999999999999E-2</v>
      </c>
      <c r="BO207" s="302">
        <f t="shared" si="233"/>
        <v>414.036</v>
      </c>
      <c r="BP207" s="302"/>
      <c r="BQ207" s="311">
        <v>414.036</v>
      </c>
      <c r="BR207" s="296"/>
      <c r="BS207" s="302">
        <f t="shared" si="221"/>
        <v>0</v>
      </c>
      <c r="BT207" s="75">
        <v>15000</v>
      </c>
      <c r="BU207" s="347"/>
      <c r="BV207" s="190">
        <f t="shared" si="215"/>
        <v>0</v>
      </c>
      <c r="BW207" s="335"/>
      <c r="BX207" s="344"/>
      <c r="BY207" s="334"/>
      <c r="BZ207" s="190">
        <f t="shared" si="240"/>
        <v>0</v>
      </c>
      <c r="CA207" s="255">
        <v>15000</v>
      </c>
      <c r="CB207" s="347">
        <v>3.4502999999999999E-2</v>
      </c>
      <c r="CC207" s="194">
        <f t="shared" si="234"/>
        <v>517.54499999999996</v>
      </c>
      <c r="CD207" s="190"/>
      <c r="CE207" s="142">
        <v>517.54499999999996</v>
      </c>
      <c r="CF207" s="204"/>
      <c r="CG207" s="194">
        <f t="shared" si="235"/>
        <v>0</v>
      </c>
      <c r="CH207" s="351">
        <v>15000</v>
      </c>
      <c r="CI207" s="352">
        <v>3.6573000000000001E-2</v>
      </c>
      <c r="CJ207" s="348">
        <f t="shared" si="222"/>
        <v>548.59500000000003</v>
      </c>
      <c r="CK207" s="348"/>
      <c r="CL207" s="142"/>
      <c r="CM207" s="218"/>
      <c r="CN207" s="348">
        <f t="shared" si="223"/>
        <v>548.59500000000003</v>
      </c>
      <c r="CO207" s="355"/>
      <c r="CP207" s="220">
        <f t="shared" si="224"/>
        <v>728.59148800000003</v>
      </c>
      <c r="CQ207" s="348"/>
      <c r="CR207" s="6"/>
    </row>
    <row r="208" spans="1:97" s="2" customFormat="1" ht="30">
      <c r="A208" s="6" t="s">
        <v>525</v>
      </c>
      <c r="B208" s="361" t="s">
        <v>526</v>
      </c>
      <c r="C208" s="6" t="s">
        <v>473</v>
      </c>
      <c r="D208" s="274" t="s">
        <v>474</v>
      </c>
      <c r="E208" s="43">
        <v>449</v>
      </c>
      <c r="F208" s="43"/>
      <c r="G208" s="49" t="s">
        <v>527</v>
      </c>
      <c r="H208" s="362" t="s">
        <v>528</v>
      </c>
      <c r="I208" s="280">
        <v>14040</v>
      </c>
      <c r="J208" s="267" t="s">
        <v>476</v>
      </c>
      <c r="K208" s="72">
        <v>520.74</v>
      </c>
      <c r="L208" s="282"/>
      <c r="M208" s="294">
        <v>520.74</v>
      </c>
      <c r="N208" s="284"/>
      <c r="O208" s="75">
        <f t="shared" si="225"/>
        <v>0</v>
      </c>
      <c r="P208" s="280">
        <v>0</v>
      </c>
      <c r="Q208" s="43">
        <v>1.2E-2</v>
      </c>
      <c r="R208" s="72">
        <f t="shared" si="226"/>
        <v>0</v>
      </c>
      <c r="S208" s="282"/>
      <c r="T208" s="283">
        <v>0</v>
      </c>
      <c r="U208" s="296"/>
      <c r="V208" s="88">
        <f t="shared" si="212"/>
        <v>0</v>
      </c>
      <c r="W208" s="280">
        <v>0</v>
      </c>
      <c r="X208" s="43">
        <v>1.302E-2</v>
      </c>
      <c r="Y208" s="88">
        <f t="shared" si="227"/>
        <v>0</v>
      </c>
      <c r="Z208" s="282"/>
      <c r="AA208" s="283">
        <v>0</v>
      </c>
      <c r="AB208" s="296"/>
      <c r="AC208" s="246">
        <f t="shared" si="236"/>
        <v>0</v>
      </c>
      <c r="AD208" s="280">
        <v>0</v>
      </c>
      <c r="AE208" s="43">
        <v>1.3827000000000001E-2</v>
      </c>
      <c r="AF208" s="88">
        <f t="shared" si="214"/>
        <v>0</v>
      </c>
      <c r="AG208" s="282"/>
      <c r="AH208" s="286"/>
      <c r="AI208" s="296"/>
      <c r="AJ208" s="88">
        <f t="shared" si="228"/>
        <v>0</v>
      </c>
      <c r="AK208" s="280">
        <v>0</v>
      </c>
      <c r="AL208" s="43">
        <v>1.4795000000000001E-2</v>
      </c>
      <c r="AM208" s="302">
        <f t="shared" si="229"/>
        <v>0</v>
      </c>
      <c r="AN208" s="302"/>
      <c r="AO208" s="286"/>
      <c r="AP208" s="296"/>
      <c r="AQ208" s="304">
        <f t="shared" si="217"/>
        <v>0</v>
      </c>
      <c r="AR208" s="280">
        <v>172000</v>
      </c>
      <c r="AS208" s="43">
        <v>1.4999999999999999E-2</v>
      </c>
      <c r="AT208" s="302">
        <f t="shared" si="230"/>
        <v>2580</v>
      </c>
      <c r="AU208" s="302"/>
      <c r="AV208" s="286"/>
      <c r="AW208" s="296"/>
      <c r="AX208" s="302">
        <f t="shared" si="218"/>
        <v>2580</v>
      </c>
      <c r="AY208" s="280">
        <v>172000</v>
      </c>
      <c r="AZ208" s="43">
        <v>1.5900000000000001E-2</v>
      </c>
      <c r="BA208" s="310">
        <f t="shared" si="231"/>
        <v>2734.8</v>
      </c>
      <c r="BB208" s="310"/>
      <c r="BC208" s="311">
        <v>2734.8</v>
      </c>
      <c r="BD208" s="296">
        <v>2734.8</v>
      </c>
      <c r="BE208" s="310">
        <f t="shared" si="219"/>
        <v>0</v>
      </c>
      <c r="BF208" s="280">
        <v>172000</v>
      </c>
      <c r="BG208" s="43">
        <v>1.6934000000000001E-2</v>
      </c>
      <c r="BH208" s="302">
        <f t="shared" si="232"/>
        <v>2912.6480000000001</v>
      </c>
      <c r="BI208" s="302"/>
      <c r="BJ208" s="311"/>
      <c r="BK208" s="319"/>
      <c r="BL208" s="318">
        <f t="shared" si="220"/>
        <v>2912.6480000000001</v>
      </c>
      <c r="BM208" s="280">
        <v>172000</v>
      </c>
      <c r="BN208" s="43">
        <v>1.7950000000000001E-2</v>
      </c>
      <c r="BO208" s="302">
        <f t="shared" si="233"/>
        <v>3087.4</v>
      </c>
      <c r="BP208" s="302"/>
      <c r="BQ208" s="311">
        <v>3087.4</v>
      </c>
      <c r="BR208" s="296">
        <v>3087.4</v>
      </c>
      <c r="BS208" s="302">
        <f t="shared" si="221"/>
        <v>0</v>
      </c>
      <c r="BT208" s="369">
        <v>208000</v>
      </c>
      <c r="BU208" s="332">
        <v>1.9026999999999999E-2</v>
      </c>
      <c r="BV208" s="190">
        <f t="shared" si="215"/>
        <v>3957.6159999999995</v>
      </c>
      <c r="BW208" s="335"/>
      <c r="BX208" s="344">
        <v>3957.62</v>
      </c>
      <c r="BY208" s="334">
        <v>3957.62</v>
      </c>
      <c r="BZ208" s="190">
        <f t="shared" si="240"/>
        <v>-4.0000000003601599E-3</v>
      </c>
      <c r="CA208" s="139">
        <v>208000</v>
      </c>
      <c r="CB208" s="345">
        <v>2.0073000000000001E-2</v>
      </c>
      <c r="CC208" s="194">
        <f t="shared" si="234"/>
        <v>4175.1840000000002</v>
      </c>
      <c r="CD208" s="190"/>
      <c r="CE208" s="142">
        <v>4175.1840000000002</v>
      </c>
      <c r="CF208" s="204"/>
      <c r="CG208" s="194">
        <f t="shared" si="235"/>
        <v>0</v>
      </c>
      <c r="CH208" s="377">
        <v>208000</v>
      </c>
      <c r="CI208" s="352">
        <v>2.1277999999999998E-2</v>
      </c>
      <c r="CJ208" s="348">
        <f t="shared" si="222"/>
        <v>4425.8239999999996</v>
      </c>
      <c r="CK208" s="348"/>
      <c r="CL208" s="142"/>
      <c r="CM208" s="218"/>
      <c r="CN208" s="348">
        <f t="shared" si="223"/>
        <v>4425.8239999999996</v>
      </c>
      <c r="CO208" s="355"/>
      <c r="CP208" s="220">
        <f t="shared" si="224"/>
        <v>9918.4680000000008</v>
      </c>
      <c r="CQ208" s="348"/>
      <c r="CR208" s="6"/>
      <c r="CS208" s="227" t="s">
        <v>42</v>
      </c>
    </row>
    <row r="209" spans="1:97" s="2" customFormat="1" ht="30">
      <c r="A209" s="6" t="s">
        <v>529</v>
      </c>
      <c r="B209" s="361" t="s">
        <v>530</v>
      </c>
      <c r="C209" s="6" t="s">
        <v>473</v>
      </c>
      <c r="D209" s="274" t="s">
        <v>474</v>
      </c>
      <c r="E209" s="43">
        <v>460</v>
      </c>
      <c r="F209" s="6"/>
      <c r="G209" s="49" t="s">
        <v>45</v>
      </c>
      <c r="H209" s="362"/>
      <c r="I209" s="280"/>
      <c r="J209" s="267" t="s">
        <v>476</v>
      </c>
      <c r="K209" s="72"/>
      <c r="L209" s="282"/>
      <c r="M209" s="294"/>
      <c r="N209" s="284"/>
      <c r="O209" s="75">
        <f t="shared" si="225"/>
        <v>0</v>
      </c>
      <c r="P209" s="280"/>
      <c r="Q209" s="43">
        <v>1.2E-2</v>
      </c>
      <c r="R209" s="72">
        <f t="shared" si="226"/>
        <v>0</v>
      </c>
      <c r="S209" s="282"/>
      <c r="T209" s="283"/>
      <c r="U209" s="296"/>
      <c r="V209" s="88"/>
      <c r="W209" s="280"/>
      <c r="X209" s="43">
        <v>1.302E-2</v>
      </c>
      <c r="Y209" s="88">
        <f t="shared" si="227"/>
        <v>0</v>
      </c>
      <c r="Z209" s="282"/>
      <c r="AA209" s="283"/>
      <c r="AB209" s="296"/>
      <c r="AC209" s="246">
        <f t="shared" si="236"/>
        <v>0</v>
      </c>
      <c r="AD209" s="280"/>
      <c r="AE209" s="43">
        <v>1.3827000000000001E-2</v>
      </c>
      <c r="AF209" s="88">
        <f t="shared" si="214"/>
        <v>0</v>
      </c>
      <c r="AG209" s="282"/>
      <c r="AH209" s="286"/>
      <c r="AI209" s="296"/>
      <c r="AJ209" s="88">
        <f t="shared" si="228"/>
        <v>0</v>
      </c>
      <c r="AK209" s="280"/>
      <c r="AL209" s="43">
        <v>1.4795000000000001E-2</v>
      </c>
      <c r="AM209" s="302">
        <f t="shared" si="229"/>
        <v>0</v>
      </c>
      <c r="AN209" s="302"/>
      <c r="AO209" s="286"/>
      <c r="AP209" s="296"/>
      <c r="AQ209" s="304">
        <f t="shared" si="217"/>
        <v>0</v>
      </c>
      <c r="AR209" s="280">
        <v>450000</v>
      </c>
      <c r="AS209" s="43">
        <v>1.4999999999999999E-2</v>
      </c>
      <c r="AT209" s="302">
        <f t="shared" si="230"/>
        <v>6750</v>
      </c>
      <c r="AU209" s="302"/>
      <c r="AV209" s="286"/>
      <c r="AW209" s="296"/>
      <c r="AX209" s="302">
        <f t="shared" si="218"/>
        <v>6750</v>
      </c>
      <c r="AY209" s="280">
        <v>450000</v>
      </c>
      <c r="AZ209" s="43">
        <v>1.5900000000000001E-2</v>
      </c>
      <c r="BA209" s="310">
        <f t="shared" si="231"/>
        <v>7155</v>
      </c>
      <c r="BB209" s="310"/>
      <c r="BC209" s="311"/>
      <c r="BD209" s="296"/>
      <c r="BE209" s="310">
        <f t="shared" si="219"/>
        <v>7155</v>
      </c>
      <c r="BF209" s="280">
        <v>450000</v>
      </c>
      <c r="BG209" s="43">
        <v>1.6934000000000001E-2</v>
      </c>
      <c r="BH209" s="302">
        <f t="shared" si="232"/>
        <v>7620.3</v>
      </c>
      <c r="BI209" s="302"/>
      <c r="BJ209" s="311"/>
      <c r="BK209" s="319"/>
      <c r="BL209" s="302">
        <f t="shared" si="220"/>
        <v>7620.3</v>
      </c>
      <c r="BM209" s="280">
        <v>450000</v>
      </c>
      <c r="BN209" s="43">
        <v>1.7950000000000001E-2</v>
      </c>
      <c r="BO209" s="302">
        <f t="shared" si="233"/>
        <v>8077.5</v>
      </c>
      <c r="BP209" s="302"/>
      <c r="BQ209" s="311"/>
      <c r="BR209" s="296"/>
      <c r="BS209" s="302">
        <f t="shared" si="221"/>
        <v>8077.5</v>
      </c>
      <c r="BT209" s="369"/>
      <c r="BU209" s="332">
        <v>1.9026999999999999E-2</v>
      </c>
      <c r="BV209" s="190">
        <f t="shared" si="215"/>
        <v>0</v>
      </c>
      <c r="BW209" s="335"/>
      <c r="BX209" s="344"/>
      <c r="BY209" s="334"/>
      <c r="BZ209" s="190">
        <f t="shared" si="240"/>
        <v>0</v>
      </c>
      <c r="CA209" s="6"/>
      <c r="CB209" s="6"/>
      <c r="CC209" s="194">
        <f t="shared" si="234"/>
        <v>0</v>
      </c>
      <c r="CD209" s="190"/>
      <c r="CE209" s="142"/>
      <c r="CF209" s="204"/>
      <c r="CG209" s="194">
        <f t="shared" si="235"/>
        <v>0</v>
      </c>
      <c r="CH209" s="353"/>
      <c r="CI209" s="352"/>
      <c r="CJ209" s="348">
        <f t="shared" si="222"/>
        <v>0</v>
      </c>
      <c r="CK209" s="348"/>
      <c r="CL209" s="142"/>
      <c r="CM209" s="218"/>
      <c r="CN209" s="348">
        <f t="shared" si="223"/>
        <v>0</v>
      </c>
      <c r="CO209" s="355"/>
      <c r="CP209" s="220">
        <f t="shared" si="224"/>
        <v>29602.799999999999</v>
      </c>
      <c r="CQ209" s="348">
        <v>29602.799999999999</v>
      </c>
      <c r="CR209" s="6"/>
    </row>
    <row r="210" spans="1:97" s="2" customFormat="1" ht="30">
      <c r="A210" s="6" t="s">
        <v>531</v>
      </c>
      <c r="B210" s="361" t="s">
        <v>532</v>
      </c>
      <c r="C210" s="6" t="s">
        <v>473</v>
      </c>
      <c r="D210" s="274" t="s">
        <v>474</v>
      </c>
      <c r="E210" s="43">
        <v>463</v>
      </c>
      <c r="F210" s="6"/>
      <c r="G210" s="49" t="s">
        <v>45</v>
      </c>
      <c r="H210" s="362"/>
      <c r="I210" s="280"/>
      <c r="J210" s="267" t="s">
        <v>476</v>
      </c>
      <c r="K210" s="72"/>
      <c r="L210" s="282"/>
      <c r="M210" s="294"/>
      <c r="N210" s="284"/>
      <c r="O210" s="75">
        <f t="shared" si="225"/>
        <v>0</v>
      </c>
      <c r="P210" s="280"/>
      <c r="Q210" s="43">
        <v>1.2E-2</v>
      </c>
      <c r="R210" s="72">
        <f t="shared" si="226"/>
        <v>0</v>
      </c>
      <c r="S210" s="282"/>
      <c r="T210" s="283"/>
      <c r="U210" s="296"/>
      <c r="V210" s="88"/>
      <c r="W210" s="280"/>
      <c r="X210" s="43">
        <v>1.302E-2</v>
      </c>
      <c r="Y210" s="88">
        <f t="shared" si="227"/>
        <v>0</v>
      </c>
      <c r="Z210" s="282"/>
      <c r="AA210" s="283"/>
      <c r="AB210" s="296"/>
      <c r="AC210" s="246">
        <f t="shared" si="236"/>
        <v>0</v>
      </c>
      <c r="AD210" s="280"/>
      <c r="AE210" s="43">
        <v>1.3827000000000001E-2</v>
      </c>
      <c r="AF210" s="88">
        <f t="shared" si="214"/>
        <v>0</v>
      </c>
      <c r="AG210" s="282"/>
      <c r="AH210" s="286"/>
      <c r="AI210" s="296"/>
      <c r="AJ210" s="88">
        <f t="shared" si="228"/>
        <v>0</v>
      </c>
      <c r="AK210" s="280"/>
      <c r="AL210" s="43">
        <v>1.4795000000000001E-2</v>
      </c>
      <c r="AM210" s="302">
        <f t="shared" si="229"/>
        <v>0</v>
      </c>
      <c r="AN210" s="302"/>
      <c r="AO210" s="286"/>
      <c r="AP210" s="296"/>
      <c r="AQ210" s="304">
        <f t="shared" si="217"/>
        <v>0</v>
      </c>
      <c r="AR210" s="280">
        <v>0</v>
      </c>
      <c r="AS210" s="43">
        <v>1.4999999999999999E-2</v>
      </c>
      <c r="AT210" s="302">
        <f t="shared" si="230"/>
        <v>0</v>
      </c>
      <c r="AU210" s="302"/>
      <c r="AV210" s="286"/>
      <c r="AW210" s="296"/>
      <c r="AX210" s="302">
        <f t="shared" si="218"/>
        <v>0</v>
      </c>
      <c r="AY210" s="280">
        <v>0</v>
      </c>
      <c r="AZ210" s="43">
        <v>1.5900000000000001E-2</v>
      </c>
      <c r="BA210" s="310">
        <f t="shared" si="231"/>
        <v>0</v>
      </c>
      <c r="BB210" s="310"/>
      <c r="BC210" s="311"/>
      <c r="BD210" s="296"/>
      <c r="BE210" s="310">
        <f t="shared" si="219"/>
        <v>0</v>
      </c>
      <c r="BF210" s="280">
        <v>0</v>
      </c>
      <c r="BG210" s="43">
        <v>1.6934000000000001E-2</v>
      </c>
      <c r="BH210" s="302">
        <f t="shared" si="232"/>
        <v>0</v>
      </c>
      <c r="BI210" s="302"/>
      <c r="BJ210" s="311"/>
      <c r="BK210" s="319"/>
      <c r="BL210" s="302">
        <f t="shared" si="220"/>
        <v>0</v>
      </c>
      <c r="BM210" s="280">
        <v>0</v>
      </c>
      <c r="BN210" s="43">
        <v>1.7950000000000001E-2</v>
      </c>
      <c r="BO210" s="302">
        <f t="shared" si="233"/>
        <v>0</v>
      </c>
      <c r="BP210" s="302"/>
      <c r="BQ210" s="311"/>
      <c r="BR210" s="296"/>
      <c r="BS210" s="302">
        <f t="shared" si="221"/>
        <v>0</v>
      </c>
      <c r="BT210" s="369"/>
      <c r="BU210" s="332">
        <v>1.9026999999999999E-2</v>
      </c>
      <c r="BV210" s="190">
        <f t="shared" si="215"/>
        <v>0</v>
      </c>
      <c r="BW210" s="335"/>
      <c r="BX210" s="344"/>
      <c r="BY210" s="334"/>
      <c r="BZ210" s="190">
        <f t="shared" si="240"/>
        <v>0</v>
      </c>
      <c r="CA210" s="6"/>
      <c r="CB210" s="6"/>
      <c r="CC210" s="194">
        <f t="shared" si="234"/>
        <v>0</v>
      </c>
      <c r="CD210" s="190"/>
      <c r="CE210" s="142"/>
      <c r="CF210" s="204"/>
      <c r="CG210" s="194">
        <f t="shared" si="235"/>
        <v>0</v>
      </c>
      <c r="CH210" s="353"/>
      <c r="CI210" s="352"/>
      <c r="CJ210" s="348">
        <f t="shared" si="222"/>
        <v>0</v>
      </c>
      <c r="CK210" s="348"/>
      <c r="CL210" s="142"/>
      <c r="CM210" s="218"/>
      <c r="CN210" s="348">
        <f t="shared" si="223"/>
        <v>0</v>
      </c>
      <c r="CO210" s="355"/>
      <c r="CP210" s="220">
        <f t="shared" si="224"/>
        <v>0</v>
      </c>
      <c r="CQ210" s="348"/>
      <c r="CR210" s="6"/>
    </row>
    <row r="211" spans="1:97" s="2" customFormat="1" ht="30">
      <c r="A211" s="6" t="s">
        <v>533</v>
      </c>
      <c r="B211" s="6" t="s">
        <v>534</v>
      </c>
      <c r="C211" s="6" t="s">
        <v>473</v>
      </c>
      <c r="D211" s="274" t="s">
        <v>474</v>
      </c>
      <c r="E211" s="43">
        <v>481</v>
      </c>
      <c r="F211" s="52"/>
      <c r="G211" s="49" t="s">
        <v>45</v>
      </c>
      <c r="H211" s="54" t="s">
        <v>535</v>
      </c>
      <c r="I211" s="255"/>
      <c r="J211" s="267" t="s">
        <v>476</v>
      </c>
      <c r="K211" s="72"/>
      <c r="L211" s="282"/>
      <c r="M211" s="294"/>
      <c r="N211" s="284"/>
      <c r="O211" s="75">
        <f t="shared" si="225"/>
        <v>0</v>
      </c>
      <c r="P211" s="280"/>
      <c r="Q211" s="43">
        <v>1.2E-2</v>
      </c>
      <c r="R211" s="72">
        <f t="shared" si="226"/>
        <v>0</v>
      </c>
      <c r="S211" s="282"/>
      <c r="T211" s="283"/>
      <c r="U211" s="296"/>
      <c r="V211" s="88">
        <f t="shared" si="212"/>
        <v>0</v>
      </c>
      <c r="W211" s="280"/>
      <c r="X211" s="43">
        <v>1.302E-2</v>
      </c>
      <c r="Y211" s="88">
        <f t="shared" si="227"/>
        <v>0</v>
      </c>
      <c r="Z211" s="282"/>
      <c r="AA211" s="283"/>
      <c r="AB211" s="296"/>
      <c r="AC211" s="246">
        <f t="shared" si="236"/>
        <v>0</v>
      </c>
      <c r="AD211" s="280"/>
      <c r="AE211" s="43">
        <v>1.3827000000000001E-2</v>
      </c>
      <c r="AF211" s="88">
        <f t="shared" si="214"/>
        <v>0</v>
      </c>
      <c r="AG211" s="282"/>
      <c r="AH211" s="286"/>
      <c r="AI211" s="296"/>
      <c r="AJ211" s="88">
        <f t="shared" si="228"/>
        <v>0</v>
      </c>
      <c r="AK211" s="280"/>
      <c r="AL211" s="43">
        <v>1.4795000000000001E-2</v>
      </c>
      <c r="AM211" s="302">
        <f t="shared" si="229"/>
        <v>0</v>
      </c>
      <c r="AN211" s="302"/>
      <c r="AO211" s="286"/>
      <c r="AP211" s="296"/>
      <c r="AQ211" s="304">
        <f t="shared" si="217"/>
        <v>0</v>
      </c>
      <c r="AR211" s="280">
        <v>3430000</v>
      </c>
      <c r="AS211" s="43">
        <v>1.4999999999999999E-2</v>
      </c>
      <c r="AT211" s="302">
        <f t="shared" si="230"/>
        <v>51450</v>
      </c>
      <c r="AU211" s="302"/>
      <c r="AV211" s="286"/>
      <c r="AW211" s="296"/>
      <c r="AX211" s="302">
        <f t="shared" si="218"/>
        <v>51450</v>
      </c>
      <c r="AY211" s="280">
        <v>3430000</v>
      </c>
      <c r="AZ211" s="43">
        <v>1.5900000000000001E-2</v>
      </c>
      <c r="BA211" s="310">
        <f t="shared" si="231"/>
        <v>54537</v>
      </c>
      <c r="BB211" s="310"/>
      <c r="BC211" s="311"/>
      <c r="BD211" s="296"/>
      <c r="BE211" s="310">
        <f t="shared" si="219"/>
        <v>54537</v>
      </c>
      <c r="BF211" s="280">
        <v>3430000</v>
      </c>
      <c r="BG211" s="43">
        <v>1.6934000000000001E-2</v>
      </c>
      <c r="BH211" s="302">
        <f t="shared" si="232"/>
        <v>58083.62</v>
      </c>
      <c r="BI211" s="302"/>
      <c r="BJ211" s="311"/>
      <c r="BK211" s="319"/>
      <c r="BL211" s="302">
        <f t="shared" si="220"/>
        <v>58083.62</v>
      </c>
      <c r="BM211" s="280">
        <v>3430000</v>
      </c>
      <c r="BN211" s="43">
        <v>1.7950000000000001E-2</v>
      </c>
      <c r="BO211" s="302">
        <f t="shared" si="233"/>
        <v>61568.5</v>
      </c>
      <c r="BP211" s="302"/>
      <c r="BQ211" s="311"/>
      <c r="BR211" s="296"/>
      <c r="BS211" s="302">
        <f t="shared" si="221"/>
        <v>61568.5</v>
      </c>
      <c r="BT211" s="370">
        <v>3885000</v>
      </c>
      <c r="BU211" s="372">
        <v>1.9026999999999999E-2</v>
      </c>
      <c r="BV211" s="190">
        <f t="shared" si="215"/>
        <v>73919.89499999999</v>
      </c>
      <c r="BW211" s="335"/>
      <c r="BX211" s="344"/>
      <c r="BY211" s="334"/>
      <c r="BZ211" s="371">
        <f t="shared" si="240"/>
        <v>73919.89499999999</v>
      </c>
      <c r="CA211" s="373">
        <v>3885000</v>
      </c>
      <c r="CB211" s="345">
        <v>2.0073000000000001E-2</v>
      </c>
      <c r="CC211" s="194">
        <f t="shared" si="234"/>
        <v>77983.604999999996</v>
      </c>
      <c r="CD211" s="371"/>
      <c r="CE211" s="142"/>
      <c r="CF211" s="204"/>
      <c r="CG211" s="194">
        <f t="shared" si="235"/>
        <v>77983.604999999996</v>
      </c>
      <c r="CH211" s="378">
        <v>3885000</v>
      </c>
      <c r="CI211" s="352">
        <v>2.1277999999999998E-2</v>
      </c>
      <c r="CJ211" s="348">
        <f t="shared" si="222"/>
        <v>82665.03</v>
      </c>
      <c r="CK211" s="348"/>
      <c r="CL211" s="142"/>
      <c r="CM211" s="218"/>
      <c r="CN211" s="348">
        <f t="shared" si="223"/>
        <v>82665.03</v>
      </c>
      <c r="CO211" s="355"/>
      <c r="CP211" s="220">
        <f t="shared" si="224"/>
        <v>460207.65</v>
      </c>
      <c r="CQ211" s="348"/>
      <c r="CR211" s="6"/>
    </row>
    <row r="212" spans="1:97" s="2" customFormat="1" ht="30">
      <c r="A212" s="6" t="s">
        <v>536</v>
      </c>
      <c r="B212" s="361" t="s">
        <v>537</v>
      </c>
      <c r="C212" s="6" t="s">
        <v>473</v>
      </c>
      <c r="D212" s="274" t="s">
        <v>474</v>
      </c>
      <c r="E212" s="43">
        <v>500</v>
      </c>
      <c r="F212" s="43"/>
      <c r="G212" s="49" t="s">
        <v>45</v>
      </c>
      <c r="H212" s="362" t="s">
        <v>538</v>
      </c>
      <c r="I212" s="280">
        <v>514890</v>
      </c>
      <c r="J212" s="267" t="s">
        <v>476</v>
      </c>
      <c r="K212" s="72">
        <v>17982.41</v>
      </c>
      <c r="L212" s="282"/>
      <c r="M212" s="294">
        <v>17982.41</v>
      </c>
      <c r="N212" s="284"/>
      <c r="O212" s="75">
        <f t="shared" si="225"/>
        <v>0</v>
      </c>
      <c r="P212" s="280">
        <v>2145300</v>
      </c>
      <c r="Q212" s="43">
        <v>1.2E-2</v>
      </c>
      <c r="R212" s="72">
        <f t="shared" si="226"/>
        <v>25743.600000000002</v>
      </c>
      <c r="S212" s="282"/>
      <c r="T212" s="283">
        <v>25743.599999999999</v>
      </c>
      <c r="U212" s="296">
        <v>25743.599999999999</v>
      </c>
      <c r="V212" s="88">
        <f t="shared" si="212"/>
        <v>0</v>
      </c>
      <c r="W212" s="280">
        <v>2145300</v>
      </c>
      <c r="X212" s="43">
        <v>1.302E-2</v>
      </c>
      <c r="Y212" s="88">
        <f t="shared" si="227"/>
        <v>27931.806</v>
      </c>
      <c r="Z212" s="282"/>
      <c r="AA212" s="283">
        <v>27931.81</v>
      </c>
      <c r="AB212" s="296">
        <v>27931.81</v>
      </c>
      <c r="AC212" s="246">
        <f t="shared" si="236"/>
        <v>-4.0000000008149073E-3</v>
      </c>
      <c r="AD212" s="280">
        <v>2145300</v>
      </c>
      <c r="AE212" s="43">
        <v>1.3827000000000001E-2</v>
      </c>
      <c r="AF212" s="88">
        <f t="shared" si="214"/>
        <v>29663.063100000003</v>
      </c>
      <c r="AG212" s="282"/>
      <c r="AH212" s="286">
        <v>29663.06</v>
      </c>
      <c r="AI212" s="296">
        <v>29663.06</v>
      </c>
      <c r="AJ212" s="88">
        <f t="shared" si="228"/>
        <v>3.1000000017229468E-3</v>
      </c>
      <c r="AK212" s="280">
        <v>2145300</v>
      </c>
      <c r="AL212" s="43">
        <v>1.4795000000000001E-2</v>
      </c>
      <c r="AM212" s="302">
        <f t="shared" si="229"/>
        <v>31739.713500000002</v>
      </c>
      <c r="AN212" s="302"/>
      <c r="AO212" s="286">
        <v>31739.71</v>
      </c>
      <c r="AP212" s="296">
        <v>31739.71</v>
      </c>
      <c r="AQ212" s="304">
        <f t="shared" si="217"/>
        <v>3.5000000025320332E-3</v>
      </c>
      <c r="AR212" s="280">
        <v>4940000</v>
      </c>
      <c r="AS212" s="43">
        <v>1.4999999999999999E-2</v>
      </c>
      <c r="AT212" s="302">
        <f t="shared" si="230"/>
        <v>74100</v>
      </c>
      <c r="AU212" s="302"/>
      <c r="AV212" s="286">
        <v>74100</v>
      </c>
      <c r="AW212" s="296">
        <v>74100</v>
      </c>
      <c r="AX212" s="302">
        <f t="shared" si="218"/>
        <v>0</v>
      </c>
      <c r="AY212" s="280">
        <v>4940000</v>
      </c>
      <c r="AZ212" s="43">
        <v>1.5900000000000001E-2</v>
      </c>
      <c r="BA212" s="310">
        <f t="shared" si="231"/>
        <v>78546</v>
      </c>
      <c r="BB212" s="310"/>
      <c r="BC212" s="311">
        <v>78546</v>
      </c>
      <c r="BD212" s="296">
        <v>78546</v>
      </c>
      <c r="BE212" s="310">
        <f t="shared" si="219"/>
        <v>0</v>
      </c>
      <c r="BF212" s="280">
        <v>4940000</v>
      </c>
      <c r="BG212" s="43">
        <v>1.6934000000000001E-2</v>
      </c>
      <c r="BH212" s="302">
        <f t="shared" si="232"/>
        <v>83653.960000000006</v>
      </c>
      <c r="BI212" s="302"/>
      <c r="BJ212" s="311">
        <v>83653.960000000006</v>
      </c>
      <c r="BK212" s="319">
        <v>83653.960000000006</v>
      </c>
      <c r="BL212" s="302">
        <f t="shared" si="220"/>
        <v>0</v>
      </c>
      <c r="BM212" s="280">
        <v>4940000</v>
      </c>
      <c r="BN212" s="43">
        <v>1.7950000000000001E-2</v>
      </c>
      <c r="BO212" s="302">
        <f t="shared" si="233"/>
        <v>88673</v>
      </c>
      <c r="BP212" s="302"/>
      <c r="BQ212" s="311">
        <v>88673</v>
      </c>
      <c r="BR212" s="296">
        <v>88673</v>
      </c>
      <c r="BS212" s="302">
        <f t="shared" si="221"/>
        <v>0</v>
      </c>
      <c r="BT212" s="369">
        <v>4940000</v>
      </c>
      <c r="BU212" s="332">
        <v>1.9026999999999999E-2</v>
      </c>
      <c r="BV212" s="190">
        <f t="shared" si="215"/>
        <v>93993.37999999999</v>
      </c>
      <c r="BW212" s="335"/>
      <c r="BX212" s="344">
        <v>93993.38</v>
      </c>
      <c r="BY212" s="334">
        <v>93993.38</v>
      </c>
      <c r="BZ212" s="190">
        <f t="shared" si="240"/>
        <v>-1.4551915228366852E-11</v>
      </c>
      <c r="CA212" s="139">
        <v>4940000</v>
      </c>
      <c r="CB212" s="345">
        <v>2.0073000000000001E-2</v>
      </c>
      <c r="CC212" s="194">
        <f t="shared" si="234"/>
        <v>99160.62000000001</v>
      </c>
      <c r="CD212" s="190"/>
      <c r="CE212" s="142">
        <v>99160.62</v>
      </c>
      <c r="CF212" s="204"/>
      <c r="CG212" s="194">
        <f t="shared" si="235"/>
        <v>0</v>
      </c>
      <c r="CH212" s="377">
        <v>4940000</v>
      </c>
      <c r="CI212" s="352">
        <v>2.1277999999999998E-2</v>
      </c>
      <c r="CJ212" s="348">
        <f t="shared" si="222"/>
        <v>105113.31999999999</v>
      </c>
      <c r="CK212" s="348"/>
      <c r="CL212" s="142"/>
      <c r="CM212" s="218"/>
      <c r="CN212" s="348">
        <f t="shared" si="223"/>
        <v>105113.31999999999</v>
      </c>
      <c r="CO212" s="355"/>
      <c r="CP212" s="220">
        <f t="shared" si="224"/>
        <v>105113.32259999998</v>
      </c>
      <c r="CQ212" s="348"/>
      <c r="CR212" s="6"/>
    </row>
    <row r="213" spans="1:97" s="2" customFormat="1" ht="30">
      <c r="A213" s="6" t="s">
        <v>485</v>
      </c>
      <c r="B213" s="363" t="s">
        <v>539</v>
      </c>
      <c r="C213" s="6" t="s">
        <v>473</v>
      </c>
      <c r="D213" s="274" t="s">
        <v>474</v>
      </c>
      <c r="E213" s="43">
        <v>535</v>
      </c>
      <c r="F213" s="43"/>
      <c r="G213" s="49" t="s">
        <v>45</v>
      </c>
      <c r="H213" s="362" t="s">
        <v>540</v>
      </c>
      <c r="I213" s="280">
        <v>648670</v>
      </c>
      <c r="J213" s="267" t="s">
        <v>476</v>
      </c>
      <c r="K213" s="72">
        <v>22970.7</v>
      </c>
      <c r="L213" s="282"/>
      <c r="M213" s="294">
        <v>22970.7</v>
      </c>
      <c r="N213" s="284"/>
      <c r="O213" s="75">
        <f t="shared" si="225"/>
        <v>0</v>
      </c>
      <c r="P213" s="280">
        <v>0</v>
      </c>
      <c r="Q213" s="43">
        <v>1.2E-2</v>
      </c>
      <c r="R213" s="72">
        <f t="shared" si="226"/>
        <v>0</v>
      </c>
      <c r="S213" s="282"/>
      <c r="T213" s="283">
        <v>0</v>
      </c>
      <c r="U213" s="296"/>
      <c r="V213" s="88">
        <f t="shared" si="212"/>
        <v>0</v>
      </c>
      <c r="W213" s="280">
        <v>0</v>
      </c>
      <c r="X213" s="43">
        <v>1.302E-2</v>
      </c>
      <c r="Y213" s="88">
        <f t="shared" si="227"/>
        <v>0</v>
      </c>
      <c r="Z213" s="282"/>
      <c r="AA213" s="283">
        <v>0</v>
      </c>
      <c r="AB213" s="296"/>
      <c r="AC213" s="246">
        <f t="shared" si="236"/>
        <v>0</v>
      </c>
      <c r="AD213" s="280">
        <v>0</v>
      </c>
      <c r="AE213" s="43">
        <v>1.3827000000000001E-2</v>
      </c>
      <c r="AF213" s="88">
        <f t="shared" si="214"/>
        <v>0</v>
      </c>
      <c r="AG213" s="282"/>
      <c r="AH213" s="286"/>
      <c r="AI213" s="296"/>
      <c r="AJ213" s="88">
        <f t="shared" si="228"/>
        <v>0</v>
      </c>
      <c r="AK213" s="280">
        <v>0</v>
      </c>
      <c r="AL213" s="43">
        <v>1.4795000000000001E-2</v>
      </c>
      <c r="AM213" s="302">
        <f t="shared" si="229"/>
        <v>0</v>
      </c>
      <c r="AN213" s="302"/>
      <c r="AO213" s="286"/>
      <c r="AP213" s="296"/>
      <c r="AQ213" s="304">
        <f t="shared" si="217"/>
        <v>0</v>
      </c>
      <c r="AR213" s="280">
        <v>5980000</v>
      </c>
      <c r="AS213" s="43">
        <v>1.4999999999999999E-2</v>
      </c>
      <c r="AT213" s="302">
        <f t="shared" si="230"/>
        <v>89700</v>
      </c>
      <c r="AU213" s="302"/>
      <c r="AV213" s="286">
        <v>89700</v>
      </c>
      <c r="AW213" s="296">
        <v>89700</v>
      </c>
      <c r="AX213" s="302">
        <f t="shared" si="218"/>
        <v>0</v>
      </c>
      <c r="AY213" s="280">
        <v>5980000</v>
      </c>
      <c r="AZ213" s="43">
        <v>1.5900000000000001E-2</v>
      </c>
      <c r="BA213" s="310">
        <f t="shared" si="231"/>
        <v>95082</v>
      </c>
      <c r="BB213" s="310"/>
      <c r="BC213" s="311">
        <v>95082</v>
      </c>
      <c r="BD213" s="296">
        <v>95082</v>
      </c>
      <c r="BE213" s="310">
        <f t="shared" si="219"/>
        <v>0</v>
      </c>
      <c r="BF213" s="280">
        <v>5980000</v>
      </c>
      <c r="BG213" s="43">
        <v>1.6934000000000001E-2</v>
      </c>
      <c r="BH213" s="302">
        <f t="shared" si="232"/>
        <v>101265.32</v>
      </c>
      <c r="BI213" s="302"/>
      <c r="BJ213" s="311">
        <v>101265.32</v>
      </c>
      <c r="BK213" s="319">
        <v>101265.32</v>
      </c>
      <c r="BL213" s="302">
        <f t="shared" si="220"/>
        <v>0</v>
      </c>
      <c r="BM213" s="280">
        <v>5980000</v>
      </c>
      <c r="BN213" s="43">
        <v>1.7950000000000001E-2</v>
      </c>
      <c r="BO213" s="302">
        <f t="shared" si="233"/>
        <v>107341</v>
      </c>
      <c r="BP213" s="302"/>
      <c r="BQ213" s="311">
        <v>107341</v>
      </c>
      <c r="BR213" s="296"/>
      <c r="BS213" s="302">
        <f t="shared" si="221"/>
        <v>0</v>
      </c>
      <c r="BT213" s="369">
        <v>5980000</v>
      </c>
      <c r="BU213" s="332">
        <v>1.9026999999999999E-2</v>
      </c>
      <c r="BV213" s="190">
        <f t="shared" si="215"/>
        <v>113781.45999999999</v>
      </c>
      <c r="BW213" s="335"/>
      <c r="BX213" s="344">
        <v>113781.46</v>
      </c>
      <c r="BY213" s="334">
        <v>113781.46</v>
      </c>
      <c r="BZ213" s="190">
        <f t="shared" si="240"/>
        <v>-1.4551915228366852E-11</v>
      </c>
      <c r="CA213" s="139">
        <v>5980000</v>
      </c>
      <c r="CB213" s="345">
        <v>2.0073000000000001E-2</v>
      </c>
      <c r="CC213" s="194">
        <f t="shared" si="234"/>
        <v>120036.54000000001</v>
      </c>
      <c r="CD213" s="190"/>
      <c r="CE213" s="142">
        <v>120036.54</v>
      </c>
      <c r="CF213" s="204"/>
      <c r="CG213" s="194">
        <f t="shared" si="235"/>
        <v>0</v>
      </c>
      <c r="CH213" s="377">
        <v>5980000</v>
      </c>
      <c r="CI213" s="352">
        <v>2.1277999999999998E-2</v>
      </c>
      <c r="CJ213" s="348">
        <f t="shared" si="222"/>
        <v>127242.43999999999</v>
      </c>
      <c r="CK213" s="348"/>
      <c r="CL213" s="142"/>
      <c r="CM213" s="218"/>
      <c r="CN213" s="348">
        <f t="shared" si="223"/>
        <v>127242.43999999999</v>
      </c>
      <c r="CO213" s="355"/>
      <c r="CP213" s="220">
        <f t="shared" si="224"/>
        <v>127242.43999999997</v>
      </c>
      <c r="CQ213" s="348"/>
      <c r="CR213" s="6"/>
    </row>
    <row r="214" spans="1:97" s="2" customFormat="1" ht="30">
      <c r="A214" s="6" t="s">
        <v>541</v>
      </c>
      <c r="B214" s="363" t="s">
        <v>206</v>
      </c>
      <c r="C214" s="6" t="s">
        <v>473</v>
      </c>
      <c r="D214" s="41" t="s">
        <v>474</v>
      </c>
      <c r="E214" s="267">
        <v>424</v>
      </c>
      <c r="F214" s="43" t="s">
        <v>542</v>
      </c>
      <c r="G214" s="49" t="s">
        <v>543</v>
      </c>
      <c r="H214" s="362" t="s">
        <v>544</v>
      </c>
      <c r="I214" s="280">
        <v>3780</v>
      </c>
      <c r="J214" s="267" t="s">
        <v>476</v>
      </c>
      <c r="K214" s="72">
        <v>405.13</v>
      </c>
      <c r="L214" s="282"/>
      <c r="M214" s="311">
        <v>405.13</v>
      </c>
      <c r="N214" s="284"/>
      <c r="O214" s="75">
        <f t="shared" si="225"/>
        <v>0</v>
      </c>
      <c r="P214" s="280">
        <v>0</v>
      </c>
      <c r="Q214" s="43">
        <v>1.2E-2</v>
      </c>
      <c r="R214" s="72">
        <f t="shared" si="226"/>
        <v>0</v>
      </c>
      <c r="S214" s="282"/>
      <c r="T214" s="286">
        <v>0</v>
      </c>
      <c r="U214" s="284"/>
      <c r="V214" s="88">
        <f t="shared" si="212"/>
        <v>0</v>
      </c>
      <c r="W214" s="280">
        <v>0</v>
      </c>
      <c r="X214" s="43">
        <v>1.302E-2</v>
      </c>
      <c r="Y214" s="88">
        <f t="shared" si="227"/>
        <v>0</v>
      </c>
      <c r="Z214" s="282"/>
      <c r="AA214" s="286">
        <v>0</v>
      </c>
      <c r="AB214" s="284"/>
      <c r="AC214" s="246">
        <f t="shared" si="236"/>
        <v>0</v>
      </c>
      <c r="AD214" s="280">
        <v>0</v>
      </c>
      <c r="AE214" s="43">
        <v>1.3827000000000001E-2</v>
      </c>
      <c r="AF214" s="88">
        <f t="shared" si="214"/>
        <v>0</v>
      </c>
      <c r="AG214" s="282"/>
      <c r="AH214" s="286"/>
      <c r="AI214" s="284"/>
      <c r="AJ214" s="88">
        <f t="shared" si="228"/>
        <v>0</v>
      </c>
      <c r="AK214" s="280">
        <v>0</v>
      </c>
      <c r="AL214" s="43">
        <v>1.4795000000000001E-2</v>
      </c>
      <c r="AM214" s="302">
        <f t="shared" si="229"/>
        <v>0</v>
      </c>
      <c r="AN214" s="302"/>
      <c r="AO214" s="286"/>
      <c r="AP214" s="284"/>
      <c r="AQ214" s="304">
        <f t="shared" si="217"/>
        <v>0</v>
      </c>
      <c r="AR214" s="280">
        <v>0</v>
      </c>
      <c r="AS214" s="43">
        <v>1.4999999999999999E-2</v>
      </c>
      <c r="AT214" s="302">
        <f t="shared" si="230"/>
        <v>0</v>
      </c>
      <c r="AU214" s="302"/>
      <c r="AV214" s="286"/>
      <c r="AW214" s="284"/>
      <c r="AX214" s="302">
        <f t="shared" si="218"/>
        <v>0</v>
      </c>
      <c r="AY214" s="280">
        <v>0</v>
      </c>
      <c r="AZ214" s="43">
        <v>1.5900000000000001E-2</v>
      </c>
      <c r="BA214" s="310">
        <f t="shared" si="231"/>
        <v>0</v>
      </c>
      <c r="BB214" s="310"/>
      <c r="BC214" s="311"/>
      <c r="BD214" s="284"/>
      <c r="BE214" s="310">
        <f t="shared" si="219"/>
        <v>0</v>
      </c>
      <c r="BF214" s="280">
        <v>0</v>
      </c>
      <c r="BG214" s="43">
        <v>1.6934000000000001E-2</v>
      </c>
      <c r="BH214" s="302">
        <f t="shared" si="232"/>
        <v>0</v>
      </c>
      <c r="BI214" s="302"/>
      <c r="BJ214" s="311"/>
      <c r="BK214" s="323"/>
      <c r="BL214" s="302">
        <f t="shared" si="220"/>
        <v>0</v>
      </c>
      <c r="BM214" s="280">
        <v>0</v>
      </c>
      <c r="BN214" s="43">
        <v>1.7950000000000001E-2</v>
      </c>
      <c r="BO214" s="302">
        <f t="shared" si="233"/>
        <v>0</v>
      </c>
      <c r="BP214" s="302"/>
      <c r="BQ214" s="311"/>
      <c r="BR214" s="284"/>
      <c r="BS214" s="302">
        <f t="shared" si="221"/>
        <v>0</v>
      </c>
      <c r="BT214" s="369">
        <v>170000</v>
      </c>
      <c r="BU214" s="332">
        <v>1.9026999999999999E-2</v>
      </c>
      <c r="BV214" s="337">
        <f t="shared" si="215"/>
        <v>3234.5899999999997</v>
      </c>
      <c r="BW214" s="335"/>
      <c r="BX214" s="344">
        <v>3234.59</v>
      </c>
      <c r="BY214" s="339">
        <v>3234.59</v>
      </c>
      <c r="BZ214" s="337">
        <f t="shared" si="240"/>
        <v>-4.5474735088646412E-13</v>
      </c>
      <c r="CA214" s="139">
        <v>170000</v>
      </c>
      <c r="CB214" s="345">
        <v>2.0073000000000001E-2</v>
      </c>
      <c r="CC214" s="141">
        <f t="shared" si="234"/>
        <v>3412.4100000000003</v>
      </c>
      <c r="CD214" s="337"/>
      <c r="CE214" s="142">
        <v>3412.41</v>
      </c>
      <c r="CF214" s="218"/>
      <c r="CG214" s="141">
        <f t="shared" si="235"/>
        <v>0</v>
      </c>
      <c r="CH214" s="377">
        <v>170000</v>
      </c>
      <c r="CI214" s="352">
        <v>2.1277999999999998E-2</v>
      </c>
      <c r="CJ214" s="348">
        <f t="shared" si="222"/>
        <v>3617.2599999999998</v>
      </c>
      <c r="CK214" s="349"/>
      <c r="CL214" s="142"/>
      <c r="CM214" s="218"/>
      <c r="CN214" s="348">
        <f t="shared" si="223"/>
        <v>3617.2599999999998</v>
      </c>
      <c r="CO214" s="355"/>
      <c r="CP214" s="220">
        <f t="shared" si="224"/>
        <v>3617.2599999999993</v>
      </c>
      <c r="CQ214" s="220"/>
      <c r="CR214" s="6"/>
      <c r="CS214" s="227" t="s">
        <v>42</v>
      </c>
    </row>
    <row r="215" spans="1:97" s="2" customFormat="1" ht="30">
      <c r="A215" s="6" t="s">
        <v>545</v>
      </c>
      <c r="B215" s="363" t="s">
        <v>546</v>
      </c>
      <c r="C215" s="6" t="s">
        <v>473</v>
      </c>
      <c r="D215" s="274" t="s">
        <v>474</v>
      </c>
      <c r="E215" s="43">
        <v>553</v>
      </c>
      <c r="F215" s="43"/>
      <c r="G215" s="49" t="s">
        <v>45</v>
      </c>
      <c r="H215" s="362" t="s">
        <v>547</v>
      </c>
      <c r="I215" s="280">
        <v>22340</v>
      </c>
      <c r="J215" s="267" t="s">
        <v>476</v>
      </c>
      <c r="K215" s="72">
        <v>788.6</v>
      </c>
      <c r="L215" s="282"/>
      <c r="M215" s="294">
        <v>788.6</v>
      </c>
      <c r="N215" s="284"/>
      <c r="O215" s="75">
        <f t="shared" si="225"/>
        <v>0</v>
      </c>
      <c r="P215" s="280">
        <v>100110</v>
      </c>
      <c r="Q215" s="43">
        <v>1.2E-2</v>
      </c>
      <c r="R215" s="72">
        <f t="shared" si="226"/>
        <v>1201.32</v>
      </c>
      <c r="S215" s="365">
        <f t="shared" ref="S215:S219" si="242">Q215*18000</f>
        <v>216</v>
      </c>
      <c r="T215" s="283">
        <v>1201.32</v>
      </c>
      <c r="U215" s="296">
        <v>1201.32</v>
      </c>
      <c r="V215" s="88">
        <f t="shared" si="212"/>
        <v>-216</v>
      </c>
      <c r="W215" s="280">
        <v>100110</v>
      </c>
      <c r="X215" s="43">
        <v>1.302E-2</v>
      </c>
      <c r="Y215" s="88">
        <f t="shared" si="227"/>
        <v>1303.4322</v>
      </c>
      <c r="Z215" s="365">
        <f t="shared" ref="Z215:Z219" si="243">X215*18000</f>
        <v>234.36</v>
      </c>
      <c r="AA215" s="283">
        <v>1303.43</v>
      </c>
      <c r="AB215" s="315">
        <v>334.36</v>
      </c>
      <c r="AC215" s="246">
        <f t="shared" si="236"/>
        <v>-234.3578</v>
      </c>
      <c r="AD215" s="280">
        <v>100110</v>
      </c>
      <c r="AE215" s="43">
        <v>1.3827000000000001E-2</v>
      </c>
      <c r="AF215" s="88">
        <f t="shared" si="214"/>
        <v>1384.2209700000001</v>
      </c>
      <c r="AG215" s="365">
        <f t="shared" ref="AG215:AG219" si="244">AE215*18000</f>
        <v>248.88600000000002</v>
      </c>
      <c r="AH215" s="286">
        <v>1135.33</v>
      </c>
      <c r="AI215" s="296"/>
      <c r="AJ215" s="88">
        <f t="shared" si="228"/>
        <v>4.9700000001848821E-3</v>
      </c>
      <c r="AK215" s="280">
        <v>100110</v>
      </c>
      <c r="AL215" s="43">
        <v>1.4657E-2</v>
      </c>
      <c r="AM215" s="302">
        <f t="shared" si="229"/>
        <v>1467.3122699999999</v>
      </c>
      <c r="AN215" s="302">
        <f>AL215*18000</f>
        <v>263.82600000000002</v>
      </c>
      <c r="AO215" s="286">
        <v>1203.48</v>
      </c>
      <c r="AP215" s="296">
        <v>1203.48</v>
      </c>
      <c r="AQ215" s="304">
        <f t="shared" si="217"/>
        <v>6.2699999998585554E-3</v>
      </c>
      <c r="AR215" s="280">
        <v>182000</v>
      </c>
      <c r="AS215" s="43">
        <v>1.4999999999999999E-2</v>
      </c>
      <c r="AT215" s="302">
        <f t="shared" si="230"/>
        <v>2730</v>
      </c>
      <c r="AU215" s="302"/>
      <c r="AV215" s="286">
        <v>2730</v>
      </c>
      <c r="AW215" s="296"/>
      <c r="AX215" s="302">
        <f t="shared" si="218"/>
        <v>0</v>
      </c>
      <c r="AY215" s="280">
        <v>182000</v>
      </c>
      <c r="AZ215" s="43">
        <v>1.5900000000000001E-2</v>
      </c>
      <c r="BA215" s="310">
        <f t="shared" si="231"/>
        <v>2893.8</v>
      </c>
      <c r="BB215" s="310"/>
      <c r="BC215" s="311">
        <v>2893.8</v>
      </c>
      <c r="BD215" s="296">
        <v>2893.8</v>
      </c>
      <c r="BE215" s="310">
        <f t="shared" si="219"/>
        <v>0</v>
      </c>
      <c r="BF215" s="280">
        <v>182000</v>
      </c>
      <c r="BG215" s="43">
        <v>1.6934000000000001E-2</v>
      </c>
      <c r="BH215" s="302">
        <f t="shared" si="232"/>
        <v>3081.9880000000003</v>
      </c>
      <c r="BI215" s="302"/>
      <c r="BJ215" s="311">
        <v>3081.99</v>
      </c>
      <c r="BK215" s="319">
        <v>3081.99</v>
      </c>
      <c r="BL215" s="302">
        <f t="shared" si="220"/>
        <v>-1.9999999994979589E-3</v>
      </c>
      <c r="BM215" s="280">
        <v>182000</v>
      </c>
      <c r="BN215" s="43">
        <v>1.7950000000000001E-2</v>
      </c>
      <c r="BO215" s="302">
        <f t="shared" si="233"/>
        <v>3266.9</v>
      </c>
      <c r="BP215" s="302"/>
      <c r="BQ215" s="311"/>
      <c r="BR215" s="296"/>
      <c r="BS215" s="318">
        <f t="shared" si="221"/>
        <v>3266.9</v>
      </c>
      <c r="BT215" s="369">
        <v>246000</v>
      </c>
      <c r="BU215" s="332">
        <v>1.9026999999999999E-2</v>
      </c>
      <c r="BV215" s="190">
        <f t="shared" si="215"/>
        <v>4680.6419999999998</v>
      </c>
      <c r="BW215" s="335"/>
      <c r="BX215" s="344"/>
      <c r="BY215" s="334"/>
      <c r="BZ215" s="371">
        <f t="shared" si="240"/>
        <v>4680.6419999999998</v>
      </c>
      <c r="CA215" s="139">
        <v>246000</v>
      </c>
      <c r="CB215" s="345">
        <v>2.0073000000000001E-2</v>
      </c>
      <c r="CC215" s="194">
        <f t="shared" si="234"/>
        <v>4937.9580000000005</v>
      </c>
      <c r="CD215" s="371"/>
      <c r="CE215" s="142">
        <v>12435.15</v>
      </c>
      <c r="CF215" s="204"/>
      <c r="CG215" s="208">
        <f t="shared" si="235"/>
        <v>-7497.1919999999991</v>
      </c>
      <c r="CH215" s="377">
        <v>246000</v>
      </c>
      <c r="CI215" s="352">
        <v>2.1277999999999998E-2</v>
      </c>
      <c r="CJ215" s="348">
        <f t="shared" si="222"/>
        <v>5234.3879999999999</v>
      </c>
      <c r="CK215" s="387"/>
      <c r="CL215" s="223"/>
      <c r="CM215" s="224"/>
      <c r="CN215" s="348">
        <f t="shared" si="223"/>
        <v>5234.3879999999999</v>
      </c>
      <c r="CO215" s="355"/>
      <c r="CP215" s="220">
        <f t="shared" si="224"/>
        <v>5234.3894400000017</v>
      </c>
      <c r="CQ215" s="348">
        <v>0</v>
      </c>
      <c r="CR215" s="6"/>
    </row>
    <row r="216" spans="1:97" s="2" customFormat="1" ht="30">
      <c r="A216" s="6" t="s">
        <v>548</v>
      </c>
      <c r="B216" s="363" t="s">
        <v>549</v>
      </c>
      <c r="C216" s="6" t="s">
        <v>473</v>
      </c>
      <c r="D216" s="274" t="s">
        <v>474</v>
      </c>
      <c r="E216" s="43">
        <v>554</v>
      </c>
      <c r="F216" s="43"/>
      <c r="G216" s="49" t="s">
        <v>45</v>
      </c>
      <c r="H216" s="362" t="s">
        <v>550</v>
      </c>
      <c r="I216" s="280">
        <v>22340</v>
      </c>
      <c r="J216" s="267" t="s">
        <v>476</v>
      </c>
      <c r="K216" s="72">
        <v>788.6</v>
      </c>
      <c r="L216" s="282"/>
      <c r="M216" s="294">
        <v>788.6</v>
      </c>
      <c r="N216" s="284"/>
      <c r="O216" s="75">
        <f t="shared" si="225"/>
        <v>0</v>
      </c>
      <c r="P216" s="280">
        <v>100110</v>
      </c>
      <c r="Q216" s="43">
        <v>1.2E-2</v>
      </c>
      <c r="R216" s="72">
        <f t="shared" si="226"/>
        <v>1201.32</v>
      </c>
      <c r="S216" s="282"/>
      <c r="T216" s="283">
        <v>1201.32</v>
      </c>
      <c r="U216" s="296">
        <v>1201.32</v>
      </c>
      <c r="V216" s="88">
        <f t="shared" si="212"/>
        <v>0</v>
      </c>
      <c r="W216" s="280">
        <v>100110</v>
      </c>
      <c r="X216" s="43">
        <v>1.302E-2</v>
      </c>
      <c r="Y216" s="88">
        <f t="shared" si="227"/>
        <v>1303.4322</v>
      </c>
      <c r="Z216" s="282"/>
      <c r="AA216" s="283">
        <v>1303.43</v>
      </c>
      <c r="AB216" s="315">
        <v>334.36</v>
      </c>
      <c r="AC216" s="246">
        <f t="shared" si="236"/>
        <v>2.1999999999025022E-3</v>
      </c>
      <c r="AD216" s="280">
        <v>100110</v>
      </c>
      <c r="AE216" s="43">
        <v>1.3827000000000001E-2</v>
      </c>
      <c r="AF216" s="88">
        <f t="shared" si="214"/>
        <v>1384.2209700000001</v>
      </c>
      <c r="AG216" s="282"/>
      <c r="AH216" s="286">
        <v>1384.22</v>
      </c>
      <c r="AI216" s="296"/>
      <c r="AJ216" s="88">
        <f t="shared" si="228"/>
        <v>9.7000000005209586E-4</v>
      </c>
      <c r="AK216" s="280">
        <v>100110</v>
      </c>
      <c r="AL216" s="43">
        <v>1.4657E-2</v>
      </c>
      <c r="AM216" s="302">
        <f t="shared" si="229"/>
        <v>1467.3122699999999</v>
      </c>
      <c r="AN216" s="302"/>
      <c r="AO216" s="286">
        <v>1467.31</v>
      </c>
      <c r="AP216" s="296">
        <v>1467.31</v>
      </c>
      <c r="AQ216" s="304">
        <f t="shared" si="217"/>
        <v>2.2699999999531428E-3</v>
      </c>
      <c r="AR216" s="280">
        <v>182000</v>
      </c>
      <c r="AS216" s="43">
        <v>1.4999999999999999E-2</v>
      </c>
      <c r="AT216" s="302">
        <f t="shared" si="230"/>
        <v>2730</v>
      </c>
      <c r="AU216" s="302"/>
      <c r="AV216" s="286">
        <v>2730</v>
      </c>
      <c r="AW216" s="296"/>
      <c r="AX216" s="302">
        <f t="shared" si="218"/>
        <v>0</v>
      </c>
      <c r="AY216" s="280">
        <v>182000</v>
      </c>
      <c r="AZ216" s="43">
        <v>1.5900000000000001E-2</v>
      </c>
      <c r="BA216" s="310">
        <f t="shared" si="231"/>
        <v>2893.8</v>
      </c>
      <c r="BB216" s="310"/>
      <c r="BC216" s="311">
        <v>2893.8</v>
      </c>
      <c r="BD216" s="296">
        <v>2893.8</v>
      </c>
      <c r="BE216" s="310">
        <f t="shared" si="219"/>
        <v>0</v>
      </c>
      <c r="BF216" s="280">
        <v>182000</v>
      </c>
      <c r="BG216" s="43">
        <v>1.6934000000000001E-2</v>
      </c>
      <c r="BH216" s="302">
        <f t="shared" si="232"/>
        <v>3081.9880000000003</v>
      </c>
      <c r="BI216" s="302"/>
      <c r="BJ216" s="311">
        <v>3081.99</v>
      </c>
      <c r="BK216" s="319"/>
      <c r="BL216" s="302">
        <f t="shared" si="220"/>
        <v>-1.9999999994979589E-3</v>
      </c>
      <c r="BM216" s="280">
        <v>182000</v>
      </c>
      <c r="BN216" s="43">
        <v>1.7950000000000001E-2</v>
      </c>
      <c r="BO216" s="302">
        <f t="shared" si="233"/>
        <v>3266.9</v>
      </c>
      <c r="BP216" s="302"/>
      <c r="BQ216" s="311"/>
      <c r="BR216" s="296"/>
      <c r="BS216" s="318">
        <f t="shared" si="221"/>
        <v>3266.9</v>
      </c>
      <c r="BT216" s="369">
        <v>246000</v>
      </c>
      <c r="BU216" s="332">
        <v>1.9026999999999999E-2</v>
      </c>
      <c r="BV216" s="190">
        <f t="shared" si="215"/>
        <v>4680.6419999999998</v>
      </c>
      <c r="BW216" s="335"/>
      <c r="BX216" s="344"/>
      <c r="BY216" s="334"/>
      <c r="BZ216" s="371">
        <f t="shared" si="240"/>
        <v>4680.6419999999998</v>
      </c>
      <c r="CA216" s="139">
        <v>246000</v>
      </c>
      <c r="CB216" s="345">
        <v>2.0073000000000001E-2</v>
      </c>
      <c r="CC216" s="194">
        <f t="shared" si="234"/>
        <v>4937.9580000000005</v>
      </c>
      <c r="CD216" s="371"/>
      <c r="CE216" s="142">
        <v>12885.5</v>
      </c>
      <c r="CF216" s="204"/>
      <c r="CG216" s="208">
        <f t="shared" si="235"/>
        <v>-7947.5419999999995</v>
      </c>
      <c r="CH216" s="377">
        <v>246000</v>
      </c>
      <c r="CI216" s="352">
        <v>2.1277999999999998E-2</v>
      </c>
      <c r="CJ216" s="348">
        <f t="shared" si="222"/>
        <v>5234.3879999999999</v>
      </c>
      <c r="CK216" s="387"/>
      <c r="CL216" s="223"/>
      <c r="CM216" s="224"/>
      <c r="CN216" s="348">
        <f t="shared" si="223"/>
        <v>5234.3879999999999</v>
      </c>
      <c r="CO216" s="355"/>
      <c r="CP216" s="220">
        <f t="shared" si="224"/>
        <v>5234.3914400000003</v>
      </c>
      <c r="CQ216" s="348">
        <v>0</v>
      </c>
      <c r="CR216" s="6"/>
    </row>
    <row r="217" spans="1:97" s="2" customFormat="1" ht="30">
      <c r="A217" s="6" t="s">
        <v>551</v>
      </c>
      <c r="B217" s="363" t="s">
        <v>552</v>
      </c>
      <c r="C217" s="6" t="s">
        <v>473</v>
      </c>
      <c r="D217" s="274" t="s">
        <v>474</v>
      </c>
      <c r="E217" s="43">
        <v>604</v>
      </c>
      <c r="F217" s="6"/>
      <c r="G217" s="49" t="s">
        <v>45</v>
      </c>
      <c r="H217" s="362"/>
      <c r="I217" s="280"/>
      <c r="J217" s="267" t="s">
        <v>476</v>
      </c>
      <c r="K217" s="72"/>
      <c r="L217" s="282"/>
      <c r="M217" s="294"/>
      <c r="N217" s="284"/>
      <c r="O217" s="75">
        <f t="shared" si="225"/>
        <v>0</v>
      </c>
      <c r="P217" s="280"/>
      <c r="Q217" s="43">
        <v>1.2E-2</v>
      </c>
      <c r="R217" s="72">
        <f t="shared" si="226"/>
        <v>0</v>
      </c>
      <c r="S217" s="282"/>
      <c r="T217" s="283"/>
      <c r="U217" s="296"/>
      <c r="V217" s="88"/>
      <c r="W217" s="280"/>
      <c r="X217" s="43">
        <v>1.302E-2</v>
      </c>
      <c r="Y217" s="88">
        <f t="shared" si="227"/>
        <v>0</v>
      </c>
      <c r="Z217" s="282"/>
      <c r="AA217" s="283"/>
      <c r="AB217" s="296"/>
      <c r="AC217" s="246">
        <f t="shared" si="236"/>
        <v>0</v>
      </c>
      <c r="AD217" s="280"/>
      <c r="AE217" s="43">
        <v>1.3827000000000001E-2</v>
      </c>
      <c r="AF217" s="88">
        <f t="shared" si="214"/>
        <v>0</v>
      </c>
      <c r="AG217" s="282"/>
      <c r="AH217" s="286"/>
      <c r="AI217" s="296"/>
      <c r="AJ217" s="88">
        <f t="shared" si="228"/>
        <v>0</v>
      </c>
      <c r="AK217" s="280"/>
      <c r="AL217" s="43">
        <v>1.4795000000000001E-2</v>
      </c>
      <c r="AM217" s="302">
        <f t="shared" si="229"/>
        <v>0</v>
      </c>
      <c r="AN217" s="302"/>
      <c r="AO217" s="286"/>
      <c r="AP217" s="296"/>
      <c r="AQ217" s="304">
        <f t="shared" ref="AQ217:AQ249" si="245">AM217-AN217-AO217</f>
        <v>0</v>
      </c>
      <c r="AR217" s="280">
        <v>0</v>
      </c>
      <c r="AS217" s="43">
        <v>1.4999999999999999E-2</v>
      </c>
      <c r="AT217" s="302">
        <f t="shared" si="230"/>
        <v>0</v>
      </c>
      <c r="AU217" s="302"/>
      <c r="AV217" s="286"/>
      <c r="AW217" s="296"/>
      <c r="AX217" s="302">
        <f t="shared" ref="AX217:AX249" si="246">AT217-AU217-AV217</f>
        <v>0</v>
      </c>
      <c r="AY217" s="280">
        <v>0</v>
      </c>
      <c r="AZ217" s="43">
        <v>1.5900000000000001E-2</v>
      </c>
      <c r="BA217" s="310">
        <f t="shared" si="231"/>
        <v>0</v>
      </c>
      <c r="BB217" s="310"/>
      <c r="BC217" s="311"/>
      <c r="BD217" s="296"/>
      <c r="BE217" s="310">
        <f t="shared" ref="BE217:BE249" si="247">BA217-BB217-BC217</f>
        <v>0</v>
      </c>
      <c r="BF217" s="280">
        <v>0</v>
      </c>
      <c r="BG217" s="43">
        <v>1.6934000000000001E-2</v>
      </c>
      <c r="BH217" s="302">
        <f t="shared" si="232"/>
        <v>0</v>
      </c>
      <c r="BI217" s="302"/>
      <c r="BJ217" s="311"/>
      <c r="BK217" s="319"/>
      <c r="BL217" s="302">
        <f t="shared" ref="BL217:BL249" si="248">BH217-BI217-BJ217</f>
        <v>0</v>
      </c>
      <c r="BM217" s="280">
        <v>0</v>
      </c>
      <c r="BN217" s="43">
        <v>1.7950000000000001E-2</v>
      </c>
      <c r="BO217" s="302">
        <f t="shared" si="233"/>
        <v>0</v>
      </c>
      <c r="BP217" s="302"/>
      <c r="BQ217" s="311"/>
      <c r="BR217" s="296"/>
      <c r="BS217" s="302">
        <f t="shared" ref="BS217:BS249" si="249">BO217-BP217-BQ217</f>
        <v>0</v>
      </c>
      <c r="BT217" s="369"/>
      <c r="BU217" s="332">
        <v>1.9026999999999999E-2</v>
      </c>
      <c r="BV217" s="190">
        <f t="shared" si="215"/>
        <v>0</v>
      </c>
      <c r="BW217" s="335"/>
      <c r="BX217" s="344"/>
      <c r="BY217" s="334"/>
      <c r="BZ217" s="190">
        <f t="shared" si="240"/>
        <v>0</v>
      </c>
      <c r="CA217" s="6"/>
      <c r="CB217" s="6"/>
      <c r="CC217" s="194">
        <f t="shared" si="234"/>
        <v>0</v>
      </c>
      <c r="CD217" s="190"/>
      <c r="CE217" s="142"/>
      <c r="CF217" s="204"/>
      <c r="CG217" s="194">
        <f t="shared" si="235"/>
        <v>0</v>
      </c>
      <c r="CH217" s="353"/>
      <c r="CI217" s="352"/>
      <c r="CJ217" s="348">
        <f t="shared" si="222"/>
        <v>0</v>
      </c>
      <c r="CK217" s="348"/>
      <c r="CL217" s="142"/>
      <c r="CM217" s="218"/>
      <c r="CN217" s="348">
        <f t="shared" si="223"/>
        <v>0</v>
      </c>
      <c r="CO217" s="355"/>
      <c r="CP217" s="220">
        <f t="shared" si="224"/>
        <v>0</v>
      </c>
      <c r="CQ217" s="348"/>
      <c r="CR217" s="6"/>
    </row>
    <row r="218" spans="1:97" s="2" customFormat="1" ht="30">
      <c r="A218" s="6" t="s">
        <v>553</v>
      </c>
      <c r="B218" s="361" t="s">
        <v>554</v>
      </c>
      <c r="C218" s="6" t="s">
        <v>473</v>
      </c>
      <c r="D218" s="274" t="s">
        <v>474</v>
      </c>
      <c r="E218" s="43">
        <v>607</v>
      </c>
      <c r="F218" s="43"/>
      <c r="G218" s="49" t="s">
        <v>45</v>
      </c>
      <c r="H218" s="362" t="s">
        <v>555</v>
      </c>
      <c r="I218" s="280">
        <v>160240</v>
      </c>
      <c r="J218" s="267" t="s">
        <v>476</v>
      </c>
      <c r="K218" s="72">
        <v>6074.68</v>
      </c>
      <c r="L218" s="282"/>
      <c r="M218" s="294">
        <v>6074.68</v>
      </c>
      <c r="N218" s="284"/>
      <c r="O218" s="75">
        <f t="shared" si="225"/>
        <v>0</v>
      </c>
      <c r="P218" s="280">
        <v>504400</v>
      </c>
      <c r="Q218" s="43">
        <v>1.2E-2</v>
      </c>
      <c r="R218" s="72">
        <f t="shared" si="226"/>
        <v>6052.8</v>
      </c>
      <c r="S218" s="365">
        <f t="shared" si="242"/>
        <v>216</v>
      </c>
      <c r="T218" s="283">
        <v>6052.8</v>
      </c>
      <c r="U218" s="296">
        <v>6052.8</v>
      </c>
      <c r="V218" s="88">
        <f t="shared" si="212"/>
        <v>-216</v>
      </c>
      <c r="W218" s="280">
        <v>504400</v>
      </c>
      <c r="X218" s="43">
        <v>1.302E-2</v>
      </c>
      <c r="Y218" s="88">
        <f t="shared" si="227"/>
        <v>6567.2880000000005</v>
      </c>
      <c r="Z218" s="365">
        <f t="shared" si="243"/>
        <v>234.36</v>
      </c>
      <c r="AA218" s="283">
        <v>6567.29</v>
      </c>
      <c r="AB218" s="296">
        <v>6567.29</v>
      </c>
      <c r="AC218" s="246">
        <f t="shared" si="236"/>
        <v>-234.36199999999917</v>
      </c>
      <c r="AD218" s="280">
        <v>504400</v>
      </c>
      <c r="AE218" s="43">
        <v>1.3827000000000001E-2</v>
      </c>
      <c r="AF218" s="88">
        <f t="shared" si="214"/>
        <v>6974.3388000000004</v>
      </c>
      <c r="AG218" s="365">
        <f t="shared" si="244"/>
        <v>248.88600000000002</v>
      </c>
      <c r="AH218" s="286">
        <v>6725.45</v>
      </c>
      <c r="AI218" s="296">
        <v>6725.45</v>
      </c>
      <c r="AJ218" s="88">
        <f t="shared" ref="AJ218:AJ250" si="250">AF218-AG218-AH218</f>
        <v>2.8000000002066372E-3</v>
      </c>
      <c r="AK218" s="280">
        <v>504400</v>
      </c>
      <c r="AL218" s="43">
        <v>1.4795000000000001E-2</v>
      </c>
      <c r="AM218" s="302">
        <f t="shared" si="229"/>
        <v>7462.5980000000009</v>
      </c>
      <c r="AN218" s="302"/>
      <c r="AO218" s="286">
        <v>7462.6</v>
      </c>
      <c r="AP218" s="296">
        <v>7462.6</v>
      </c>
      <c r="AQ218" s="304">
        <f t="shared" si="245"/>
        <v>-1.9999999994979589E-3</v>
      </c>
      <c r="AR218" s="280">
        <v>71000</v>
      </c>
      <c r="AS218" s="43">
        <v>1.4999999999999999E-2</v>
      </c>
      <c r="AT218" s="302">
        <f t="shared" si="230"/>
        <v>1065</v>
      </c>
      <c r="AU218" s="302"/>
      <c r="AV218" s="286">
        <v>1065</v>
      </c>
      <c r="AW218" s="296"/>
      <c r="AX218" s="302">
        <f t="shared" si="246"/>
        <v>0</v>
      </c>
      <c r="AY218" s="280">
        <v>71000</v>
      </c>
      <c r="AZ218" s="43">
        <v>1.5900000000000001E-2</v>
      </c>
      <c r="BA218" s="310">
        <f t="shared" si="231"/>
        <v>1128.9000000000001</v>
      </c>
      <c r="BB218" s="310"/>
      <c r="BC218" s="311">
        <v>1128.9000000000001</v>
      </c>
      <c r="BD218" s="296">
        <v>1128.9000000000001</v>
      </c>
      <c r="BE218" s="310">
        <f t="shared" si="247"/>
        <v>0</v>
      </c>
      <c r="BF218" s="280">
        <v>71000</v>
      </c>
      <c r="BG218" s="43">
        <v>1.6934000000000001E-2</v>
      </c>
      <c r="BH218" s="302">
        <f t="shared" si="232"/>
        <v>1202.3140000000001</v>
      </c>
      <c r="BI218" s="302"/>
      <c r="BJ218" s="311">
        <v>1202.31</v>
      </c>
      <c r="BK218" s="319"/>
      <c r="BL218" s="302">
        <f t="shared" si="248"/>
        <v>4.0000000001327862E-3</v>
      </c>
      <c r="BM218" s="280">
        <v>71000</v>
      </c>
      <c r="BN218" s="43">
        <v>3.4502999999999999E-2</v>
      </c>
      <c r="BO218" s="302">
        <f t="shared" si="233"/>
        <v>2449.7129999999997</v>
      </c>
      <c r="BP218" s="302"/>
      <c r="BQ218" s="311">
        <v>2449.7130000000002</v>
      </c>
      <c r="BR218" s="296"/>
      <c r="BS218" s="302">
        <f t="shared" si="249"/>
        <v>0</v>
      </c>
      <c r="BT218" s="369">
        <v>88000</v>
      </c>
      <c r="BU218" s="346">
        <v>2.5999999999999999E-2</v>
      </c>
      <c r="BV218" s="190">
        <f t="shared" si="215"/>
        <v>2288</v>
      </c>
      <c r="BW218" s="335"/>
      <c r="BX218" s="344"/>
      <c r="BY218" s="334"/>
      <c r="BZ218" s="371">
        <f t="shared" si="240"/>
        <v>2288</v>
      </c>
      <c r="CA218" s="139">
        <v>88000</v>
      </c>
      <c r="CB218" s="347">
        <v>3.4502999999999999E-2</v>
      </c>
      <c r="CC218" s="194">
        <f t="shared" si="234"/>
        <v>3036.2640000000001</v>
      </c>
      <c r="CD218" s="371"/>
      <c r="CE218" s="142">
        <v>3036.2640000000001</v>
      </c>
      <c r="CF218" s="204"/>
      <c r="CG218" s="194">
        <f t="shared" ref="CG218:CG249" si="251">CC218-CD218-CE218</f>
        <v>0</v>
      </c>
      <c r="CH218" s="377">
        <v>88000</v>
      </c>
      <c r="CI218" s="352">
        <v>3.6573000000000001E-2</v>
      </c>
      <c r="CJ218" s="348">
        <f t="shared" si="222"/>
        <v>3218.424</v>
      </c>
      <c r="CK218" s="348"/>
      <c r="CL218" s="142"/>
      <c r="CM218" s="218"/>
      <c r="CN218" s="348">
        <f t="shared" si="223"/>
        <v>3218.424</v>
      </c>
      <c r="CO218" s="355"/>
      <c r="CP218" s="220">
        <f t="shared" si="224"/>
        <v>5056.0668000000014</v>
      </c>
      <c r="CQ218" s="348"/>
      <c r="CR218" s="6"/>
    </row>
    <row r="219" spans="1:97" s="2" customFormat="1" ht="30">
      <c r="A219" s="6" t="s">
        <v>556</v>
      </c>
      <c r="B219" s="361" t="s">
        <v>557</v>
      </c>
      <c r="C219" s="6" t="s">
        <v>473</v>
      </c>
      <c r="D219" s="274" t="s">
        <v>474</v>
      </c>
      <c r="E219" s="43">
        <v>1119</v>
      </c>
      <c r="F219" s="43"/>
      <c r="G219" s="41" t="s">
        <v>41</v>
      </c>
      <c r="H219" s="362" t="s">
        <v>558</v>
      </c>
      <c r="I219" s="280">
        <v>281560</v>
      </c>
      <c r="J219" s="267" t="s">
        <v>476</v>
      </c>
      <c r="K219" s="72">
        <v>10166.19</v>
      </c>
      <c r="L219" s="282"/>
      <c r="M219" s="294">
        <v>10166.19</v>
      </c>
      <c r="N219" s="284"/>
      <c r="O219" s="75">
        <f t="shared" si="225"/>
        <v>0</v>
      </c>
      <c r="P219" s="280">
        <v>803824</v>
      </c>
      <c r="Q219" s="43">
        <v>1.2E-2</v>
      </c>
      <c r="R219" s="72">
        <f t="shared" si="226"/>
        <v>9645.8880000000008</v>
      </c>
      <c r="S219" s="365">
        <f t="shared" si="242"/>
        <v>216</v>
      </c>
      <c r="T219" s="283">
        <v>9646.09</v>
      </c>
      <c r="U219" s="296">
        <v>9646.09</v>
      </c>
      <c r="V219" s="88">
        <f t="shared" si="212"/>
        <v>-216.20199999999932</v>
      </c>
      <c r="W219" s="280">
        <v>803824</v>
      </c>
      <c r="X219" s="43">
        <v>1.302E-2</v>
      </c>
      <c r="Y219" s="88">
        <f t="shared" si="227"/>
        <v>10465.788480000001</v>
      </c>
      <c r="Z219" s="365">
        <f t="shared" si="243"/>
        <v>234.36</v>
      </c>
      <c r="AA219" s="283">
        <v>10467.09</v>
      </c>
      <c r="AB219" s="296">
        <v>10467.09</v>
      </c>
      <c r="AC219" s="246">
        <f t="shared" si="236"/>
        <v>-235.66151999999965</v>
      </c>
      <c r="AD219" s="280">
        <v>803924</v>
      </c>
      <c r="AE219" s="43">
        <v>1.3827000000000001E-2</v>
      </c>
      <c r="AF219" s="88">
        <f t="shared" si="214"/>
        <v>11115.857148000001</v>
      </c>
      <c r="AG219" s="365">
        <f t="shared" si="244"/>
        <v>248.88600000000002</v>
      </c>
      <c r="AH219" s="286">
        <v>10866.97</v>
      </c>
      <c r="AI219" s="296">
        <v>10866.97</v>
      </c>
      <c r="AJ219" s="88">
        <f t="shared" si="250"/>
        <v>1.1480000011943048E-3</v>
      </c>
      <c r="AK219" s="280">
        <v>803924</v>
      </c>
      <c r="AL219" s="43">
        <v>1.4795000000000001E-2</v>
      </c>
      <c r="AM219" s="302">
        <f t="shared" si="229"/>
        <v>11894.05558</v>
      </c>
      <c r="AN219" s="302"/>
      <c r="AO219" s="286">
        <v>11894.06</v>
      </c>
      <c r="AP219" s="296">
        <v>11894.06</v>
      </c>
      <c r="AQ219" s="304">
        <f t="shared" si="245"/>
        <v>-4.4199999992997618E-3</v>
      </c>
      <c r="AR219" s="280">
        <v>2220000</v>
      </c>
      <c r="AS219" s="43">
        <v>1.4999999999999999E-2</v>
      </c>
      <c r="AT219" s="302">
        <f t="shared" si="230"/>
        <v>33300</v>
      </c>
      <c r="AU219" s="302"/>
      <c r="AV219" s="286">
        <v>33300</v>
      </c>
      <c r="AW219" s="296">
        <v>33300</v>
      </c>
      <c r="AX219" s="302">
        <f t="shared" si="246"/>
        <v>0</v>
      </c>
      <c r="AY219" s="280">
        <v>2220000</v>
      </c>
      <c r="AZ219" s="43">
        <v>1.5900000000000001E-2</v>
      </c>
      <c r="BA219" s="310">
        <f t="shared" si="231"/>
        <v>35298</v>
      </c>
      <c r="BB219" s="310"/>
      <c r="BC219" s="311">
        <v>35298</v>
      </c>
      <c r="BD219" s="296">
        <v>35298</v>
      </c>
      <c r="BE219" s="310">
        <f t="shared" si="247"/>
        <v>0</v>
      </c>
      <c r="BF219" s="280">
        <v>2220000</v>
      </c>
      <c r="BG219" s="43">
        <v>1.6934000000000001E-2</v>
      </c>
      <c r="BH219" s="302">
        <f t="shared" si="232"/>
        <v>37593.480000000003</v>
      </c>
      <c r="BI219" s="302"/>
      <c r="BJ219" s="311">
        <v>37593.480000000003</v>
      </c>
      <c r="BK219" s="319">
        <v>37593.480000000003</v>
      </c>
      <c r="BL219" s="302">
        <f t="shared" si="248"/>
        <v>0</v>
      </c>
      <c r="BM219" s="280">
        <v>2220000</v>
      </c>
      <c r="BN219" s="43">
        <v>1.7950000000000001E-2</v>
      </c>
      <c r="BO219" s="302">
        <f t="shared" si="233"/>
        <v>39849</v>
      </c>
      <c r="BP219" s="302"/>
      <c r="BQ219" s="311">
        <v>39849</v>
      </c>
      <c r="BR219" s="296"/>
      <c r="BS219" s="302">
        <f t="shared" si="249"/>
        <v>0</v>
      </c>
      <c r="BT219" s="369">
        <v>2220000</v>
      </c>
      <c r="BU219" s="332">
        <v>1.9026999999999999E-2</v>
      </c>
      <c r="BV219" s="190">
        <f t="shared" si="215"/>
        <v>42239.939999999995</v>
      </c>
      <c r="BW219" s="335"/>
      <c r="BX219" s="344">
        <v>37358.21</v>
      </c>
      <c r="BY219" s="334">
        <v>37358.21</v>
      </c>
      <c r="BZ219" s="190">
        <f t="shared" si="240"/>
        <v>4881.7299999999959</v>
      </c>
      <c r="CA219" s="139">
        <v>2220000</v>
      </c>
      <c r="CB219" s="345">
        <v>2.0073000000000001E-2</v>
      </c>
      <c r="CC219" s="194">
        <f t="shared" si="234"/>
        <v>44562.06</v>
      </c>
      <c r="CD219" s="190"/>
      <c r="CE219" s="142">
        <v>44562.06</v>
      </c>
      <c r="CF219" s="204"/>
      <c r="CG219" s="194">
        <f t="shared" si="251"/>
        <v>0</v>
      </c>
      <c r="CH219" s="377">
        <v>2220000</v>
      </c>
      <c r="CI219" s="352">
        <v>2.1277999999999998E-2</v>
      </c>
      <c r="CJ219" s="348">
        <f t="shared" si="222"/>
        <v>47237.159999999996</v>
      </c>
      <c r="CK219" s="348"/>
      <c r="CL219" s="142"/>
      <c r="CM219" s="218"/>
      <c r="CN219" s="348">
        <f t="shared" si="223"/>
        <v>47237.159999999996</v>
      </c>
      <c r="CO219" s="355"/>
      <c r="CP219" s="220">
        <f t="shared" si="224"/>
        <v>51667.023207999999</v>
      </c>
      <c r="CQ219" s="348">
        <v>0</v>
      </c>
      <c r="CR219" s="6" t="s">
        <v>559</v>
      </c>
      <c r="CS219" s="226"/>
    </row>
    <row r="220" spans="1:97" s="2" customFormat="1" ht="30">
      <c r="A220" s="6" t="s">
        <v>560</v>
      </c>
      <c r="B220" s="361" t="s">
        <v>561</v>
      </c>
      <c r="C220" s="6" t="s">
        <v>473</v>
      </c>
      <c r="D220" s="274" t="s">
        <v>474</v>
      </c>
      <c r="E220" s="43">
        <v>1293</v>
      </c>
      <c r="F220" s="43"/>
      <c r="G220" s="49" t="s">
        <v>45</v>
      </c>
      <c r="H220" s="362"/>
      <c r="I220" s="280"/>
      <c r="J220" s="267" t="s">
        <v>476</v>
      </c>
      <c r="K220" s="72"/>
      <c r="L220" s="282"/>
      <c r="M220" s="283"/>
      <c r="N220" s="284"/>
      <c r="O220" s="75">
        <f t="shared" si="225"/>
        <v>0</v>
      </c>
      <c r="P220" s="280"/>
      <c r="Q220" s="43">
        <v>1.2E-2</v>
      </c>
      <c r="R220" s="72">
        <f t="shared" si="226"/>
        <v>0</v>
      </c>
      <c r="S220" s="282"/>
      <c r="T220" s="283"/>
      <c r="U220" s="296"/>
      <c r="V220" s="88"/>
      <c r="W220" s="280"/>
      <c r="X220" s="43">
        <v>1.302E-2</v>
      </c>
      <c r="Y220" s="88">
        <f t="shared" si="227"/>
        <v>0</v>
      </c>
      <c r="Z220" s="282"/>
      <c r="AA220" s="283"/>
      <c r="AB220" s="296"/>
      <c r="AC220" s="246">
        <f t="shared" si="236"/>
        <v>0</v>
      </c>
      <c r="AD220" s="280"/>
      <c r="AE220" s="43">
        <v>1.3827000000000001E-2</v>
      </c>
      <c r="AF220" s="88">
        <f t="shared" si="214"/>
        <v>0</v>
      </c>
      <c r="AG220" s="282"/>
      <c r="AH220" s="286"/>
      <c r="AI220" s="296"/>
      <c r="AJ220" s="88">
        <f t="shared" si="250"/>
        <v>0</v>
      </c>
      <c r="AK220" s="280"/>
      <c r="AL220" s="43">
        <v>1.4795000000000001E-2</v>
      </c>
      <c r="AM220" s="302">
        <f t="shared" si="229"/>
        <v>0</v>
      </c>
      <c r="AN220" s="302"/>
      <c r="AO220" s="286"/>
      <c r="AP220" s="296"/>
      <c r="AQ220" s="304">
        <f t="shared" si="245"/>
        <v>0</v>
      </c>
      <c r="AR220" s="280">
        <v>1870000</v>
      </c>
      <c r="AS220" s="43">
        <v>1.4999999999999999E-2</v>
      </c>
      <c r="AT220" s="302">
        <f t="shared" si="230"/>
        <v>28050</v>
      </c>
      <c r="AU220" s="302"/>
      <c r="AV220" s="286"/>
      <c r="AW220" s="296"/>
      <c r="AX220" s="302">
        <f t="shared" si="246"/>
        <v>28050</v>
      </c>
      <c r="AY220" s="280">
        <v>1870000</v>
      </c>
      <c r="AZ220" s="43">
        <v>1.5900000000000001E-2</v>
      </c>
      <c r="BA220" s="310">
        <f t="shared" si="231"/>
        <v>29733</v>
      </c>
      <c r="BB220" s="310"/>
      <c r="BC220" s="311"/>
      <c r="BD220" s="296"/>
      <c r="BE220" s="310">
        <f t="shared" si="247"/>
        <v>29733</v>
      </c>
      <c r="BF220" s="280">
        <v>1870000</v>
      </c>
      <c r="BG220" s="43">
        <v>1.6934000000000001E-2</v>
      </c>
      <c r="BH220" s="302">
        <f t="shared" si="232"/>
        <v>31666.58</v>
      </c>
      <c r="BI220" s="302"/>
      <c r="BJ220" s="311"/>
      <c r="BK220" s="319"/>
      <c r="BL220" s="302">
        <f t="shared" si="248"/>
        <v>31666.58</v>
      </c>
      <c r="BM220" s="280">
        <v>1870000</v>
      </c>
      <c r="BN220" s="43">
        <v>1.7950000000000001E-2</v>
      </c>
      <c r="BO220" s="302">
        <f t="shared" si="233"/>
        <v>33566.5</v>
      </c>
      <c r="BP220" s="302"/>
      <c r="BQ220" s="311"/>
      <c r="BR220" s="296"/>
      <c r="BS220" s="302">
        <f t="shared" si="249"/>
        <v>33566.5</v>
      </c>
      <c r="BT220" s="369"/>
      <c r="BU220" s="332">
        <v>1.9026999999999999E-2</v>
      </c>
      <c r="BV220" s="190">
        <f t="shared" si="215"/>
        <v>0</v>
      </c>
      <c r="BW220" s="335"/>
      <c r="BX220" s="344"/>
      <c r="BY220" s="334"/>
      <c r="BZ220" s="190">
        <f t="shared" si="240"/>
        <v>0</v>
      </c>
      <c r="CA220" s="190"/>
      <c r="CB220" s="190"/>
      <c r="CC220" s="194">
        <f t="shared" si="234"/>
        <v>0</v>
      </c>
      <c r="CD220" s="190"/>
      <c r="CE220" s="142"/>
      <c r="CF220" s="204"/>
      <c r="CG220" s="194">
        <f t="shared" si="251"/>
        <v>0</v>
      </c>
      <c r="CH220" s="379"/>
      <c r="CI220" s="352"/>
      <c r="CJ220" s="348">
        <f t="shared" si="222"/>
        <v>0</v>
      </c>
      <c r="CK220" s="348"/>
      <c r="CL220" s="142"/>
      <c r="CM220" s="218"/>
      <c r="CN220" s="348">
        <f t="shared" si="223"/>
        <v>0</v>
      </c>
      <c r="CO220" s="355"/>
      <c r="CP220" s="220">
        <f t="shared" si="224"/>
        <v>123016.08</v>
      </c>
      <c r="CQ220" s="220">
        <f>CP220</f>
        <v>123016.08</v>
      </c>
      <c r="CR220" s="6"/>
    </row>
    <row r="221" spans="1:97" s="2" customFormat="1" ht="30">
      <c r="A221" s="6" t="s">
        <v>562</v>
      </c>
      <c r="B221" s="361" t="s">
        <v>563</v>
      </c>
      <c r="C221" s="6" t="s">
        <v>564</v>
      </c>
      <c r="D221" s="274" t="s">
        <v>474</v>
      </c>
      <c r="E221" s="43">
        <v>83</v>
      </c>
      <c r="F221" s="43"/>
      <c r="G221" s="61" t="s">
        <v>565</v>
      </c>
      <c r="H221" s="362"/>
      <c r="I221" s="280"/>
      <c r="J221" s="267" t="s">
        <v>476</v>
      </c>
      <c r="K221" s="72"/>
      <c r="L221" s="282"/>
      <c r="M221" s="283"/>
      <c r="N221" s="284"/>
      <c r="O221" s="75">
        <f t="shared" si="225"/>
        <v>0</v>
      </c>
      <c r="P221" s="280"/>
      <c r="Q221" s="43">
        <v>1.2E-2</v>
      </c>
      <c r="R221" s="72">
        <f t="shared" si="226"/>
        <v>0</v>
      </c>
      <c r="S221" s="282"/>
      <c r="T221" s="283"/>
      <c r="U221" s="296"/>
      <c r="V221" s="88">
        <f>R221-S221-T221</f>
        <v>0</v>
      </c>
      <c r="W221" s="280"/>
      <c r="X221" s="43">
        <v>1.302E-2</v>
      </c>
      <c r="Y221" s="88">
        <f t="shared" si="227"/>
        <v>0</v>
      </c>
      <c r="Z221" s="282"/>
      <c r="AA221" s="283"/>
      <c r="AB221" s="296"/>
      <c r="AC221" s="246">
        <f t="shared" si="236"/>
        <v>0</v>
      </c>
      <c r="AD221" s="280"/>
      <c r="AE221" s="43">
        <v>1.3827000000000001E-2</v>
      </c>
      <c r="AF221" s="88">
        <f t="shared" si="214"/>
        <v>0</v>
      </c>
      <c r="AG221" s="282"/>
      <c r="AH221" s="286"/>
      <c r="AI221" s="296"/>
      <c r="AJ221" s="88">
        <f t="shared" si="250"/>
        <v>0</v>
      </c>
      <c r="AK221" s="280"/>
      <c r="AL221" s="43">
        <v>1.4795000000000001E-2</v>
      </c>
      <c r="AM221" s="302">
        <f t="shared" si="229"/>
        <v>0</v>
      </c>
      <c r="AN221" s="302"/>
      <c r="AO221" s="286"/>
      <c r="AP221" s="296"/>
      <c r="AQ221" s="304">
        <f t="shared" si="245"/>
        <v>0</v>
      </c>
      <c r="AR221" s="280">
        <v>20000</v>
      </c>
      <c r="AS221" s="43">
        <v>1.4999999999999999E-2</v>
      </c>
      <c r="AT221" s="302">
        <f t="shared" si="230"/>
        <v>300</v>
      </c>
      <c r="AU221" s="302"/>
      <c r="AV221" s="286"/>
      <c r="AW221" s="296"/>
      <c r="AX221" s="302">
        <f t="shared" si="246"/>
        <v>300</v>
      </c>
      <c r="AY221" s="280">
        <v>20000</v>
      </c>
      <c r="AZ221" s="43">
        <v>1.5900000000000001E-2</v>
      </c>
      <c r="BA221" s="310">
        <f t="shared" si="231"/>
        <v>318</v>
      </c>
      <c r="BB221" s="310"/>
      <c r="BC221" s="311"/>
      <c r="BD221" s="296"/>
      <c r="BE221" s="310">
        <f t="shared" si="247"/>
        <v>318</v>
      </c>
      <c r="BF221" s="280">
        <v>20000</v>
      </c>
      <c r="BG221" s="43">
        <v>1.6934000000000001E-2</v>
      </c>
      <c r="BH221" s="302">
        <f t="shared" si="232"/>
        <v>338.68</v>
      </c>
      <c r="BI221" s="302"/>
      <c r="BJ221" s="311"/>
      <c r="BK221" s="319"/>
      <c r="BL221" s="302">
        <f t="shared" si="248"/>
        <v>338.68</v>
      </c>
      <c r="BM221" s="280">
        <v>20000</v>
      </c>
      <c r="BN221" s="43">
        <v>1.7950000000000001E-2</v>
      </c>
      <c r="BO221" s="302">
        <f t="shared" si="233"/>
        <v>359</v>
      </c>
      <c r="BP221" s="302"/>
      <c r="BQ221" s="311"/>
      <c r="BR221" s="296"/>
      <c r="BS221" s="302">
        <f t="shared" si="249"/>
        <v>359</v>
      </c>
      <c r="BT221" s="369"/>
      <c r="BU221" s="332">
        <v>1.9026999999999999E-2</v>
      </c>
      <c r="BV221" s="190">
        <f t="shared" si="215"/>
        <v>0</v>
      </c>
      <c r="BW221" s="335"/>
      <c r="BX221" s="344"/>
      <c r="BY221" s="334"/>
      <c r="BZ221" s="190">
        <f t="shared" si="240"/>
        <v>0</v>
      </c>
      <c r="CA221" s="190"/>
      <c r="CB221" s="190"/>
      <c r="CC221" s="194">
        <f t="shared" si="234"/>
        <v>0</v>
      </c>
      <c r="CD221" s="190"/>
      <c r="CE221" s="142"/>
      <c r="CF221" s="204"/>
      <c r="CG221" s="194">
        <f t="shared" si="251"/>
        <v>0</v>
      </c>
      <c r="CH221" s="379"/>
      <c r="CI221" s="352"/>
      <c r="CJ221" s="348">
        <f t="shared" si="222"/>
        <v>0</v>
      </c>
      <c r="CK221" s="348"/>
      <c r="CL221" s="142"/>
      <c r="CM221" s="218"/>
      <c r="CN221" s="348">
        <f t="shared" si="223"/>
        <v>0</v>
      </c>
      <c r="CO221" s="355"/>
      <c r="CP221" s="220">
        <f t="shared" si="224"/>
        <v>1315.68</v>
      </c>
      <c r="CQ221" s="220">
        <f>CP221</f>
        <v>1315.68</v>
      </c>
      <c r="CR221" s="6"/>
      <c r="CS221" s="226"/>
    </row>
    <row r="222" spans="1:97" s="2" customFormat="1" ht="30">
      <c r="A222" s="6" t="s">
        <v>566</v>
      </c>
      <c r="B222" s="357" t="s">
        <v>567</v>
      </c>
      <c r="C222" s="6" t="s">
        <v>568</v>
      </c>
      <c r="D222" s="41" t="s">
        <v>474</v>
      </c>
      <c r="E222" s="43">
        <v>123</v>
      </c>
      <c r="F222" s="43"/>
      <c r="G222" s="49" t="s">
        <v>340</v>
      </c>
      <c r="H222" s="362" t="s">
        <v>569</v>
      </c>
      <c r="I222" s="280">
        <v>1118810</v>
      </c>
      <c r="J222" s="267" t="s">
        <v>476</v>
      </c>
      <c r="K222" s="72">
        <v>39675.769999999997</v>
      </c>
      <c r="L222" s="282"/>
      <c r="M222" s="286">
        <v>39675.769999999997</v>
      </c>
      <c r="N222" s="284"/>
      <c r="O222" s="75">
        <f t="shared" si="225"/>
        <v>0</v>
      </c>
      <c r="P222" s="280">
        <v>2827500</v>
      </c>
      <c r="Q222" s="43">
        <v>1.2E-2</v>
      </c>
      <c r="R222" s="72">
        <f t="shared" si="226"/>
        <v>33930</v>
      </c>
      <c r="S222" s="282"/>
      <c r="T222" s="286">
        <v>33930</v>
      </c>
      <c r="U222" s="284"/>
      <c r="V222" s="88">
        <f t="shared" ref="V222:V285" si="252">R222-S222-T222</f>
        <v>0</v>
      </c>
      <c r="W222" s="280">
        <v>2827500</v>
      </c>
      <c r="X222" s="43">
        <v>1.302E-2</v>
      </c>
      <c r="Y222" s="88">
        <f t="shared" si="227"/>
        <v>36814.050000000003</v>
      </c>
      <c r="Z222" s="282"/>
      <c r="AA222" s="286">
        <v>36814.050000000003</v>
      </c>
      <c r="AB222" s="284"/>
      <c r="AC222" s="246">
        <f t="shared" si="236"/>
        <v>0</v>
      </c>
      <c r="AD222" s="280">
        <v>2827500</v>
      </c>
      <c r="AE222" s="43">
        <v>1.3827000000000001E-2</v>
      </c>
      <c r="AF222" s="88">
        <f t="shared" si="214"/>
        <v>39095.842499999999</v>
      </c>
      <c r="AG222" s="282"/>
      <c r="AH222" s="286">
        <v>39095.842499999999</v>
      </c>
      <c r="AI222" s="284"/>
      <c r="AJ222" s="88">
        <f t="shared" si="250"/>
        <v>0</v>
      </c>
      <c r="AK222" s="280">
        <v>2827500</v>
      </c>
      <c r="AL222" s="43">
        <v>1.4795000000000001E-2</v>
      </c>
      <c r="AM222" s="302">
        <f t="shared" si="229"/>
        <v>41832.862500000003</v>
      </c>
      <c r="AN222" s="302"/>
      <c r="AO222" s="286">
        <v>41832.86</v>
      </c>
      <c r="AP222" s="284"/>
      <c r="AQ222" s="304">
        <f t="shared" si="245"/>
        <v>2.5000000023283064E-3</v>
      </c>
      <c r="AR222" s="280">
        <v>6720000</v>
      </c>
      <c r="AS222" s="43">
        <v>1.4999999999999999E-2</v>
      </c>
      <c r="AT222" s="302">
        <f t="shared" si="230"/>
        <v>100800</v>
      </c>
      <c r="AU222" s="302"/>
      <c r="AV222" s="286">
        <v>100800</v>
      </c>
      <c r="AW222" s="284"/>
      <c r="AX222" s="302">
        <f t="shared" si="246"/>
        <v>0</v>
      </c>
      <c r="AY222" s="280">
        <v>6720000</v>
      </c>
      <c r="AZ222" s="43">
        <v>1.5900000000000001E-2</v>
      </c>
      <c r="BA222" s="310">
        <f t="shared" si="231"/>
        <v>106848</v>
      </c>
      <c r="BB222" s="310"/>
      <c r="BC222" s="311">
        <v>106848</v>
      </c>
      <c r="BD222" s="284"/>
      <c r="BE222" s="310">
        <f t="shared" si="247"/>
        <v>0</v>
      </c>
      <c r="BF222" s="280">
        <v>6720000</v>
      </c>
      <c r="BG222" s="43">
        <v>1.6934000000000001E-2</v>
      </c>
      <c r="BH222" s="302">
        <f t="shared" si="232"/>
        <v>113796.48000000001</v>
      </c>
      <c r="BI222" s="302"/>
      <c r="BJ222" s="311"/>
      <c r="BK222" s="323"/>
      <c r="BL222" s="302">
        <f t="shared" si="248"/>
        <v>113796.48000000001</v>
      </c>
      <c r="BM222" s="280">
        <v>6720000</v>
      </c>
      <c r="BN222" s="43">
        <v>1.7950000000000001E-2</v>
      </c>
      <c r="BO222" s="302">
        <f t="shared" si="233"/>
        <v>120624</v>
      </c>
      <c r="BP222" s="302"/>
      <c r="BQ222" s="311"/>
      <c r="BR222" s="284"/>
      <c r="BS222" s="302">
        <f t="shared" si="249"/>
        <v>120624</v>
      </c>
      <c r="BT222" s="88"/>
      <c r="BU222" s="332">
        <v>1.9026999999999999E-2</v>
      </c>
      <c r="BV222" s="337">
        <f t="shared" si="215"/>
        <v>0</v>
      </c>
      <c r="BW222" s="335"/>
      <c r="BX222" s="344"/>
      <c r="BY222" s="339"/>
      <c r="BZ222" s="337">
        <f t="shared" si="240"/>
        <v>0</v>
      </c>
      <c r="CA222" s="337"/>
      <c r="CB222" s="337"/>
      <c r="CC222" s="141">
        <f t="shared" si="234"/>
        <v>0</v>
      </c>
      <c r="CD222" s="337"/>
      <c r="CE222" s="142"/>
      <c r="CF222" s="218"/>
      <c r="CG222" s="141">
        <f t="shared" si="251"/>
        <v>0</v>
      </c>
      <c r="CH222" s="380"/>
      <c r="CI222" s="381"/>
      <c r="CJ222" s="348">
        <f t="shared" si="222"/>
        <v>0</v>
      </c>
      <c r="CK222" s="349"/>
      <c r="CL222" s="142"/>
      <c r="CM222" s="218"/>
      <c r="CN222" s="348">
        <f t="shared" si="223"/>
        <v>0</v>
      </c>
      <c r="CO222" s="355"/>
      <c r="CP222" s="220">
        <f t="shared" si="224"/>
        <v>234420.48250000001</v>
      </c>
      <c r="CQ222" s="220"/>
      <c r="CR222" s="6"/>
      <c r="CS222" s="358" t="s">
        <v>42</v>
      </c>
    </row>
    <row r="223" spans="1:97" s="2" customFormat="1" ht="30">
      <c r="A223" s="6" t="s">
        <v>570</v>
      </c>
      <c r="B223" s="357" t="s">
        <v>571</v>
      </c>
      <c r="C223" s="6" t="s">
        <v>568</v>
      </c>
      <c r="D223" s="274" t="s">
        <v>474</v>
      </c>
      <c r="E223" s="43">
        <v>247</v>
      </c>
      <c r="F223" s="43"/>
      <c r="G223" s="49" t="s">
        <v>572</v>
      </c>
      <c r="H223" s="362" t="s">
        <v>573</v>
      </c>
      <c r="I223" s="280">
        <v>350960</v>
      </c>
      <c r="J223" s="267" t="s">
        <v>476</v>
      </c>
      <c r="K223" s="72">
        <v>13356.02</v>
      </c>
      <c r="L223" s="282"/>
      <c r="M223" s="283">
        <v>13356.02</v>
      </c>
      <c r="N223" s="284"/>
      <c r="O223" s="75">
        <f t="shared" si="225"/>
        <v>0</v>
      </c>
      <c r="P223" s="280">
        <v>2626000</v>
      </c>
      <c r="Q223" s="43">
        <v>1.2E-2</v>
      </c>
      <c r="R223" s="72">
        <f t="shared" si="226"/>
        <v>31512</v>
      </c>
      <c r="S223" s="282"/>
      <c r="T223" s="283">
        <v>31512</v>
      </c>
      <c r="U223" s="296"/>
      <c r="V223" s="88">
        <f t="shared" si="252"/>
        <v>0</v>
      </c>
      <c r="W223" s="280">
        <v>2626000</v>
      </c>
      <c r="X223" s="43">
        <v>1.302E-2</v>
      </c>
      <c r="Y223" s="88">
        <f t="shared" si="227"/>
        <v>34190.520000000004</v>
      </c>
      <c r="Z223" s="282"/>
      <c r="AA223" s="283">
        <v>34190.519999999997</v>
      </c>
      <c r="AB223" s="296">
        <v>34190.519999999997</v>
      </c>
      <c r="AC223" s="246">
        <f t="shared" si="236"/>
        <v>0</v>
      </c>
      <c r="AD223" s="280">
        <v>2626000</v>
      </c>
      <c r="AE223" s="43">
        <v>1.3827000000000001E-2</v>
      </c>
      <c r="AF223" s="88">
        <f t="shared" si="214"/>
        <v>36309.702000000005</v>
      </c>
      <c r="AG223" s="282"/>
      <c r="AH223" s="286">
        <v>36309.701999999997</v>
      </c>
      <c r="AI223" s="296">
        <v>36309.699999999997</v>
      </c>
      <c r="AJ223" s="88">
        <f t="shared" si="250"/>
        <v>0</v>
      </c>
      <c r="AK223" s="280">
        <v>2626000</v>
      </c>
      <c r="AL223" s="43">
        <v>1.4795000000000001E-2</v>
      </c>
      <c r="AM223" s="302">
        <f t="shared" si="229"/>
        <v>38851.670000000006</v>
      </c>
      <c r="AN223" s="302"/>
      <c r="AO223" s="286">
        <v>38851.67</v>
      </c>
      <c r="AP223" s="296"/>
      <c r="AQ223" s="304">
        <f t="shared" si="245"/>
        <v>0</v>
      </c>
      <c r="AR223" s="280">
        <v>5300000</v>
      </c>
      <c r="AS223" s="43">
        <v>1.4999999999999999E-2</v>
      </c>
      <c r="AT223" s="302">
        <f t="shared" si="230"/>
        <v>79500</v>
      </c>
      <c r="AU223" s="302"/>
      <c r="AV223" s="286">
        <v>79500</v>
      </c>
      <c r="AW223" s="296"/>
      <c r="AX223" s="302">
        <f t="shared" si="246"/>
        <v>0</v>
      </c>
      <c r="AY223" s="280">
        <v>5300000</v>
      </c>
      <c r="AZ223" s="43">
        <v>1.5900000000000001E-2</v>
      </c>
      <c r="BA223" s="310">
        <f t="shared" si="231"/>
        <v>84270</v>
      </c>
      <c r="BB223" s="310"/>
      <c r="BC223" s="311">
        <v>84270</v>
      </c>
      <c r="BD223" s="296"/>
      <c r="BE223" s="310">
        <f t="shared" si="247"/>
        <v>0</v>
      </c>
      <c r="BF223" s="280">
        <v>5300000</v>
      </c>
      <c r="BG223" s="43">
        <v>1.6934000000000001E-2</v>
      </c>
      <c r="BH223" s="302">
        <f t="shared" si="232"/>
        <v>89750.200000000012</v>
      </c>
      <c r="BI223" s="302"/>
      <c r="BJ223" s="311">
        <v>89750.2</v>
      </c>
      <c r="BK223" s="319"/>
      <c r="BL223" s="302">
        <f t="shared" si="248"/>
        <v>0</v>
      </c>
      <c r="BM223" s="280">
        <v>5300000</v>
      </c>
      <c r="BN223" s="43">
        <v>1.7950000000000001E-2</v>
      </c>
      <c r="BO223" s="302">
        <f t="shared" si="233"/>
        <v>95135</v>
      </c>
      <c r="BP223" s="302"/>
      <c r="BQ223" s="311">
        <v>95135</v>
      </c>
      <c r="BR223" s="296"/>
      <c r="BS223" s="302">
        <f t="shared" si="249"/>
        <v>0</v>
      </c>
      <c r="BT223" s="369">
        <v>5300000</v>
      </c>
      <c r="BU223" s="332">
        <v>1.9026999999999999E-2</v>
      </c>
      <c r="BV223" s="190">
        <f t="shared" si="215"/>
        <v>100843.09999999999</v>
      </c>
      <c r="BW223" s="335"/>
      <c r="BX223" s="344">
        <v>100843.1</v>
      </c>
      <c r="BY223" s="334"/>
      <c r="BZ223" s="190">
        <f t="shared" si="240"/>
        <v>-1.4551915228366852E-11</v>
      </c>
      <c r="CA223" s="369">
        <v>5300000</v>
      </c>
      <c r="CB223" s="345">
        <v>2.0073000000000001E-2</v>
      </c>
      <c r="CC223" s="194">
        <f t="shared" si="234"/>
        <v>106386.90000000001</v>
      </c>
      <c r="CD223" s="190"/>
      <c r="CE223" s="142">
        <v>106386.9</v>
      </c>
      <c r="CF223" s="204"/>
      <c r="CG223" s="194">
        <f t="shared" si="251"/>
        <v>0</v>
      </c>
      <c r="CH223" s="382">
        <v>5300000</v>
      </c>
      <c r="CI223" s="352">
        <v>2.1277999999999998E-2</v>
      </c>
      <c r="CJ223" s="348">
        <f t="shared" si="222"/>
        <v>112773.4</v>
      </c>
      <c r="CK223" s="348"/>
      <c r="CL223" s="142"/>
      <c r="CM223" s="218"/>
      <c r="CN223" s="348">
        <f t="shared" si="223"/>
        <v>112773.4</v>
      </c>
      <c r="CO223" s="355"/>
      <c r="CP223" s="220">
        <f t="shared" si="224"/>
        <v>112773.39999999998</v>
      </c>
      <c r="CQ223" s="221"/>
      <c r="CR223" s="6"/>
      <c r="CS223" s="226"/>
    </row>
    <row r="224" spans="1:97" s="2" customFormat="1" ht="45">
      <c r="A224" s="6" t="s">
        <v>574</v>
      </c>
      <c r="B224" s="357" t="s">
        <v>575</v>
      </c>
      <c r="C224" s="6" t="s">
        <v>568</v>
      </c>
      <c r="D224" s="41" t="s">
        <v>474</v>
      </c>
      <c r="E224" s="43">
        <v>256</v>
      </c>
      <c r="F224" s="6"/>
      <c r="G224" s="57" t="s">
        <v>576</v>
      </c>
      <c r="H224" s="362"/>
      <c r="I224" s="280"/>
      <c r="J224" s="267" t="s">
        <v>476</v>
      </c>
      <c r="K224" s="72"/>
      <c r="L224" s="282"/>
      <c r="M224" s="286"/>
      <c r="N224" s="284"/>
      <c r="O224" s="75">
        <f t="shared" si="225"/>
        <v>0</v>
      </c>
      <c r="P224" s="280"/>
      <c r="Q224" s="43">
        <v>1.2E-2</v>
      </c>
      <c r="R224" s="72">
        <f t="shared" si="226"/>
        <v>0</v>
      </c>
      <c r="S224" s="282"/>
      <c r="T224" s="286"/>
      <c r="U224" s="284"/>
      <c r="V224" s="88">
        <f t="shared" si="252"/>
        <v>0</v>
      </c>
      <c r="W224" s="280"/>
      <c r="X224" s="43">
        <v>1.302E-2</v>
      </c>
      <c r="Y224" s="88">
        <f t="shared" si="227"/>
        <v>0</v>
      </c>
      <c r="Z224" s="282"/>
      <c r="AA224" s="286">
        <v>0</v>
      </c>
      <c r="AB224" s="284"/>
      <c r="AC224" s="246">
        <f t="shared" si="236"/>
        <v>0</v>
      </c>
      <c r="AD224" s="280"/>
      <c r="AE224" s="43">
        <v>1.3827000000000001E-2</v>
      </c>
      <c r="AF224" s="88">
        <f t="shared" si="214"/>
        <v>0</v>
      </c>
      <c r="AG224" s="282"/>
      <c r="AH224" s="286">
        <v>0</v>
      </c>
      <c r="AI224" s="284"/>
      <c r="AJ224" s="88">
        <f t="shared" si="250"/>
        <v>0</v>
      </c>
      <c r="AK224" s="280"/>
      <c r="AL224" s="43">
        <v>1.4795000000000001E-2</v>
      </c>
      <c r="AM224" s="302">
        <f t="shared" si="229"/>
        <v>0</v>
      </c>
      <c r="AN224" s="302"/>
      <c r="AO224" s="286"/>
      <c r="AP224" s="284"/>
      <c r="AQ224" s="304">
        <f t="shared" si="245"/>
        <v>0</v>
      </c>
      <c r="AR224" s="280">
        <v>580000</v>
      </c>
      <c r="AS224" s="43">
        <v>1.4999999999999999E-2</v>
      </c>
      <c r="AT224" s="302">
        <f t="shared" si="230"/>
        <v>8700</v>
      </c>
      <c r="AU224" s="302"/>
      <c r="AV224" s="286"/>
      <c r="AW224" s="284"/>
      <c r="AX224" s="302">
        <f t="shared" si="246"/>
        <v>8700</v>
      </c>
      <c r="AY224" s="280">
        <v>580000</v>
      </c>
      <c r="AZ224" s="43">
        <v>1.5900000000000001E-2</v>
      </c>
      <c r="BA224" s="310">
        <f t="shared" si="231"/>
        <v>9222</v>
      </c>
      <c r="BB224" s="310"/>
      <c r="BC224" s="311"/>
      <c r="BD224" s="284"/>
      <c r="BE224" s="310">
        <f t="shared" si="247"/>
        <v>9222</v>
      </c>
      <c r="BF224" s="280">
        <v>580000</v>
      </c>
      <c r="BG224" s="43">
        <v>1.6934000000000001E-2</v>
      </c>
      <c r="BH224" s="302">
        <f t="shared" si="232"/>
        <v>9821.7200000000012</v>
      </c>
      <c r="BI224" s="302"/>
      <c r="BJ224" s="311"/>
      <c r="BK224" s="323"/>
      <c r="BL224" s="302">
        <f t="shared" si="248"/>
        <v>9821.7200000000012</v>
      </c>
      <c r="BM224" s="280">
        <v>580000</v>
      </c>
      <c r="BN224" s="43">
        <v>1.7950000000000001E-2</v>
      </c>
      <c r="BO224" s="302">
        <f t="shared" si="233"/>
        <v>10411</v>
      </c>
      <c r="BP224" s="302"/>
      <c r="BQ224" s="311"/>
      <c r="BR224" s="284"/>
      <c r="BS224" s="302">
        <f t="shared" si="249"/>
        <v>10411</v>
      </c>
      <c r="BT224" s="369"/>
      <c r="BU224" s="332">
        <v>1.9026999999999999E-2</v>
      </c>
      <c r="BV224" s="337">
        <f t="shared" si="215"/>
        <v>0</v>
      </c>
      <c r="BW224" s="335"/>
      <c r="BX224" s="344"/>
      <c r="BY224" s="339"/>
      <c r="BZ224" s="337">
        <f t="shared" si="240"/>
        <v>0</v>
      </c>
      <c r="CA224" s="337"/>
      <c r="CB224" s="337"/>
      <c r="CC224" s="141">
        <f t="shared" si="234"/>
        <v>0</v>
      </c>
      <c r="CD224" s="337"/>
      <c r="CE224" s="142"/>
      <c r="CF224" s="218"/>
      <c r="CG224" s="141">
        <f t="shared" si="251"/>
        <v>0</v>
      </c>
      <c r="CH224" s="380"/>
      <c r="CI224" s="381"/>
      <c r="CJ224" s="348">
        <f t="shared" si="222"/>
        <v>0</v>
      </c>
      <c r="CK224" s="349"/>
      <c r="CL224" s="142"/>
      <c r="CM224" s="218"/>
      <c r="CN224" s="348">
        <f t="shared" si="223"/>
        <v>0</v>
      </c>
      <c r="CO224" s="355"/>
      <c r="CP224" s="220">
        <f t="shared" si="224"/>
        <v>38154.720000000001</v>
      </c>
      <c r="CQ224" s="220"/>
      <c r="CR224" s="6"/>
      <c r="CS224" s="9" t="s">
        <v>42</v>
      </c>
    </row>
    <row r="225" spans="1:97" s="2" customFormat="1" ht="30">
      <c r="A225" s="6" t="s">
        <v>577</v>
      </c>
      <c r="B225" s="357" t="s">
        <v>578</v>
      </c>
      <c r="C225" s="6" t="s">
        <v>568</v>
      </c>
      <c r="D225" s="274" t="s">
        <v>474</v>
      </c>
      <c r="E225" s="43">
        <v>313</v>
      </c>
      <c r="F225" s="6"/>
      <c r="G225" s="49" t="s">
        <v>579</v>
      </c>
      <c r="H225" s="362" t="s">
        <v>580</v>
      </c>
      <c r="I225" s="6"/>
      <c r="J225" s="267" t="s">
        <v>476</v>
      </c>
      <c r="K225" s="72"/>
      <c r="L225" s="282"/>
      <c r="M225" s="283"/>
      <c r="N225" s="284"/>
      <c r="O225" s="75">
        <f t="shared" si="225"/>
        <v>0</v>
      </c>
      <c r="P225" s="280">
        <v>320800</v>
      </c>
      <c r="Q225" s="43">
        <v>1.2E-2</v>
      </c>
      <c r="R225" s="72">
        <f t="shared" si="226"/>
        <v>3849.6</v>
      </c>
      <c r="S225" s="282"/>
      <c r="T225" s="283"/>
      <c r="U225" s="296"/>
      <c r="V225" s="300">
        <f t="shared" si="252"/>
        <v>3849.6</v>
      </c>
      <c r="W225" s="366">
        <v>320800</v>
      </c>
      <c r="X225" s="43">
        <v>1.302E-2</v>
      </c>
      <c r="Y225" s="88">
        <f t="shared" si="227"/>
        <v>4176.8159999999998</v>
      </c>
      <c r="Z225" s="282"/>
      <c r="AA225" s="283"/>
      <c r="AB225" s="296"/>
      <c r="AC225" s="301">
        <f t="shared" si="236"/>
        <v>4176.8159999999998</v>
      </c>
      <c r="AD225" s="366">
        <v>9544000</v>
      </c>
      <c r="AE225" s="43">
        <v>1.3827000000000001E-2</v>
      </c>
      <c r="AF225" s="88">
        <f t="shared" si="214"/>
        <v>131964.88800000001</v>
      </c>
      <c r="AG225" s="282"/>
      <c r="AH225" s="286">
        <v>131964.88800000001</v>
      </c>
      <c r="AI225" s="315">
        <v>93115.83</v>
      </c>
      <c r="AJ225" s="88">
        <f t="shared" si="250"/>
        <v>0</v>
      </c>
      <c r="AK225" s="366">
        <v>9544000</v>
      </c>
      <c r="AL225" s="43">
        <v>1.4795000000000001E-2</v>
      </c>
      <c r="AM225" s="302">
        <f t="shared" si="229"/>
        <v>141203.48000000001</v>
      </c>
      <c r="AN225" s="302"/>
      <c r="AO225" s="286">
        <v>141203.48000000001</v>
      </c>
      <c r="AP225" s="296"/>
      <c r="AQ225" s="304">
        <f t="shared" si="245"/>
        <v>0</v>
      </c>
      <c r="AR225" s="280">
        <v>27840000</v>
      </c>
      <c r="AS225" s="43">
        <v>1.4999999999999999E-2</v>
      </c>
      <c r="AT225" s="302">
        <f t="shared" si="230"/>
        <v>417600</v>
      </c>
      <c r="AU225" s="302"/>
      <c r="AV225" s="286">
        <v>417600</v>
      </c>
      <c r="AW225" s="306">
        <v>417600</v>
      </c>
      <c r="AX225" s="368">
        <f t="shared" si="246"/>
        <v>0</v>
      </c>
      <c r="AY225" s="280">
        <v>27840000</v>
      </c>
      <c r="AZ225" s="43">
        <v>1.5900000000000001E-2</v>
      </c>
      <c r="BA225" s="310">
        <f t="shared" si="231"/>
        <v>442656</v>
      </c>
      <c r="BB225" s="310"/>
      <c r="BC225" s="311">
        <v>442656</v>
      </c>
      <c r="BD225" s="296"/>
      <c r="BE225" s="310">
        <f t="shared" si="247"/>
        <v>0</v>
      </c>
      <c r="BF225" s="280">
        <v>27840000</v>
      </c>
      <c r="BG225" s="43">
        <v>1.6934000000000001E-2</v>
      </c>
      <c r="BH225" s="302">
        <f t="shared" si="232"/>
        <v>471442.56000000006</v>
      </c>
      <c r="BI225" s="302"/>
      <c r="BJ225" s="311">
        <v>471442.56</v>
      </c>
      <c r="BK225" s="319">
        <v>453370.38</v>
      </c>
      <c r="BL225" s="302">
        <f t="shared" si="248"/>
        <v>0</v>
      </c>
      <c r="BM225" s="280">
        <v>27840000</v>
      </c>
      <c r="BN225" s="43">
        <v>1.7950000000000001E-2</v>
      </c>
      <c r="BO225" s="302">
        <f t="shared" si="233"/>
        <v>499728</v>
      </c>
      <c r="BP225" s="302"/>
      <c r="BQ225" s="311">
        <v>499728</v>
      </c>
      <c r="BR225" s="296"/>
      <c r="BS225" s="302">
        <f t="shared" si="249"/>
        <v>0</v>
      </c>
      <c r="BT225" s="369">
        <v>27840000</v>
      </c>
      <c r="BU225" s="332">
        <v>1.9026999999999999E-2</v>
      </c>
      <c r="BV225" s="190">
        <f t="shared" si="215"/>
        <v>529711.67999999993</v>
      </c>
      <c r="BW225" s="335"/>
      <c r="BX225" s="344">
        <v>529711.68000000005</v>
      </c>
      <c r="BY225" s="334"/>
      <c r="BZ225" s="190">
        <f t="shared" si="240"/>
        <v>-1.1641532182693481E-10</v>
      </c>
      <c r="CA225" s="139">
        <v>27840000</v>
      </c>
      <c r="CB225" s="345">
        <v>2.0073000000000001E-2</v>
      </c>
      <c r="CC225" s="194">
        <f t="shared" si="234"/>
        <v>558832.32000000007</v>
      </c>
      <c r="CD225" s="190"/>
      <c r="CE225" s="142">
        <v>558832.31999999995</v>
      </c>
      <c r="CF225" s="204"/>
      <c r="CG225" s="194">
        <f t="shared" si="251"/>
        <v>0</v>
      </c>
      <c r="CH225" s="377">
        <v>27840000</v>
      </c>
      <c r="CI225" s="352">
        <v>2.1277999999999998E-2</v>
      </c>
      <c r="CJ225" s="348">
        <f t="shared" si="222"/>
        <v>592379.5199999999</v>
      </c>
      <c r="CK225" s="348"/>
      <c r="CL225" s="142"/>
      <c r="CM225" s="218"/>
      <c r="CN225" s="348">
        <f t="shared" si="223"/>
        <v>592379.5199999999</v>
      </c>
      <c r="CO225" s="355"/>
      <c r="CP225" s="220">
        <f t="shared" si="224"/>
        <v>600405.93599999975</v>
      </c>
      <c r="CQ225" s="221"/>
      <c r="CR225" s="6" t="s">
        <v>581</v>
      </c>
      <c r="CS225" s="226"/>
    </row>
    <row r="226" spans="1:97" s="2" customFormat="1" ht="30">
      <c r="A226" s="6" t="s">
        <v>582</v>
      </c>
      <c r="B226" s="357" t="s">
        <v>578</v>
      </c>
      <c r="C226" s="6" t="s">
        <v>568</v>
      </c>
      <c r="D226" s="274" t="s">
        <v>474</v>
      </c>
      <c r="E226" s="43">
        <v>314</v>
      </c>
      <c r="F226" s="6"/>
      <c r="G226" s="49" t="s">
        <v>579</v>
      </c>
      <c r="H226" s="362"/>
      <c r="I226" s="280"/>
      <c r="J226" s="267" t="s">
        <v>476</v>
      </c>
      <c r="K226" s="72"/>
      <c r="L226" s="282"/>
      <c r="M226" s="283"/>
      <c r="N226" s="284"/>
      <c r="O226" s="75">
        <f t="shared" si="225"/>
        <v>0</v>
      </c>
      <c r="P226" s="280">
        <v>13115500</v>
      </c>
      <c r="Q226" s="43">
        <v>1.2E-2</v>
      </c>
      <c r="R226" s="72">
        <f t="shared" si="226"/>
        <v>157386</v>
      </c>
      <c r="S226" s="282"/>
      <c r="T226" s="283"/>
      <c r="U226" s="296"/>
      <c r="V226" s="300">
        <f t="shared" si="252"/>
        <v>157386</v>
      </c>
      <c r="W226" s="366">
        <v>13115500</v>
      </c>
      <c r="X226" s="43">
        <v>1.302E-2</v>
      </c>
      <c r="Y226" s="88">
        <f t="shared" si="227"/>
        <v>170763.81</v>
      </c>
      <c r="Z226" s="282"/>
      <c r="AA226" s="283"/>
      <c r="AB226" s="296"/>
      <c r="AC226" s="301">
        <f t="shared" si="236"/>
        <v>170763.81</v>
      </c>
      <c r="AD226" s="280">
        <v>0</v>
      </c>
      <c r="AE226" s="43">
        <v>1.3827000000000001E-2</v>
      </c>
      <c r="AF226" s="88">
        <f t="shared" si="214"/>
        <v>0</v>
      </c>
      <c r="AG226" s="282"/>
      <c r="AH226" s="286">
        <v>0</v>
      </c>
      <c r="AI226" s="296"/>
      <c r="AJ226" s="88">
        <f t="shared" si="250"/>
        <v>0</v>
      </c>
      <c r="AK226" s="280">
        <v>0</v>
      </c>
      <c r="AL226" s="43">
        <v>1.4795000000000001E-2</v>
      </c>
      <c r="AM226" s="302">
        <f t="shared" si="229"/>
        <v>0</v>
      </c>
      <c r="AN226" s="302"/>
      <c r="AO226" s="286"/>
      <c r="AP226" s="296"/>
      <c r="AQ226" s="304">
        <f t="shared" si="245"/>
        <v>0</v>
      </c>
      <c r="AR226" s="280">
        <v>0</v>
      </c>
      <c r="AS226" s="43">
        <v>1.4999999999999999E-2</v>
      </c>
      <c r="AT226" s="302">
        <f t="shared" si="230"/>
        <v>0</v>
      </c>
      <c r="AU226" s="302"/>
      <c r="AV226" s="286"/>
      <c r="AW226" s="296"/>
      <c r="AX226" s="302">
        <f t="shared" si="246"/>
        <v>0</v>
      </c>
      <c r="AY226" s="280">
        <v>0</v>
      </c>
      <c r="AZ226" s="43">
        <v>1.5900000000000001E-2</v>
      </c>
      <c r="BA226" s="310">
        <f t="shared" si="231"/>
        <v>0</v>
      </c>
      <c r="BB226" s="310"/>
      <c r="BC226" s="311"/>
      <c r="BD226" s="296"/>
      <c r="BE226" s="310">
        <f t="shared" si="247"/>
        <v>0</v>
      </c>
      <c r="BF226" s="280">
        <v>0</v>
      </c>
      <c r="BG226" s="43">
        <v>1.6934000000000001E-2</v>
      </c>
      <c r="BH226" s="302">
        <f t="shared" si="232"/>
        <v>0</v>
      </c>
      <c r="BI226" s="302"/>
      <c r="BJ226" s="311"/>
      <c r="BK226" s="319"/>
      <c r="BL226" s="302">
        <f t="shared" si="248"/>
        <v>0</v>
      </c>
      <c r="BM226" s="280">
        <v>0</v>
      </c>
      <c r="BN226" s="43">
        <v>1.7950000000000001E-2</v>
      </c>
      <c r="BO226" s="302">
        <f t="shared" si="233"/>
        <v>0</v>
      </c>
      <c r="BP226" s="302"/>
      <c r="BQ226" s="311"/>
      <c r="BR226" s="296"/>
      <c r="BS226" s="302">
        <f t="shared" si="249"/>
        <v>0</v>
      </c>
      <c r="BT226" s="369"/>
      <c r="BU226" s="332">
        <v>1.9026999999999999E-2</v>
      </c>
      <c r="BV226" s="190">
        <f t="shared" si="215"/>
        <v>0</v>
      </c>
      <c r="BW226" s="335"/>
      <c r="BX226" s="344"/>
      <c r="BY226" s="334"/>
      <c r="BZ226" s="190">
        <f t="shared" si="240"/>
        <v>0</v>
      </c>
      <c r="CA226" s="190"/>
      <c r="CB226" s="190"/>
      <c r="CC226" s="194">
        <f t="shared" si="234"/>
        <v>0</v>
      </c>
      <c r="CD226" s="190"/>
      <c r="CE226" s="142"/>
      <c r="CF226" s="204"/>
      <c r="CG226" s="194">
        <f t="shared" si="251"/>
        <v>0</v>
      </c>
      <c r="CH226" s="379"/>
      <c r="CI226" s="352"/>
      <c r="CJ226" s="348">
        <f t="shared" si="222"/>
        <v>0</v>
      </c>
      <c r="CK226" s="348"/>
      <c r="CL226" s="142"/>
      <c r="CM226" s="218"/>
      <c r="CN226" s="348">
        <f t="shared" si="223"/>
        <v>0</v>
      </c>
      <c r="CO226" s="355"/>
      <c r="CP226" s="220">
        <f t="shared" si="224"/>
        <v>328149.81</v>
      </c>
      <c r="CQ226" s="221"/>
      <c r="CR226" s="6" t="s">
        <v>581</v>
      </c>
      <c r="CS226" s="226"/>
    </row>
    <row r="227" spans="1:97" s="2" customFormat="1" ht="30">
      <c r="A227" s="6" t="s">
        <v>3616</v>
      </c>
      <c r="B227" s="357" t="s">
        <v>578</v>
      </c>
      <c r="C227" s="6" t="s">
        <v>568</v>
      </c>
      <c r="D227" s="274" t="s">
        <v>474</v>
      </c>
      <c r="E227" s="267">
        <v>8038</v>
      </c>
      <c r="F227" s="6" t="s">
        <v>583</v>
      </c>
      <c r="G227" s="49" t="s">
        <v>579</v>
      </c>
      <c r="H227" s="362"/>
      <c r="I227" s="280">
        <v>3345100</v>
      </c>
      <c r="J227" s="267" t="s">
        <v>476</v>
      </c>
      <c r="K227" s="72">
        <v>119003.05</v>
      </c>
      <c r="L227" s="282"/>
      <c r="M227" s="283">
        <v>119003.05</v>
      </c>
      <c r="N227" s="284"/>
      <c r="O227" s="75">
        <f t="shared" si="225"/>
        <v>0</v>
      </c>
      <c r="P227" s="280">
        <v>3305100</v>
      </c>
      <c r="Q227" s="43">
        <v>1.2E-2</v>
      </c>
      <c r="R227" s="72">
        <f t="shared" si="226"/>
        <v>39661.200000000004</v>
      </c>
      <c r="S227" s="282"/>
      <c r="T227" s="283">
        <v>161235.6</v>
      </c>
      <c r="U227" s="296"/>
      <c r="V227" s="300">
        <f t="shared" si="252"/>
        <v>-121574.39999999999</v>
      </c>
      <c r="W227" s="280">
        <v>3305100</v>
      </c>
      <c r="X227" s="43">
        <v>1.302E-2</v>
      </c>
      <c r="Y227" s="88">
        <f t="shared" si="227"/>
        <v>43032.402000000002</v>
      </c>
      <c r="Z227" s="282"/>
      <c r="AA227" s="283">
        <v>174940.36</v>
      </c>
      <c r="AB227" s="315"/>
      <c r="AC227" s="246">
        <f t="shared" si="236"/>
        <v>-131907.95799999998</v>
      </c>
      <c r="AD227" s="280">
        <v>0</v>
      </c>
      <c r="AE227" s="43">
        <v>1.3827000000000001E-2</v>
      </c>
      <c r="AF227" s="88">
        <f t="shared" si="214"/>
        <v>0</v>
      </c>
      <c r="AG227" s="282"/>
      <c r="AH227" s="286">
        <v>0</v>
      </c>
      <c r="AI227" s="296"/>
      <c r="AJ227" s="88">
        <f t="shared" si="250"/>
        <v>0</v>
      </c>
      <c r="AK227" s="280">
        <v>0</v>
      </c>
      <c r="AL227" s="43">
        <v>1.4795000000000001E-2</v>
      </c>
      <c r="AM227" s="302">
        <f t="shared" si="229"/>
        <v>0</v>
      </c>
      <c r="AN227" s="302"/>
      <c r="AO227" s="286"/>
      <c r="AP227" s="296"/>
      <c r="AQ227" s="304">
        <f t="shared" si="245"/>
        <v>0</v>
      </c>
      <c r="AR227" s="280">
        <v>0</v>
      </c>
      <c r="AS227" s="43">
        <v>1.4999999999999999E-2</v>
      </c>
      <c r="AT227" s="302">
        <f t="shared" si="230"/>
        <v>0</v>
      </c>
      <c r="AU227" s="302"/>
      <c r="AV227" s="286"/>
      <c r="AW227" s="296"/>
      <c r="AX227" s="368">
        <f t="shared" si="246"/>
        <v>0</v>
      </c>
      <c r="AY227" s="280"/>
      <c r="AZ227" s="43">
        <v>1.5900000000000001E-2</v>
      </c>
      <c r="BA227" s="310">
        <f t="shared" si="231"/>
        <v>0</v>
      </c>
      <c r="BB227" s="310"/>
      <c r="BC227" s="311"/>
      <c r="BD227" s="296"/>
      <c r="BE227" s="310">
        <f t="shared" si="247"/>
        <v>0</v>
      </c>
      <c r="BF227" s="280"/>
      <c r="BG227" s="43">
        <v>1.6934000000000001E-2</v>
      </c>
      <c r="BH227" s="302">
        <f t="shared" si="232"/>
        <v>0</v>
      </c>
      <c r="BI227" s="302"/>
      <c r="BJ227" s="311"/>
      <c r="BK227" s="319"/>
      <c r="BL227" s="302">
        <f t="shared" si="248"/>
        <v>0</v>
      </c>
      <c r="BM227" s="280"/>
      <c r="BN227" s="43">
        <v>1.7950000000000001E-2</v>
      </c>
      <c r="BO227" s="302">
        <f t="shared" si="233"/>
        <v>0</v>
      </c>
      <c r="BP227" s="302"/>
      <c r="BQ227" s="311"/>
      <c r="BR227" s="296"/>
      <c r="BS227" s="302">
        <f t="shared" si="249"/>
        <v>0</v>
      </c>
      <c r="BT227" s="369"/>
      <c r="BU227" s="332">
        <v>1.9026999999999999E-2</v>
      </c>
      <c r="BV227" s="190">
        <f t="shared" si="215"/>
        <v>0</v>
      </c>
      <c r="BW227" s="335"/>
      <c r="BX227" s="344"/>
      <c r="BY227" s="334"/>
      <c r="BZ227" s="190">
        <f t="shared" ref="BZ227:BZ259" si="253">BV227-BX227-BW227</f>
        <v>0</v>
      </c>
      <c r="CA227" s="190"/>
      <c r="CB227" s="190"/>
      <c r="CC227" s="194">
        <f t="shared" si="234"/>
        <v>0</v>
      </c>
      <c r="CD227" s="190"/>
      <c r="CE227" s="142"/>
      <c r="CF227" s="204"/>
      <c r="CG227" s="194">
        <f t="shared" si="251"/>
        <v>0</v>
      </c>
      <c r="CH227" s="379"/>
      <c r="CI227" s="352"/>
      <c r="CJ227" s="348">
        <f t="shared" si="222"/>
        <v>0</v>
      </c>
      <c r="CK227" s="348"/>
      <c r="CL227" s="142"/>
      <c r="CM227" s="218"/>
      <c r="CN227" s="348">
        <f t="shared" si="223"/>
        <v>0</v>
      </c>
      <c r="CO227" s="355"/>
      <c r="CP227" s="220">
        <f t="shared" si="224"/>
        <v>-253482.35799999998</v>
      </c>
      <c r="CQ227" s="221"/>
      <c r="CR227" s="6"/>
      <c r="CS227" s="226"/>
    </row>
    <row r="228" spans="1:97" s="2" customFormat="1" ht="75">
      <c r="A228" s="6" t="s">
        <v>584</v>
      </c>
      <c r="B228" s="357" t="s">
        <v>578</v>
      </c>
      <c r="C228" s="6" t="s">
        <v>568</v>
      </c>
      <c r="D228" s="41" t="s">
        <v>474</v>
      </c>
      <c r="E228" s="267">
        <v>8039</v>
      </c>
      <c r="F228" s="267" t="s">
        <v>585</v>
      </c>
      <c r="G228" s="49" t="s">
        <v>340</v>
      </c>
      <c r="H228" s="362"/>
      <c r="I228" s="280">
        <v>0</v>
      </c>
      <c r="J228" s="267" t="s">
        <v>476</v>
      </c>
      <c r="K228" s="72"/>
      <c r="L228" s="282"/>
      <c r="M228" s="286"/>
      <c r="N228" s="284"/>
      <c r="O228" s="75">
        <f t="shared" si="225"/>
        <v>0</v>
      </c>
      <c r="P228" s="280">
        <v>1252390</v>
      </c>
      <c r="Q228" s="43">
        <v>1.2E-2</v>
      </c>
      <c r="R228" s="72">
        <f t="shared" si="226"/>
        <v>15028.68</v>
      </c>
      <c r="S228" s="365">
        <f>Q228*18000</f>
        <v>216</v>
      </c>
      <c r="T228" s="286"/>
      <c r="U228" s="284"/>
      <c r="V228" s="88">
        <f t="shared" si="252"/>
        <v>14812.68</v>
      </c>
      <c r="W228" s="280">
        <v>1252390</v>
      </c>
      <c r="X228" s="43">
        <v>1.302E-2</v>
      </c>
      <c r="Y228" s="88">
        <f t="shared" si="227"/>
        <v>16306.1178</v>
      </c>
      <c r="Z228" s="365">
        <f>X228*18000</f>
        <v>234.36</v>
      </c>
      <c r="AA228" s="286"/>
      <c r="AB228" s="284"/>
      <c r="AC228" s="246">
        <f t="shared" si="236"/>
        <v>16071.757799999999</v>
      </c>
      <c r="AD228" s="280">
        <v>0</v>
      </c>
      <c r="AE228" s="43">
        <v>1.3827000000000001E-2</v>
      </c>
      <c r="AF228" s="88">
        <f t="shared" si="214"/>
        <v>0</v>
      </c>
      <c r="AG228" s="282"/>
      <c r="AH228" s="286"/>
      <c r="AI228" s="284"/>
      <c r="AJ228" s="88">
        <f t="shared" si="250"/>
        <v>0</v>
      </c>
      <c r="AK228" s="280">
        <v>0</v>
      </c>
      <c r="AL228" s="43">
        <v>1.4795000000000001E-2</v>
      </c>
      <c r="AM228" s="302">
        <f t="shared" si="229"/>
        <v>0</v>
      </c>
      <c r="AN228" s="302"/>
      <c r="AO228" s="286"/>
      <c r="AP228" s="284">
        <v>141203.48000000001</v>
      </c>
      <c r="AQ228" s="304">
        <f t="shared" si="245"/>
        <v>0</v>
      </c>
      <c r="AR228" s="280">
        <v>0</v>
      </c>
      <c r="AS228" s="43">
        <v>1.4999999999999999E-2</v>
      </c>
      <c r="AT228" s="302">
        <f t="shared" si="230"/>
        <v>0</v>
      </c>
      <c r="AU228" s="302"/>
      <c r="AV228" s="286"/>
      <c r="AW228" s="284"/>
      <c r="AX228" s="302">
        <f t="shared" si="246"/>
        <v>0</v>
      </c>
      <c r="AY228" s="280">
        <v>0</v>
      </c>
      <c r="AZ228" s="43">
        <v>1.5900000000000001E-2</v>
      </c>
      <c r="BA228" s="310">
        <f t="shared" si="231"/>
        <v>0</v>
      </c>
      <c r="BB228" s="310"/>
      <c r="BC228" s="311"/>
      <c r="BD228" s="284"/>
      <c r="BE228" s="310">
        <f t="shared" si="247"/>
        <v>0</v>
      </c>
      <c r="BF228" s="280">
        <v>0</v>
      </c>
      <c r="BG228" s="43">
        <v>1.6934000000000001E-2</v>
      </c>
      <c r="BH228" s="302">
        <f t="shared" si="232"/>
        <v>0</v>
      </c>
      <c r="BI228" s="302"/>
      <c r="BJ228" s="311"/>
      <c r="BK228" s="323"/>
      <c r="BL228" s="302">
        <f t="shared" si="248"/>
        <v>0</v>
      </c>
      <c r="BM228" s="280">
        <v>0</v>
      </c>
      <c r="BN228" s="43">
        <v>1.7950000000000001E-2</v>
      </c>
      <c r="BO228" s="302">
        <f t="shared" si="233"/>
        <v>0</v>
      </c>
      <c r="BP228" s="302"/>
      <c r="BQ228" s="311"/>
      <c r="BR228" s="284"/>
      <c r="BS228" s="302">
        <f t="shared" si="249"/>
        <v>0</v>
      </c>
      <c r="BT228" s="369"/>
      <c r="BU228" s="332">
        <v>1.9026999999999999E-2</v>
      </c>
      <c r="BV228" s="337">
        <f t="shared" si="215"/>
        <v>0</v>
      </c>
      <c r="BW228" s="335"/>
      <c r="BX228" s="344"/>
      <c r="BY228" s="339"/>
      <c r="BZ228" s="337">
        <f t="shared" si="253"/>
        <v>0</v>
      </c>
      <c r="CA228" s="374"/>
      <c r="CB228" s="345"/>
      <c r="CC228" s="141">
        <f t="shared" si="234"/>
        <v>0</v>
      </c>
      <c r="CD228" s="337"/>
      <c r="CE228" s="142"/>
      <c r="CF228" s="218"/>
      <c r="CG228" s="141">
        <f t="shared" si="251"/>
        <v>0</v>
      </c>
      <c r="CH228" s="383"/>
      <c r="CI228" s="381"/>
      <c r="CJ228" s="348">
        <f t="shared" si="222"/>
        <v>0</v>
      </c>
      <c r="CK228" s="349"/>
      <c r="CL228" s="142"/>
      <c r="CM228" s="218"/>
      <c r="CN228" s="348">
        <f t="shared" si="223"/>
        <v>0</v>
      </c>
      <c r="CO228" s="355"/>
      <c r="CP228" s="220">
        <f t="shared" si="224"/>
        <v>30884.4378</v>
      </c>
      <c r="CQ228" s="220"/>
      <c r="CR228" s="6"/>
      <c r="CS228" s="358" t="s">
        <v>42</v>
      </c>
    </row>
    <row r="229" spans="1:97" s="2" customFormat="1" ht="30">
      <c r="A229" s="6" t="s">
        <v>586</v>
      </c>
      <c r="B229" s="357" t="s">
        <v>587</v>
      </c>
      <c r="C229" s="6" t="s">
        <v>568</v>
      </c>
      <c r="D229" s="274" t="s">
        <v>474</v>
      </c>
      <c r="E229" s="43">
        <v>456</v>
      </c>
      <c r="F229" s="43"/>
      <c r="G229" s="49" t="s">
        <v>588</v>
      </c>
      <c r="H229" s="362" t="s">
        <v>589</v>
      </c>
      <c r="I229" s="280">
        <v>10700</v>
      </c>
      <c r="J229" s="267" t="s">
        <v>476</v>
      </c>
      <c r="K229" s="72">
        <v>1349.06</v>
      </c>
      <c r="L229" s="282"/>
      <c r="M229" s="283">
        <v>1349.06</v>
      </c>
      <c r="N229" s="284"/>
      <c r="O229" s="75">
        <f t="shared" si="225"/>
        <v>0</v>
      </c>
      <c r="P229" s="280">
        <v>180000</v>
      </c>
      <c r="Q229" s="43">
        <v>1.2E-2</v>
      </c>
      <c r="R229" s="72">
        <f t="shared" si="226"/>
        <v>2160</v>
      </c>
      <c r="S229" s="282"/>
      <c r="T229" s="283">
        <v>2160</v>
      </c>
      <c r="U229" s="296"/>
      <c r="V229" s="88">
        <f t="shared" si="252"/>
        <v>0</v>
      </c>
      <c r="W229" s="280">
        <v>180000</v>
      </c>
      <c r="X229" s="43">
        <v>1.302E-2</v>
      </c>
      <c r="Y229" s="88">
        <f t="shared" si="227"/>
        <v>2343.6</v>
      </c>
      <c r="Z229" s="282"/>
      <c r="AA229" s="283">
        <v>2343.6</v>
      </c>
      <c r="AB229" s="296">
        <v>2343.6</v>
      </c>
      <c r="AC229" s="246">
        <f t="shared" si="236"/>
        <v>0</v>
      </c>
      <c r="AD229" s="280">
        <v>180000</v>
      </c>
      <c r="AE229" s="43">
        <v>1.3827000000000001E-2</v>
      </c>
      <c r="AF229" s="88">
        <f t="shared" si="214"/>
        <v>2488.86</v>
      </c>
      <c r="AG229" s="282"/>
      <c r="AH229" s="286">
        <v>2488.86</v>
      </c>
      <c r="AI229" s="296"/>
      <c r="AJ229" s="88">
        <f t="shared" si="250"/>
        <v>0</v>
      </c>
      <c r="AK229" s="280">
        <v>180000</v>
      </c>
      <c r="AL229" s="43">
        <v>1.4795000000000001E-2</v>
      </c>
      <c r="AM229" s="302">
        <f t="shared" si="229"/>
        <v>2663.1000000000004</v>
      </c>
      <c r="AN229" s="302"/>
      <c r="AO229" s="286">
        <v>2663.1</v>
      </c>
      <c r="AP229" s="296"/>
      <c r="AQ229" s="304">
        <f t="shared" si="245"/>
        <v>0</v>
      </c>
      <c r="AR229" s="280">
        <v>0</v>
      </c>
      <c r="AS229" s="43">
        <v>1.4999999999999999E-2</v>
      </c>
      <c r="AT229" s="302">
        <f t="shared" si="230"/>
        <v>0</v>
      </c>
      <c r="AU229" s="302"/>
      <c r="AV229" s="286"/>
      <c r="AW229" s="296"/>
      <c r="AX229" s="302">
        <f t="shared" si="246"/>
        <v>0</v>
      </c>
      <c r="AY229" s="280">
        <v>0</v>
      </c>
      <c r="AZ229" s="43">
        <v>1.5900000000000001E-2</v>
      </c>
      <c r="BA229" s="310">
        <f t="shared" si="231"/>
        <v>0</v>
      </c>
      <c r="BB229" s="310"/>
      <c r="BC229" s="311"/>
      <c r="BD229" s="296"/>
      <c r="BE229" s="310">
        <f t="shared" si="247"/>
        <v>0</v>
      </c>
      <c r="BF229" s="280">
        <v>0</v>
      </c>
      <c r="BG229" s="43">
        <v>1.6934000000000001E-2</v>
      </c>
      <c r="BH229" s="302">
        <f t="shared" si="232"/>
        <v>0</v>
      </c>
      <c r="BI229" s="302"/>
      <c r="BJ229" s="311"/>
      <c r="BK229" s="319">
        <v>112.6</v>
      </c>
      <c r="BL229" s="302">
        <f t="shared" si="248"/>
        <v>0</v>
      </c>
      <c r="BM229" s="280">
        <v>0</v>
      </c>
      <c r="BN229" s="43">
        <v>1.7950000000000001E-2</v>
      </c>
      <c r="BO229" s="302">
        <f t="shared" si="233"/>
        <v>0</v>
      </c>
      <c r="BP229" s="302"/>
      <c r="BQ229" s="311"/>
      <c r="BR229" s="296"/>
      <c r="BS229" s="302">
        <f t="shared" si="249"/>
        <v>0</v>
      </c>
      <c r="BT229" s="369">
        <v>0</v>
      </c>
      <c r="BU229" s="332">
        <v>1.9026999999999999E-2</v>
      </c>
      <c r="BV229" s="190">
        <f t="shared" si="215"/>
        <v>0</v>
      </c>
      <c r="BW229" s="335"/>
      <c r="BX229" s="344">
        <v>0</v>
      </c>
      <c r="BY229" s="334"/>
      <c r="BZ229" s="190">
        <f t="shared" si="253"/>
        <v>0</v>
      </c>
      <c r="CA229" s="369">
        <v>0</v>
      </c>
      <c r="CB229" s="345">
        <v>2.0073000000000001E-2</v>
      </c>
      <c r="CC229" s="194">
        <f t="shared" si="234"/>
        <v>0</v>
      </c>
      <c r="CD229" s="190"/>
      <c r="CE229" s="142"/>
      <c r="CF229" s="204"/>
      <c r="CG229" s="194">
        <f t="shared" si="251"/>
        <v>0</v>
      </c>
      <c r="CH229" s="382">
        <v>0</v>
      </c>
      <c r="CI229" s="352">
        <v>2.1277999999999998E-2</v>
      </c>
      <c r="CJ229" s="348">
        <f t="shared" si="222"/>
        <v>0</v>
      </c>
      <c r="CK229" s="348"/>
      <c r="CL229" s="142"/>
      <c r="CM229" s="218"/>
      <c r="CN229" s="348">
        <f t="shared" si="223"/>
        <v>0</v>
      </c>
      <c r="CO229" s="355"/>
      <c r="CP229" s="220">
        <f t="shared" si="224"/>
        <v>0</v>
      </c>
      <c r="CQ229" s="221"/>
      <c r="CR229" s="6"/>
      <c r="CS229" s="226"/>
    </row>
    <row r="230" spans="1:97" s="2" customFormat="1" ht="30">
      <c r="A230" s="6" t="s">
        <v>590</v>
      </c>
      <c r="B230" s="357" t="s">
        <v>587</v>
      </c>
      <c r="C230" s="6" t="s">
        <v>568</v>
      </c>
      <c r="D230" s="274" t="s">
        <v>474</v>
      </c>
      <c r="E230" s="43">
        <v>457</v>
      </c>
      <c r="F230" s="43"/>
      <c r="G230" s="49" t="s">
        <v>588</v>
      </c>
      <c r="H230" s="362" t="s">
        <v>591</v>
      </c>
      <c r="I230" s="280">
        <v>26780</v>
      </c>
      <c r="J230" s="267" t="s">
        <v>476</v>
      </c>
      <c r="K230" s="72">
        <v>2572.17</v>
      </c>
      <c r="L230" s="282"/>
      <c r="M230" s="283">
        <v>2572.17</v>
      </c>
      <c r="N230" s="284"/>
      <c r="O230" s="75">
        <f t="shared" si="225"/>
        <v>0</v>
      </c>
      <c r="P230" s="280">
        <v>280000</v>
      </c>
      <c r="Q230" s="43">
        <v>1.2E-2</v>
      </c>
      <c r="R230" s="72">
        <f t="shared" si="226"/>
        <v>3360</v>
      </c>
      <c r="S230" s="282"/>
      <c r="T230" s="283">
        <v>3360</v>
      </c>
      <c r="U230" s="296"/>
      <c r="V230" s="88">
        <f t="shared" si="252"/>
        <v>0</v>
      </c>
      <c r="W230" s="280">
        <v>280000</v>
      </c>
      <c r="X230" s="43">
        <v>1.302E-2</v>
      </c>
      <c r="Y230" s="88">
        <f t="shared" si="227"/>
        <v>3645.6</v>
      </c>
      <c r="Z230" s="282"/>
      <c r="AA230" s="283">
        <v>3645.6</v>
      </c>
      <c r="AB230" s="296">
        <v>3645.6</v>
      </c>
      <c r="AC230" s="246">
        <f t="shared" si="236"/>
        <v>0</v>
      </c>
      <c r="AD230" s="280">
        <v>280000</v>
      </c>
      <c r="AE230" s="43">
        <v>1.3827000000000001E-2</v>
      </c>
      <c r="AF230" s="88">
        <f t="shared" si="214"/>
        <v>3871.5600000000004</v>
      </c>
      <c r="AG230" s="282"/>
      <c r="AH230" s="286">
        <v>3871.56</v>
      </c>
      <c r="AI230" s="296">
        <v>3871.56</v>
      </c>
      <c r="AJ230" s="88">
        <f t="shared" si="250"/>
        <v>0</v>
      </c>
      <c r="AK230" s="280">
        <v>280000</v>
      </c>
      <c r="AL230" s="43">
        <v>1.4795000000000001E-2</v>
      </c>
      <c r="AM230" s="302">
        <f t="shared" si="229"/>
        <v>4142.6000000000004</v>
      </c>
      <c r="AN230" s="302"/>
      <c r="AO230" s="286">
        <v>4142.6000000000004</v>
      </c>
      <c r="AP230" s="296"/>
      <c r="AQ230" s="304">
        <f t="shared" si="245"/>
        <v>0</v>
      </c>
      <c r="AR230" s="280">
        <v>0</v>
      </c>
      <c r="AS230" s="43">
        <v>1.4999999999999999E-2</v>
      </c>
      <c r="AT230" s="302">
        <f t="shared" si="230"/>
        <v>0</v>
      </c>
      <c r="AU230" s="302"/>
      <c r="AV230" s="286"/>
      <c r="AW230" s="296"/>
      <c r="AX230" s="302">
        <f t="shared" si="246"/>
        <v>0</v>
      </c>
      <c r="AY230" s="280">
        <v>0</v>
      </c>
      <c r="AZ230" s="43">
        <v>1.5900000000000001E-2</v>
      </c>
      <c r="BA230" s="310">
        <f t="shared" si="231"/>
        <v>0</v>
      </c>
      <c r="BB230" s="310"/>
      <c r="BC230" s="311"/>
      <c r="BD230" s="296"/>
      <c r="BE230" s="310">
        <f t="shared" si="247"/>
        <v>0</v>
      </c>
      <c r="BF230" s="280">
        <v>0</v>
      </c>
      <c r="BG230" s="43">
        <v>1.6934000000000001E-2</v>
      </c>
      <c r="BH230" s="302">
        <f t="shared" si="232"/>
        <v>0</v>
      </c>
      <c r="BI230" s="302"/>
      <c r="BJ230" s="311"/>
      <c r="BK230" s="319"/>
      <c r="BL230" s="302">
        <f t="shared" si="248"/>
        <v>0</v>
      </c>
      <c r="BM230" s="280">
        <v>0</v>
      </c>
      <c r="BN230" s="43">
        <v>1.7950000000000001E-2</v>
      </c>
      <c r="BO230" s="302">
        <f t="shared" si="233"/>
        <v>0</v>
      </c>
      <c r="BP230" s="302"/>
      <c r="BQ230" s="311"/>
      <c r="BR230" s="296"/>
      <c r="BS230" s="302">
        <f t="shared" si="249"/>
        <v>0</v>
      </c>
      <c r="BT230" s="369">
        <v>0</v>
      </c>
      <c r="BU230" s="332">
        <v>1.9026999999999999E-2</v>
      </c>
      <c r="BV230" s="190">
        <f t="shared" si="215"/>
        <v>0</v>
      </c>
      <c r="BW230" s="335"/>
      <c r="BX230" s="344">
        <v>0</v>
      </c>
      <c r="BY230" s="334"/>
      <c r="BZ230" s="190">
        <f t="shared" si="253"/>
        <v>0</v>
      </c>
      <c r="CA230" s="369">
        <v>0</v>
      </c>
      <c r="CB230" s="345">
        <v>2.0073000000000001E-2</v>
      </c>
      <c r="CC230" s="194">
        <f t="shared" si="234"/>
        <v>0</v>
      </c>
      <c r="CD230" s="190"/>
      <c r="CE230" s="142"/>
      <c r="CF230" s="204"/>
      <c r="CG230" s="194">
        <f t="shared" si="251"/>
        <v>0</v>
      </c>
      <c r="CH230" s="382">
        <v>0</v>
      </c>
      <c r="CI230" s="352">
        <v>2.1277999999999998E-2</v>
      </c>
      <c r="CJ230" s="348">
        <f t="shared" si="222"/>
        <v>0</v>
      </c>
      <c r="CK230" s="348"/>
      <c r="CL230" s="142"/>
      <c r="CM230" s="218"/>
      <c r="CN230" s="348">
        <f t="shared" si="223"/>
        <v>0</v>
      </c>
      <c r="CO230" s="355"/>
      <c r="CP230" s="220">
        <f t="shared" si="224"/>
        <v>0</v>
      </c>
      <c r="CQ230" s="221"/>
      <c r="CR230" s="6"/>
      <c r="CS230" s="226"/>
    </row>
    <row r="231" spans="1:97" s="2" customFormat="1" ht="30">
      <c r="A231" s="6" t="s">
        <v>592</v>
      </c>
      <c r="B231" s="357" t="s">
        <v>593</v>
      </c>
      <c r="C231" s="275" t="s">
        <v>568</v>
      </c>
      <c r="D231" s="274" t="s">
        <v>474</v>
      </c>
      <c r="E231" s="48">
        <v>458</v>
      </c>
      <c r="F231" s="48"/>
      <c r="G231" s="6" t="s">
        <v>588</v>
      </c>
      <c r="H231" s="46" t="s">
        <v>594</v>
      </c>
      <c r="I231" s="280"/>
      <c r="J231" s="267" t="s">
        <v>476</v>
      </c>
      <c r="K231" s="72"/>
      <c r="L231" s="282"/>
      <c r="M231" s="283"/>
      <c r="N231" s="284"/>
      <c r="O231" s="75">
        <f t="shared" si="225"/>
        <v>0</v>
      </c>
      <c r="P231" s="280">
        <v>180000</v>
      </c>
      <c r="Q231" s="43">
        <v>1.2E-2</v>
      </c>
      <c r="R231" s="72">
        <f t="shared" si="226"/>
        <v>2160</v>
      </c>
      <c r="S231" s="282"/>
      <c r="T231" s="283"/>
      <c r="U231" s="296"/>
      <c r="V231" s="300">
        <f t="shared" si="252"/>
        <v>2160</v>
      </c>
      <c r="W231" s="280">
        <v>180000</v>
      </c>
      <c r="X231" s="43">
        <v>1.302E-2</v>
      </c>
      <c r="Y231" s="88">
        <f t="shared" si="227"/>
        <v>2343.6</v>
      </c>
      <c r="Z231" s="282"/>
      <c r="AA231" s="283"/>
      <c r="AB231" s="296"/>
      <c r="AC231" s="301">
        <f t="shared" si="236"/>
        <v>2343.6</v>
      </c>
      <c r="AD231" s="280">
        <v>180000</v>
      </c>
      <c r="AE231" s="43">
        <v>1.3827000000000001E-2</v>
      </c>
      <c r="AF231" s="88">
        <f t="shared" si="214"/>
        <v>2488.86</v>
      </c>
      <c r="AG231" s="282"/>
      <c r="AH231" s="286"/>
      <c r="AI231" s="296"/>
      <c r="AJ231" s="300">
        <f t="shared" si="250"/>
        <v>2488.86</v>
      </c>
      <c r="AK231" s="280">
        <v>180000</v>
      </c>
      <c r="AL231" s="43">
        <v>1.4657E-2</v>
      </c>
      <c r="AM231" s="302">
        <f t="shared" si="229"/>
        <v>2638.2599999999998</v>
      </c>
      <c r="AN231" s="302"/>
      <c r="AO231" s="286"/>
      <c r="AP231" s="296"/>
      <c r="AQ231" s="306">
        <f t="shared" si="245"/>
        <v>2638.2599999999998</v>
      </c>
      <c r="AR231" s="280">
        <v>26000</v>
      </c>
      <c r="AS231" s="43">
        <v>1.15E-2</v>
      </c>
      <c r="AT231" s="302">
        <f t="shared" si="230"/>
        <v>299</v>
      </c>
      <c r="AU231" s="302"/>
      <c r="AV231" s="286"/>
      <c r="AW231" s="296"/>
      <c r="AX231" s="318">
        <f t="shared" si="246"/>
        <v>299</v>
      </c>
      <c r="AY231" s="280">
        <v>26000</v>
      </c>
      <c r="AZ231" s="43">
        <v>1.2133E-2</v>
      </c>
      <c r="BA231" s="310">
        <f t="shared" si="231"/>
        <v>315.45799999999997</v>
      </c>
      <c r="BB231" s="310"/>
      <c r="BC231" s="311"/>
      <c r="BD231" s="296"/>
      <c r="BE231" s="325">
        <f t="shared" si="247"/>
        <v>315.45799999999997</v>
      </c>
      <c r="BF231" s="280">
        <v>26000</v>
      </c>
      <c r="BG231" s="326">
        <v>1.286E-2</v>
      </c>
      <c r="BH231" s="302">
        <f t="shared" si="232"/>
        <v>334.36</v>
      </c>
      <c r="BI231" s="302"/>
      <c r="BJ231" s="311"/>
      <c r="BK231" s="319"/>
      <c r="BL231" s="318">
        <f t="shared" si="248"/>
        <v>334.36</v>
      </c>
      <c r="BM231" s="280">
        <v>26000</v>
      </c>
      <c r="BN231" s="43">
        <v>3.4502999999999999E-2</v>
      </c>
      <c r="BO231" s="302">
        <f t="shared" si="233"/>
        <v>897.07799999999997</v>
      </c>
      <c r="BP231" s="302"/>
      <c r="BQ231" s="311">
        <v>897.08</v>
      </c>
      <c r="BR231" s="296"/>
      <c r="BS231" s="302">
        <f t="shared" si="249"/>
        <v>-2.0000000000663931E-3</v>
      </c>
      <c r="BT231" s="75">
        <v>39000</v>
      </c>
      <c r="BU231" s="346">
        <v>2.5999999999999999E-2</v>
      </c>
      <c r="BV231" s="190">
        <f t="shared" si="215"/>
        <v>1014</v>
      </c>
      <c r="BW231" s="335"/>
      <c r="BX231" s="344"/>
      <c r="BY231" s="334"/>
      <c r="BZ231" s="371">
        <f t="shared" si="253"/>
        <v>1014</v>
      </c>
      <c r="CA231" s="375">
        <v>39000</v>
      </c>
      <c r="CB231" s="347">
        <v>3.4502999999999999E-2</v>
      </c>
      <c r="CC231" s="194">
        <f t="shared" si="234"/>
        <v>1345.617</v>
      </c>
      <c r="CD231" s="371"/>
      <c r="CE231" s="142">
        <v>1345.617</v>
      </c>
      <c r="CF231" s="204"/>
      <c r="CG231" s="194">
        <f t="shared" si="251"/>
        <v>0</v>
      </c>
      <c r="CH231" s="384">
        <v>39000</v>
      </c>
      <c r="CI231" s="352">
        <v>3.6573000000000001E-2</v>
      </c>
      <c r="CJ231" s="348">
        <f t="shared" si="222"/>
        <v>1426.347</v>
      </c>
      <c r="CK231" s="348"/>
      <c r="CL231" s="142"/>
      <c r="CM231" s="218"/>
      <c r="CN231" s="348">
        <f t="shared" si="223"/>
        <v>1426.347</v>
      </c>
      <c r="CO231" s="355"/>
      <c r="CP231" s="220">
        <f t="shared" si="224"/>
        <v>13019.883000000002</v>
      </c>
      <c r="CQ231" s="221"/>
      <c r="CR231" s="6"/>
      <c r="CS231" s="226"/>
    </row>
    <row r="232" spans="1:97" s="2" customFormat="1" ht="30">
      <c r="A232" s="6" t="s">
        <v>595</v>
      </c>
      <c r="B232" s="357" t="s">
        <v>593</v>
      </c>
      <c r="C232" s="6" t="s">
        <v>568</v>
      </c>
      <c r="D232" s="274" t="s">
        <v>474</v>
      </c>
      <c r="E232" s="43">
        <v>459</v>
      </c>
      <c r="F232" s="43"/>
      <c r="G232" s="49" t="s">
        <v>588</v>
      </c>
      <c r="H232" s="362" t="s">
        <v>596</v>
      </c>
      <c r="I232" s="280">
        <v>10600</v>
      </c>
      <c r="J232" s="267" t="s">
        <v>476</v>
      </c>
      <c r="K232" s="72">
        <v>1336.45</v>
      </c>
      <c r="L232" s="282"/>
      <c r="M232" s="283">
        <v>1336.45</v>
      </c>
      <c r="N232" s="284"/>
      <c r="O232" s="75">
        <f t="shared" si="225"/>
        <v>0</v>
      </c>
      <c r="P232" s="280">
        <v>174000</v>
      </c>
      <c r="Q232" s="43">
        <v>1.2E-2</v>
      </c>
      <c r="R232" s="72">
        <f t="shared" si="226"/>
        <v>2088</v>
      </c>
      <c r="S232" s="282"/>
      <c r="T232" s="283">
        <v>2088</v>
      </c>
      <c r="U232" s="296"/>
      <c r="V232" s="88">
        <f t="shared" si="252"/>
        <v>0</v>
      </c>
      <c r="W232" s="280">
        <v>174000</v>
      </c>
      <c r="X232" s="43">
        <v>1.302E-2</v>
      </c>
      <c r="Y232" s="88">
        <f t="shared" si="227"/>
        <v>2265.48</v>
      </c>
      <c r="Z232" s="282"/>
      <c r="AA232" s="283">
        <v>2265.48</v>
      </c>
      <c r="AB232" s="296">
        <v>2265.48</v>
      </c>
      <c r="AC232" s="246">
        <f t="shared" si="236"/>
        <v>0</v>
      </c>
      <c r="AD232" s="280">
        <v>174000</v>
      </c>
      <c r="AE232" s="43">
        <v>1.3827000000000001E-2</v>
      </c>
      <c r="AF232" s="88">
        <f t="shared" si="214"/>
        <v>2405.8980000000001</v>
      </c>
      <c r="AG232" s="282"/>
      <c r="AH232" s="286">
        <v>2405.8980000000001</v>
      </c>
      <c r="AI232" s="296">
        <v>2405.9</v>
      </c>
      <c r="AJ232" s="88">
        <f t="shared" si="250"/>
        <v>0</v>
      </c>
      <c r="AK232" s="280">
        <v>174000</v>
      </c>
      <c r="AL232" s="43">
        <v>1.4657E-2</v>
      </c>
      <c r="AM232" s="302">
        <f t="shared" si="229"/>
        <v>2550.3179999999998</v>
      </c>
      <c r="AN232" s="302"/>
      <c r="AO232" s="286">
        <v>2574.33</v>
      </c>
      <c r="AP232" s="296"/>
      <c r="AQ232" s="304">
        <f t="shared" si="245"/>
        <v>-24.012000000000171</v>
      </c>
      <c r="AR232" s="280">
        <v>26000</v>
      </c>
      <c r="AS232" s="43">
        <v>1.4999999999999999E-2</v>
      </c>
      <c r="AT232" s="302">
        <f t="shared" si="230"/>
        <v>390</v>
      </c>
      <c r="AU232" s="302"/>
      <c r="AV232" s="286">
        <v>390</v>
      </c>
      <c r="AW232" s="296">
        <v>390</v>
      </c>
      <c r="AX232" s="302">
        <f t="shared" si="246"/>
        <v>0</v>
      </c>
      <c r="AY232" s="280">
        <v>26000</v>
      </c>
      <c r="AZ232" s="43">
        <v>1.5900000000000001E-2</v>
      </c>
      <c r="BA232" s="310">
        <f t="shared" si="231"/>
        <v>413.40000000000003</v>
      </c>
      <c r="BB232" s="310"/>
      <c r="BC232" s="311">
        <v>413.4</v>
      </c>
      <c r="BD232" s="296">
        <v>413.4</v>
      </c>
      <c r="BE232" s="310">
        <f t="shared" si="247"/>
        <v>0</v>
      </c>
      <c r="BF232" s="280">
        <v>26000</v>
      </c>
      <c r="BG232" s="43">
        <v>1.6934000000000001E-2</v>
      </c>
      <c r="BH232" s="302">
        <f t="shared" si="232"/>
        <v>440.28400000000005</v>
      </c>
      <c r="BI232" s="302"/>
      <c r="BJ232" s="311">
        <v>440.28</v>
      </c>
      <c r="BK232" s="319">
        <v>440.28</v>
      </c>
      <c r="BL232" s="302">
        <f t="shared" si="248"/>
        <v>4.0000000000759428E-3</v>
      </c>
      <c r="BM232" s="280">
        <v>26000</v>
      </c>
      <c r="BN232" s="43">
        <v>3.4502999999999999E-2</v>
      </c>
      <c r="BO232" s="302">
        <f t="shared" si="233"/>
        <v>897.07799999999997</v>
      </c>
      <c r="BP232" s="302"/>
      <c r="BQ232" s="311">
        <v>897.08</v>
      </c>
      <c r="BR232" s="296"/>
      <c r="BS232" s="302">
        <f t="shared" si="249"/>
        <v>-2.0000000000663931E-3</v>
      </c>
      <c r="BT232" s="369">
        <v>39000</v>
      </c>
      <c r="BU232" s="346">
        <v>2.5999999999999999E-2</v>
      </c>
      <c r="BV232" s="190">
        <f t="shared" si="215"/>
        <v>1014</v>
      </c>
      <c r="BW232" s="335"/>
      <c r="BX232" s="344"/>
      <c r="BY232" s="334"/>
      <c r="BZ232" s="371">
        <f t="shared" si="253"/>
        <v>1014</v>
      </c>
      <c r="CA232" s="369">
        <v>39000</v>
      </c>
      <c r="CB232" s="347">
        <v>3.4502999999999999E-2</v>
      </c>
      <c r="CC232" s="194">
        <f t="shared" si="234"/>
        <v>1345.617</v>
      </c>
      <c r="CD232" s="371"/>
      <c r="CE232" s="142">
        <v>1345.617</v>
      </c>
      <c r="CF232" s="204"/>
      <c r="CG232" s="194">
        <f t="shared" si="251"/>
        <v>0</v>
      </c>
      <c r="CH232" s="382">
        <v>39000</v>
      </c>
      <c r="CI232" s="352">
        <v>3.6573000000000001E-2</v>
      </c>
      <c r="CJ232" s="348">
        <f t="shared" si="222"/>
        <v>1426.347</v>
      </c>
      <c r="CK232" s="348"/>
      <c r="CL232" s="142"/>
      <c r="CM232" s="218"/>
      <c r="CN232" s="348">
        <f t="shared" si="223"/>
        <v>1426.347</v>
      </c>
      <c r="CO232" s="355"/>
      <c r="CP232" s="220">
        <f t="shared" si="224"/>
        <v>2416.3369999999995</v>
      </c>
      <c r="CQ232" s="221"/>
      <c r="CR232" s="6"/>
      <c r="CS232" s="226"/>
    </row>
    <row r="233" spans="1:97" s="2" customFormat="1" ht="30">
      <c r="A233" s="6" t="s">
        <v>597</v>
      </c>
      <c r="B233" s="6" t="s">
        <v>598</v>
      </c>
      <c r="C233" s="6" t="s">
        <v>568</v>
      </c>
      <c r="D233" s="274" t="s">
        <v>474</v>
      </c>
      <c r="E233" s="43">
        <v>460</v>
      </c>
      <c r="F233" s="52"/>
      <c r="G233" s="49" t="s">
        <v>45</v>
      </c>
      <c r="H233" s="54" t="s">
        <v>599</v>
      </c>
      <c r="I233" s="280">
        <v>10700</v>
      </c>
      <c r="J233" s="267" t="s">
        <v>476</v>
      </c>
      <c r="K233" s="72">
        <v>1349.06</v>
      </c>
      <c r="L233" s="282"/>
      <c r="M233" s="283">
        <v>1349.06</v>
      </c>
      <c r="N233" s="284"/>
      <c r="O233" s="75">
        <f t="shared" si="225"/>
        <v>0</v>
      </c>
      <c r="P233" s="280">
        <v>174000</v>
      </c>
      <c r="Q233" s="43">
        <v>1.2E-2</v>
      </c>
      <c r="R233" s="72">
        <f t="shared" si="226"/>
        <v>2088</v>
      </c>
      <c r="S233" s="282"/>
      <c r="T233" s="283">
        <v>2088</v>
      </c>
      <c r="U233" s="296"/>
      <c r="V233" s="88">
        <f t="shared" si="252"/>
        <v>0</v>
      </c>
      <c r="W233" s="280">
        <v>174000</v>
      </c>
      <c r="X233" s="43">
        <v>1.302E-2</v>
      </c>
      <c r="Y233" s="88">
        <f t="shared" si="227"/>
        <v>2265.48</v>
      </c>
      <c r="Z233" s="282"/>
      <c r="AA233" s="283">
        <v>2265.48</v>
      </c>
      <c r="AB233" s="296">
        <v>2265.48</v>
      </c>
      <c r="AC233" s="246">
        <f t="shared" si="236"/>
        <v>0</v>
      </c>
      <c r="AD233" s="280">
        <v>174000</v>
      </c>
      <c r="AE233" s="43">
        <v>1.3827000000000001E-2</v>
      </c>
      <c r="AF233" s="88">
        <f t="shared" si="214"/>
        <v>2405.8980000000001</v>
      </c>
      <c r="AG233" s="282"/>
      <c r="AH233" s="286">
        <v>2405.8980000000001</v>
      </c>
      <c r="AI233" s="296">
        <v>2405.9</v>
      </c>
      <c r="AJ233" s="88">
        <f t="shared" si="250"/>
        <v>0</v>
      </c>
      <c r="AK233" s="280">
        <v>174000</v>
      </c>
      <c r="AL233" s="43">
        <v>1.4657E-2</v>
      </c>
      <c r="AM233" s="302">
        <f t="shared" si="229"/>
        <v>2550.3179999999998</v>
      </c>
      <c r="AN233" s="302"/>
      <c r="AO233" s="286">
        <v>2574.33</v>
      </c>
      <c r="AP233" s="296"/>
      <c r="AQ233" s="304">
        <f t="shared" si="245"/>
        <v>-24.012000000000171</v>
      </c>
      <c r="AR233" s="280">
        <v>26000</v>
      </c>
      <c r="AS233" s="43">
        <v>1.4999999999999999E-2</v>
      </c>
      <c r="AT233" s="302">
        <f t="shared" si="230"/>
        <v>390</v>
      </c>
      <c r="AU233" s="302"/>
      <c r="AV233" s="286">
        <v>390</v>
      </c>
      <c r="AW233" s="296">
        <v>390</v>
      </c>
      <c r="AX233" s="302">
        <f t="shared" si="246"/>
        <v>0</v>
      </c>
      <c r="AY233" s="280">
        <v>26000</v>
      </c>
      <c r="AZ233" s="43">
        <v>1.5900000000000001E-2</v>
      </c>
      <c r="BA233" s="310">
        <f t="shared" si="231"/>
        <v>413.40000000000003</v>
      </c>
      <c r="BB233" s="310"/>
      <c r="BC233" s="311">
        <v>413.4</v>
      </c>
      <c r="BD233" s="296">
        <v>413.4</v>
      </c>
      <c r="BE233" s="310">
        <f t="shared" si="247"/>
        <v>0</v>
      </c>
      <c r="BF233" s="280">
        <v>26000</v>
      </c>
      <c r="BG233" s="43">
        <v>1.6934000000000001E-2</v>
      </c>
      <c r="BH233" s="302">
        <f t="shared" si="232"/>
        <v>440.28400000000005</v>
      </c>
      <c r="BI233" s="302"/>
      <c r="BJ233" s="311">
        <v>440.28</v>
      </c>
      <c r="BK233" s="319">
        <v>440.28</v>
      </c>
      <c r="BL233" s="302">
        <f t="shared" si="248"/>
        <v>4.0000000000759428E-3</v>
      </c>
      <c r="BM233" s="280">
        <v>26000</v>
      </c>
      <c r="BN233" s="43">
        <v>3.4502999999999999E-2</v>
      </c>
      <c r="BO233" s="302">
        <f t="shared" si="233"/>
        <v>897.07799999999997</v>
      </c>
      <c r="BP233" s="302"/>
      <c r="BQ233" s="311">
        <v>897.08</v>
      </c>
      <c r="BR233" s="296"/>
      <c r="BS233" s="302">
        <f t="shared" si="249"/>
        <v>-2.0000000000663931E-3</v>
      </c>
      <c r="BT233" s="75">
        <v>39000</v>
      </c>
      <c r="BU233" s="346">
        <v>2.5999999999999999E-2</v>
      </c>
      <c r="BV233" s="190">
        <f t="shared" si="215"/>
        <v>1014</v>
      </c>
      <c r="BW233" s="335"/>
      <c r="BX233" s="344"/>
      <c r="BY233" s="334"/>
      <c r="BZ233" s="371">
        <f t="shared" si="253"/>
        <v>1014</v>
      </c>
      <c r="CA233" s="375">
        <v>39000</v>
      </c>
      <c r="CB233" s="347">
        <v>3.4502999999999999E-2</v>
      </c>
      <c r="CC233" s="194">
        <f t="shared" si="234"/>
        <v>1345.617</v>
      </c>
      <c r="CD233" s="371"/>
      <c r="CE233" s="142">
        <v>1345.617</v>
      </c>
      <c r="CF233" s="204"/>
      <c r="CG233" s="194">
        <f t="shared" si="251"/>
        <v>0</v>
      </c>
      <c r="CH233" s="384">
        <v>39000</v>
      </c>
      <c r="CI233" s="352">
        <v>3.6573000000000001E-2</v>
      </c>
      <c r="CJ233" s="348">
        <f t="shared" si="222"/>
        <v>1426.347</v>
      </c>
      <c r="CK233" s="348"/>
      <c r="CL233" s="142"/>
      <c r="CM233" s="218"/>
      <c r="CN233" s="348">
        <f t="shared" si="223"/>
        <v>1426.347</v>
      </c>
      <c r="CO233" s="355"/>
      <c r="CP233" s="220">
        <f t="shared" si="224"/>
        <v>2416.3369999999995</v>
      </c>
      <c r="CQ233" s="221"/>
      <c r="CR233" s="6"/>
    </row>
    <row r="234" spans="1:97" s="2" customFormat="1" ht="30">
      <c r="A234" s="6" t="s">
        <v>600</v>
      </c>
      <c r="B234" s="357" t="s">
        <v>587</v>
      </c>
      <c r="C234" s="6" t="s">
        <v>568</v>
      </c>
      <c r="D234" s="274" t="s">
        <v>474</v>
      </c>
      <c r="E234" s="43">
        <v>461</v>
      </c>
      <c r="F234" s="43"/>
      <c r="G234" s="49" t="s">
        <v>588</v>
      </c>
      <c r="H234" s="362" t="s">
        <v>601</v>
      </c>
      <c r="I234" s="280">
        <v>18160</v>
      </c>
      <c r="J234" s="267" t="s">
        <v>476</v>
      </c>
      <c r="K234" s="72">
        <v>1175.76</v>
      </c>
      <c r="L234" s="282"/>
      <c r="M234" s="283">
        <v>1175.76</v>
      </c>
      <c r="N234" s="284"/>
      <c r="O234" s="75">
        <f t="shared" si="225"/>
        <v>0</v>
      </c>
      <c r="P234" s="280">
        <v>154000</v>
      </c>
      <c r="Q234" s="43">
        <v>1.2E-2</v>
      </c>
      <c r="R234" s="72">
        <f t="shared" si="226"/>
        <v>1848</v>
      </c>
      <c r="S234" s="282"/>
      <c r="T234" s="283">
        <v>1848</v>
      </c>
      <c r="U234" s="296"/>
      <c r="V234" s="88">
        <f t="shared" si="252"/>
        <v>0</v>
      </c>
      <c r="W234" s="280">
        <v>154000</v>
      </c>
      <c r="X234" s="43">
        <v>1.302E-2</v>
      </c>
      <c r="Y234" s="88">
        <f t="shared" si="227"/>
        <v>2005.0800000000002</v>
      </c>
      <c r="Z234" s="282"/>
      <c r="AA234" s="283">
        <v>2005.08</v>
      </c>
      <c r="AB234" s="296">
        <v>2005.08</v>
      </c>
      <c r="AC234" s="246">
        <f t="shared" si="236"/>
        <v>0</v>
      </c>
      <c r="AD234" s="280">
        <v>154000</v>
      </c>
      <c r="AE234" s="43">
        <v>1.3827000000000001E-2</v>
      </c>
      <c r="AF234" s="88">
        <f t="shared" si="214"/>
        <v>2129.3580000000002</v>
      </c>
      <c r="AG234" s="282"/>
      <c r="AH234" s="286">
        <v>2129.3580000000002</v>
      </c>
      <c r="AI234" s="296">
        <v>2129.36</v>
      </c>
      <c r="AJ234" s="88">
        <f t="shared" si="250"/>
        <v>0</v>
      </c>
      <c r="AK234" s="280">
        <v>154000</v>
      </c>
      <c r="AL234" s="43">
        <v>1.4657E-2</v>
      </c>
      <c r="AM234" s="302">
        <f t="shared" si="229"/>
        <v>2257.1779999999999</v>
      </c>
      <c r="AN234" s="302"/>
      <c r="AO234" s="286">
        <v>2278.4299999999998</v>
      </c>
      <c r="AP234" s="296"/>
      <c r="AQ234" s="304">
        <f t="shared" si="245"/>
        <v>-21.251999999999953</v>
      </c>
      <c r="AR234" s="280">
        <v>50000</v>
      </c>
      <c r="AS234" s="43">
        <v>1.4999999999999999E-2</v>
      </c>
      <c r="AT234" s="302">
        <f t="shared" si="230"/>
        <v>750</v>
      </c>
      <c r="AU234" s="302"/>
      <c r="AV234" s="286">
        <v>750</v>
      </c>
      <c r="AW234" s="296">
        <v>750</v>
      </c>
      <c r="AX234" s="302">
        <f t="shared" si="246"/>
        <v>0</v>
      </c>
      <c r="AY234" s="280">
        <v>50000</v>
      </c>
      <c r="AZ234" s="43">
        <v>1.5900000000000001E-2</v>
      </c>
      <c r="BA234" s="310">
        <f t="shared" si="231"/>
        <v>795</v>
      </c>
      <c r="BB234" s="310"/>
      <c r="BC234" s="311">
        <v>795</v>
      </c>
      <c r="BD234" s="296">
        <v>795</v>
      </c>
      <c r="BE234" s="310">
        <f t="shared" si="247"/>
        <v>0</v>
      </c>
      <c r="BF234" s="280">
        <v>50000</v>
      </c>
      <c r="BG234" s="43">
        <v>1.6934000000000001E-2</v>
      </c>
      <c r="BH234" s="302">
        <f t="shared" si="232"/>
        <v>846.7</v>
      </c>
      <c r="BI234" s="302"/>
      <c r="BJ234" s="311">
        <v>846.7</v>
      </c>
      <c r="BK234" s="319">
        <v>846.7</v>
      </c>
      <c r="BL234" s="302">
        <f t="shared" si="248"/>
        <v>0</v>
      </c>
      <c r="BM234" s="280">
        <v>50000</v>
      </c>
      <c r="BN234" s="43">
        <v>1.7950000000000001E-2</v>
      </c>
      <c r="BO234" s="302">
        <f t="shared" si="233"/>
        <v>897.5</v>
      </c>
      <c r="BP234" s="302"/>
      <c r="BQ234" s="311">
        <v>897.5</v>
      </c>
      <c r="BR234" s="296"/>
      <c r="BS234" s="302">
        <f t="shared" si="249"/>
        <v>0</v>
      </c>
      <c r="BT234" s="369">
        <v>80000</v>
      </c>
      <c r="BU234" s="332">
        <v>1.9026999999999999E-2</v>
      </c>
      <c r="BV234" s="190">
        <f t="shared" si="215"/>
        <v>1522.1599999999999</v>
      </c>
      <c r="BW234" s="335"/>
      <c r="BX234" s="344">
        <v>1522.16</v>
      </c>
      <c r="BY234" s="334">
        <v>1522.16</v>
      </c>
      <c r="BZ234" s="190">
        <f t="shared" si="253"/>
        <v>-2.2737367544323206E-13</v>
      </c>
      <c r="CA234" s="369">
        <v>80000</v>
      </c>
      <c r="CB234" s="345">
        <v>2.0073000000000001E-2</v>
      </c>
      <c r="CC234" s="194">
        <f t="shared" si="234"/>
        <v>1605.8400000000001</v>
      </c>
      <c r="CD234" s="190"/>
      <c r="CE234" s="142">
        <v>1605.84</v>
      </c>
      <c r="CF234" s="204"/>
      <c r="CG234" s="194">
        <f t="shared" si="251"/>
        <v>0</v>
      </c>
      <c r="CH234" s="382">
        <v>80000</v>
      </c>
      <c r="CI234" s="352">
        <v>2.1277999999999998E-2</v>
      </c>
      <c r="CJ234" s="348">
        <f t="shared" si="222"/>
        <v>1702.2399999999998</v>
      </c>
      <c r="CK234" s="348"/>
      <c r="CL234" s="142"/>
      <c r="CM234" s="218"/>
      <c r="CN234" s="348">
        <f t="shared" si="223"/>
        <v>1702.2399999999998</v>
      </c>
      <c r="CO234" s="355"/>
      <c r="CP234" s="220">
        <f t="shared" si="224"/>
        <v>1680.9879999999996</v>
      </c>
      <c r="CQ234" s="221">
        <v>0</v>
      </c>
      <c r="CR234" s="6"/>
      <c r="CS234" s="226"/>
    </row>
    <row r="235" spans="1:97" s="2" customFormat="1" ht="30">
      <c r="A235" s="6" t="s">
        <v>602</v>
      </c>
      <c r="B235" s="357" t="s">
        <v>603</v>
      </c>
      <c r="C235" s="6" t="s">
        <v>568</v>
      </c>
      <c r="D235" s="274" t="s">
        <v>474</v>
      </c>
      <c r="E235" s="43">
        <v>537</v>
      </c>
      <c r="F235" s="43"/>
      <c r="G235" s="61" t="s">
        <v>588</v>
      </c>
      <c r="H235" s="362" t="s">
        <v>604</v>
      </c>
      <c r="I235" s="280">
        <v>53788</v>
      </c>
      <c r="J235" s="267" t="s">
        <v>476</v>
      </c>
      <c r="K235" s="72">
        <v>6530.49</v>
      </c>
      <c r="L235" s="282"/>
      <c r="M235" s="283">
        <v>6530.49</v>
      </c>
      <c r="N235" s="284"/>
      <c r="O235" s="75">
        <f t="shared" si="225"/>
        <v>0</v>
      </c>
      <c r="P235" s="280">
        <v>872300</v>
      </c>
      <c r="Q235" s="43">
        <v>1.2E-2</v>
      </c>
      <c r="R235" s="72">
        <f t="shared" si="226"/>
        <v>10467.6</v>
      </c>
      <c r="S235" s="282"/>
      <c r="T235" s="283">
        <v>10467.6</v>
      </c>
      <c r="U235" s="296">
        <v>10467.6</v>
      </c>
      <c r="V235" s="88">
        <f t="shared" si="252"/>
        <v>0</v>
      </c>
      <c r="W235" s="280">
        <v>872300</v>
      </c>
      <c r="X235" s="43">
        <v>1.302E-2</v>
      </c>
      <c r="Y235" s="88">
        <f t="shared" si="227"/>
        <v>11357.346</v>
      </c>
      <c r="Z235" s="282"/>
      <c r="AA235" s="283">
        <v>11357.346</v>
      </c>
      <c r="AB235" s="296">
        <v>11357.35</v>
      </c>
      <c r="AC235" s="246">
        <f t="shared" si="236"/>
        <v>0</v>
      </c>
      <c r="AD235" s="280">
        <v>872300</v>
      </c>
      <c r="AE235" s="43">
        <v>1.3827000000000001E-2</v>
      </c>
      <c r="AF235" s="88">
        <f t="shared" si="214"/>
        <v>12061.292100000001</v>
      </c>
      <c r="AG235" s="282"/>
      <c r="AH235" s="286">
        <v>12061.292100000001</v>
      </c>
      <c r="AI235" s="296">
        <v>12061.29</v>
      </c>
      <c r="AJ235" s="88">
        <f t="shared" si="250"/>
        <v>0</v>
      </c>
      <c r="AK235" s="280">
        <v>872300</v>
      </c>
      <c r="AL235" s="43">
        <v>1.4657E-2</v>
      </c>
      <c r="AM235" s="302">
        <f t="shared" si="229"/>
        <v>12785.301100000001</v>
      </c>
      <c r="AN235" s="302">
        <f>AL235*18000</f>
        <v>263.82600000000002</v>
      </c>
      <c r="AO235" s="286">
        <v>12905.68</v>
      </c>
      <c r="AP235" s="296">
        <v>12905.68</v>
      </c>
      <c r="AQ235" s="304">
        <f t="shared" si="245"/>
        <v>-384.20490000000063</v>
      </c>
      <c r="AR235" s="280">
        <v>680000</v>
      </c>
      <c r="AS235" s="43">
        <v>1.4999999999999999E-2</v>
      </c>
      <c r="AT235" s="302">
        <f t="shared" si="230"/>
        <v>10200</v>
      </c>
      <c r="AU235" s="302"/>
      <c r="AV235" s="286">
        <v>10200</v>
      </c>
      <c r="AW235" s="296">
        <v>10200</v>
      </c>
      <c r="AX235" s="302">
        <f t="shared" si="246"/>
        <v>0</v>
      </c>
      <c r="AY235" s="280">
        <v>680000</v>
      </c>
      <c r="AZ235" s="43">
        <v>1.5900000000000001E-2</v>
      </c>
      <c r="BA235" s="310">
        <f t="shared" si="231"/>
        <v>10812</v>
      </c>
      <c r="BB235" s="310"/>
      <c r="BC235" s="311">
        <v>10812</v>
      </c>
      <c r="BD235" s="296">
        <v>10812</v>
      </c>
      <c r="BE235" s="310">
        <f t="shared" si="247"/>
        <v>0</v>
      </c>
      <c r="BF235" s="280">
        <v>680000</v>
      </c>
      <c r="BG235" s="43">
        <v>1.6934000000000001E-2</v>
      </c>
      <c r="BH235" s="302">
        <f t="shared" si="232"/>
        <v>11515.12</v>
      </c>
      <c r="BI235" s="302"/>
      <c r="BJ235" s="311">
        <v>11515.12</v>
      </c>
      <c r="BK235" s="319">
        <v>11515.12</v>
      </c>
      <c r="BL235" s="302">
        <f t="shared" si="248"/>
        <v>0</v>
      </c>
      <c r="BM235" s="280">
        <v>680000</v>
      </c>
      <c r="BN235" s="43">
        <v>1.7950000000000001E-2</v>
      </c>
      <c r="BO235" s="302">
        <f t="shared" si="233"/>
        <v>12206</v>
      </c>
      <c r="BP235" s="302"/>
      <c r="BQ235" s="311">
        <v>12206</v>
      </c>
      <c r="BR235" s="296">
        <v>12206</v>
      </c>
      <c r="BS235" s="302">
        <f t="shared" si="249"/>
        <v>0</v>
      </c>
      <c r="BT235" s="369">
        <v>680000</v>
      </c>
      <c r="BU235" s="332">
        <v>1.9026999999999999E-2</v>
      </c>
      <c r="BV235" s="190">
        <f t="shared" si="215"/>
        <v>12938.359999999999</v>
      </c>
      <c r="BW235" s="335"/>
      <c r="BX235" s="344">
        <v>12938.36</v>
      </c>
      <c r="BY235" s="334">
        <v>12938.36</v>
      </c>
      <c r="BZ235" s="190">
        <f t="shared" si="253"/>
        <v>-1.8189894035458565E-12</v>
      </c>
      <c r="CA235" s="369">
        <v>680000</v>
      </c>
      <c r="CB235" s="345">
        <v>2.0073000000000001E-2</v>
      </c>
      <c r="CC235" s="194">
        <f t="shared" si="234"/>
        <v>13649.640000000001</v>
      </c>
      <c r="CD235" s="190"/>
      <c r="CE235" s="142">
        <v>13649.64</v>
      </c>
      <c r="CF235" s="204"/>
      <c r="CG235" s="194">
        <f t="shared" si="251"/>
        <v>0</v>
      </c>
      <c r="CH235" s="382">
        <v>680000</v>
      </c>
      <c r="CI235" s="352">
        <v>2.1277999999999998E-2</v>
      </c>
      <c r="CJ235" s="348">
        <f t="shared" si="222"/>
        <v>14469.039999999999</v>
      </c>
      <c r="CK235" s="348"/>
      <c r="CL235" s="142"/>
      <c r="CM235" s="218"/>
      <c r="CN235" s="348">
        <f t="shared" si="223"/>
        <v>14469.039999999999</v>
      </c>
      <c r="CO235" s="355"/>
      <c r="CP235" s="220">
        <f t="shared" si="224"/>
        <v>14084.835099999997</v>
      </c>
      <c r="CQ235" s="221">
        <v>0</v>
      </c>
      <c r="CR235" s="6"/>
      <c r="CS235" s="226"/>
    </row>
    <row r="236" spans="1:97" s="2" customFormat="1" ht="30">
      <c r="A236" s="6" t="s">
        <v>3617</v>
      </c>
      <c r="B236" s="6" t="s">
        <v>605</v>
      </c>
      <c r="C236" s="6" t="s">
        <v>568</v>
      </c>
      <c r="D236" s="274" t="s">
        <v>474</v>
      </c>
      <c r="E236" s="43">
        <v>537</v>
      </c>
      <c r="F236" s="6">
        <v>1</v>
      </c>
      <c r="G236" s="61"/>
      <c r="H236" s="362"/>
      <c r="I236" s="280"/>
      <c r="J236" s="267" t="s">
        <v>476</v>
      </c>
      <c r="K236" s="72"/>
      <c r="L236" s="282"/>
      <c r="M236" s="283"/>
      <c r="N236" s="284"/>
      <c r="O236" s="75">
        <f t="shared" si="225"/>
        <v>0</v>
      </c>
      <c r="P236" s="280"/>
      <c r="Q236" s="43">
        <v>1.2E-2</v>
      </c>
      <c r="R236" s="72">
        <f t="shared" si="226"/>
        <v>0</v>
      </c>
      <c r="S236" s="282"/>
      <c r="T236" s="283"/>
      <c r="U236" s="296"/>
      <c r="V236" s="88">
        <f t="shared" si="252"/>
        <v>0</v>
      </c>
      <c r="W236" s="280"/>
      <c r="X236" s="43">
        <v>1.302E-2</v>
      </c>
      <c r="Y236" s="88">
        <f t="shared" si="227"/>
        <v>0</v>
      </c>
      <c r="Z236" s="282"/>
      <c r="AA236" s="283"/>
      <c r="AB236" s="296"/>
      <c r="AC236" s="246">
        <f t="shared" si="236"/>
        <v>0</v>
      </c>
      <c r="AD236" s="280"/>
      <c r="AE236" s="43">
        <v>1.3827000000000001E-2</v>
      </c>
      <c r="AF236" s="88">
        <f t="shared" si="214"/>
        <v>0</v>
      </c>
      <c r="AG236" s="282"/>
      <c r="AH236" s="286"/>
      <c r="AI236" s="296"/>
      <c r="AJ236" s="88">
        <f t="shared" si="250"/>
        <v>0</v>
      </c>
      <c r="AK236" s="280"/>
      <c r="AL236" s="43">
        <v>1.4795000000000001E-2</v>
      </c>
      <c r="AM236" s="302">
        <f t="shared" si="229"/>
        <v>0</v>
      </c>
      <c r="AN236" s="302"/>
      <c r="AO236" s="286"/>
      <c r="AP236" s="296"/>
      <c r="AQ236" s="304">
        <f t="shared" si="245"/>
        <v>0</v>
      </c>
      <c r="AR236" s="280">
        <v>0</v>
      </c>
      <c r="AS236" s="43">
        <v>1.4999999999999999E-2</v>
      </c>
      <c r="AT236" s="302">
        <f t="shared" si="230"/>
        <v>0</v>
      </c>
      <c r="AU236" s="302"/>
      <c r="AV236" s="286"/>
      <c r="AW236" s="296"/>
      <c r="AX236" s="302">
        <f t="shared" si="246"/>
        <v>0</v>
      </c>
      <c r="AY236" s="280">
        <v>0</v>
      </c>
      <c r="AZ236" s="43">
        <v>1.5900000000000001E-2</v>
      </c>
      <c r="BA236" s="310">
        <f t="shared" si="231"/>
        <v>0</v>
      </c>
      <c r="BB236" s="310"/>
      <c r="BC236" s="311"/>
      <c r="BD236" s="296"/>
      <c r="BE236" s="310">
        <f t="shared" si="247"/>
        <v>0</v>
      </c>
      <c r="BF236" s="280">
        <v>0</v>
      </c>
      <c r="BG236" s="43">
        <v>1.6934000000000001E-2</v>
      </c>
      <c r="BH236" s="302">
        <f t="shared" si="232"/>
        <v>0</v>
      </c>
      <c r="BI236" s="302"/>
      <c r="BJ236" s="311"/>
      <c r="BK236" s="319"/>
      <c r="BL236" s="302">
        <f t="shared" si="248"/>
        <v>0</v>
      </c>
      <c r="BM236" s="280">
        <v>0</v>
      </c>
      <c r="BN236" s="43">
        <v>1.7950000000000001E-2</v>
      </c>
      <c r="BO236" s="302">
        <f t="shared" si="233"/>
        <v>0</v>
      </c>
      <c r="BP236" s="302"/>
      <c r="BQ236" s="311"/>
      <c r="BR236" s="296"/>
      <c r="BS236" s="302">
        <f t="shared" si="249"/>
        <v>0</v>
      </c>
      <c r="BT236" s="369"/>
      <c r="BU236" s="332">
        <v>1.9026999999999999E-2</v>
      </c>
      <c r="BV236" s="190">
        <f t="shared" si="215"/>
        <v>0</v>
      </c>
      <c r="BW236" s="335"/>
      <c r="BX236" s="344"/>
      <c r="BY236" s="334"/>
      <c r="BZ236" s="190">
        <f t="shared" si="253"/>
        <v>0</v>
      </c>
      <c r="CA236" s="6"/>
      <c r="CB236" s="6"/>
      <c r="CC236" s="194">
        <f t="shared" si="234"/>
        <v>0</v>
      </c>
      <c r="CD236" s="190"/>
      <c r="CE236" s="142"/>
      <c r="CF236" s="204"/>
      <c r="CG236" s="194">
        <f t="shared" si="251"/>
        <v>0</v>
      </c>
      <c r="CH236" s="353"/>
      <c r="CI236" s="352"/>
      <c r="CJ236" s="348">
        <f t="shared" si="222"/>
        <v>0</v>
      </c>
      <c r="CK236" s="348"/>
      <c r="CL236" s="142"/>
      <c r="CM236" s="218"/>
      <c r="CN236" s="348">
        <f t="shared" si="223"/>
        <v>0</v>
      </c>
      <c r="CO236" s="355"/>
      <c r="CP236" s="220">
        <f t="shared" si="224"/>
        <v>0</v>
      </c>
      <c r="CQ236" s="221"/>
      <c r="CR236" s="6"/>
      <c r="CS236" s="226"/>
    </row>
    <row r="237" spans="1:97" s="2" customFormat="1" ht="30">
      <c r="A237" s="6" t="s">
        <v>606</v>
      </c>
      <c r="B237" s="6" t="s">
        <v>605</v>
      </c>
      <c r="C237" s="6" t="s">
        <v>568</v>
      </c>
      <c r="D237" s="274" t="s">
        <v>474</v>
      </c>
      <c r="E237" s="43">
        <v>538</v>
      </c>
      <c r="F237" s="6"/>
      <c r="G237" s="6" t="s">
        <v>588</v>
      </c>
      <c r="H237" s="362" t="s">
        <v>607</v>
      </c>
      <c r="I237" s="280"/>
      <c r="J237" s="267" t="s">
        <v>476</v>
      </c>
      <c r="K237" s="72"/>
      <c r="L237" s="282"/>
      <c r="M237" s="283"/>
      <c r="N237" s="284"/>
      <c r="O237" s="75">
        <f t="shared" si="225"/>
        <v>0</v>
      </c>
      <c r="P237" s="280"/>
      <c r="Q237" s="43">
        <v>1.2E-2</v>
      </c>
      <c r="R237" s="72">
        <f t="shared" si="226"/>
        <v>0</v>
      </c>
      <c r="S237" s="282"/>
      <c r="T237" s="283"/>
      <c r="U237" s="296"/>
      <c r="V237" s="88">
        <f t="shared" si="252"/>
        <v>0</v>
      </c>
      <c r="W237" s="280"/>
      <c r="X237" s="43">
        <v>1.302E-2</v>
      </c>
      <c r="Y237" s="88">
        <f t="shared" si="227"/>
        <v>0</v>
      </c>
      <c r="Z237" s="282"/>
      <c r="AA237" s="283"/>
      <c r="AB237" s="296"/>
      <c r="AC237" s="246">
        <f t="shared" si="236"/>
        <v>0</v>
      </c>
      <c r="AD237" s="280"/>
      <c r="AE237" s="43">
        <v>1.3827000000000001E-2</v>
      </c>
      <c r="AF237" s="88">
        <f t="shared" si="214"/>
        <v>0</v>
      </c>
      <c r="AG237" s="282"/>
      <c r="AH237" s="286"/>
      <c r="AI237" s="296"/>
      <c r="AJ237" s="88">
        <f t="shared" si="250"/>
        <v>0</v>
      </c>
      <c r="AK237" s="280"/>
      <c r="AL237" s="43">
        <v>1.4795000000000001E-2</v>
      </c>
      <c r="AM237" s="302">
        <f t="shared" si="229"/>
        <v>0</v>
      </c>
      <c r="AN237" s="302"/>
      <c r="AO237" s="286"/>
      <c r="AP237" s="296"/>
      <c r="AQ237" s="304">
        <f t="shared" si="245"/>
        <v>0</v>
      </c>
      <c r="AR237" s="280">
        <v>0</v>
      </c>
      <c r="AS237" s="43">
        <v>1.4999999999999999E-2</v>
      </c>
      <c r="AT237" s="302">
        <f t="shared" si="230"/>
        <v>0</v>
      </c>
      <c r="AU237" s="302"/>
      <c r="AV237" s="286"/>
      <c r="AW237" s="296"/>
      <c r="AX237" s="302">
        <f t="shared" si="246"/>
        <v>0</v>
      </c>
      <c r="AY237" s="280">
        <v>0</v>
      </c>
      <c r="AZ237" s="43">
        <v>1.5900000000000001E-2</v>
      </c>
      <c r="BA237" s="310">
        <f t="shared" si="231"/>
        <v>0</v>
      </c>
      <c r="BB237" s="310"/>
      <c r="BC237" s="311"/>
      <c r="BD237" s="296"/>
      <c r="BE237" s="310">
        <f t="shared" si="247"/>
        <v>0</v>
      </c>
      <c r="BF237" s="280">
        <v>0</v>
      </c>
      <c r="BG237" s="43">
        <v>1.6934000000000001E-2</v>
      </c>
      <c r="BH237" s="302">
        <f t="shared" si="232"/>
        <v>0</v>
      </c>
      <c r="BI237" s="302"/>
      <c r="BJ237" s="311"/>
      <c r="BK237" s="319"/>
      <c r="BL237" s="302">
        <f t="shared" si="248"/>
        <v>0</v>
      </c>
      <c r="BM237" s="280">
        <v>0</v>
      </c>
      <c r="BN237" s="43">
        <v>1.7950000000000001E-2</v>
      </c>
      <c r="BO237" s="302">
        <f t="shared" si="233"/>
        <v>0</v>
      </c>
      <c r="BP237" s="302"/>
      <c r="BQ237" s="311"/>
      <c r="BR237" s="296"/>
      <c r="BS237" s="302">
        <f t="shared" si="249"/>
        <v>0</v>
      </c>
      <c r="BT237" s="369"/>
      <c r="BU237" s="332">
        <v>1.9026999999999999E-2</v>
      </c>
      <c r="BV237" s="190">
        <f t="shared" si="215"/>
        <v>0</v>
      </c>
      <c r="BW237" s="335"/>
      <c r="BX237" s="344"/>
      <c r="BY237" s="334"/>
      <c r="BZ237" s="190">
        <f t="shared" si="253"/>
        <v>0</v>
      </c>
      <c r="CA237" s="6"/>
      <c r="CB237" s="6"/>
      <c r="CC237" s="194">
        <f t="shared" si="234"/>
        <v>0</v>
      </c>
      <c r="CD237" s="190"/>
      <c r="CE237" s="142"/>
      <c r="CF237" s="204"/>
      <c r="CG237" s="194">
        <f t="shared" si="251"/>
        <v>0</v>
      </c>
      <c r="CH237" s="353"/>
      <c r="CI237" s="352"/>
      <c r="CJ237" s="348">
        <f t="shared" si="222"/>
        <v>0</v>
      </c>
      <c r="CK237" s="348"/>
      <c r="CL237" s="142"/>
      <c r="CM237" s="218"/>
      <c r="CN237" s="348">
        <f t="shared" si="223"/>
        <v>0</v>
      </c>
      <c r="CO237" s="355"/>
      <c r="CP237" s="220">
        <f t="shared" si="224"/>
        <v>0</v>
      </c>
      <c r="CQ237" s="221"/>
      <c r="CR237" s="6"/>
      <c r="CS237" s="226"/>
    </row>
    <row r="238" spans="1:97" s="2" customFormat="1" ht="30">
      <c r="A238" s="6" t="s">
        <v>608</v>
      </c>
      <c r="B238" s="6" t="s">
        <v>605</v>
      </c>
      <c r="C238" s="6" t="s">
        <v>568</v>
      </c>
      <c r="D238" s="274" t="s">
        <v>474</v>
      </c>
      <c r="E238" s="43">
        <v>539</v>
      </c>
      <c r="F238" s="52"/>
      <c r="G238" s="6" t="s">
        <v>588</v>
      </c>
      <c r="H238" s="54" t="s">
        <v>609</v>
      </c>
      <c r="I238" s="280"/>
      <c r="J238" s="267" t="s">
        <v>476</v>
      </c>
      <c r="K238" s="72"/>
      <c r="L238" s="282"/>
      <c r="M238" s="283"/>
      <c r="N238" s="284"/>
      <c r="O238" s="75">
        <f t="shared" si="225"/>
        <v>0</v>
      </c>
      <c r="P238" s="280"/>
      <c r="Q238" s="43">
        <v>1.2E-2</v>
      </c>
      <c r="R238" s="72">
        <f t="shared" si="226"/>
        <v>0</v>
      </c>
      <c r="S238" s="282"/>
      <c r="T238" s="283"/>
      <c r="U238" s="296"/>
      <c r="V238" s="88">
        <f t="shared" si="252"/>
        <v>0</v>
      </c>
      <c r="W238" s="280"/>
      <c r="X238" s="43">
        <v>1.302E-2</v>
      </c>
      <c r="Y238" s="88">
        <f t="shared" si="227"/>
        <v>0</v>
      </c>
      <c r="Z238" s="282"/>
      <c r="AA238" s="283"/>
      <c r="AB238" s="296"/>
      <c r="AC238" s="246">
        <f t="shared" si="236"/>
        <v>0</v>
      </c>
      <c r="AD238" s="280"/>
      <c r="AE238" s="43">
        <v>1.3827000000000001E-2</v>
      </c>
      <c r="AF238" s="88">
        <f t="shared" si="214"/>
        <v>0</v>
      </c>
      <c r="AG238" s="282"/>
      <c r="AH238" s="286"/>
      <c r="AI238" s="296"/>
      <c r="AJ238" s="88">
        <f t="shared" si="250"/>
        <v>0</v>
      </c>
      <c r="AK238" s="280"/>
      <c r="AL238" s="43">
        <v>1.4795000000000001E-2</v>
      </c>
      <c r="AM238" s="302">
        <f t="shared" si="229"/>
        <v>0</v>
      </c>
      <c r="AN238" s="302"/>
      <c r="AO238" s="286"/>
      <c r="AP238" s="296"/>
      <c r="AQ238" s="304">
        <f t="shared" si="245"/>
        <v>0</v>
      </c>
      <c r="AR238" s="280">
        <v>26000</v>
      </c>
      <c r="AS238" s="43">
        <v>1.4999999999999999E-2</v>
      </c>
      <c r="AT238" s="302">
        <f t="shared" si="230"/>
        <v>390</v>
      </c>
      <c r="AU238" s="302"/>
      <c r="AV238" s="286"/>
      <c r="AW238" s="296"/>
      <c r="AX238" s="302">
        <f t="shared" si="246"/>
        <v>390</v>
      </c>
      <c r="AY238" s="280">
        <v>26000</v>
      </c>
      <c r="AZ238" s="43">
        <v>1.5900000000000001E-2</v>
      </c>
      <c r="BA238" s="310">
        <f t="shared" si="231"/>
        <v>413.40000000000003</v>
      </c>
      <c r="BB238" s="310"/>
      <c r="BC238" s="311"/>
      <c r="BD238" s="296"/>
      <c r="BE238" s="310">
        <f t="shared" si="247"/>
        <v>413.40000000000003</v>
      </c>
      <c r="BF238" s="280">
        <v>26000</v>
      </c>
      <c r="BG238" s="43">
        <v>1.6934000000000001E-2</v>
      </c>
      <c r="BH238" s="302">
        <f t="shared" si="232"/>
        <v>440.28400000000005</v>
      </c>
      <c r="BI238" s="302"/>
      <c r="BJ238" s="311"/>
      <c r="BK238" s="319"/>
      <c r="BL238" s="302">
        <f t="shared" si="248"/>
        <v>440.28400000000005</v>
      </c>
      <c r="BM238" s="280">
        <v>26000</v>
      </c>
      <c r="BN238" s="43">
        <v>1.7950000000000001E-2</v>
      </c>
      <c r="BO238" s="302">
        <f t="shared" si="233"/>
        <v>466.70000000000005</v>
      </c>
      <c r="BP238" s="302"/>
      <c r="BQ238" s="311">
        <v>466.7</v>
      </c>
      <c r="BR238" s="296"/>
      <c r="BS238" s="302">
        <f t="shared" si="249"/>
        <v>0</v>
      </c>
      <c r="BT238" s="75">
        <v>39000</v>
      </c>
      <c r="BU238" s="332">
        <v>1.9026999999999999E-2</v>
      </c>
      <c r="BV238" s="190">
        <f t="shared" si="215"/>
        <v>742.053</v>
      </c>
      <c r="BW238" s="335"/>
      <c r="BX238" s="344">
        <v>742.05</v>
      </c>
      <c r="BY238" s="334"/>
      <c r="BZ238" s="190">
        <f t="shared" si="253"/>
        <v>3.0000000000427463E-3</v>
      </c>
      <c r="CA238" s="375">
        <v>39000</v>
      </c>
      <c r="CB238" s="345">
        <v>2.0073000000000001E-2</v>
      </c>
      <c r="CC238" s="194">
        <f t="shared" si="234"/>
        <v>782.84699999999998</v>
      </c>
      <c r="CD238" s="190"/>
      <c r="CE238" s="142">
        <v>782.84699999999998</v>
      </c>
      <c r="CF238" s="204"/>
      <c r="CG238" s="194">
        <f t="shared" si="251"/>
        <v>0</v>
      </c>
      <c r="CH238" s="384">
        <v>39000</v>
      </c>
      <c r="CI238" s="352">
        <v>2.1277999999999998E-2</v>
      </c>
      <c r="CJ238" s="348">
        <f t="shared" si="222"/>
        <v>829.84199999999998</v>
      </c>
      <c r="CK238" s="348"/>
      <c r="CL238" s="142"/>
      <c r="CM238" s="218"/>
      <c r="CN238" s="348">
        <f t="shared" si="223"/>
        <v>829.84199999999998</v>
      </c>
      <c r="CO238" s="355"/>
      <c r="CP238" s="220">
        <f t="shared" si="224"/>
        <v>2073.5290000000005</v>
      </c>
      <c r="CQ238" s="221"/>
      <c r="CR238" s="6"/>
      <c r="CS238" s="226"/>
    </row>
    <row r="239" spans="1:97" s="2" customFormat="1" ht="30">
      <c r="A239" s="6" t="s">
        <v>610</v>
      </c>
      <c r="B239" s="6" t="s">
        <v>611</v>
      </c>
      <c r="C239" s="6" t="s">
        <v>568</v>
      </c>
      <c r="D239" s="274" t="s">
        <v>474</v>
      </c>
      <c r="E239" s="43">
        <v>948</v>
      </c>
      <c r="F239" s="6"/>
      <c r="G239" s="6" t="s">
        <v>612</v>
      </c>
      <c r="H239" s="54"/>
      <c r="I239" s="280"/>
      <c r="J239" s="267" t="s">
        <v>476</v>
      </c>
      <c r="K239" s="72"/>
      <c r="L239" s="282"/>
      <c r="M239" s="283"/>
      <c r="N239" s="284"/>
      <c r="O239" s="75">
        <f t="shared" si="225"/>
        <v>0</v>
      </c>
      <c r="P239" s="280"/>
      <c r="Q239" s="43">
        <v>1.2E-2</v>
      </c>
      <c r="R239" s="72">
        <f t="shared" si="226"/>
        <v>0</v>
      </c>
      <c r="S239" s="282"/>
      <c r="T239" s="283"/>
      <c r="U239" s="296"/>
      <c r="V239" s="88">
        <f t="shared" si="252"/>
        <v>0</v>
      </c>
      <c r="W239" s="280"/>
      <c r="X239" s="43">
        <v>1.302E-2</v>
      </c>
      <c r="Y239" s="88">
        <f t="shared" si="227"/>
        <v>0</v>
      </c>
      <c r="Z239" s="282"/>
      <c r="AA239" s="283"/>
      <c r="AB239" s="296"/>
      <c r="AC239" s="246">
        <f t="shared" si="236"/>
        <v>0</v>
      </c>
      <c r="AD239" s="280"/>
      <c r="AE239" s="43">
        <v>1.3827000000000001E-2</v>
      </c>
      <c r="AF239" s="88">
        <f t="shared" si="214"/>
        <v>0</v>
      </c>
      <c r="AG239" s="282"/>
      <c r="AH239" s="286"/>
      <c r="AI239" s="296"/>
      <c r="AJ239" s="88">
        <f t="shared" si="250"/>
        <v>0</v>
      </c>
      <c r="AK239" s="280"/>
      <c r="AL239" s="43">
        <v>1.4795000000000001E-2</v>
      </c>
      <c r="AM239" s="302">
        <f t="shared" si="229"/>
        <v>0</v>
      </c>
      <c r="AN239" s="302"/>
      <c r="AO239" s="286"/>
      <c r="AP239" s="296"/>
      <c r="AQ239" s="304">
        <f t="shared" si="245"/>
        <v>0</v>
      </c>
      <c r="AR239" s="280">
        <v>880000</v>
      </c>
      <c r="AS239" s="43">
        <v>1.4999999999999999E-2</v>
      </c>
      <c r="AT239" s="302">
        <f t="shared" si="230"/>
        <v>13200</v>
      </c>
      <c r="AU239" s="302"/>
      <c r="AV239" s="286"/>
      <c r="AW239" s="296"/>
      <c r="AX239" s="302">
        <f t="shared" si="246"/>
        <v>13200</v>
      </c>
      <c r="AY239" s="280">
        <v>880000</v>
      </c>
      <c r="AZ239" s="43">
        <v>1.5900000000000001E-2</v>
      </c>
      <c r="BA239" s="310">
        <f t="shared" si="231"/>
        <v>13992</v>
      </c>
      <c r="BB239" s="310"/>
      <c r="BC239" s="311"/>
      <c r="BD239" s="296"/>
      <c r="BE239" s="310">
        <f t="shared" si="247"/>
        <v>13992</v>
      </c>
      <c r="BF239" s="280">
        <v>880000</v>
      </c>
      <c r="BG239" s="43">
        <v>1.6934000000000001E-2</v>
      </c>
      <c r="BH239" s="302">
        <f t="shared" si="232"/>
        <v>14901.920000000002</v>
      </c>
      <c r="BI239" s="302"/>
      <c r="BJ239" s="311"/>
      <c r="BK239" s="319"/>
      <c r="BL239" s="302">
        <f t="shared" si="248"/>
        <v>14901.920000000002</v>
      </c>
      <c r="BM239" s="280">
        <v>880000</v>
      </c>
      <c r="BN239" s="43">
        <v>1.7950000000000001E-2</v>
      </c>
      <c r="BO239" s="302">
        <f t="shared" si="233"/>
        <v>15796</v>
      </c>
      <c r="BP239" s="302"/>
      <c r="BQ239" s="311"/>
      <c r="BR239" s="296"/>
      <c r="BS239" s="302">
        <f t="shared" si="249"/>
        <v>15796</v>
      </c>
      <c r="BT239" s="75"/>
      <c r="BU239" s="332">
        <v>1.9026999999999999E-2</v>
      </c>
      <c r="BV239" s="190">
        <f t="shared" si="215"/>
        <v>0</v>
      </c>
      <c r="BW239" s="335"/>
      <c r="BX239" s="344"/>
      <c r="BY239" s="334"/>
      <c r="BZ239" s="190">
        <f t="shared" si="253"/>
        <v>0</v>
      </c>
      <c r="CA239" s="6"/>
      <c r="CB239" s="6"/>
      <c r="CC239" s="194">
        <f t="shared" si="234"/>
        <v>0</v>
      </c>
      <c r="CD239" s="190"/>
      <c r="CE239" s="142"/>
      <c r="CF239" s="204"/>
      <c r="CG239" s="194">
        <f t="shared" si="251"/>
        <v>0</v>
      </c>
      <c r="CH239" s="353"/>
      <c r="CI239" s="352"/>
      <c r="CJ239" s="348">
        <f t="shared" si="222"/>
        <v>0</v>
      </c>
      <c r="CK239" s="348"/>
      <c r="CL239" s="142"/>
      <c r="CM239" s="218"/>
      <c r="CN239" s="348">
        <f t="shared" si="223"/>
        <v>0</v>
      </c>
      <c r="CO239" s="355"/>
      <c r="CP239" s="220">
        <f t="shared" si="224"/>
        <v>57889.919999999998</v>
      </c>
      <c r="CQ239" s="221"/>
      <c r="CR239" s="6"/>
      <c r="CS239" s="227" t="s">
        <v>42</v>
      </c>
    </row>
    <row r="240" spans="1:97" s="2" customFormat="1" ht="30">
      <c r="A240" s="6" t="s">
        <v>613</v>
      </c>
      <c r="B240" s="6" t="s">
        <v>614</v>
      </c>
      <c r="C240" s="6" t="s">
        <v>615</v>
      </c>
      <c r="D240" s="274" t="s">
        <v>474</v>
      </c>
      <c r="E240" s="43">
        <v>961</v>
      </c>
      <c r="F240" s="6"/>
      <c r="G240" s="6" t="s">
        <v>616</v>
      </c>
      <c r="H240" s="54"/>
      <c r="I240" s="280"/>
      <c r="J240" s="267" t="s">
        <v>476</v>
      </c>
      <c r="K240" s="72"/>
      <c r="L240" s="282"/>
      <c r="M240" s="283"/>
      <c r="N240" s="284"/>
      <c r="O240" s="75">
        <f t="shared" si="225"/>
        <v>0</v>
      </c>
      <c r="P240" s="280"/>
      <c r="Q240" s="43">
        <v>1.2E-2</v>
      </c>
      <c r="R240" s="72">
        <f t="shared" si="226"/>
        <v>0</v>
      </c>
      <c r="S240" s="282"/>
      <c r="T240" s="283"/>
      <c r="U240" s="296"/>
      <c r="V240" s="88">
        <f t="shared" si="252"/>
        <v>0</v>
      </c>
      <c r="W240" s="280"/>
      <c r="X240" s="43">
        <v>1.302E-2</v>
      </c>
      <c r="Y240" s="88">
        <f t="shared" si="227"/>
        <v>0</v>
      </c>
      <c r="Z240" s="282"/>
      <c r="AA240" s="283"/>
      <c r="AB240" s="296"/>
      <c r="AC240" s="246">
        <f t="shared" si="236"/>
        <v>0</v>
      </c>
      <c r="AD240" s="280"/>
      <c r="AE240" s="43">
        <v>1.3827000000000001E-2</v>
      </c>
      <c r="AF240" s="88">
        <f t="shared" si="214"/>
        <v>0</v>
      </c>
      <c r="AG240" s="282"/>
      <c r="AH240" s="286"/>
      <c r="AI240" s="296"/>
      <c r="AJ240" s="88">
        <f t="shared" si="250"/>
        <v>0</v>
      </c>
      <c r="AK240" s="280"/>
      <c r="AL240" s="43">
        <v>1.4795000000000001E-2</v>
      </c>
      <c r="AM240" s="302">
        <f t="shared" si="229"/>
        <v>0</v>
      </c>
      <c r="AN240" s="302"/>
      <c r="AO240" s="286"/>
      <c r="AP240" s="296"/>
      <c r="AQ240" s="304">
        <f t="shared" si="245"/>
        <v>0</v>
      </c>
      <c r="AR240" s="280">
        <v>7600000</v>
      </c>
      <c r="AS240" s="43">
        <v>1.4999999999999999E-2</v>
      </c>
      <c r="AT240" s="302">
        <f t="shared" si="230"/>
        <v>114000</v>
      </c>
      <c r="AU240" s="302"/>
      <c r="AV240" s="286"/>
      <c r="AW240" s="296"/>
      <c r="AX240" s="302">
        <f t="shared" si="246"/>
        <v>114000</v>
      </c>
      <c r="AY240" s="280">
        <v>7600000</v>
      </c>
      <c r="AZ240" s="43">
        <v>1.5900000000000001E-2</v>
      </c>
      <c r="BA240" s="310">
        <f t="shared" si="231"/>
        <v>120840</v>
      </c>
      <c r="BB240" s="310"/>
      <c r="BC240" s="311"/>
      <c r="BD240" s="296"/>
      <c r="BE240" s="310">
        <f t="shared" si="247"/>
        <v>120840</v>
      </c>
      <c r="BF240" s="280">
        <v>7600000</v>
      </c>
      <c r="BG240" s="43">
        <v>1.6934000000000001E-2</v>
      </c>
      <c r="BH240" s="302">
        <f t="shared" si="232"/>
        <v>128698.40000000001</v>
      </c>
      <c r="BI240" s="302"/>
      <c r="BJ240" s="311"/>
      <c r="BK240" s="319"/>
      <c r="BL240" s="302">
        <f t="shared" si="248"/>
        <v>128698.40000000001</v>
      </c>
      <c r="BM240" s="280">
        <v>7600000</v>
      </c>
      <c r="BN240" s="43">
        <v>1.7950000000000001E-2</v>
      </c>
      <c r="BO240" s="302">
        <f t="shared" si="233"/>
        <v>136420</v>
      </c>
      <c r="BP240" s="302"/>
      <c r="BQ240" s="311"/>
      <c r="BR240" s="296"/>
      <c r="BS240" s="302">
        <f t="shared" si="249"/>
        <v>136420</v>
      </c>
      <c r="BT240" s="75"/>
      <c r="BU240" s="332">
        <v>1.9026999999999999E-2</v>
      </c>
      <c r="BV240" s="190">
        <f t="shared" si="215"/>
        <v>0</v>
      </c>
      <c r="BW240" s="335"/>
      <c r="BX240" s="344"/>
      <c r="BY240" s="334"/>
      <c r="BZ240" s="190">
        <f t="shared" si="253"/>
        <v>0</v>
      </c>
      <c r="CA240" s="6"/>
      <c r="CB240" s="6"/>
      <c r="CC240" s="194">
        <f t="shared" si="234"/>
        <v>0</v>
      </c>
      <c r="CD240" s="190"/>
      <c r="CE240" s="142"/>
      <c r="CF240" s="204"/>
      <c r="CG240" s="194">
        <f t="shared" si="251"/>
        <v>0</v>
      </c>
      <c r="CH240" s="353"/>
      <c r="CI240" s="352"/>
      <c r="CJ240" s="348">
        <f t="shared" si="222"/>
        <v>0</v>
      </c>
      <c r="CK240" s="348"/>
      <c r="CL240" s="142"/>
      <c r="CM240" s="218"/>
      <c r="CN240" s="348">
        <f t="shared" si="223"/>
        <v>0</v>
      </c>
      <c r="CO240" s="355"/>
      <c r="CP240" s="220">
        <f t="shared" si="224"/>
        <v>499958.4</v>
      </c>
      <c r="CQ240" s="221"/>
      <c r="CR240" s="6"/>
      <c r="CS240" s="227" t="s">
        <v>42</v>
      </c>
    </row>
    <row r="241" spans="1:97" s="2" customFormat="1" ht="30">
      <c r="A241" s="6" t="s">
        <v>617</v>
      </c>
      <c r="B241" s="6" t="s">
        <v>618</v>
      </c>
      <c r="C241" s="6" t="s">
        <v>568</v>
      </c>
      <c r="D241" s="41" t="s">
        <v>474</v>
      </c>
      <c r="E241" s="43">
        <v>1138</v>
      </c>
      <c r="F241" s="6"/>
      <c r="G241" s="6" t="s">
        <v>619</v>
      </c>
      <c r="H241" s="54"/>
      <c r="I241" s="280"/>
      <c r="J241" s="267" t="s">
        <v>476</v>
      </c>
      <c r="K241" s="72"/>
      <c r="L241" s="282"/>
      <c r="M241" s="286"/>
      <c r="N241" s="284"/>
      <c r="O241" s="75">
        <f t="shared" si="225"/>
        <v>0</v>
      </c>
      <c r="P241" s="280"/>
      <c r="Q241" s="43">
        <v>1.2E-2</v>
      </c>
      <c r="R241" s="72">
        <f t="shared" si="226"/>
        <v>0</v>
      </c>
      <c r="S241" s="282"/>
      <c r="T241" s="286"/>
      <c r="U241" s="284"/>
      <c r="V241" s="88">
        <f t="shared" si="252"/>
        <v>0</v>
      </c>
      <c r="W241" s="280"/>
      <c r="X241" s="43">
        <v>1.302E-2</v>
      </c>
      <c r="Y241" s="88">
        <f t="shared" si="227"/>
        <v>0</v>
      </c>
      <c r="Z241" s="282"/>
      <c r="AA241" s="286"/>
      <c r="AB241" s="284"/>
      <c r="AC241" s="246">
        <f t="shared" si="236"/>
        <v>0</v>
      </c>
      <c r="AD241" s="280"/>
      <c r="AE241" s="43">
        <v>1.3827000000000001E-2</v>
      </c>
      <c r="AF241" s="88">
        <f t="shared" si="214"/>
        <v>0</v>
      </c>
      <c r="AG241" s="282"/>
      <c r="AH241" s="286"/>
      <c r="AI241" s="284"/>
      <c r="AJ241" s="88">
        <f t="shared" si="250"/>
        <v>0</v>
      </c>
      <c r="AK241" s="280"/>
      <c r="AL241" s="43">
        <v>1.4795000000000001E-2</v>
      </c>
      <c r="AM241" s="302">
        <f t="shared" si="229"/>
        <v>0</v>
      </c>
      <c r="AN241" s="302"/>
      <c r="AO241" s="286"/>
      <c r="AP241" s="284"/>
      <c r="AQ241" s="304">
        <f t="shared" si="245"/>
        <v>0</v>
      </c>
      <c r="AR241" s="280">
        <v>1370000</v>
      </c>
      <c r="AS241" s="43">
        <v>1.4999999999999999E-2</v>
      </c>
      <c r="AT241" s="302">
        <f t="shared" si="230"/>
        <v>20550</v>
      </c>
      <c r="AU241" s="302"/>
      <c r="AV241" s="286"/>
      <c r="AW241" s="284"/>
      <c r="AX241" s="302">
        <f t="shared" si="246"/>
        <v>20550</v>
      </c>
      <c r="AY241" s="280">
        <v>1370000</v>
      </c>
      <c r="AZ241" s="43">
        <v>1.5900000000000001E-2</v>
      </c>
      <c r="BA241" s="310">
        <f t="shared" si="231"/>
        <v>21783</v>
      </c>
      <c r="BB241" s="310"/>
      <c r="BC241" s="311"/>
      <c r="BD241" s="284"/>
      <c r="BE241" s="310">
        <f t="shared" si="247"/>
        <v>21783</v>
      </c>
      <c r="BF241" s="280">
        <v>1370000</v>
      </c>
      <c r="BG241" s="43">
        <v>1.6934000000000001E-2</v>
      </c>
      <c r="BH241" s="302">
        <f t="shared" si="232"/>
        <v>23199.58</v>
      </c>
      <c r="BI241" s="302"/>
      <c r="BJ241" s="311"/>
      <c r="BK241" s="323"/>
      <c r="BL241" s="302">
        <f t="shared" si="248"/>
        <v>23199.58</v>
      </c>
      <c r="BM241" s="280">
        <v>1370000</v>
      </c>
      <c r="BN241" s="43">
        <v>1.7950000000000001E-2</v>
      </c>
      <c r="BO241" s="302">
        <f t="shared" si="233"/>
        <v>24591.5</v>
      </c>
      <c r="BP241" s="302"/>
      <c r="BQ241" s="311"/>
      <c r="BR241" s="284"/>
      <c r="BS241" s="302">
        <f t="shared" si="249"/>
        <v>24591.5</v>
      </c>
      <c r="BT241" s="75"/>
      <c r="BU241" s="332">
        <v>1.9026999999999999E-2</v>
      </c>
      <c r="BV241" s="337">
        <f t="shared" si="215"/>
        <v>0</v>
      </c>
      <c r="BW241" s="335"/>
      <c r="BX241" s="344"/>
      <c r="BY241" s="339"/>
      <c r="BZ241" s="337">
        <f t="shared" si="253"/>
        <v>0</v>
      </c>
      <c r="CA241" s="6"/>
      <c r="CB241" s="6"/>
      <c r="CC241" s="141">
        <f t="shared" si="234"/>
        <v>0</v>
      </c>
      <c r="CD241" s="337"/>
      <c r="CE241" s="142"/>
      <c r="CF241" s="218"/>
      <c r="CG241" s="141">
        <f t="shared" si="251"/>
        <v>0</v>
      </c>
      <c r="CH241" s="353"/>
      <c r="CI241" s="381"/>
      <c r="CJ241" s="348">
        <f t="shared" si="222"/>
        <v>0</v>
      </c>
      <c r="CK241" s="349"/>
      <c r="CL241" s="142"/>
      <c r="CM241" s="218"/>
      <c r="CN241" s="348">
        <f t="shared" si="223"/>
        <v>0</v>
      </c>
      <c r="CO241" s="355"/>
      <c r="CP241" s="220">
        <f t="shared" si="224"/>
        <v>90124.08</v>
      </c>
      <c r="CQ241" s="220"/>
      <c r="CR241" s="6"/>
      <c r="CS241" s="227" t="s">
        <v>42</v>
      </c>
    </row>
    <row r="242" spans="1:97" s="2" customFormat="1" ht="30">
      <c r="A242" s="6" t="s">
        <v>620</v>
      </c>
      <c r="B242" s="6" t="s">
        <v>621</v>
      </c>
      <c r="C242" s="6" t="s">
        <v>568</v>
      </c>
      <c r="D242" s="274" t="s">
        <v>474</v>
      </c>
      <c r="E242" s="43">
        <v>1224</v>
      </c>
      <c r="F242" s="6"/>
      <c r="G242" s="41" t="s">
        <v>45</v>
      </c>
      <c r="H242" s="54" t="s">
        <v>622</v>
      </c>
      <c r="I242" s="280">
        <v>194610</v>
      </c>
      <c r="J242" s="267" t="s">
        <v>476</v>
      </c>
      <c r="K242" s="72">
        <v>7717.75</v>
      </c>
      <c r="L242" s="282"/>
      <c r="M242" s="283">
        <v>7717.75</v>
      </c>
      <c r="N242" s="284"/>
      <c r="O242" s="75">
        <f t="shared" si="225"/>
        <v>0</v>
      </c>
      <c r="P242" s="280">
        <v>615700</v>
      </c>
      <c r="Q242" s="43">
        <v>1.2E-2</v>
      </c>
      <c r="R242" s="72">
        <f t="shared" si="226"/>
        <v>7388.4000000000005</v>
      </c>
      <c r="S242" s="282"/>
      <c r="T242" s="283">
        <v>7388.4</v>
      </c>
      <c r="U242" s="296"/>
      <c r="V242" s="88">
        <f t="shared" si="252"/>
        <v>0</v>
      </c>
      <c r="W242" s="280">
        <v>615700</v>
      </c>
      <c r="X242" s="43">
        <v>1.302E-2</v>
      </c>
      <c r="Y242" s="88">
        <f t="shared" si="227"/>
        <v>8016.4139999999998</v>
      </c>
      <c r="Z242" s="282"/>
      <c r="AA242" s="283">
        <v>8016.4139999999998</v>
      </c>
      <c r="AB242" s="315">
        <v>6743.53</v>
      </c>
      <c r="AC242" s="246">
        <f t="shared" si="236"/>
        <v>0</v>
      </c>
      <c r="AD242" s="280">
        <v>615700</v>
      </c>
      <c r="AE242" s="43">
        <v>1.3827000000000001E-2</v>
      </c>
      <c r="AF242" s="88">
        <f t="shared" si="214"/>
        <v>8513.2839000000004</v>
      </c>
      <c r="AG242" s="282"/>
      <c r="AH242" s="286">
        <v>8513.2839000000004</v>
      </c>
      <c r="AI242" s="296">
        <v>8513.2800000000007</v>
      </c>
      <c r="AJ242" s="88">
        <f t="shared" si="250"/>
        <v>0</v>
      </c>
      <c r="AK242" s="280">
        <v>615700</v>
      </c>
      <c r="AL242" s="43">
        <v>1.4657E-2</v>
      </c>
      <c r="AM242" s="302">
        <f t="shared" si="229"/>
        <v>9024.3148999999994</v>
      </c>
      <c r="AN242" s="302"/>
      <c r="AO242" s="286">
        <v>9109.2800000000007</v>
      </c>
      <c r="AP242" s="296"/>
      <c r="AQ242" s="304">
        <f t="shared" si="245"/>
        <v>-84.965100000001257</v>
      </c>
      <c r="AR242" s="280">
        <v>1360000</v>
      </c>
      <c r="AS242" s="43">
        <v>1.4999999999999999E-2</v>
      </c>
      <c r="AT242" s="302">
        <f t="shared" si="230"/>
        <v>20400</v>
      </c>
      <c r="AU242" s="302"/>
      <c r="AV242" s="286">
        <v>20400</v>
      </c>
      <c r="AW242" s="296">
        <v>20400</v>
      </c>
      <c r="AX242" s="302">
        <f t="shared" si="246"/>
        <v>0</v>
      </c>
      <c r="AY242" s="280">
        <v>1360000</v>
      </c>
      <c r="AZ242" s="43">
        <v>1.5900000000000001E-2</v>
      </c>
      <c r="BA242" s="310">
        <f t="shared" si="231"/>
        <v>21624</v>
      </c>
      <c r="BB242" s="310"/>
      <c r="BC242" s="311">
        <v>21624</v>
      </c>
      <c r="BD242" s="296">
        <v>21624</v>
      </c>
      <c r="BE242" s="310">
        <f t="shared" si="247"/>
        <v>0</v>
      </c>
      <c r="BF242" s="280">
        <v>1360000</v>
      </c>
      <c r="BG242" s="43">
        <v>1.6934000000000001E-2</v>
      </c>
      <c r="BH242" s="302">
        <f t="shared" si="232"/>
        <v>23030.240000000002</v>
      </c>
      <c r="BI242" s="302"/>
      <c r="BJ242" s="311">
        <v>23030.240000000002</v>
      </c>
      <c r="BK242" s="319">
        <v>23030.240000000002</v>
      </c>
      <c r="BL242" s="302">
        <f t="shared" si="248"/>
        <v>0</v>
      </c>
      <c r="BM242" s="280">
        <v>1360000</v>
      </c>
      <c r="BN242" s="43">
        <v>1.7950000000000001E-2</v>
      </c>
      <c r="BO242" s="302">
        <f t="shared" si="233"/>
        <v>24412</v>
      </c>
      <c r="BP242" s="302"/>
      <c r="BQ242" s="311">
        <v>24412</v>
      </c>
      <c r="BR242" s="296"/>
      <c r="BS242" s="302">
        <f t="shared" si="249"/>
        <v>0</v>
      </c>
      <c r="BT242" s="75">
        <v>1360000</v>
      </c>
      <c r="BU242" s="332">
        <v>1.9026999999999999E-2</v>
      </c>
      <c r="BV242" s="190">
        <f t="shared" si="215"/>
        <v>25876.719999999998</v>
      </c>
      <c r="BW242" s="335"/>
      <c r="BX242" s="344">
        <v>25876.720000000001</v>
      </c>
      <c r="BY242" s="334">
        <v>25382.79</v>
      </c>
      <c r="BZ242" s="190">
        <f t="shared" si="253"/>
        <v>-3.637978807091713E-12</v>
      </c>
      <c r="CA242" s="369">
        <v>1360000</v>
      </c>
      <c r="CB242" s="345">
        <v>2.0073000000000001E-2</v>
      </c>
      <c r="CC242" s="194">
        <f t="shared" si="234"/>
        <v>27299.280000000002</v>
      </c>
      <c r="CD242" s="190"/>
      <c r="CE242" s="142">
        <v>27299.279999999999</v>
      </c>
      <c r="CF242" s="204"/>
      <c r="CG242" s="194">
        <f t="shared" si="251"/>
        <v>0</v>
      </c>
      <c r="CH242" s="382">
        <v>1360000</v>
      </c>
      <c r="CI242" s="352">
        <v>2.1277999999999998E-2</v>
      </c>
      <c r="CJ242" s="348">
        <f t="shared" si="222"/>
        <v>28938.079999999998</v>
      </c>
      <c r="CK242" s="348"/>
      <c r="CL242" s="142"/>
      <c r="CM242" s="218"/>
      <c r="CN242" s="348">
        <f t="shared" si="223"/>
        <v>28938.079999999998</v>
      </c>
      <c r="CO242" s="355"/>
      <c r="CP242" s="220">
        <f t="shared" si="224"/>
        <v>28853.114899999993</v>
      </c>
      <c r="CQ242" s="221"/>
      <c r="CR242" s="6"/>
      <c r="CS242" s="226"/>
    </row>
    <row r="243" spans="1:97" s="2" customFormat="1" ht="30">
      <c r="A243" s="6" t="s">
        <v>623</v>
      </c>
      <c r="B243" s="6" t="s">
        <v>621</v>
      </c>
      <c r="C243" s="6" t="s">
        <v>568</v>
      </c>
      <c r="D243" s="274" t="s">
        <v>474</v>
      </c>
      <c r="E243" s="43">
        <v>1225</v>
      </c>
      <c r="F243" s="6"/>
      <c r="G243" s="41" t="s">
        <v>45</v>
      </c>
      <c r="H243" s="54"/>
      <c r="I243" s="280"/>
      <c r="J243" s="267" t="s">
        <v>476</v>
      </c>
      <c r="K243" s="72"/>
      <c r="L243" s="282"/>
      <c r="M243" s="283"/>
      <c r="N243" s="284"/>
      <c r="O243" s="75">
        <f t="shared" si="225"/>
        <v>0</v>
      </c>
      <c r="P243" s="280">
        <v>49980</v>
      </c>
      <c r="Q243" s="43">
        <v>1.2E-2</v>
      </c>
      <c r="R243" s="72">
        <f t="shared" si="226"/>
        <v>599.76</v>
      </c>
      <c r="S243" s="282"/>
      <c r="T243" s="283"/>
      <c r="U243" s="296"/>
      <c r="V243" s="88">
        <f t="shared" si="252"/>
        <v>599.76</v>
      </c>
      <c r="W243" s="280">
        <v>49980</v>
      </c>
      <c r="X243" s="43">
        <v>1.302E-2</v>
      </c>
      <c r="Y243" s="88">
        <f t="shared" si="227"/>
        <v>650.7396</v>
      </c>
      <c r="Z243" s="282"/>
      <c r="AA243" s="283"/>
      <c r="AB243" s="296"/>
      <c r="AC243" s="246">
        <f t="shared" si="236"/>
        <v>650.7396</v>
      </c>
      <c r="AD243" s="280">
        <v>49980</v>
      </c>
      <c r="AE243" s="43">
        <v>1.3827000000000001E-2</v>
      </c>
      <c r="AF243" s="88">
        <f t="shared" si="214"/>
        <v>691.07346000000007</v>
      </c>
      <c r="AG243" s="282"/>
      <c r="AH243" s="286"/>
      <c r="AI243" s="296"/>
      <c r="AJ243" s="88">
        <f t="shared" si="250"/>
        <v>691.07346000000007</v>
      </c>
      <c r="AK243" s="280">
        <v>49980</v>
      </c>
      <c r="AL243" s="43">
        <v>1.4795000000000001E-2</v>
      </c>
      <c r="AM243" s="302">
        <f t="shared" si="229"/>
        <v>739.45410000000004</v>
      </c>
      <c r="AN243" s="302"/>
      <c r="AO243" s="286"/>
      <c r="AP243" s="296"/>
      <c r="AQ243" s="304">
        <f t="shared" si="245"/>
        <v>739.45410000000004</v>
      </c>
      <c r="AR243" s="280">
        <v>0</v>
      </c>
      <c r="AS243" s="43">
        <v>1.4999999999999999E-2</v>
      </c>
      <c r="AT243" s="302">
        <f t="shared" si="230"/>
        <v>0</v>
      </c>
      <c r="AU243" s="302"/>
      <c r="AV243" s="286"/>
      <c r="AW243" s="296"/>
      <c r="AX243" s="302">
        <f t="shared" si="246"/>
        <v>0</v>
      </c>
      <c r="AY243" s="280">
        <v>0</v>
      </c>
      <c r="AZ243" s="43">
        <v>1.5900000000000001E-2</v>
      </c>
      <c r="BA243" s="310">
        <f t="shared" si="231"/>
        <v>0</v>
      </c>
      <c r="BB243" s="310"/>
      <c r="BC243" s="311"/>
      <c r="BD243" s="296"/>
      <c r="BE243" s="310">
        <f t="shared" si="247"/>
        <v>0</v>
      </c>
      <c r="BF243" s="280">
        <v>0</v>
      </c>
      <c r="BG243" s="43">
        <v>1.6934000000000001E-2</v>
      </c>
      <c r="BH243" s="302">
        <f t="shared" si="232"/>
        <v>0</v>
      </c>
      <c r="BI243" s="302"/>
      <c r="BJ243" s="311"/>
      <c r="BK243" s="319"/>
      <c r="BL243" s="302">
        <f t="shared" si="248"/>
        <v>0</v>
      </c>
      <c r="BM243" s="280">
        <v>0</v>
      </c>
      <c r="BN243" s="43">
        <v>1.7950000000000001E-2</v>
      </c>
      <c r="BO243" s="302">
        <f t="shared" si="233"/>
        <v>0</v>
      </c>
      <c r="BP243" s="302"/>
      <c r="BQ243" s="311"/>
      <c r="BR243" s="296"/>
      <c r="BS243" s="302">
        <f t="shared" si="249"/>
        <v>0</v>
      </c>
      <c r="BT243" s="75"/>
      <c r="BU243" s="332">
        <v>1.9026999999999999E-2</v>
      </c>
      <c r="BV243" s="190">
        <f t="shared" si="215"/>
        <v>0</v>
      </c>
      <c r="BW243" s="335"/>
      <c r="BX243" s="344"/>
      <c r="BY243" s="334"/>
      <c r="BZ243" s="190">
        <f t="shared" si="253"/>
        <v>0</v>
      </c>
      <c r="CA243" s="6"/>
      <c r="CB243" s="6"/>
      <c r="CC243" s="194">
        <f t="shared" si="234"/>
        <v>0</v>
      </c>
      <c r="CD243" s="190"/>
      <c r="CE243" s="142"/>
      <c r="CF243" s="204"/>
      <c r="CG243" s="194">
        <f t="shared" si="251"/>
        <v>0</v>
      </c>
      <c r="CH243" s="353"/>
      <c r="CI243" s="352"/>
      <c r="CJ243" s="348">
        <f t="shared" si="222"/>
        <v>0</v>
      </c>
      <c r="CK243" s="348"/>
      <c r="CL243" s="142"/>
      <c r="CM243" s="218"/>
      <c r="CN243" s="348">
        <f t="shared" si="223"/>
        <v>0</v>
      </c>
      <c r="CO243" s="355"/>
      <c r="CP243" s="220">
        <f t="shared" si="224"/>
        <v>2681.0271600000001</v>
      </c>
      <c r="CQ243" s="220">
        <f t="shared" ref="CQ243:CQ246" si="254">CP243</f>
        <v>2681.0271600000001</v>
      </c>
      <c r="CR243" s="6"/>
      <c r="CS243" s="226"/>
    </row>
    <row r="244" spans="1:97" s="2" customFormat="1" ht="30">
      <c r="A244" s="6" t="s">
        <v>624</v>
      </c>
      <c r="B244" s="6" t="s">
        <v>621</v>
      </c>
      <c r="C244" s="6" t="s">
        <v>568</v>
      </c>
      <c r="D244" s="274" t="s">
        <v>474</v>
      </c>
      <c r="E244" s="43">
        <v>1226</v>
      </c>
      <c r="F244" s="6"/>
      <c r="G244" s="41" t="s">
        <v>45</v>
      </c>
      <c r="H244" s="54"/>
      <c r="I244" s="280"/>
      <c r="J244" s="267" t="s">
        <v>476</v>
      </c>
      <c r="K244" s="72"/>
      <c r="L244" s="282"/>
      <c r="M244" s="283"/>
      <c r="N244" s="284"/>
      <c r="O244" s="75">
        <f t="shared" si="225"/>
        <v>0</v>
      </c>
      <c r="P244" s="280"/>
      <c r="Q244" s="43">
        <v>1.2E-2</v>
      </c>
      <c r="R244" s="72">
        <f t="shared" si="226"/>
        <v>0</v>
      </c>
      <c r="S244" s="282"/>
      <c r="T244" s="283"/>
      <c r="U244" s="296"/>
      <c r="V244" s="88">
        <f t="shared" si="252"/>
        <v>0</v>
      </c>
      <c r="W244" s="280"/>
      <c r="X244" s="43">
        <v>1.302E-2</v>
      </c>
      <c r="Y244" s="88">
        <f t="shared" si="227"/>
        <v>0</v>
      </c>
      <c r="Z244" s="282"/>
      <c r="AA244" s="283">
        <v>0</v>
      </c>
      <c r="AB244" s="296"/>
      <c r="AC244" s="246">
        <f t="shared" si="236"/>
        <v>0</v>
      </c>
      <c r="AD244" s="280"/>
      <c r="AE244" s="43">
        <v>1.3827000000000001E-2</v>
      </c>
      <c r="AF244" s="88">
        <f t="shared" si="214"/>
        <v>0</v>
      </c>
      <c r="AG244" s="282"/>
      <c r="AH244" s="286"/>
      <c r="AI244" s="296"/>
      <c r="AJ244" s="88">
        <f t="shared" si="250"/>
        <v>0</v>
      </c>
      <c r="AK244" s="280"/>
      <c r="AL244" s="43">
        <v>1.4795000000000001E-2</v>
      </c>
      <c r="AM244" s="302">
        <f t="shared" si="229"/>
        <v>0</v>
      </c>
      <c r="AN244" s="302"/>
      <c r="AO244" s="286"/>
      <c r="AP244" s="296"/>
      <c r="AQ244" s="304">
        <f t="shared" si="245"/>
        <v>0</v>
      </c>
      <c r="AR244" s="280">
        <v>0</v>
      </c>
      <c r="AS244" s="43">
        <v>1.4999999999999999E-2</v>
      </c>
      <c r="AT244" s="302">
        <f t="shared" si="230"/>
        <v>0</v>
      </c>
      <c r="AU244" s="302"/>
      <c r="AV244" s="286"/>
      <c r="AW244" s="296"/>
      <c r="AX244" s="302">
        <f t="shared" si="246"/>
        <v>0</v>
      </c>
      <c r="AY244" s="280">
        <v>0</v>
      </c>
      <c r="AZ244" s="43">
        <v>1.5900000000000001E-2</v>
      </c>
      <c r="BA244" s="310">
        <f t="shared" si="231"/>
        <v>0</v>
      </c>
      <c r="BB244" s="310"/>
      <c r="BC244" s="311"/>
      <c r="BD244" s="296"/>
      <c r="BE244" s="310">
        <f t="shared" si="247"/>
        <v>0</v>
      </c>
      <c r="BF244" s="280">
        <v>0</v>
      </c>
      <c r="BG244" s="43">
        <v>1.6934000000000001E-2</v>
      </c>
      <c r="BH244" s="302">
        <f t="shared" si="232"/>
        <v>0</v>
      </c>
      <c r="BI244" s="302"/>
      <c r="BJ244" s="311"/>
      <c r="BK244" s="319"/>
      <c r="BL244" s="302">
        <f t="shared" si="248"/>
        <v>0</v>
      </c>
      <c r="BM244" s="280">
        <v>0</v>
      </c>
      <c r="BN244" s="43">
        <v>1.7950000000000001E-2</v>
      </c>
      <c r="BO244" s="302">
        <f t="shared" si="233"/>
        <v>0</v>
      </c>
      <c r="BP244" s="302"/>
      <c r="BQ244" s="311"/>
      <c r="BR244" s="296"/>
      <c r="BS244" s="302">
        <f t="shared" si="249"/>
        <v>0</v>
      </c>
      <c r="BT244" s="75"/>
      <c r="BU244" s="332">
        <v>1.9026999999999999E-2</v>
      </c>
      <c r="BV244" s="190">
        <f t="shared" si="215"/>
        <v>0</v>
      </c>
      <c r="BW244" s="335"/>
      <c r="BX244" s="344"/>
      <c r="BY244" s="334"/>
      <c r="BZ244" s="190">
        <f t="shared" si="253"/>
        <v>0</v>
      </c>
      <c r="CA244" s="6"/>
      <c r="CB244" s="6"/>
      <c r="CC244" s="194">
        <f t="shared" si="234"/>
        <v>0</v>
      </c>
      <c r="CD244" s="190"/>
      <c r="CE244" s="142"/>
      <c r="CF244" s="204"/>
      <c r="CG244" s="194">
        <f t="shared" si="251"/>
        <v>0</v>
      </c>
      <c r="CH244" s="353"/>
      <c r="CI244" s="352"/>
      <c r="CJ244" s="348">
        <f t="shared" si="222"/>
        <v>0</v>
      </c>
      <c r="CK244" s="348"/>
      <c r="CL244" s="142"/>
      <c r="CM244" s="218"/>
      <c r="CN244" s="348">
        <f t="shared" si="223"/>
        <v>0</v>
      </c>
      <c r="CO244" s="355"/>
      <c r="CP244" s="220">
        <f t="shared" si="224"/>
        <v>0</v>
      </c>
      <c r="CQ244" s="221"/>
      <c r="CR244" s="6"/>
      <c r="CS244" s="226"/>
    </row>
    <row r="245" spans="1:97" s="2" customFormat="1" ht="30">
      <c r="A245" s="6" t="s">
        <v>625</v>
      </c>
      <c r="B245" s="6" t="s">
        <v>621</v>
      </c>
      <c r="C245" s="6" t="s">
        <v>568</v>
      </c>
      <c r="D245" s="274" t="s">
        <v>474</v>
      </c>
      <c r="E245" s="43">
        <v>1233</v>
      </c>
      <c r="F245" s="6"/>
      <c r="G245" s="41" t="s">
        <v>45</v>
      </c>
      <c r="H245" s="54"/>
      <c r="I245" s="280"/>
      <c r="J245" s="267" t="s">
        <v>476</v>
      </c>
      <c r="K245" s="72"/>
      <c r="L245" s="282"/>
      <c r="M245" s="283"/>
      <c r="N245" s="284"/>
      <c r="O245" s="75">
        <f t="shared" si="225"/>
        <v>0</v>
      </c>
      <c r="P245" s="280">
        <v>6700</v>
      </c>
      <c r="Q245" s="43">
        <v>1.2E-2</v>
      </c>
      <c r="R245" s="72">
        <f t="shared" si="226"/>
        <v>80.400000000000006</v>
      </c>
      <c r="S245" s="282"/>
      <c r="T245" s="283"/>
      <c r="U245" s="296"/>
      <c r="V245" s="88">
        <f t="shared" si="252"/>
        <v>80.400000000000006</v>
      </c>
      <c r="W245" s="280">
        <v>6700</v>
      </c>
      <c r="X245" s="43">
        <v>1.302E-2</v>
      </c>
      <c r="Y245" s="88">
        <f t="shared" si="227"/>
        <v>87.234000000000009</v>
      </c>
      <c r="Z245" s="282"/>
      <c r="AA245" s="283"/>
      <c r="AB245" s="296"/>
      <c r="AC245" s="246">
        <f t="shared" si="236"/>
        <v>87.234000000000009</v>
      </c>
      <c r="AD245" s="280">
        <v>6700</v>
      </c>
      <c r="AE245" s="43">
        <v>1.3827000000000001E-2</v>
      </c>
      <c r="AF245" s="88">
        <f t="shared" si="214"/>
        <v>92.640900000000002</v>
      </c>
      <c r="AG245" s="282"/>
      <c r="AH245" s="286"/>
      <c r="AI245" s="296"/>
      <c r="AJ245" s="88">
        <f t="shared" si="250"/>
        <v>92.640900000000002</v>
      </c>
      <c r="AK245" s="280">
        <v>6700</v>
      </c>
      <c r="AL245" s="43">
        <v>1.4795000000000001E-2</v>
      </c>
      <c r="AM245" s="302">
        <f t="shared" si="229"/>
        <v>99.126500000000007</v>
      </c>
      <c r="AN245" s="302"/>
      <c r="AO245" s="286"/>
      <c r="AP245" s="296"/>
      <c r="AQ245" s="304">
        <f t="shared" si="245"/>
        <v>99.126500000000007</v>
      </c>
      <c r="AR245" s="280">
        <v>0</v>
      </c>
      <c r="AS245" s="43">
        <v>1.4999999999999999E-2</v>
      </c>
      <c r="AT245" s="302">
        <f t="shared" si="230"/>
        <v>0</v>
      </c>
      <c r="AU245" s="302"/>
      <c r="AV245" s="286"/>
      <c r="AW245" s="296"/>
      <c r="AX245" s="302">
        <f t="shared" si="246"/>
        <v>0</v>
      </c>
      <c r="AY245" s="280">
        <v>0</v>
      </c>
      <c r="AZ245" s="43">
        <v>1.5900000000000001E-2</v>
      </c>
      <c r="BA245" s="310">
        <f t="shared" si="231"/>
        <v>0</v>
      </c>
      <c r="BB245" s="310"/>
      <c r="BC245" s="311"/>
      <c r="BD245" s="296"/>
      <c r="BE245" s="310">
        <f t="shared" si="247"/>
        <v>0</v>
      </c>
      <c r="BF245" s="280">
        <v>0</v>
      </c>
      <c r="BG245" s="43">
        <v>1.6934000000000001E-2</v>
      </c>
      <c r="BH245" s="302">
        <f t="shared" si="232"/>
        <v>0</v>
      </c>
      <c r="BI245" s="302"/>
      <c r="BJ245" s="311"/>
      <c r="BK245" s="319"/>
      <c r="BL245" s="302">
        <f t="shared" si="248"/>
        <v>0</v>
      </c>
      <c r="BM245" s="280">
        <v>0</v>
      </c>
      <c r="BN245" s="43">
        <v>1.7950000000000001E-2</v>
      </c>
      <c r="BO245" s="302">
        <f t="shared" si="233"/>
        <v>0</v>
      </c>
      <c r="BP245" s="302"/>
      <c r="BQ245" s="311"/>
      <c r="BR245" s="296"/>
      <c r="BS245" s="302">
        <f t="shared" si="249"/>
        <v>0</v>
      </c>
      <c r="BT245" s="75"/>
      <c r="BU245" s="332">
        <v>1.9026999999999999E-2</v>
      </c>
      <c r="BV245" s="190">
        <f t="shared" si="215"/>
        <v>0</v>
      </c>
      <c r="BW245" s="335"/>
      <c r="BX245" s="344"/>
      <c r="BY245" s="334"/>
      <c r="BZ245" s="190">
        <f t="shared" si="253"/>
        <v>0</v>
      </c>
      <c r="CA245" s="6"/>
      <c r="CB245" s="6"/>
      <c r="CC245" s="194">
        <f t="shared" si="234"/>
        <v>0</v>
      </c>
      <c r="CD245" s="190"/>
      <c r="CE245" s="142"/>
      <c r="CF245" s="204"/>
      <c r="CG245" s="194">
        <f t="shared" si="251"/>
        <v>0</v>
      </c>
      <c r="CH245" s="353"/>
      <c r="CI245" s="352"/>
      <c r="CJ245" s="348">
        <f t="shared" si="222"/>
        <v>0</v>
      </c>
      <c r="CK245" s="348"/>
      <c r="CL245" s="142"/>
      <c r="CM245" s="218"/>
      <c r="CN245" s="348">
        <f t="shared" si="223"/>
        <v>0</v>
      </c>
      <c r="CO245" s="355"/>
      <c r="CP245" s="220">
        <f t="shared" si="224"/>
        <v>359.40140000000002</v>
      </c>
      <c r="CQ245" s="220">
        <f t="shared" si="254"/>
        <v>359.40140000000002</v>
      </c>
      <c r="CR245" s="6"/>
      <c r="CS245" s="226"/>
    </row>
    <row r="246" spans="1:97" s="2" customFormat="1" ht="30">
      <c r="A246" s="6" t="s">
        <v>626</v>
      </c>
      <c r="B246" s="6" t="s">
        <v>621</v>
      </c>
      <c r="C246" s="6" t="s">
        <v>568</v>
      </c>
      <c r="D246" s="274" t="s">
        <v>474</v>
      </c>
      <c r="E246" s="43">
        <v>1234</v>
      </c>
      <c r="F246" s="6"/>
      <c r="G246" s="41" t="s">
        <v>45</v>
      </c>
      <c r="H246" s="54"/>
      <c r="I246" s="280"/>
      <c r="J246" s="267" t="s">
        <v>476</v>
      </c>
      <c r="K246" s="72"/>
      <c r="L246" s="282"/>
      <c r="M246" s="283"/>
      <c r="N246" s="284"/>
      <c r="O246" s="75">
        <f t="shared" si="225"/>
        <v>0</v>
      </c>
      <c r="P246" s="280">
        <v>615700</v>
      </c>
      <c r="Q246" s="43">
        <v>1.2E-2</v>
      </c>
      <c r="R246" s="72">
        <f t="shared" si="226"/>
        <v>7388.4000000000005</v>
      </c>
      <c r="S246" s="282"/>
      <c r="T246" s="283"/>
      <c r="U246" s="296"/>
      <c r="V246" s="88">
        <f t="shared" si="252"/>
        <v>7388.4000000000005</v>
      </c>
      <c r="W246" s="280">
        <v>615700</v>
      </c>
      <c r="X246" s="43">
        <v>1.302E-2</v>
      </c>
      <c r="Y246" s="88">
        <f t="shared" si="227"/>
        <v>8016.4139999999998</v>
      </c>
      <c r="Z246" s="282"/>
      <c r="AA246" s="283"/>
      <c r="AB246" s="296"/>
      <c r="AC246" s="246">
        <f t="shared" si="236"/>
        <v>8016.4139999999998</v>
      </c>
      <c r="AD246" s="280">
        <v>615700</v>
      </c>
      <c r="AE246" s="43">
        <v>1.3827000000000001E-2</v>
      </c>
      <c r="AF246" s="88">
        <f t="shared" si="214"/>
        <v>8513.2839000000004</v>
      </c>
      <c r="AG246" s="282"/>
      <c r="AH246" s="286"/>
      <c r="AI246" s="296"/>
      <c r="AJ246" s="88">
        <f t="shared" si="250"/>
        <v>8513.2839000000004</v>
      </c>
      <c r="AK246" s="280">
        <v>615700</v>
      </c>
      <c r="AL246" s="43">
        <v>1.4795000000000001E-2</v>
      </c>
      <c r="AM246" s="302">
        <f t="shared" si="229"/>
        <v>9109.281500000001</v>
      </c>
      <c r="AN246" s="302"/>
      <c r="AO246" s="286"/>
      <c r="AP246" s="296"/>
      <c r="AQ246" s="304">
        <f t="shared" si="245"/>
        <v>9109.281500000001</v>
      </c>
      <c r="AR246" s="280">
        <v>0</v>
      </c>
      <c r="AS246" s="43">
        <v>1.4999999999999999E-2</v>
      </c>
      <c r="AT246" s="302">
        <f t="shared" si="230"/>
        <v>0</v>
      </c>
      <c r="AU246" s="302"/>
      <c r="AV246" s="286"/>
      <c r="AW246" s="296"/>
      <c r="AX246" s="302">
        <f t="shared" si="246"/>
        <v>0</v>
      </c>
      <c r="AY246" s="280">
        <v>0</v>
      </c>
      <c r="AZ246" s="43">
        <v>1.5900000000000001E-2</v>
      </c>
      <c r="BA246" s="310">
        <f t="shared" si="231"/>
        <v>0</v>
      </c>
      <c r="BB246" s="310"/>
      <c r="BC246" s="311"/>
      <c r="BD246" s="296"/>
      <c r="BE246" s="310">
        <f t="shared" si="247"/>
        <v>0</v>
      </c>
      <c r="BF246" s="280">
        <v>0</v>
      </c>
      <c r="BG246" s="43">
        <v>1.6934000000000001E-2</v>
      </c>
      <c r="BH246" s="302">
        <f t="shared" si="232"/>
        <v>0</v>
      </c>
      <c r="BI246" s="302"/>
      <c r="BJ246" s="311"/>
      <c r="BK246" s="319"/>
      <c r="BL246" s="302">
        <f t="shared" si="248"/>
        <v>0</v>
      </c>
      <c r="BM246" s="280">
        <v>0</v>
      </c>
      <c r="BN246" s="43">
        <v>1.7950000000000001E-2</v>
      </c>
      <c r="BO246" s="302">
        <f t="shared" si="233"/>
        <v>0</v>
      </c>
      <c r="BP246" s="302"/>
      <c r="BQ246" s="311"/>
      <c r="BR246" s="296"/>
      <c r="BS246" s="302">
        <f t="shared" si="249"/>
        <v>0</v>
      </c>
      <c r="BT246" s="75"/>
      <c r="BU246" s="332">
        <v>1.9026999999999999E-2</v>
      </c>
      <c r="BV246" s="190">
        <f t="shared" si="215"/>
        <v>0</v>
      </c>
      <c r="BW246" s="335"/>
      <c r="BX246" s="344"/>
      <c r="BY246" s="334"/>
      <c r="BZ246" s="190">
        <f t="shared" si="253"/>
        <v>0</v>
      </c>
      <c r="CA246" s="6"/>
      <c r="CB246" s="6"/>
      <c r="CC246" s="194">
        <f t="shared" si="234"/>
        <v>0</v>
      </c>
      <c r="CD246" s="190"/>
      <c r="CE246" s="142"/>
      <c r="CF246" s="204"/>
      <c r="CG246" s="194">
        <f t="shared" si="251"/>
        <v>0</v>
      </c>
      <c r="CH246" s="353"/>
      <c r="CI246" s="352"/>
      <c r="CJ246" s="348">
        <f t="shared" si="222"/>
        <v>0</v>
      </c>
      <c r="CK246" s="348"/>
      <c r="CL246" s="142"/>
      <c r="CM246" s="218"/>
      <c r="CN246" s="348">
        <f t="shared" si="223"/>
        <v>0</v>
      </c>
      <c r="CO246" s="355"/>
      <c r="CP246" s="220">
        <f t="shared" si="224"/>
        <v>33027.379400000005</v>
      </c>
      <c r="CQ246" s="220">
        <f t="shared" si="254"/>
        <v>33027.379400000005</v>
      </c>
      <c r="CR246" s="6"/>
      <c r="CS246" s="226"/>
    </row>
    <row r="247" spans="1:97" s="2" customFormat="1" ht="30">
      <c r="A247" s="6" t="s">
        <v>627</v>
      </c>
      <c r="B247" s="6" t="s">
        <v>621</v>
      </c>
      <c r="C247" s="6" t="s">
        <v>568</v>
      </c>
      <c r="D247" s="274" t="s">
        <v>474</v>
      </c>
      <c r="E247" s="43">
        <v>1235</v>
      </c>
      <c r="F247" s="6"/>
      <c r="G247" s="41" t="s">
        <v>45</v>
      </c>
      <c r="H247" s="54"/>
      <c r="I247" s="280"/>
      <c r="J247" s="267" t="s">
        <v>476</v>
      </c>
      <c r="K247" s="72"/>
      <c r="L247" s="282"/>
      <c r="M247" s="283"/>
      <c r="N247" s="284"/>
      <c r="O247" s="75">
        <f t="shared" si="225"/>
        <v>0</v>
      </c>
      <c r="P247" s="280"/>
      <c r="Q247" s="43">
        <v>1.2E-2</v>
      </c>
      <c r="R247" s="72">
        <f t="shared" si="226"/>
        <v>0</v>
      </c>
      <c r="S247" s="282"/>
      <c r="T247" s="283"/>
      <c r="U247" s="296"/>
      <c r="V247" s="88">
        <f t="shared" si="252"/>
        <v>0</v>
      </c>
      <c r="W247" s="280"/>
      <c r="X247" s="43">
        <v>1.302E-2</v>
      </c>
      <c r="Y247" s="88">
        <f t="shared" si="227"/>
        <v>0</v>
      </c>
      <c r="Z247" s="282"/>
      <c r="AA247" s="283">
        <v>0</v>
      </c>
      <c r="AB247" s="296"/>
      <c r="AC247" s="246">
        <f t="shared" si="236"/>
        <v>0</v>
      </c>
      <c r="AD247" s="280"/>
      <c r="AE247" s="43">
        <v>1.3827000000000001E-2</v>
      </c>
      <c r="AF247" s="88">
        <f t="shared" si="214"/>
        <v>0</v>
      </c>
      <c r="AG247" s="282"/>
      <c r="AH247" s="286"/>
      <c r="AI247" s="296"/>
      <c r="AJ247" s="88">
        <f t="shared" si="250"/>
        <v>0</v>
      </c>
      <c r="AK247" s="280"/>
      <c r="AL247" s="43">
        <v>1.4795000000000001E-2</v>
      </c>
      <c r="AM247" s="302">
        <f t="shared" si="229"/>
        <v>0</v>
      </c>
      <c r="AN247" s="302"/>
      <c r="AO247" s="286"/>
      <c r="AP247" s="296"/>
      <c r="AQ247" s="304">
        <f t="shared" si="245"/>
        <v>0</v>
      </c>
      <c r="AR247" s="280">
        <v>0</v>
      </c>
      <c r="AS247" s="43">
        <v>1.4999999999999999E-2</v>
      </c>
      <c r="AT247" s="302">
        <f t="shared" si="230"/>
        <v>0</v>
      </c>
      <c r="AU247" s="302"/>
      <c r="AV247" s="286"/>
      <c r="AW247" s="296"/>
      <c r="AX247" s="302">
        <f t="shared" si="246"/>
        <v>0</v>
      </c>
      <c r="AY247" s="280">
        <v>0</v>
      </c>
      <c r="AZ247" s="43">
        <v>1.5900000000000001E-2</v>
      </c>
      <c r="BA247" s="310">
        <f t="shared" si="231"/>
        <v>0</v>
      </c>
      <c r="BB247" s="310"/>
      <c r="BC247" s="311"/>
      <c r="BD247" s="296"/>
      <c r="BE247" s="310">
        <f t="shared" si="247"/>
        <v>0</v>
      </c>
      <c r="BF247" s="280">
        <v>0</v>
      </c>
      <c r="BG247" s="43">
        <v>1.6934000000000001E-2</v>
      </c>
      <c r="BH247" s="302">
        <f t="shared" si="232"/>
        <v>0</v>
      </c>
      <c r="BI247" s="302"/>
      <c r="BJ247" s="311"/>
      <c r="BK247" s="319"/>
      <c r="BL247" s="302">
        <f t="shared" si="248"/>
        <v>0</v>
      </c>
      <c r="BM247" s="280">
        <v>0</v>
      </c>
      <c r="BN247" s="43">
        <v>1.7950000000000001E-2</v>
      </c>
      <c r="BO247" s="302">
        <f t="shared" si="233"/>
        <v>0</v>
      </c>
      <c r="BP247" s="302"/>
      <c r="BQ247" s="311"/>
      <c r="BR247" s="296"/>
      <c r="BS247" s="302">
        <f t="shared" si="249"/>
        <v>0</v>
      </c>
      <c r="BT247" s="75"/>
      <c r="BU247" s="332">
        <v>1.9026999999999999E-2</v>
      </c>
      <c r="BV247" s="190">
        <f t="shared" si="215"/>
        <v>0</v>
      </c>
      <c r="BW247" s="335"/>
      <c r="BX247" s="344"/>
      <c r="BY247" s="334"/>
      <c r="BZ247" s="190">
        <f t="shared" si="253"/>
        <v>0</v>
      </c>
      <c r="CA247" s="6"/>
      <c r="CB247" s="6"/>
      <c r="CC247" s="194">
        <f t="shared" si="234"/>
        <v>0</v>
      </c>
      <c r="CD247" s="190"/>
      <c r="CE247" s="142"/>
      <c r="CF247" s="204"/>
      <c r="CG247" s="194">
        <f t="shared" si="251"/>
        <v>0</v>
      </c>
      <c r="CH247" s="353"/>
      <c r="CI247" s="352"/>
      <c r="CJ247" s="348">
        <f t="shared" si="222"/>
        <v>0</v>
      </c>
      <c r="CK247" s="348"/>
      <c r="CL247" s="142"/>
      <c r="CM247" s="218"/>
      <c r="CN247" s="348">
        <f t="shared" si="223"/>
        <v>0</v>
      </c>
      <c r="CO247" s="355"/>
      <c r="CP247" s="220">
        <f t="shared" si="224"/>
        <v>0</v>
      </c>
      <c r="CQ247" s="221"/>
      <c r="CR247" s="6"/>
      <c r="CS247" s="226"/>
    </row>
    <row r="248" spans="1:97" s="2" customFormat="1" ht="30">
      <c r="A248" s="6" t="s">
        <v>628</v>
      </c>
      <c r="B248" s="357" t="s">
        <v>629</v>
      </c>
      <c r="C248" s="6" t="s">
        <v>568</v>
      </c>
      <c r="D248" s="274" t="s">
        <v>474</v>
      </c>
      <c r="E248" s="43">
        <v>1425</v>
      </c>
      <c r="F248" s="43"/>
      <c r="G248" s="49" t="s">
        <v>45</v>
      </c>
      <c r="H248" s="362" t="s">
        <v>630</v>
      </c>
      <c r="I248" s="280">
        <v>2085030</v>
      </c>
      <c r="J248" s="267" t="s">
        <v>476</v>
      </c>
      <c r="K248" s="72">
        <v>74548.23</v>
      </c>
      <c r="L248" s="282"/>
      <c r="M248" s="283">
        <v>74548.23</v>
      </c>
      <c r="N248" s="284"/>
      <c r="O248" s="75">
        <f t="shared" si="225"/>
        <v>0</v>
      </c>
      <c r="P248" s="280">
        <v>8791500</v>
      </c>
      <c r="Q248" s="43">
        <v>1.2E-2</v>
      </c>
      <c r="R248" s="72">
        <f t="shared" si="226"/>
        <v>105498</v>
      </c>
      <c r="S248" s="282"/>
      <c r="T248" s="283">
        <v>105498</v>
      </c>
      <c r="U248" s="296">
        <v>105498</v>
      </c>
      <c r="V248" s="88">
        <f t="shared" si="252"/>
        <v>0</v>
      </c>
      <c r="W248" s="280">
        <v>8791500</v>
      </c>
      <c r="X248" s="43">
        <v>1.302E-2</v>
      </c>
      <c r="Y248" s="88">
        <f t="shared" si="227"/>
        <v>114465.33</v>
      </c>
      <c r="Z248" s="282"/>
      <c r="AA248" s="283">
        <v>114465.33</v>
      </c>
      <c r="AB248" s="296">
        <v>114465.33</v>
      </c>
      <c r="AC248" s="246">
        <f t="shared" si="236"/>
        <v>0</v>
      </c>
      <c r="AD248" s="280">
        <v>8791500</v>
      </c>
      <c r="AE248" s="43">
        <v>1.3827000000000001E-2</v>
      </c>
      <c r="AF248" s="88">
        <f t="shared" si="214"/>
        <v>121560.0705</v>
      </c>
      <c r="AG248" s="282"/>
      <c r="AH248" s="286">
        <v>121560.0705</v>
      </c>
      <c r="AI248" s="296">
        <v>121560.07</v>
      </c>
      <c r="AJ248" s="88">
        <f t="shared" si="250"/>
        <v>0</v>
      </c>
      <c r="AK248" s="280">
        <v>8791500</v>
      </c>
      <c r="AL248" s="43">
        <v>1.4795000000000001E-2</v>
      </c>
      <c r="AM248" s="302">
        <f t="shared" si="229"/>
        <v>130070.24250000001</v>
      </c>
      <c r="AN248" s="302"/>
      <c r="AO248" s="286">
        <v>130070.24</v>
      </c>
      <c r="AP248" s="296">
        <v>130070.24</v>
      </c>
      <c r="AQ248" s="304">
        <f t="shared" si="245"/>
        <v>2.5000000023283064E-3</v>
      </c>
      <c r="AR248" s="280">
        <v>23330000</v>
      </c>
      <c r="AS248" s="43">
        <v>1.4999999999999999E-2</v>
      </c>
      <c r="AT248" s="302">
        <f t="shared" si="230"/>
        <v>349950</v>
      </c>
      <c r="AU248" s="302"/>
      <c r="AV248" s="286">
        <v>349950</v>
      </c>
      <c r="AW248" s="296">
        <v>349950</v>
      </c>
      <c r="AX248" s="302">
        <f t="shared" si="246"/>
        <v>0</v>
      </c>
      <c r="AY248" s="280">
        <v>23330000</v>
      </c>
      <c r="AZ248" s="43">
        <v>1.5900000000000001E-2</v>
      </c>
      <c r="BA248" s="310">
        <f t="shared" si="231"/>
        <v>370947</v>
      </c>
      <c r="BB248" s="310"/>
      <c r="BC248" s="311">
        <v>370947</v>
      </c>
      <c r="BD248" s="296">
        <v>370947</v>
      </c>
      <c r="BE248" s="310">
        <f t="shared" si="247"/>
        <v>0</v>
      </c>
      <c r="BF248" s="280">
        <v>23330000</v>
      </c>
      <c r="BG248" s="43">
        <v>1.6934000000000001E-2</v>
      </c>
      <c r="BH248" s="302">
        <f t="shared" si="232"/>
        <v>395070.22000000003</v>
      </c>
      <c r="BI248" s="302"/>
      <c r="BJ248" s="311">
        <v>395070.22</v>
      </c>
      <c r="BK248" s="319">
        <v>395070.22</v>
      </c>
      <c r="BL248" s="302">
        <f t="shared" si="248"/>
        <v>0</v>
      </c>
      <c r="BM248" s="280">
        <v>23330000</v>
      </c>
      <c r="BN248" s="43">
        <v>1.7950000000000001E-2</v>
      </c>
      <c r="BO248" s="302">
        <f t="shared" si="233"/>
        <v>418773.5</v>
      </c>
      <c r="BP248" s="302"/>
      <c r="BQ248" s="311">
        <v>418773.5</v>
      </c>
      <c r="BR248" s="296">
        <v>418773.5</v>
      </c>
      <c r="BS248" s="302">
        <f t="shared" si="249"/>
        <v>0</v>
      </c>
      <c r="BT248" s="369">
        <v>23330000</v>
      </c>
      <c r="BU248" s="332">
        <v>1.9026999999999999E-2</v>
      </c>
      <c r="BV248" s="190">
        <f t="shared" si="215"/>
        <v>443899.91</v>
      </c>
      <c r="BW248" s="335"/>
      <c r="BX248" s="344">
        <v>431533.9</v>
      </c>
      <c r="BY248" s="334"/>
      <c r="BZ248" s="190">
        <f t="shared" si="253"/>
        <v>12366.009999999951</v>
      </c>
      <c r="CA248" s="369">
        <v>23330000</v>
      </c>
      <c r="CB248" s="345">
        <v>2.0073000000000001E-2</v>
      </c>
      <c r="CC248" s="194">
        <f t="shared" si="234"/>
        <v>468303.09</v>
      </c>
      <c r="CD248" s="190"/>
      <c r="CE248" s="142">
        <v>468303.09</v>
      </c>
      <c r="CF248" s="204"/>
      <c r="CG248" s="194">
        <f t="shared" si="251"/>
        <v>0</v>
      </c>
      <c r="CH248" s="382">
        <v>23330000</v>
      </c>
      <c r="CI248" s="352">
        <v>2.1277999999999998E-2</v>
      </c>
      <c r="CJ248" s="348">
        <f t="shared" si="222"/>
        <v>496415.73999999993</v>
      </c>
      <c r="CK248" s="348"/>
      <c r="CL248" s="142"/>
      <c r="CM248" s="218"/>
      <c r="CN248" s="348">
        <f t="shared" si="223"/>
        <v>496415.73999999993</v>
      </c>
      <c r="CO248" s="355"/>
      <c r="CP248" s="220">
        <f t="shared" si="224"/>
        <v>508781.75249999989</v>
      </c>
      <c r="CQ248" s="221">
        <v>0</v>
      </c>
      <c r="CR248" s="6" t="s">
        <v>559</v>
      </c>
    </row>
    <row r="249" spans="1:97" s="2" customFormat="1" ht="30">
      <c r="A249" s="6" t="s">
        <v>631</v>
      </c>
      <c r="B249" s="357" t="s">
        <v>632</v>
      </c>
      <c r="C249" s="6" t="s">
        <v>568</v>
      </c>
      <c r="D249" s="274" t="s">
        <v>474</v>
      </c>
      <c r="E249" s="43">
        <v>1469</v>
      </c>
      <c r="F249" s="43"/>
      <c r="G249" s="49" t="s">
        <v>633</v>
      </c>
      <c r="H249" s="362" t="s">
        <v>634</v>
      </c>
      <c r="I249" s="280"/>
      <c r="J249" s="267" t="s">
        <v>476</v>
      </c>
      <c r="K249" s="72"/>
      <c r="L249" s="282"/>
      <c r="M249" s="283"/>
      <c r="N249" s="284"/>
      <c r="O249" s="75">
        <f t="shared" si="225"/>
        <v>0</v>
      </c>
      <c r="P249" s="280"/>
      <c r="Q249" s="43">
        <v>1.2E-2</v>
      </c>
      <c r="R249" s="72">
        <f t="shared" si="226"/>
        <v>0</v>
      </c>
      <c r="S249" s="282"/>
      <c r="T249" s="283"/>
      <c r="U249" s="296"/>
      <c r="V249" s="88">
        <f t="shared" si="252"/>
        <v>0</v>
      </c>
      <c r="W249" s="280"/>
      <c r="X249" s="43">
        <v>1.302E-2</v>
      </c>
      <c r="Y249" s="88">
        <f t="shared" si="227"/>
        <v>0</v>
      </c>
      <c r="Z249" s="282"/>
      <c r="AA249" s="283">
        <v>0</v>
      </c>
      <c r="AB249" s="296"/>
      <c r="AC249" s="246">
        <f t="shared" si="236"/>
        <v>0</v>
      </c>
      <c r="AD249" s="280"/>
      <c r="AE249" s="43">
        <v>1.3827000000000001E-2</v>
      </c>
      <c r="AF249" s="88">
        <f t="shared" si="214"/>
        <v>0</v>
      </c>
      <c r="AG249" s="282"/>
      <c r="AH249" s="286"/>
      <c r="AI249" s="296"/>
      <c r="AJ249" s="88">
        <f t="shared" si="250"/>
        <v>0</v>
      </c>
      <c r="AK249" s="280"/>
      <c r="AL249" s="43">
        <v>1.4795000000000001E-2</v>
      </c>
      <c r="AM249" s="302">
        <f t="shared" si="229"/>
        <v>0</v>
      </c>
      <c r="AN249" s="302"/>
      <c r="AO249" s="286"/>
      <c r="AP249" s="296"/>
      <c r="AQ249" s="304">
        <f t="shared" si="245"/>
        <v>0</v>
      </c>
      <c r="AR249" s="280">
        <v>920000</v>
      </c>
      <c r="AS249" s="43">
        <v>1.4999999999999999E-2</v>
      </c>
      <c r="AT249" s="302">
        <f t="shared" si="230"/>
        <v>13800</v>
      </c>
      <c r="AU249" s="302"/>
      <c r="AV249" s="286"/>
      <c r="AW249" s="296"/>
      <c r="AX249" s="302">
        <f t="shared" si="246"/>
        <v>13800</v>
      </c>
      <c r="AY249" s="280">
        <v>920000</v>
      </c>
      <c r="AZ249" s="43">
        <v>1.5900000000000001E-2</v>
      </c>
      <c r="BA249" s="310">
        <f t="shared" si="231"/>
        <v>14628</v>
      </c>
      <c r="BB249" s="310"/>
      <c r="BC249" s="311">
        <v>14628</v>
      </c>
      <c r="BD249" s="296"/>
      <c r="BE249" s="310">
        <f t="shared" si="247"/>
        <v>0</v>
      </c>
      <c r="BF249" s="280">
        <v>920000</v>
      </c>
      <c r="BG249" s="43">
        <v>1.6934000000000001E-2</v>
      </c>
      <c r="BH249" s="302">
        <f t="shared" si="232"/>
        <v>15579.28</v>
      </c>
      <c r="BI249" s="302"/>
      <c r="BJ249" s="311">
        <v>15579.28</v>
      </c>
      <c r="BK249" s="319"/>
      <c r="BL249" s="302">
        <f t="shared" si="248"/>
        <v>0</v>
      </c>
      <c r="BM249" s="280">
        <v>920000</v>
      </c>
      <c r="BN249" s="43">
        <v>1.7950000000000001E-2</v>
      </c>
      <c r="BO249" s="302">
        <f t="shared" si="233"/>
        <v>16514</v>
      </c>
      <c r="BP249" s="302"/>
      <c r="BQ249" s="311">
        <v>16514</v>
      </c>
      <c r="BR249" s="296"/>
      <c r="BS249" s="302">
        <f t="shared" si="249"/>
        <v>0</v>
      </c>
      <c r="BT249" s="369">
        <v>920000</v>
      </c>
      <c r="BU249" s="332">
        <v>1.9026999999999999E-2</v>
      </c>
      <c r="BV249" s="190">
        <f t="shared" si="215"/>
        <v>17504.84</v>
      </c>
      <c r="BW249" s="335"/>
      <c r="BX249" s="344">
        <v>17504.84</v>
      </c>
      <c r="BY249" s="334"/>
      <c r="BZ249" s="190">
        <f t="shared" si="253"/>
        <v>0</v>
      </c>
      <c r="CA249" s="376">
        <v>920000</v>
      </c>
      <c r="CB249" s="345">
        <v>2.0073000000000001E-2</v>
      </c>
      <c r="CC249" s="194">
        <f t="shared" si="234"/>
        <v>18467.16</v>
      </c>
      <c r="CD249" s="190"/>
      <c r="CE249" s="142">
        <v>18467.16</v>
      </c>
      <c r="CF249" s="204"/>
      <c r="CG249" s="194">
        <f t="shared" si="251"/>
        <v>0</v>
      </c>
      <c r="CH249" s="385">
        <v>920000</v>
      </c>
      <c r="CI249" s="352">
        <v>2.1277999999999998E-2</v>
      </c>
      <c r="CJ249" s="348">
        <f t="shared" ref="CJ249:CJ295" si="255">CH249*CI249</f>
        <v>19575.759999999998</v>
      </c>
      <c r="CK249" s="348"/>
      <c r="CL249" s="142"/>
      <c r="CM249" s="218"/>
      <c r="CN249" s="348">
        <f t="shared" ref="CN249:CN295" si="256">CJ249-CK249-CL249</f>
        <v>19575.759999999998</v>
      </c>
      <c r="CO249" s="355"/>
      <c r="CP249" s="220">
        <f t="shared" ref="CP249:CP312" si="257">O249+V249+AC249+AJ249+AQ249+AX249+BE249+BL249+BS249+BZ249+CG249+CN249</f>
        <v>33375.759999999995</v>
      </c>
      <c r="CQ249" s="221"/>
      <c r="CR249" s="6"/>
      <c r="CS249" s="227" t="s">
        <v>42</v>
      </c>
    </row>
    <row r="250" spans="1:97" s="2" customFormat="1" ht="30">
      <c r="A250" s="6" t="s">
        <v>635</v>
      </c>
      <c r="B250" s="357" t="s">
        <v>636</v>
      </c>
      <c r="C250" s="6" t="s">
        <v>568</v>
      </c>
      <c r="D250" s="274" t="s">
        <v>474</v>
      </c>
      <c r="E250" s="43">
        <v>1647</v>
      </c>
      <c r="F250" s="6"/>
      <c r="G250" s="49" t="s">
        <v>340</v>
      </c>
      <c r="H250" s="362"/>
      <c r="I250" s="280"/>
      <c r="J250" s="267" t="s">
        <v>476</v>
      </c>
      <c r="K250" s="72"/>
      <c r="L250" s="282"/>
      <c r="M250" s="283"/>
      <c r="N250" s="284"/>
      <c r="O250" s="75">
        <f t="shared" si="225"/>
        <v>0</v>
      </c>
      <c r="P250" s="280"/>
      <c r="Q250" s="43">
        <v>1.2E-2</v>
      </c>
      <c r="R250" s="72">
        <f t="shared" si="226"/>
        <v>0</v>
      </c>
      <c r="S250" s="282"/>
      <c r="T250" s="283"/>
      <c r="U250" s="296"/>
      <c r="V250" s="88">
        <f t="shared" si="252"/>
        <v>0</v>
      </c>
      <c r="W250" s="280"/>
      <c r="X250" s="43">
        <v>1.302E-2</v>
      </c>
      <c r="Y250" s="88">
        <f t="shared" si="227"/>
        <v>0</v>
      </c>
      <c r="Z250" s="282"/>
      <c r="AA250" s="283">
        <v>0</v>
      </c>
      <c r="AB250" s="296"/>
      <c r="AC250" s="246">
        <f t="shared" si="236"/>
        <v>0</v>
      </c>
      <c r="AD250" s="280"/>
      <c r="AE250" s="43">
        <v>1.3827000000000001E-2</v>
      </c>
      <c r="AF250" s="88">
        <f t="shared" si="214"/>
        <v>0</v>
      </c>
      <c r="AG250" s="282"/>
      <c r="AH250" s="286"/>
      <c r="AI250" s="296"/>
      <c r="AJ250" s="88">
        <f t="shared" si="250"/>
        <v>0</v>
      </c>
      <c r="AK250" s="280"/>
      <c r="AL250" s="43">
        <v>1.4795000000000001E-2</v>
      </c>
      <c r="AM250" s="302">
        <f t="shared" si="229"/>
        <v>0</v>
      </c>
      <c r="AN250" s="302"/>
      <c r="AO250" s="286"/>
      <c r="AP250" s="296"/>
      <c r="AQ250" s="304">
        <f t="shared" ref="AQ250:AQ280" si="258">AM250-AN250-AO250</f>
        <v>0</v>
      </c>
      <c r="AR250" s="280">
        <v>0</v>
      </c>
      <c r="AS250" s="43">
        <v>1.4999999999999999E-2</v>
      </c>
      <c r="AT250" s="302">
        <f t="shared" si="230"/>
        <v>0</v>
      </c>
      <c r="AU250" s="302"/>
      <c r="AV250" s="286"/>
      <c r="AW250" s="296"/>
      <c r="AX250" s="302">
        <f t="shared" ref="AX250:AX280" si="259">AT250-AU250-AV250</f>
        <v>0</v>
      </c>
      <c r="AY250" s="280">
        <v>0</v>
      </c>
      <c r="AZ250" s="43">
        <v>1.5900000000000001E-2</v>
      </c>
      <c r="BA250" s="310">
        <f t="shared" si="231"/>
        <v>0</v>
      </c>
      <c r="BB250" s="310"/>
      <c r="BC250" s="311"/>
      <c r="BD250" s="296"/>
      <c r="BE250" s="310">
        <f t="shared" ref="BE250:BE280" si="260">BA250-BB250-BC250</f>
        <v>0</v>
      </c>
      <c r="BF250" s="280">
        <v>0</v>
      </c>
      <c r="BG250" s="43">
        <v>1.6934000000000001E-2</v>
      </c>
      <c r="BH250" s="302">
        <f t="shared" si="232"/>
        <v>0</v>
      </c>
      <c r="BI250" s="302"/>
      <c r="BJ250" s="311"/>
      <c r="BK250" s="319"/>
      <c r="BL250" s="302">
        <f t="shared" ref="BL250:BL280" si="261">BH250-BI250-BJ250</f>
        <v>0</v>
      </c>
      <c r="BM250" s="280">
        <v>0</v>
      </c>
      <c r="BN250" s="43">
        <v>1.7950000000000001E-2</v>
      </c>
      <c r="BO250" s="302">
        <f t="shared" si="233"/>
        <v>0</v>
      </c>
      <c r="BP250" s="302"/>
      <c r="BQ250" s="311"/>
      <c r="BR250" s="296"/>
      <c r="BS250" s="302">
        <f t="shared" ref="BS250:BS280" si="262">BO250-BP250-BQ250</f>
        <v>0</v>
      </c>
      <c r="BT250" s="369"/>
      <c r="BU250" s="332">
        <v>1.9026999999999999E-2</v>
      </c>
      <c r="BV250" s="190">
        <f t="shared" si="215"/>
        <v>0</v>
      </c>
      <c r="BW250" s="335"/>
      <c r="BX250" s="344"/>
      <c r="BY250" s="334"/>
      <c r="BZ250" s="190">
        <f t="shared" si="253"/>
        <v>0</v>
      </c>
      <c r="CA250" s="6"/>
      <c r="CB250" s="6"/>
      <c r="CC250" s="194">
        <f t="shared" si="234"/>
        <v>0</v>
      </c>
      <c r="CD250" s="190"/>
      <c r="CE250" s="142"/>
      <c r="CF250" s="204"/>
      <c r="CG250" s="194">
        <f t="shared" ref="CG250:CG290" si="263">CC250-CD250-CE250</f>
        <v>0</v>
      </c>
      <c r="CH250" s="353"/>
      <c r="CI250" s="352"/>
      <c r="CJ250" s="348">
        <f t="shared" si="255"/>
        <v>0</v>
      </c>
      <c r="CK250" s="348"/>
      <c r="CL250" s="142"/>
      <c r="CM250" s="218"/>
      <c r="CN250" s="348">
        <f t="shared" si="256"/>
        <v>0</v>
      </c>
      <c r="CO250" s="355"/>
      <c r="CP250" s="220">
        <f t="shared" si="257"/>
        <v>0</v>
      </c>
      <c r="CQ250" s="221"/>
      <c r="CR250" s="6"/>
      <c r="CS250" s="358" t="s">
        <v>42</v>
      </c>
    </row>
    <row r="251" spans="1:97" s="2" customFormat="1" ht="30">
      <c r="A251" s="6" t="s">
        <v>637</v>
      </c>
      <c r="B251" s="357" t="s">
        <v>638</v>
      </c>
      <c r="C251" s="6" t="s">
        <v>568</v>
      </c>
      <c r="D251" s="41" t="s">
        <v>474</v>
      </c>
      <c r="E251" s="43">
        <v>1693</v>
      </c>
      <c r="F251" s="6"/>
      <c r="G251" s="49" t="s">
        <v>340</v>
      </c>
      <c r="H251" s="362" t="s">
        <v>639</v>
      </c>
      <c r="I251" s="280">
        <v>774190</v>
      </c>
      <c r="J251" s="267" t="s">
        <v>476</v>
      </c>
      <c r="K251" s="72">
        <v>27793.27</v>
      </c>
      <c r="L251" s="282"/>
      <c r="M251" s="286">
        <v>27793.27</v>
      </c>
      <c r="N251" s="284"/>
      <c r="O251" s="75">
        <f t="shared" ref="O251:O290" si="264">K251-L251-M251</f>
        <v>0</v>
      </c>
      <c r="P251" s="280">
        <v>21833</v>
      </c>
      <c r="Q251" s="43">
        <v>1.2E-2</v>
      </c>
      <c r="R251" s="72">
        <f t="shared" ref="R251:R290" si="265">P251*Q251</f>
        <v>261.99599999999998</v>
      </c>
      <c r="S251" s="282"/>
      <c r="T251" s="286">
        <v>262</v>
      </c>
      <c r="U251" s="284"/>
      <c r="V251" s="88">
        <f t="shared" si="252"/>
        <v>-4.0000000000190994E-3</v>
      </c>
      <c r="W251" s="280">
        <v>21833</v>
      </c>
      <c r="X251" s="43">
        <v>1.302E-2</v>
      </c>
      <c r="Y251" s="88">
        <f t="shared" ref="Y251:Y290" si="266">W251*X251</f>
        <v>284.26566000000003</v>
      </c>
      <c r="Z251" s="282"/>
      <c r="AA251" s="286">
        <v>284.26566000000003</v>
      </c>
      <c r="AB251" s="284"/>
      <c r="AC251" s="246">
        <f t="shared" si="236"/>
        <v>0</v>
      </c>
      <c r="AD251" s="280">
        <v>21833</v>
      </c>
      <c r="AE251" s="43">
        <v>1.3827000000000001E-2</v>
      </c>
      <c r="AF251" s="88">
        <f t="shared" si="214"/>
        <v>301.88489100000004</v>
      </c>
      <c r="AG251" s="282"/>
      <c r="AH251" s="286">
        <v>301.88489099999998</v>
      </c>
      <c r="AI251" s="284"/>
      <c r="AJ251" s="88">
        <f t="shared" ref="AJ251:AJ290" si="267">AF251-AG251-AH251</f>
        <v>0</v>
      </c>
      <c r="AK251" s="280">
        <v>21833</v>
      </c>
      <c r="AL251" s="43">
        <v>1.4795000000000001E-2</v>
      </c>
      <c r="AM251" s="302">
        <f t="shared" ref="AM251:AM290" si="268">AK251*AL251</f>
        <v>323.01923500000004</v>
      </c>
      <c r="AN251" s="302"/>
      <c r="AO251" s="286">
        <v>323.02</v>
      </c>
      <c r="AP251" s="284"/>
      <c r="AQ251" s="304">
        <f t="shared" si="258"/>
        <v>-7.6499999994439349E-4</v>
      </c>
      <c r="AR251" s="280">
        <v>4670000</v>
      </c>
      <c r="AS251" s="43">
        <v>1.4999999999999999E-2</v>
      </c>
      <c r="AT251" s="302">
        <f t="shared" ref="AT251:AT290" si="269">AR251*AS251</f>
        <v>70050</v>
      </c>
      <c r="AU251" s="302"/>
      <c r="AV251" s="286"/>
      <c r="AW251" s="284"/>
      <c r="AX251" s="302">
        <f t="shared" si="259"/>
        <v>70050</v>
      </c>
      <c r="AY251" s="280">
        <v>4670000</v>
      </c>
      <c r="AZ251" s="43">
        <v>1.5900000000000001E-2</v>
      </c>
      <c r="BA251" s="310">
        <f t="shared" ref="BA251:BA290" si="270">AY251*AZ251</f>
        <v>74253</v>
      </c>
      <c r="BB251" s="310"/>
      <c r="BC251" s="311"/>
      <c r="BD251" s="284"/>
      <c r="BE251" s="310">
        <f t="shared" si="260"/>
        <v>74253</v>
      </c>
      <c r="BF251" s="280">
        <v>4670000</v>
      </c>
      <c r="BG251" s="43">
        <v>1.6934000000000001E-2</v>
      </c>
      <c r="BH251" s="302">
        <f t="shared" ref="BH251:BH290" si="271">BF251*BG251</f>
        <v>79081.78</v>
      </c>
      <c r="BI251" s="302"/>
      <c r="BJ251" s="311"/>
      <c r="BK251" s="323"/>
      <c r="BL251" s="302">
        <f t="shared" si="261"/>
        <v>79081.78</v>
      </c>
      <c r="BM251" s="280">
        <v>4670000</v>
      </c>
      <c r="BN251" s="43">
        <v>1.7950000000000001E-2</v>
      </c>
      <c r="BO251" s="302">
        <f t="shared" ref="BO251:BO290" si="272">BM251*BN251</f>
        <v>83826.5</v>
      </c>
      <c r="BP251" s="302"/>
      <c r="BQ251" s="311"/>
      <c r="BR251" s="284"/>
      <c r="BS251" s="302">
        <f t="shared" si="262"/>
        <v>83826.5</v>
      </c>
      <c r="BT251" s="88"/>
      <c r="BU251" s="332">
        <v>1.9026999999999999E-2</v>
      </c>
      <c r="BV251" s="337">
        <f t="shared" si="215"/>
        <v>0</v>
      </c>
      <c r="BW251" s="335"/>
      <c r="BX251" s="344"/>
      <c r="BY251" s="339"/>
      <c r="BZ251" s="337">
        <f t="shared" si="253"/>
        <v>0</v>
      </c>
      <c r="CA251" s="6"/>
      <c r="CB251" s="6"/>
      <c r="CC251" s="141">
        <f t="shared" ref="CC251:CC290" si="273">CA251*CB251</f>
        <v>0</v>
      </c>
      <c r="CD251" s="337"/>
      <c r="CE251" s="142"/>
      <c r="CF251" s="218"/>
      <c r="CG251" s="141">
        <f t="shared" si="263"/>
        <v>0</v>
      </c>
      <c r="CH251" s="353"/>
      <c r="CI251" s="381"/>
      <c r="CJ251" s="348">
        <f t="shared" si="255"/>
        <v>0</v>
      </c>
      <c r="CK251" s="349"/>
      <c r="CL251" s="142"/>
      <c r="CM251" s="218"/>
      <c r="CN251" s="348">
        <f t="shared" si="256"/>
        <v>0</v>
      </c>
      <c r="CO251" s="355"/>
      <c r="CP251" s="220">
        <f t="shared" si="257"/>
        <v>307211.27523499995</v>
      </c>
      <c r="CQ251" s="220"/>
      <c r="CR251" s="6"/>
      <c r="CS251" s="358" t="s">
        <v>42</v>
      </c>
    </row>
    <row r="252" spans="1:97" s="2" customFormat="1" ht="30">
      <c r="A252" s="6" t="s">
        <v>640</v>
      </c>
      <c r="B252" s="357" t="s">
        <v>641</v>
      </c>
      <c r="C252" s="6" t="s">
        <v>568</v>
      </c>
      <c r="D252" s="41" t="s">
        <v>474</v>
      </c>
      <c r="E252" s="43">
        <v>1694</v>
      </c>
      <c r="F252" s="6"/>
      <c r="G252" s="49" t="s">
        <v>340</v>
      </c>
      <c r="H252" s="362" t="s">
        <v>642</v>
      </c>
      <c r="I252" s="280">
        <v>603140</v>
      </c>
      <c r="J252" s="267" t="s">
        <v>476</v>
      </c>
      <c r="K252" s="72">
        <v>21529.07</v>
      </c>
      <c r="L252" s="282"/>
      <c r="M252" s="286">
        <v>21529.07</v>
      </c>
      <c r="N252" s="284"/>
      <c r="O252" s="75">
        <f t="shared" si="264"/>
        <v>0</v>
      </c>
      <c r="P252" s="280">
        <v>13907</v>
      </c>
      <c r="Q252" s="43">
        <v>1.2E-2</v>
      </c>
      <c r="R252" s="72">
        <f t="shared" si="265"/>
        <v>166.88400000000001</v>
      </c>
      <c r="S252" s="282"/>
      <c r="T252" s="286">
        <v>166.88</v>
      </c>
      <c r="U252" s="284"/>
      <c r="V252" s="88">
        <f t="shared" si="252"/>
        <v>4.0000000000190994E-3</v>
      </c>
      <c r="W252" s="280">
        <v>13907</v>
      </c>
      <c r="X252" s="43">
        <v>1.302E-2</v>
      </c>
      <c r="Y252" s="88">
        <f t="shared" si="266"/>
        <v>181.06914</v>
      </c>
      <c r="Z252" s="282"/>
      <c r="AA252" s="286">
        <v>181.06914</v>
      </c>
      <c r="AB252" s="284"/>
      <c r="AC252" s="246">
        <f t="shared" si="236"/>
        <v>0</v>
      </c>
      <c r="AD252" s="280">
        <v>13907</v>
      </c>
      <c r="AE252" s="43">
        <v>1.3827000000000001E-2</v>
      </c>
      <c r="AF252" s="88">
        <f t="shared" si="214"/>
        <v>192.292089</v>
      </c>
      <c r="AG252" s="282"/>
      <c r="AH252" s="286">
        <v>192.292089</v>
      </c>
      <c r="AI252" s="284"/>
      <c r="AJ252" s="88">
        <f t="shared" si="267"/>
        <v>0</v>
      </c>
      <c r="AK252" s="280">
        <v>13907</v>
      </c>
      <c r="AL252" s="43">
        <v>1.4795000000000001E-2</v>
      </c>
      <c r="AM252" s="302">
        <f t="shared" si="268"/>
        <v>205.75406500000003</v>
      </c>
      <c r="AN252" s="302"/>
      <c r="AO252" s="286">
        <v>205.75</v>
      </c>
      <c r="AP252" s="284"/>
      <c r="AQ252" s="304">
        <f t="shared" si="258"/>
        <v>4.0650000000255204E-3</v>
      </c>
      <c r="AR252" s="280">
        <v>4180000</v>
      </c>
      <c r="AS252" s="43">
        <v>1.4999999999999999E-2</v>
      </c>
      <c r="AT252" s="302">
        <f t="shared" si="269"/>
        <v>62700</v>
      </c>
      <c r="AU252" s="302"/>
      <c r="AV252" s="286"/>
      <c r="AW252" s="284"/>
      <c r="AX252" s="302">
        <f t="shared" si="259"/>
        <v>62700</v>
      </c>
      <c r="AY252" s="280">
        <v>4180000</v>
      </c>
      <c r="AZ252" s="43">
        <v>1.5900000000000001E-2</v>
      </c>
      <c r="BA252" s="310">
        <f t="shared" si="270"/>
        <v>66462</v>
      </c>
      <c r="BB252" s="310"/>
      <c r="BC252" s="311"/>
      <c r="BD252" s="284"/>
      <c r="BE252" s="310">
        <f t="shared" si="260"/>
        <v>66462</v>
      </c>
      <c r="BF252" s="280">
        <v>4180000</v>
      </c>
      <c r="BG252" s="43">
        <v>1.6934000000000001E-2</v>
      </c>
      <c r="BH252" s="302">
        <f t="shared" si="271"/>
        <v>70784.12000000001</v>
      </c>
      <c r="BI252" s="302"/>
      <c r="BJ252" s="311"/>
      <c r="BK252" s="323"/>
      <c r="BL252" s="302">
        <f t="shared" si="261"/>
        <v>70784.12000000001</v>
      </c>
      <c r="BM252" s="280">
        <v>4180000</v>
      </c>
      <c r="BN252" s="43">
        <v>1.7950000000000001E-2</v>
      </c>
      <c r="BO252" s="302">
        <f t="shared" si="272"/>
        <v>75031</v>
      </c>
      <c r="BP252" s="302"/>
      <c r="BQ252" s="311"/>
      <c r="BR252" s="284"/>
      <c r="BS252" s="302">
        <f t="shared" si="262"/>
        <v>75031</v>
      </c>
      <c r="BT252" s="88">
        <v>4180000</v>
      </c>
      <c r="BU252" s="332">
        <v>1.9026999999999999E-2</v>
      </c>
      <c r="BV252" s="337">
        <f t="shared" si="215"/>
        <v>79532.86</v>
      </c>
      <c r="BW252" s="335"/>
      <c r="BX252" s="344"/>
      <c r="BY252" s="339"/>
      <c r="BZ252" s="337">
        <f t="shared" si="253"/>
        <v>79532.86</v>
      </c>
      <c r="CA252" s="88">
        <v>4180000</v>
      </c>
      <c r="CB252" s="345">
        <v>2.0073000000000001E-2</v>
      </c>
      <c r="CC252" s="141">
        <f t="shared" si="273"/>
        <v>83905.14</v>
      </c>
      <c r="CD252" s="337"/>
      <c r="CE252" s="142"/>
      <c r="CF252" s="218"/>
      <c r="CG252" s="141">
        <f t="shared" si="263"/>
        <v>83905.14</v>
      </c>
      <c r="CH252" s="386">
        <v>4180000</v>
      </c>
      <c r="CI252" s="352">
        <v>2.1277999999999998E-2</v>
      </c>
      <c r="CJ252" s="348">
        <f t="shared" si="255"/>
        <v>88942.04</v>
      </c>
      <c r="CK252" s="349"/>
      <c r="CL252" s="142"/>
      <c r="CM252" s="218"/>
      <c r="CN252" s="348">
        <f t="shared" si="256"/>
        <v>88942.04</v>
      </c>
      <c r="CO252" s="355"/>
      <c r="CP252" s="220">
        <f t="shared" si="257"/>
        <v>527357.16806499998</v>
      </c>
      <c r="CQ252" s="220"/>
      <c r="CR252" s="6"/>
      <c r="CS252" s="358" t="s">
        <v>42</v>
      </c>
    </row>
    <row r="253" spans="1:97" s="2" customFormat="1" ht="30">
      <c r="A253" s="6" t="s">
        <v>643</v>
      </c>
      <c r="B253" s="357" t="s">
        <v>644</v>
      </c>
      <c r="C253" s="6" t="s">
        <v>568</v>
      </c>
      <c r="D253" s="274" t="s">
        <v>474</v>
      </c>
      <c r="E253" s="43">
        <v>1797</v>
      </c>
      <c r="F253" s="43"/>
      <c r="G253" s="41" t="s">
        <v>41</v>
      </c>
      <c r="H253" s="362" t="s">
        <v>645</v>
      </c>
      <c r="I253" s="280">
        <v>800</v>
      </c>
      <c r="J253" s="267" t="s">
        <v>476</v>
      </c>
      <c r="K253" s="72">
        <v>100.86</v>
      </c>
      <c r="L253" s="282"/>
      <c r="M253" s="283">
        <v>100.86</v>
      </c>
      <c r="N253" s="284"/>
      <c r="O253" s="75">
        <f t="shared" si="264"/>
        <v>0</v>
      </c>
      <c r="P253" s="280">
        <v>35600</v>
      </c>
      <c r="Q253" s="43">
        <v>1.2E-2</v>
      </c>
      <c r="R253" s="72">
        <f t="shared" si="265"/>
        <v>427.2</v>
      </c>
      <c r="S253" s="282"/>
      <c r="T253" s="283">
        <v>427.2</v>
      </c>
      <c r="U253" s="296"/>
      <c r="V253" s="88">
        <f t="shared" si="252"/>
        <v>0</v>
      </c>
      <c r="W253" s="280">
        <v>35600</v>
      </c>
      <c r="X253" s="43">
        <v>1.302E-2</v>
      </c>
      <c r="Y253" s="88">
        <f t="shared" si="266"/>
        <v>463.512</v>
      </c>
      <c r="Z253" s="282"/>
      <c r="AA253" s="283">
        <v>463.512</v>
      </c>
      <c r="AB253" s="296">
        <v>463.51</v>
      </c>
      <c r="AC253" s="246">
        <f t="shared" ref="AC253:AC290" si="274">Y253-Z253-AA253</f>
        <v>0</v>
      </c>
      <c r="AD253" s="280">
        <v>35600</v>
      </c>
      <c r="AE253" s="43">
        <v>1.3827000000000001E-2</v>
      </c>
      <c r="AF253" s="88">
        <f t="shared" si="214"/>
        <v>492.24120000000005</v>
      </c>
      <c r="AG253" s="282"/>
      <c r="AH253" s="286">
        <v>492.24119999999999</v>
      </c>
      <c r="AI253" s="296">
        <v>492.24</v>
      </c>
      <c r="AJ253" s="88">
        <f t="shared" si="267"/>
        <v>0</v>
      </c>
      <c r="AK253" s="280">
        <v>35600</v>
      </c>
      <c r="AL253" s="43">
        <v>1.4657E-2</v>
      </c>
      <c r="AM253" s="302">
        <f t="shared" si="268"/>
        <v>521.78920000000005</v>
      </c>
      <c r="AN253" s="302"/>
      <c r="AO253" s="286">
        <v>526.70000000000005</v>
      </c>
      <c r="AP253" s="296"/>
      <c r="AQ253" s="304">
        <f t="shared" si="258"/>
        <v>-4.9107999999999947</v>
      </c>
      <c r="AR253" s="280">
        <v>34000</v>
      </c>
      <c r="AS253" s="43">
        <v>1.4999999999999999E-2</v>
      </c>
      <c r="AT253" s="302">
        <f t="shared" si="269"/>
        <v>510</v>
      </c>
      <c r="AU253" s="302"/>
      <c r="AV253" s="286">
        <v>510</v>
      </c>
      <c r="AW253" s="296">
        <v>510</v>
      </c>
      <c r="AX253" s="302">
        <f t="shared" si="259"/>
        <v>0</v>
      </c>
      <c r="AY253" s="280">
        <v>34000</v>
      </c>
      <c r="AZ253" s="43">
        <v>1.5900000000000001E-2</v>
      </c>
      <c r="BA253" s="310">
        <f t="shared" si="270"/>
        <v>540.6</v>
      </c>
      <c r="BB253" s="310"/>
      <c r="BC253" s="311">
        <v>540.6</v>
      </c>
      <c r="BD253" s="296">
        <v>540.6</v>
      </c>
      <c r="BE253" s="310">
        <f t="shared" si="260"/>
        <v>0</v>
      </c>
      <c r="BF253" s="280">
        <v>34000</v>
      </c>
      <c r="BG253" s="43">
        <v>1.6934000000000001E-2</v>
      </c>
      <c r="BH253" s="302">
        <f t="shared" si="271"/>
        <v>575.75600000000009</v>
      </c>
      <c r="BI253" s="302"/>
      <c r="BJ253" s="311">
        <v>575.76</v>
      </c>
      <c r="BK253" s="319">
        <v>575.76</v>
      </c>
      <c r="BL253" s="302">
        <f t="shared" si="261"/>
        <v>-3.9999999999054126E-3</v>
      </c>
      <c r="BM253" s="280">
        <v>34000</v>
      </c>
      <c r="BN253" s="43">
        <v>3.4502999999999999E-2</v>
      </c>
      <c r="BO253" s="302">
        <f t="shared" si="272"/>
        <v>1173.1019999999999</v>
      </c>
      <c r="BP253" s="302"/>
      <c r="BQ253" s="311">
        <v>1173.0999999999999</v>
      </c>
      <c r="BR253" s="296"/>
      <c r="BS253" s="302">
        <f t="shared" si="262"/>
        <v>1.9999999999527063E-3</v>
      </c>
      <c r="BT253" s="369">
        <v>27000</v>
      </c>
      <c r="BU253" s="346">
        <v>2.5999999999999999E-2</v>
      </c>
      <c r="BV253" s="190">
        <f>BT253*BU253</f>
        <v>702</v>
      </c>
      <c r="BW253" s="335"/>
      <c r="BX253" s="344"/>
      <c r="BY253" s="334"/>
      <c r="BZ253" s="371">
        <f t="shared" si="253"/>
        <v>702</v>
      </c>
      <c r="CA253" s="376">
        <v>27000</v>
      </c>
      <c r="CB253" s="345">
        <v>3.4502999999999999E-2</v>
      </c>
      <c r="CC253" s="194">
        <f t="shared" si="273"/>
        <v>931.58100000000002</v>
      </c>
      <c r="CD253" s="371"/>
      <c r="CE253" s="142">
        <v>931.58100000000002</v>
      </c>
      <c r="CF253" s="204"/>
      <c r="CG253" s="194">
        <f t="shared" si="263"/>
        <v>0</v>
      </c>
      <c r="CH253" s="385">
        <v>27000</v>
      </c>
      <c r="CI253" s="352">
        <v>3.6573000000000001E-2</v>
      </c>
      <c r="CJ253" s="348">
        <f t="shared" si="255"/>
        <v>987.471</v>
      </c>
      <c r="CK253" s="348"/>
      <c r="CL253" s="142"/>
      <c r="CM253" s="218"/>
      <c r="CN253" s="348">
        <f t="shared" si="256"/>
        <v>987.471</v>
      </c>
      <c r="CO253" s="355"/>
      <c r="CP253" s="220">
        <f t="shared" si="257"/>
        <v>1684.5581999999999</v>
      </c>
      <c r="CQ253" s="221"/>
      <c r="CR253" s="6"/>
      <c r="CS253" s="226"/>
    </row>
    <row r="254" spans="1:97" s="2" customFormat="1" ht="30">
      <c r="A254" s="6" t="s">
        <v>646</v>
      </c>
      <c r="B254" s="357" t="s">
        <v>644</v>
      </c>
      <c r="C254" s="6" t="s">
        <v>568</v>
      </c>
      <c r="D254" s="274" t="s">
        <v>474</v>
      </c>
      <c r="E254" s="43">
        <v>1798</v>
      </c>
      <c r="F254" s="43"/>
      <c r="G254" s="41" t="s">
        <v>41</v>
      </c>
      <c r="H254" s="362" t="s">
        <v>647</v>
      </c>
      <c r="I254" s="280">
        <v>1500</v>
      </c>
      <c r="J254" s="267" t="s">
        <v>476</v>
      </c>
      <c r="K254" s="72">
        <v>189.12</v>
      </c>
      <c r="L254" s="282"/>
      <c r="M254" s="283">
        <v>189.12</v>
      </c>
      <c r="N254" s="284"/>
      <c r="O254" s="75">
        <f t="shared" si="264"/>
        <v>0</v>
      </c>
      <c r="P254" s="280">
        <v>82900</v>
      </c>
      <c r="Q254" s="43">
        <v>1.2E-2</v>
      </c>
      <c r="R254" s="72">
        <f t="shared" si="265"/>
        <v>994.80000000000007</v>
      </c>
      <c r="S254" s="282"/>
      <c r="T254" s="283">
        <v>994.8</v>
      </c>
      <c r="U254" s="296"/>
      <c r="V254" s="88">
        <f t="shared" si="252"/>
        <v>0</v>
      </c>
      <c r="W254" s="280">
        <v>82900</v>
      </c>
      <c r="X254" s="43">
        <v>1.302E-2</v>
      </c>
      <c r="Y254" s="88">
        <f t="shared" si="266"/>
        <v>1079.3579999999999</v>
      </c>
      <c r="Z254" s="282"/>
      <c r="AA254" s="283">
        <v>1079.3579999999999</v>
      </c>
      <c r="AB254" s="296">
        <v>1079.3599999999999</v>
      </c>
      <c r="AC254" s="246">
        <f t="shared" si="274"/>
        <v>0</v>
      </c>
      <c r="AD254" s="280">
        <v>82900</v>
      </c>
      <c r="AE254" s="43">
        <v>1.3827000000000001E-2</v>
      </c>
      <c r="AF254" s="88">
        <f t="shared" si="214"/>
        <v>1146.2583</v>
      </c>
      <c r="AG254" s="282"/>
      <c r="AH254" s="286">
        <v>1146.2583</v>
      </c>
      <c r="AI254" s="296">
        <v>1146.26</v>
      </c>
      <c r="AJ254" s="88">
        <f t="shared" si="267"/>
        <v>0</v>
      </c>
      <c r="AK254" s="280">
        <v>82900</v>
      </c>
      <c r="AL254" s="43">
        <v>1.4657E-2</v>
      </c>
      <c r="AM254" s="302">
        <f t="shared" si="268"/>
        <v>1215.0653</v>
      </c>
      <c r="AN254" s="302"/>
      <c r="AO254" s="286">
        <v>1226.51</v>
      </c>
      <c r="AP254" s="296"/>
      <c r="AQ254" s="304">
        <f t="shared" si="258"/>
        <v>-11.444700000000012</v>
      </c>
      <c r="AR254" s="280">
        <v>54000</v>
      </c>
      <c r="AS254" s="43">
        <v>1.4999999999999999E-2</v>
      </c>
      <c r="AT254" s="302">
        <f t="shared" si="269"/>
        <v>810</v>
      </c>
      <c r="AU254" s="302"/>
      <c r="AV254" s="286">
        <v>810</v>
      </c>
      <c r="AW254" s="296">
        <v>810</v>
      </c>
      <c r="AX254" s="302">
        <f t="shared" si="259"/>
        <v>0</v>
      </c>
      <c r="AY254" s="280">
        <v>54000</v>
      </c>
      <c r="AZ254" s="43">
        <v>1.5900000000000001E-2</v>
      </c>
      <c r="BA254" s="310">
        <f t="shared" si="270"/>
        <v>858.6</v>
      </c>
      <c r="BB254" s="310"/>
      <c r="BC254" s="311">
        <v>858.6</v>
      </c>
      <c r="BD254" s="296">
        <v>858.6</v>
      </c>
      <c r="BE254" s="310">
        <f t="shared" si="260"/>
        <v>0</v>
      </c>
      <c r="BF254" s="280">
        <v>54000</v>
      </c>
      <c r="BG254" s="43">
        <v>1.6934000000000001E-2</v>
      </c>
      <c r="BH254" s="302">
        <f t="shared" si="271"/>
        <v>914.43600000000004</v>
      </c>
      <c r="BI254" s="302"/>
      <c r="BJ254" s="311">
        <v>914.44</v>
      </c>
      <c r="BK254" s="319">
        <v>914.44</v>
      </c>
      <c r="BL254" s="302">
        <f t="shared" si="261"/>
        <v>-4.0000000000190994E-3</v>
      </c>
      <c r="BM254" s="280">
        <v>54000</v>
      </c>
      <c r="BN254" s="43">
        <v>3.4502999999999999E-2</v>
      </c>
      <c r="BO254" s="302">
        <f t="shared" si="272"/>
        <v>1863.162</v>
      </c>
      <c r="BP254" s="302"/>
      <c r="BQ254" s="311">
        <v>1863.16</v>
      </c>
      <c r="BR254" s="296"/>
      <c r="BS254" s="302">
        <f t="shared" si="262"/>
        <v>1.9999999999527063E-3</v>
      </c>
      <c r="BT254" s="369">
        <v>43000</v>
      </c>
      <c r="BU254" s="346">
        <v>2.5999999999999999E-2</v>
      </c>
      <c r="BV254" s="190">
        <f t="shared" si="215"/>
        <v>1118</v>
      </c>
      <c r="BW254" s="335"/>
      <c r="BX254" s="344"/>
      <c r="BY254" s="334"/>
      <c r="BZ254" s="371">
        <f t="shared" si="253"/>
        <v>1118</v>
      </c>
      <c r="CA254" s="376">
        <v>43000</v>
      </c>
      <c r="CB254" s="345">
        <v>3.4502999999999999E-2</v>
      </c>
      <c r="CC254" s="194">
        <f t="shared" si="273"/>
        <v>1483.6289999999999</v>
      </c>
      <c r="CD254" s="371"/>
      <c r="CE254" s="142">
        <v>1483.6289999999999</v>
      </c>
      <c r="CF254" s="204"/>
      <c r="CG254" s="194">
        <f t="shared" si="263"/>
        <v>0</v>
      </c>
      <c r="CH254" s="385">
        <v>43000</v>
      </c>
      <c r="CI254" s="352">
        <v>3.6573000000000001E-2</v>
      </c>
      <c r="CJ254" s="348">
        <f t="shared" si="255"/>
        <v>1572.6390000000001</v>
      </c>
      <c r="CK254" s="348"/>
      <c r="CL254" s="142"/>
      <c r="CM254" s="218"/>
      <c r="CN254" s="348">
        <f t="shared" si="256"/>
        <v>1572.6390000000001</v>
      </c>
      <c r="CO254" s="355"/>
      <c r="CP254" s="220">
        <f t="shared" si="257"/>
        <v>2679.1923000000002</v>
      </c>
      <c r="CQ254" s="221"/>
      <c r="CR254" s="6"/>
      <c r="CS254" s="226"/>
    </row>
    <row r="255" spans="1:97" s="2" customFormat="1" ht="30">
      <c r="A255" s="6" t="s">
        <v>648</v>
      </c>
      <c r="B255" s="357" t="s">
        <v>649</v>
      </c>
      <c r="C255" s="6" t="s">
        <v>568</v>
      </c>
      <c r="D255" s="41" t="s">
        <v>474</v>
      </c>
      <c r="E255" s="43">
        <v>2479</v>
      </c>
      <c r="F255" s="6"/>
      <c r="G255" s="364" t="s">
        <v>650</v>
      </c>
      <c r="H255" s="362"/>
      <c r="I255" s="280"/>
      <c r="J255" s="267" t="s">
        <v>476</v>
      </c>
      <c r="K255" s="72"/>
      <c r="L255" s="282"/>
      <c r="M255" s="286"/>
      <c r="N255" s="284"/>
      <c r="O255" s="75">
        <f t="shared" si="264"/>
        <v>0</v>
      </c>
      <c r="P255" s="280"/>
      <c r="Q255" s="43">
        <v>1.2E-2</v>
      </c>
      <c r="R255" s="72">
        <f t="shared" si="265"/>
        <v>0</v>
      </c>
      <c r="S255" s="282"/>
      <c r="T255" s="286"/>
      <c r="U255" s="284"/>
      <c r="V255" s="88">
        <f t="shared" si="252"/>
        <v>0</v>
      </c>
      <c r="W255" s="280"/>
      <c r="X255" s="43">
        <v>1.302E-2</v>
      </c>
      <c r="Y255" s="88">
        <f t="shared" si="266"/>
        <v>0</v>
      </c>
      <c r="Z255" s="282"/>
      <c r="AA255" s="286">
        <v>0</v>
      </c>
      <c r="AB255" s="284"/>
      <c r="AC255" s="246">
        <f t="shared" si="274"/>
        <v>0</v>
      </c>
      <c r="AD255" s="280"/>
      <c r="AE255" s="43">
        <v>1.3827000000000001E-2</v>
      </c>
      <c r="AF255" s="88">
        <f t="shared" si="214"/>
        <v>0</v>
      </c>
      <c r="AG255" s="282"/>
      <c r="AH255" s="286"/>
      <c r="AI255" s="284"/>
      <c r="AJ255" s="88">
        <f t="shared" si="267"/>
        <v>0</v>
      </c>
      <c r="AK255" s="280"/>
      <c r="AL255" s="43">
        <v>1.4795000000000001E-2</v>
      </c>
      <c r="AM255" s="302">
        <f t="shared" si="268"/>
        <v>0</v>
      </c>
      <c r="AN255" s="302"/>
      <c r="AO255" s="286"/>
      <c r="AP255" s="284"/>
      <c r="AQ255" s="304">
        <f t="shared" si="258"/>
        <v>0</v>
      </c>
      <c r="AR255" s="280">
        <v>5620000</v>
      </c>
      <c r="AS255" s="43">
        <v>1.4999999999999999E-2</v>
      </c>
      <c r="AT255" s="302">
        <f t="shared" si="269"/>
        <v>84300</v>
      </c>
      <c r="AU255" s="302"/>
      <c r="AV255" s="286"/>
      <c r="AW255" s="284"/>
      <c r="AX255" s="302">
        <f t="shared" si="259"/>
        <v>84300</v>
      </c>
      <c r="AY255" s="280">
        <v>5620000</v>
      </c>
      <c r="AZ255" s="43">
        <v>1.5900000000000001E-2</v>
      </c>
      <c r="BA255" s="310">
        <f t="shared" si="270"/>
        <v>89358</v>
      </c>
      <c r="BB255" s="310"/>
      <c r="BC255" s="311"/>
      <c r="BD255" s="284"/>
      <c r="BE255" s="310">
        <f t="shared" si="260"/>
        <v>89358</v>
      </c>
      <c r="BF255" s="280">
        <v>5620000</v>
      </c>
      <c r="BG255" s="43">
        <v>1.6934000000000001E-2</v>
      </c>
      <c r="BH255" s="302">
        <f t="shared" si="271"/>
        <v>95169.08</v>
      </c>
      <c r="BI255" s="302"/>
      <c r="BJ255" s="311"/>
      <c r="BK255" s="323"/>
      <c r="BL255" s="302">
        <f t="shared" si="261"/>
        <v>95169.08</v>
      </c>
      <c r="BM255" s="280">
        <v>5620000</v>
      </c>
      <c r="BN255" s="43">
        <v>1.7950000000000001E-2</v>
      </c>
      <c r="BO255" s="302">
        <f t="shared" si="272"/>
        <v>100879</v>
      </c>
      <c r="BP255" s="302"/>
      <c r="BQ255" s="311"/>
      <c r="BR255" s="284"/>
      <c r="BS255" s="302">
        <f t="shared" si="262"/>
        <v>100879</v>
      </c>
      <c r="BT255" s="369"/>
      <c r="BU255" s="332">
        <v>1.9026999999999999E-2</v>
      </c>
      <c r="BV255" s="337">
        <f t="shared" si="215"/>
        <v>0</v>
      </c>
      <c r="BW255" s="335"/>
      <c r="BX255" s="344"/>
      <c r="BY255" s="339"/>
      <c r="BZ255" s="337">
        <f t="shared" si="253"/>
        <v>0</v>
      </c>
      <c r="CA255" s="6"/>
      <c r="CB255" s="6"/>
      <c r="CC255" s="141">
        <f t="shared" si="273"/>
        <v>0</v>
      </c>
      <c r="CD255" s="337"/>
      <c r="CE255" s="142"/>
      <c r="CF255" s="218"/>
      <c r="CG255" s="141">
        <f t="shared" si="263"/>
        <v>0</v>
      </c>
      <c r="CH255" s="353"/>
      <c r="CI255" s="381"/>
      <c r="CJ255" s="348">
        <f t="shared" si="255"/>
        <v>0</v>
      </c>
      <c r="CK255" s="349"/>
      <c r="CL255" s="142"/>
      <c r="CM255" s="218"/>
      <c r="CN255" s="348">
        <f t="shared" si="256"/>
        <v>0</v>
      </c>
      <c r="CO255" s="355"/>
      <c r="CP255" s="220">
        <f t="shared" si="257"/>
        <v>369706.08</v>
      </c>
      <c r="CQ255" s="220"/>
      <c r="CR255" s="6"/>
      <c r="CS255" s="9" t="s">
        <v>42</v>
      </c>
    </row>
    <row r="256" spans="1:97" s="2" customFormat="1" ht="30">
      <c r="A256" s="6" t="s">
        <v>651</v>
      </c>
      <c r="B256" s="220" t="s">
        <v>652</v>
      </c>
      <c r="C256" s="61" t="s">
        <v>568</v>
      </c>
      <c r="D256" s="264" t="s">
        <v>474</v>
      </c>
      <c r="E256" s="234">
        <v>2571</v>
      </c>
      <c r="F256" s="6"/>
      <c r="G256" s="49" t="s">
        <v>340</v>
      </c>
      <c r="H256" s="362" t="s">
        <v>653</v>
      </c>
      <c r="I256" s="280">
        <v>118000</v>
      </c>
      <c r="J256" s="267" t="s">
        <v>476</v>
      </c>
      <c r="K256" s="72">
        <v>5717.44</v>
      </c>
      <c r="L256" s="282"/>
      <c r="M256" s="286">
        <v>5717.44</v>
      </c>
      <c r="N256" s="284"/>
      <c r="O256" s="75">
        <f t="shared" si="264"/>
        <v>0</v>
      </c>
      <c r="P256" s="280">
        <v>0</v>
      </c>
      <c r="Q256" s="43">
        <v>1.2E-2</v>
      </c>
      <c r="R256" s="72">
        <f t="shared" si="265"/>
        <v>0</v>
      </c>
      <c r="S256" s="282"/>
      <c r="T256" s="286">
        <v>0</v>
      </c>
      <c r="U256" s="284"/>
      <c r="V256" s="88">
        <f t="shared" si="252"/>
        <v>0</v>
      </c>
      <c r="W256" s="280">
        <v>0</v>
      </c>
      <c r="X256" s="43">
        <v>1.302E-2</v>
      </c>
      <c r="Y256" s="88">
        <f t="shared" si="266"/>
        <v>0</v>
      </c>
      <c r="Z256" s="282"/>
      <c r="AA256" s="286">
        <v>0</v>
      </c>
      <c r="AB256" s="284"/>
      <c r="AC256" s="246">
        <f t="shared" si="274"/>
        <v>0</v>
      </c>
      <c r="AD256" s="280">
        <v>0</v>
      </c>
      <c r="AE256" s="43">
        <v>1.3827000000000001E-2</v>
      </c>
      <c r="AF256" s="88">
        <f t="shared" si="214"/>
        <v>0</v>
      </c>
      <c r="AG256" s="282"/>
      <c r="AH256" s="286"/>
      <c r="AI256" s="284"/>
      <c r="AJ256" s="88">
        <f t="shared" si="267"/>
        <v>0</v>
      </c>
      <c r="AK256" s="280">
        <v>0</v>
      </c>
      <c r="AL256" s="43">
        <v>1.4795000000000001E-2</v>
      </c>
      <c r="AM256" s="302">
        <f t="shared" si="268"/>
        <v>0</v>
      </c>
      <c r="AN256" s="302"/>
      <c r="AO256" s="286"/>
      <c r="AP256" s="284"/>
      <c r="AQ256" s="304">
        <f t="shared" si="258"/>
        <v>0</v>
      </c>
      <c r="AR256" s="280">
        <v>0</v>
      </c>
      <c r="AS256" s="43">
        <v>1.4999999999999999E-2</v>
      </c>
      <c r="AT256" s="302">
        <f t="shared" si="269"/>
        <v>0</v>
      </c>
      <c r="AU256" s="302"/>
      <c r="AV256" s="286"/>
      <c r="AW256" s="284"/>
      <c r="AX256" s="302">
        <f t="shared" si="259"/>
        <v>0</v>
      </c>
      <c r="AY256" s="280">
        <v>0</v>
      </c>
      <c r="AZ256" s="43">
        <v>1.5900000000000001E-2</v>
      </c>
      <c r="BA256" s="310">
        <f t="shared" si="270"/>
        <v>0</v>
      </c>
      <c r="BB256" s="310"/>
      <c r="BC256" s="311"/>
      <c r="BD256" s="284"/>
      <c r="BE256" s="310">
        <f t="shared" si="260"/>
        <v>0</v>
      </c>
      <c r="BF256" s="280">
        <v>0</v>
      </c>
      <c r="BG256" s="43">
        <v>1.6934000000000001E-2</v>
      </c>
      <c r="BH256" s="302">
        <f t="shared" si="271"/>
        <v>0</v>
      </c>
      <c r="BI256" s="302"/>
      <c r="BJ256" s="311"/>
      <c r="BK256" s="323"/>
      <c r="BL256" s="302">
        <f t="shared" si="261"/>
        <v>0</v>
      </c>
      <c r="BM256" s="280">
        <v>0</v>
      </c>
      <c r="BN256" s="43">
        <v>1.7950000000000001E-2</v>
      </c>
      <c r="BO256" s="302">
        <f t="shared" si="272"/>
        <v>0</v>
      </c>
      <c r="BP256" s="302"/>
      <c r="BQ256" s="311"/>
      <c r="BR256" s="284"/>
      <c r="BS256" s="302">
        <f t="shared" si="262"/>
        <v>0</v>
      </c>
      <c r="BT256" s="88">
        <v>0</v>
      </c>
      <c r="BU256" s="332">
        <v>1.9026999999999999E-2</v>
      </c>
      <c r="BV256" s="337">
        <f t="shared" si="215"/>
        <v>0</v>
      </c>
      <c r="BW256" s="335"/>
      <c r="BX256" s="344"/>
      <c r="BY256" s="339"/>
      <c r="BZ256" s="337">
        <f t="shared" si="253"/>
        <v>0</v>
      </c>
      <c r="CA256" s="6"/>
      <c r="CB256" s="6"/>
      <c r="CC256" s="141">
        <f t="shared" si="273"/>
        <v>0</v>
      </c>
      <c r="CD256" s="337"/>
      <c r="CE256" s="142"/>
      <c r="CF256" s="218"/>
      <c r="CG256" s="141">
        <f t="shared" si="263"/>
        <v>0</v>
      </c>
      <c r="CH256" s="353"/>
      <c r="CI256" s="381"/>
      <c r="CJ256" s="348">
        <f t="shared" si="255"/>
        <v>0</v>
      </c>
      <c r="CK256" s="349"/>
      <c r="CL256" s="142"/>
      <c r="CM256" s="218"/>
      <c r="CN256" s="348">
        <f t="shared" si="256"/>
        <v>0</v>
      </c>
      <c r="CO256" s="355"/>
      <c r="CP256" s="220">
        <f t="shared" si="257"/>
        <v>0</v>
      </c>
      <c r="CQ256" s="220"/>
      <c r="CR256" s="6"/>
      <c r="CS256" s="358" t="s">
        <v>42</v>
      </c>
    </row>
    <row r="257" spans="1:97" s="2" customFormat="1" ht="30">
      <c r="A257" s="6" t="s">
        <v>654</v>
      </c>
      <c r="B257" s="6" t="s">
        <v>655</v>
      </c>
      <c r="C257" s="6" t="s">
        <v>568</v>
      </c>
      <c r="D257" s="274" t="s">
        <v>474</v>
      </c>
      <c r="E257" s="43">
        <v>2776</v>
      </c>
      <c r="F257" s="52"/>
      <c r="G257" s="49" t="s">
        <v>45</v>
      </c>
      <c r="H257" s="54" t="s">
        <v>656</v>
      </c>
      <c r="I257" s="280">
        <v>2000</v>
      </c>
      <c r="J257" s="267" t="s">
        <v>476</v>
      </c>
      <c r="K257" s="72">
        <v>252.16</v>
      </c>
      <c r="L257" s="282"/>
      <c r="M257" s="283"/>
      <c r="N257" s="284"/>
      <c r="O257" s="75">
        <f t="shared" si="264"/>
        <v>252.16</v>
      </c>
      <c r="P257" s="280"/>
      <c r="Q257" s="43">
        <v>1.2E-2</v>
      </c>
      <c r="R257" s="72">
        <f t="shared" si="265"/>
        <v>0</v>
      </c>
      <c r="S257" s="282"/>
      <c r="T257" s="283"/>
      <c r="U257" s="296"/>
      <c r="V257" s="88">
        <f t="shared" si="252"/>
        <v>0</v>
      </c>
      <c r="W257" s="280"/>
      <c r="X257" s="43">
        <v>1.302E-2</v>
      </c>
      <c r="Y257" s="88">
        <f t="shared" si="266"/>
        <v>0</v>
      </c>
      <c r="Z257" s="282"/>
      <c r="AA257" s="283">
        <v>0</v>
      </c>
      <c r="AB257" s="296"/>
      <c r="AC257" s="246">
        <f t="shared" si="274"/>
        <v>0</v>
      </c>
      <c r="AD257" s="280"/>
      <c r="AE257" s="43">
        <v>1.3827000000000001E-2</v>
      </c>
      <c r="AF257" s="88">
        <f t="shared" si="214"/>
        <v>0</v>
      </c>
      <c r="AG257" s="282"/>
      <c r="AH257" s="286"/>
      <c r="AI257" s="296"/>
      <c r="AJ257" s="88">
        <f t="shared" si="267"/>
        <v>0</v>
      </c>
      <c r="AK257" s="280"/>
      <c r="AL257" s="43">
        <v>1.4795000000000001E-2</v>
      </c>
      <c r="AM257" s="302">
        <f t="shared" si="268"/>
        <v>0</v>
      </c>
      <c r="AN257" s="302"/>
      <c r="AO257" s="286"/>
      <c r="AP257" s="296"/>
      <c r="AQ257" s="304">
        <f t="shared" si="258"/>
        <v>0</v>
      </c>
      <c r="AR257" s="280">
        <v>26000</v>
      </c>
      <c r="AS257" s="43">
        <v>1.4999999999999999E-2</v>
      </c>
      <c r="AT257" s="302">
        <f t="shared" si="269"/>
        <v>390</v>
      </c>
      <c r="AU257" s="302"/>
      <c r="AV257" s="286"/>
      <c r="AW257" s="296"/>
      <c r="AX257" s="302">
        <f t="shared" si="259"/>
        <v>390</v>
      </c>
      <c r="AY257" s="280">
        <v>26000</v>
      </c>
      <c r="AZ257" s="43">
        <v>1.5900000000000001E-2</v>
      </c>
      <c r="BA257" s="310">
        <f t="shared" si="270"/>
        <v>413.40000000000003</v>
      </c>
      <c r="BB257" s="310"/>
      <c r="BC257" s="311"/>
      <c r="BD257" s="296"/>
      <c r="BE257" s="310">
        <f t="shared" si="260"/>
        <v>413.40000000000003</v>
      </c>
      <c r="BF257" s="280">
        <v>26000</v>
      </c>
      <c r="BG257" s="43">
        <v>1.6934000000000001E-2</v>
      </c>
      <c r="BH257" s="302">
        <f t="shared" si="271"/>
        <v>440.28400000000005</v>
      </c>
      <c r="BI257" s="302"/>
      <c r="BJ257" s="311"/>
      <c r="BK257" s="319"/>
      <c r="BL257" s="302">
        <f t="shared" si="261"/>
        <v>440.28400000000005</v>
      </c>
      <c r="BM257" s="280">
        <v>0</v>
      </c>
      <c r="BN257" s="43">
        <v>1.7950000000000001E-2</v>
      </c>
      <c r="BO257" s="302">
        <f t="shared" si="272"/>
        <v>0</v>
      </c>
      <c r="BP257" s="302"/>
      <c r="BQ257" s="311"/>
      <c r="BR257" s="296"/>
      <c r="BS257" s="302">
        <f t="shared" si="262"/>
        <v>0</v>
      </c>
      <c r="BT257" s="75">
        <v>43000</v>
      </c>
      <c r="BU257" s="346">
        <v>1.0999999999999999E-2</v>
      </c>
      <c r="BV257" s="190">
        <f t="shared" si="215"/>
        <v>473</v>
      </c>
      <c r="BW257" s="335"/>
      <c r="BX257" s="344">
        <v>473</v>
      </c>
      <c r="BY257" s="334"/>
      <c r="BZ257" s="190">
        <f t="shared" si="253"/>
        <v>0</v>
      </c>
      <c r="CA257" s="376">
        <v>43000</v>
      </c>
      <c r="CB257" s="347">
        <v>1.1605000000000001E-2</v>
      </c>
      <c r="CC257" s="194">
        <f t="shared" si="273"/>
        <v>499.01500000000004</v>
      </c>
      <c r="CD257" s="190"/>
      <c r="CE257" s="142">
        <v>499.01499999999999</v>
      </c>
      <c r="CF257" s="204"/>
      <c r="CG257" s="194">
        <f t="shared" si="263"/>
        <v>0</v>
      </c>
      <c r="CH257" s="385">
        <v>43000</v>
      </c>
      <c r="CI257" s="352">
        <v>1.2300999999999999E-2</v>
      </c>
      <c r="CJ257" s="348">
        <f t="shared" si="255"/>
        <v>528.94299999999998</v>
      </c>
      <c r="CK257" s="348"/>
      <c r="CL257" s="142"/>
      <c r="CM257" s="218"/>
      <c r="CN257" s="348">
        <f t="shared" si="256"/>
        <v>528.94299999999998</v>
      </c>
      <c r="CO257" s="355"/>
      <c r="CP257" s="220">
        <f t="shared" si="257"/>
        <v>2024.787</v>
      </c>
      <c r="CQ257" s="221"/>
      <c r="CR257" s="6"/>
    </row>
    <row r="258" spans="1:97" s="2" customFormat="1" ht="30">
      <c r="A258" s="6" t="s">
        <v>657</v>
      </c>
      <c r="B258" s="357" t="s">
        <v>658</v>
      </c>
      <c r="C258" s="6" t="s">
        <v>568</v>
      </c>
      <c r="D258" s="274" t="s">
        <v>474</v>
      </c>
      <c r="E258" s="43">
        <v>3007</v>
      </c>
      <c r="F258" s="43"/>
      <c r="G258" s="49" t="s">
        <v>45</v>
      </c>
      <c r="H258" s="362" t="s">
        <v>659</v>
      </c>
      <c r="I258" s="280">
        <v>1847600</v>
      </c>
      <c r="J258" s="267" t="s">
        <v>476</v>
      </c>
      <c r="K258" s="72">
        <v>66453.25</v>
      </c>
      <c r="L258" s="282"/>
      <c r="M258" s="283">
        <v>66453.25</v>
      </c>
      <c r="N258" s="284"/>
      <c r="O258" s="75">
        <f t="shared" si="264"/>
        <v>0</v>
      </c>
      <c r="P258" s="280">
        <v>5648900</v>
      </c>
      <c r="Q258" s="43">
        <v>1.2E-2</v>
      </c>
      <c r="R258" s="72">
        <f t="shared" si="265"/>
        <v>67786.8</v>
      </c>
      <c r="S258" s="282"/>
      <c r="T258" s="283">
        <v>67786.8</v>
      </c>
      <c r="U258" s="296">
        <v>67788.800000000003</v>
      </c>
      <c r="V258" s="88">
        <f t="shared" si="252"/>
        <v>0</v>
      </c>
      <c r="W258" s="366">
        <v>5648900</v>
      </c>
      <c r="X258" s="43">
        <v>1.302E-2</v>
      </c>
      <c r="Y258" s="88">
        <f t="shared" si="266"/>
        <v>73548.678</v>
      </c>
      <c r="Z258" s="282"/>
      <c r="AA258" s="283">
        <v>73548.678</v>
      </c>
      <c r="AB258" s="296">
        <v>73548.679999999993</v>
      </c>
      <c r="AC258" s="246">
        <f t="shared" si="274"/>
        <v>0</v>
      </c>
      <c r="AD258" s="366">
        <v>5854000</v>
      </c>
      <c r="AE258" s="43">
        <v>1.3827000000000001E-2</v>
      </c>
      <c r="AF258" s="88">
        <f t="shared" si="214"/>
        <v>80943.258000000002</v>
      </c>
      <c r="AG258" s="282"/>
      <c r="AH258" s="286">
        <v>80943.258000000002</v>
      </c>
      <c r="AI258" s="296">
        <v>80943.259999999995</v>
      </c>
      <c r="AJ258" s="88">
        <f t="shared" si="267"/>
        <v>0</v>
      </c>
      <c r="AK258" s="366">
        <v>5854000</v>
      </c>
      <c r="AL258" s="43">
        <v>1.4795000000000001E-2</v>
      </c>
      <c r="AM258" s="302">
        <f t="shared" si="268"/>
        <v>86609.930000000008</v>
      </c>
      <c r="AN258" s="302"/>
      <c r="AO258" s="286">
        <v>86609.93</v>
      </c>
      <c r="AP258" s="296">
        <v>86609.93</v>
      </c>
      <c r="AQ258" s="304">
        <f t="shared" si="258"/>
        <v>0</v>
      </c>
      <c r="AR258" s="280">
        <v>5120000</v>
      </c>
      <c r="AS258" s="43">
        <v>1.4999999999999999E-2</v>
      </c>
      <c r="AT258" s="302">
        <f t="shared" si="269"/>
        <v>76800</v>
      </c>
      <c r="AU258" s="302"/>
      <c r="AV258" s="286">
        <v>76800</v>
      </c>
      <c r="AW258" s="296">
        <v>76800</v>
      </c>
      <c r="AX258" s="302">
        <f t="shared" si="259"/>
        <v>0</v>
      </c>
      <c r="AY258" s="280">
        <v>5120000</v>
      </c>
      <c r="AZ258" s="43">
        <v>1.5900000000000001E-2</v>
      </c>
      <c r="BA258" s="310">
        <f t="shared" si="270"/>
        <v>81408</v>
      </c>
      <c r="BB258" s="310"/>
      <c r="BC258" s="311">
        <v>81408</v>
      </c>
      <c r="BD258" s="296">
        <v>81408</v>
      </c>
      <c r="BE258" s="310">
        <f t="shared" si="260"/>
        <v>0</v>
      </c>
      <c r="BF258" s="280">
        <v>5120000</v>
      </c>
      <c r="BG258" s="43">
        <v>1.6934000000000001E-2</v>
      </c>
      <c r="BH258" s="302">
        <f t="shared" si="271"/>
        <v>86702.080000000002</v>
      </c>
      <c r="BI258" s="302"/>
      <c r="BJ258" s="311">
        <v>86702.080000000002</v>
      </c>
      <c r="BK258" s="319">
        <v>86702.080000000002</v>
      </c>
      <c r="BL258" s="302">
        <f t="shared" si="261"/>
        <v>0</v>
      </c>
      <c r="BM258" s="280">
        <v>5120000</v>
      </c>
      <c r="BN258" s="43">
        <v>1.7950000000000001E-2</v>
      </c>
      <c r="BO258" s="302">
        <f t="shared" si="272"/>
        <v>91904</v>
      </c>
      <c r="BP258" s="302"/>
      <c r="BQ258" s="311">
        <v>91904</v>
      </c>
      <c r="BR258" s="296">
        <v>91904</v>
      </c>
      <c r="BS258" s="302">
        <f t="shared" si="262"/>
        <v>0</v>
      </c>
      <c r="BT258" s="369">
        <v>5120000</v>
      </c>
      <c r="BU258" s="332">
        <v>1.9026999999999999E-2</v>
      </c>
      <c r="BV258" s="190">
        <f t="shared" si="215"/>
        <v>97418.239999999991</v>
      </c>
      <c r="BW258" s="335"/>
      <c r="BX258" s="344">
        <v>86393.17</v>
      </c>
      <c r="BY258" s="334"/>
      <c r="BZ258" s="190">
        <f t="shared" si="253"/>
        <v>11025.069999999992</v>
      </c>
      <c r="CA258" s="376">
        <v>5120000</v>
      </c>
      <c r="CB258" s="347">
        <v>2.0073000000000001E-2</v>
      </c>
      <c r="CC258" s="194">
        <f t="shared" si="273"/>
        <v>102773.76000000001</v>
      </c>
      <c r="CD258" s="190"/>
      <c r="CE258" s="142">
        <v>102773.75999999999</v>
      </c>
      <c r="CF258" s="204"/>
      <c r="CG258" s="194">
        <f t="shared" si="263"/>
        <v>0</v>
      </c>
      <c r="CH258" s="385">
        <v>5120000</v>
      </c>
      <c r="CI258" s="352">
        <v>2.1277999999999998E-2</v>
      </c>
      <c r="CJ258" s="348">
        <f t="shared" si="255"/>
        <v>108943.35999999999</v>
      </c>
      <c r="CK258" s="348"/>
      <c r="CL258" s="142"/>
      <c r="CM258" s="218"/>
      <c r="CN258" s="348">
        <f t="shared" si="256"/>
        <v>108943.35999999999</v>
      </c>
      <c r="CO258" s="355"/>
      <c r="CP258" s="220">
        <f t="shared" si="257"/>
        <v>119968.42999999998</v>
      </c>
      <c r="CQ258" s="221">
        <v>0</v>
      </c>
      <c r="CR258" s="6" t="s">
        <v>559</v>
      </c>
    </row>
    <row r="259" spans="1:97" s="2" customFormat="1" ht="30">
      <c r="A259" s="6" t="s">
        <v>660</v>
      </c>
      <c r="B259" s="220" t="s">
        <v>661</v>
      </c>
      <c r="C259" s="6" t="s">
        <v>568</v>
      </c>
      <c r="D259" s="274" t="s">
        <v>474</v>
      </c>
      <c r="E259" s="43">
        <v>3146</v>
      </c>
      <c r="F259" s="43"/>
      <c r="G259" s="49" t="s">
        <v>45</v>
      </c>
      <c r="H259" s="362" t="s">
        <v>662</v>
      </c>
      <c r="I259" s="280">
        <v>105650</v>
      </c>
      <c r="J259" s="267" t="s">
        <v>476</v>
      </c>
      <c r="K259" s="72">
        <v>4210.7299999999996</v>
      </c>
      <c r="L259" s="282"/>
      <c r="M259" s="283">
        <v>4210.7299999999996</v>
      </c>
      <c r="N259" s="284"/>
      <c r="O259" s="75">
        <f t="shared" si="264"/>
        <v>0</v>
      </c>
      <c r="P259" s="280">
        <v>473100</v>
      </c>
      <c r="Q259" s="43">
        <v>1.2E-2</v>
      </c>
      <c r="R259" s="72">
        <f t="shared" si="265"/>
        <v>5677.2</v>
      </c>
      <c r="S259" s="282"/>
      <c r="T259" s="283">
        <v>5677.2</v>
      </c>
      <c r="U259" s="296"/>
      <c r="V259" s="88">
        <f t="shared" si="252"/>
        <v>0</v>
      </c>
      <c r="W259" s="280">
        <v>473100</v>
      </c>
      <c r="X259" s="43">
        <v>1.302E-2</v>
      </c>
      <c r="Y259" s="88">
        <f t="shared" si="266"/>
        <v>6159.7619999999997</v>
      </c>
      <c r="Z259" s="282"/>
      <c r="AA259" s="283">
        <v>6159.7619999999997</v>
      </c>
      <c r="AB259" s="296">
        <v>6159.76</v>
      </c>
      <c r="AC259" s="246">
        <f t="shared" si="274"/>
        <v>0</v>
      </c>
      <c r="AD259" s="280">
        <v>473100</v>
      </c>
      <c r="AE259" s="43">
        <v>1.3827000000000001E-2</v>
      </c>
      <c r="AF259" s="88">
        <f t="shared" si="214"/>
        <v>6541.5537000000004</v>
      </c>
      <c r="AG259" s="282"/>
      <c r="AH259" s="286">
        <v>6541.5537000000004</v>
      </c>
      <c r="AI259" s="296">
        <v>6541.55</v>
      </c>
      <c r="AJ259" s="88">
        <f t="shared" si="267"/>
        <v>0</v>
      </c>
      <c r="AK259" s="280">
        <v>473100</v>
      </c>
      <c r="AL259" s="43">
        <v>1.4657E-2</v>
      </c>
      <c r="AM259" s="302">
        <f t="shared" si="268"/>
        <v>6934.2267000000002</v>
      </c>
      <c r="AN259" s="302"/>
      <c r="AO259" s="286">
        <v>6934.23</v>
      </c>
      <c r="AP259" s="296"/>
      <c r="AQ259" s="304">
        <f t="shared" si="258"/>
        <v>-3.2999999993990059E-3</v>
      </c>
      <c r="AR259" s="280">
        <v>524000</v>
      </c>
      <c r="AS259" s="43">
        <v>1.4999999999999999E-2</v>
      </c>
      <c r="AT259" s="302">
        <f t="shared" si="269"/>
        <v>7860</v>
      </c>
      <c r="AU259" s="302"/>
      <c r="AV259" s="286">
        <v>7860</v>
      </c>
      <c r="AW259" s="296">
        <v>7860</v>
      </c>
      <c r="AX259" s="302">
        <f t="shared" si="259"/>
        <v>0</v>
      </c>
      <c r="AY259" s="280">
        <v>524000</v>
      </c>
      <c r="AZ259" s="43">
        <v>1.5900000000000001E-2</v>
      </c>
      <c r="BA259" s="310">
        <f t="shared" si="270"/>
        <v>8331.6</v>
      </c>
      <c r="BB259" s="310"/>
      <c r="BC259" s="311">
        <v>8331.6</v>
      </c>
      <c r="BD259" s="296"/>
      <c r="BE259" s="310">
        <f t="shared" si="260"/>
        <v>0</v>
      </c>
      <c r="BF259" s="280">
        <v>524000</v>
      </c>
      <c r="BG259" s="43">
        <v>1.6934000000000001E-2</v>
      </c>
      <c r="BH259" s="302">
        <f t="shared" si="271"/>
        <v>8873.4160000000011</v>
      </c>
      <c r="BI259" s="302"/>
      <c r="BJ259" s="311">
        <v>8873.42</v>
      </c>
      <c r="BK259" s="319">
        <v>8873.42</v>
      </c>
      <c r="BL259" s="302">
        <f t="shared" si="261"/>
        <v>-3.9999999989959178E-3</v>
      </c>
      <c r="BM259" s="280">
        <v>524000</v>
      </c>
      <c r="BN259" s="43">
        <v>1.7950000000000001E-2</v>
      </c>
      <c r="BO259" s="302">
        <f t="shared" si="272"/>
        <v>9405.8000000000011</v>
      </c>
      <c r="BP259" s="302"/>
      <c r="BQ259" s="311">
        <v>9405.7999999999993</v>
      </c>
      <c r="BR259" s="296"/>
      <c r="BS259" s="302">
        <f t="shared" si="262"/>
        <v>0</v>
      </c>
      <c r="BT259" s="369">
        <v>844000</v>
      </c>
      <c r="BU259" s="332">
        <v>1.9026999999999999E-2</v>
      </c>
      <c r="BV259" s="190">
        <f t="shared" si="215"/>
        <v>16058.787999999999</v>
      </c>
      <c r="BW259" s="335"/>
      <c r="BX259" s="344">
        <v>16058.79</v>
      </c>
      <c r="BY259" s="334"/>
      <c r="BZ259" s="190">
        <f t="shared" si="253"/>
        <v>-2.000000002226443E-3</v>
      </c>
      <c r="CA259" s="376">
        <v>844000</v>
      </c>
      <c r="CB259" s="346">
        <v>2.0073000000000001E-2</v>
      </c>
      <c r="CC259" s="194">
        <f t="shared" si="273"/>
        <v>16941.612000000001</v>
      </c>
      <c r="CD259" s="190"/>
      <c r="CE259" s="142">
        <v>16941.612000000001</v>
      </c>
      <c r="CF259" s="204"/>
      <c r="CG259" s="194">
        <f t="shared" si="263"/>
        <v>0</v>
      </c>
      <c r="CH259" s="385">
        <v>844000</v>
      </c>
      <c r="CI259" s="352">
        <v>2.1277999999999998E-2</v>
      </c>
      <c r="CJ259" s="348">
        <f t="shared" si="255"/>
        <v>17958.631999999998</v>
      </c>
      <c r="CK259" s="348"/>
      <c r="CL259" s="142"/>
      <c r="CM259" s="218"/>
      <c r="CN259" s="348">
        <f t="shared" si="256"/>
        <v>17958.631999999998</v>
      </c>
      <c r="CO259" s="355"/>
      <c r="CP259" s="220">
        <f t="shared" si="257"/>
        <v>17958.622699999996</v>
      </c>
      <c r="CQ259" s="221">
        <v>0</v>
      </c>
      <c r="CR259" s="6"/>
    </row>
    <row r="260" spans="1:97" s="2" customFormat="1" ht="30">
      <c r="A260" s="6" t="s">
        <v>663</v>
      </c>
      <c r="B260" s="220" t="s">
        <v>664</v>
      </c>
      <c r="C260" s="6" t="s">
        <v>568</v>
      </c>
      <c r="D260" s="274" t="s">
        <v>474</v>
      </c>
      <c r="E260" s="43">
        <v>3377</v>
      </c>
      <c r="F260" s="6"/>
      <c r="G260" s="41" t="s">
        <v>41</v>
      </c>
      <c r="H260" s="362"/>
      <c r="I260" s="280"/>
      <c r="J260" s="267" t="s">
        <v>476</v>
      </c>
      <c r="K260" s="72"/>
      <c r="L260" s="282"/>
      <c r="M260" s="283"/>
      <c r="N260" s="284"/>
      <c r="O260" s="75">
        <f t="shared" si="264"/>
        <v>0</v>
      </c>
      <c r="P260" s="280"/>
      <c r="Q260" s="43">
        <v>1.2E-2</v>
      </c>
      <c r="R260" s="72">
        <f t="shared" si="265"/>
        <v>0</v>
      </c>
      <c r="S260" s="282"/>
      <c r="T260" s="283"/>
      <c r="U260" s="296"/>
      <c r="V260" s="88">
        <f t="shared" si="252"/>
        <v>0</v>
      </c>
      <c r="W260" s="280"/>
      <c r="X260" s="43">
        <v>1.302E-2</v>
      </c>
      <c r="Y260" s="88">
        <f t="shared" si="266"/>
        <v>0</v>
      </c>
      <c r="Z260" s="282"/>
      <c r="AA260" s="283">
        <v>0</v>
      </c>
      <c r="AB260" s="296"/>
      <c r="AC260" s="246">
        <f t="shared" si="274"/>
        <v>0</v>
      </c>
      <c r="AD260" s="280"/>
      <c r="AE260" s="43">
        <v>1.3827000000000001E-2</v>
      </c>
      <c r="AF260" s="88">
        <f t="shared" si="214"/>
        <v>0</v>
      </c>
      <c r="AG260" s="282"/>
      <c r="AH260" s="286">
        <v>0</v>
      </c>
      <c r="AI260" s="296"/>
      <c r="AJ260" s="88">
        <f t="shared" si="267"/>
        <v>0</v>
      </c>
      <c r="AK260" s="280"/>
      <c r="AL260" s="43">
        <v>1.4795000000000001E-2</v>
      </c>
      <c r="AM260" s="302">
        <f t="shared" si="268"/>
        <v>0</v>
      </c>
      <c r="AN260" s="302"/>
      <c r="AO260" s="286"/>
      <c r="AP260" s="296"/>
      <c r="AQ260" s="304">
        <f t="shared" si="258"/>
        <v>0</v>
      </c>
      <c r="AR260" s="280">
        <v>1000</v>
      </c>
      <c r="AS260" s="43">
        <v>1.4999999999999999E-2</v>
      </c>
      <c r="AT260" s="302">
        <f t="shared" si="269"/>
        <v>15</v>
      </c>
      <c r="AU260" s="302"/>
      <c r="AV260" s="286"/>
      <c r="AW260" s="296"/>
      <c r="AX260" s="302">
        <f t="shared" si="259"/>
        <v>15</v>
      </c>
      <c r="AY260" s="280">
        <v>1000</v>
      </c>
      <c r="AZ260" s="43">
        <v>1.5900000000000001E-2</v>
      </c>
      <c r="BA260" s="310">
        <f t="shared" si="270"/>
        <v>15.9</v>
      </c>
      <c r="BB260" s="310"/>
      <c r="BC260" s="311"/>
      <c r="BD260" s="296"/>
      <c r="BE260" s="310">
        <f t="shared" si="260"/>
        <v>15.9</v>
      </c>
      <c r="BF260" s="280">
        <v>1000</v>
      </c>
      <c r="BG260" s="43">
        <v>1.6934000000000001E-2</v>
      </c>
      <c r="BH260" s="302">
        <f t="shared" si="271"/>
        <v>16.934000000000001</v>
      </c>
      <c r="BI260" s="302"/>
      <c r="BJ260" s="311"/>
      <c r="BK260" s="319"/>
      <c r="BL260" s="302">
        <f t="shared" si="261"/>
        <v>16.934000000000001</v>
      </c>
      <c r="BM260" s="280">
        <v>1000</v>
      </c>
      <c r="BN260" s="43">
        <v>1.7950000000000001E-2</v>
      </c>
      <c r="BO260" s="302">
        <f t="shared" si="272"/>
        <v>17.95</v>
      </c>
      <c r="BP260" s="302"/>
      <c r="BQ260" s="311"/>
      <c r="BR260" s="296"/>
      <c r="BS260" s="302">
        <f t="shared" si="262"/>
        <v>17.95</v>
      </c>
      <c r="BT260" s="369"/>
      <c r="BU260" s="332">
        <v>1.9026999999999999E-2</v>
      </c>
      <c r="BV260" s="190">
        <f t="shared" si="215"/>
        <v>0</v>
      </c>
      <c r="BW260" s="335"/>
      <c r="BX260" s="344"/>
      <c r="BY260" s="334"/>
      <c r="BZ260" s="190">
        <f t="shared" ref="BZ260:BZ290" si="275">BV260-BX260-BW260</f>
        <v>0</v>
      </c>
      <c r="CA260" s="6"/>
      <c r="CB260" s="6"/>
      <c r="CC260" s="194">
        <f t="shared" si="273"/>
        <v>0</v>
      </c>
      <c r="CD260" s="190"/>
      <c r="CE260" s="142"/>
      <c r="CF260" s="204"/>
      <c r="CG260" s="194">
        <f t="shared" si="263"/>
        <v>0</v>
      </c>
      <c r="CH260" s="353"/>
      <c r="CI260" s="352"/>
      <c r="CJ260" s="348">
        <f t="shared" si="255"/>
        <v>0</v>
      </c>
      <c r="CK260" s="348"/>
      <c r="CL260" s="142"/>
      <c r="CM260" s="218"/>
      <c r="CN260" s="348">
        <f t="shared" si="256"/>
        <v>0</v>
      </c>
      <c r="CO260" s="355"/>
      <c r="CP260" s="220">
        <f t="shared" si="257"/>
        <v>65.784000000000006</v>
      </c>
      <c r="CQ260" s="220">
        <f t="shared" ref="CQ260:CQ263" si="276">CP260</f>
        <v>65.784000000000006</v>
      </c>
      <c r="CR260" s="6"/>
      <c r="CS260" s="226"/>
    </row>
    <row r="261" spans="1:97" s="2" customFormat="1" ht="30">
      <c r="A261" s="6" t="s">
        <v>665</v>
      </c>
      <c r="B261" s="357" t="s">
        <v>666</v>
      </c>
      <c r="C261" s="6" t="s">
        <v>568</v>
      </c>
      <c r="D261" s="274" t="s">
        <v>474</v>
      </c>
      <c r="E261" s="43">
        <v>3384</v>
      </c>
      <c r="F261" s="43"/>
      <c r="G261" s="49" t="s">
        <v>45</v>
      </c>
      <c r="H261" s="362" t="s">
        <v>667</v>
      </c>
      <c r="I261" s="280">
        <v>3075490</v>
      </c>
      <c r="J261" s="267" t="s">
        <v>476</v>
      </c>
      <c r="K261" s="72">
        <v>111080.9</v>
      </c>
      <c r="L261" s="282"/>
      <c r="M261" s="283">
        <v>111080.9</v>
      </c>
      <c r="N261" s="284"/>
      <c r="O261" s="75">
        <f t="shared" si="264"/>
        <v>0</v>
      </c>
      <c r="P261" s="280">
        <v>1937900</v>
      </c>
      <c r="Q261" s="43">
        <v>1.2E-2</v>
      </c>
      <c r="R261" s="72">
        <f t="shared" si="265"/>
        <v>23254.799999999999</v>
      </c>
      <c r="S261" s="282"/>
      <c r="T261" s="283">
        <v>23254.799999999999</v>
      </c>
      <c r="U261" s="296">
        <v>23254.799999999999</v>
      </c>
      <c r="V261" s="88">
        <f t="shared" si="252"/>
        <v>0</v>
      </c>
      <c r="W261" s="280">
        <v>1937900</v>
      </c>
      <c r="X261" s="43">
        <v>1.302E-2</v>
      </c>
      <c r="Y261" s="88">
        <f t="shared" si="266"/>
        <v>25231.458000000002</v>
      </c>
      <c r="Z261" s="282"/>
      <c r="AA261" s="283">
        <v>25231.457999999999</v>
      </c>
      <c r="AB261" s="296">
        <v>25231.46</v>
      </c>
      <c r="AC261" s="246">
        <f t="shared" si="274"/>
        <v>0</v>
      </c>
      <c r="AD261" s="280">
        <v>1937900</v>
      </c>
      <c r="AE261" s="43">
        <v>1.3827000000000001E-2</v>
      </c>
      <c r="AF261" s="88">
        <f t="shared" si="214"/>
        <v>26795.3433</v>
      </c>
      <c r="AG261" s="282"/>
      <c r="AH261" s="286">
        <v>26795.3433</v>
      </c>
      <c r="AI261" s="296">
        <v>26795.34</v>
      </c>
      <c r="AJ261" s="88">
        <f t="shared" si="267"/>
        <v>0</v>
      </c>
      <c r="AK261" s="280">
        <v>1937900</v>
      </c>
      <c r="AL261" s="43">
        <v>1.4795000000000001E-2</v>
      </c>
      <c r="AM261" s="302">
        <f t="shared" si="268"/>
        <v>28671.230500000001</v>
      </c>
      <c r="AN261" s="302"/>
      <c r="AO261" s="286">
        <v>28671.23</v>
      </c>
      <c r="AP261" s="296">
        <v>28671.23</v>
      </c>
      <c r="AQ261" s="304">
        <f t="shared" si="258"/>
        <v>5.0000000192085281E-4</v>
      </c>
      <c r="AR261" s="280">
        <v>25140000</v>
      </c>
      <c r="AS261" s="43">
        <v>1.4999999999999999E-2</v>
      </c>
      <c r="AT261" s="302">
        <f t="shared" si="269"/>
        <v>377100</v>
      </c>
      <c r="AU261" s="302"/>
      <c r="AV261" s="286">
        <v>377100</v>
      </c>
      <c r="AW261" s="296">
        <v>377100</v>
      </c>
      <c r="AX261" s="302">
        <f t="shared" si="259"/>
        <v>0</v>
      </c>
      <c r="AY261" s="280">
        <v>25140000</v>
      </c>
      <c r="AZ261" s="43">
        <v>1.5900000000000001E-2</v>
      </c>
      <c r="BA261" s="310">
        <f t="shared" si="270"/>
        <v>399726</v>
      </c>
      <c r="BB261" s="310"/>
      <c r="BC261" s="311">
        <v>399726</v>
      </c>
      <c r="BD261" s="296"/>
      <c r="BE261" s="310">
        <f t="shared" si="260"/>
        <v>0</v>
      </c>
      <c r="BF261" s="280">
        <v>25140000</v>
      </c>
      <c r="BG261" s="43">
        <v>1.6934000000000001E-2</v>
      </c>
      <c r="BH261" s="302">
        <f t="shared" si="271"/>
        <v>425720.76</v>
      </c>
      <c r="BI261" s="302"/>
      <c r="BJ261" s="311">
        <v>425720.76</v>
      </c>
      <c r="BK261" s="319">
        <v>425720.76</v>
      </c>
      <c r="BL261" s="302">
        <f t="shared" si="261"/>
        <v>0</v>
      </c>
      <c r="BM261" s="280">
        <v>25140000</v>
      </c>
      <c r="BN261" s="43">
        <v>1.7950000000000001E-2</v>
      </c>
      <c r="BO261" s="302">
        <f t="shared" si="272"/>
        <v>451263</v>
      </c>
      <c r="BP261" s="302"/>
      <c r="BQ261" s="311">
        <v>451263</v>
      </c>
      <c r="BR261" s="296">
        <v>451263</v>
      </c>
      <c r="BS261" s="302">
        <f t="shared" si="262"/>
        <v>0</v>
      </c>
      <c r="BT261" s="369">
        <v>25140000</v>
      </c>
      <c r="BU261" s="332">
        <v>1.9026999999999999E-2</v>
      </c>
      <c r="BV261" s="190">
        <f t="shared" si="215"/>
        <v>478338.77999999997</v>
      </c>
      <c r="BW261" s="335"/>
      <c r="BX261" s="344">
        <v>478338.78</v>
      </c>
      <c r="BY261" s="334">
        <v>478338.78</v>
      </c>
      <c r="BZ261" s="190">
        <f t="shared" si="275"/>
        <v>-5.8207660913467407E-11</v>
      </c>
      <c r="CA261" s="376">
        <v>25140000</v>
      </c>
      <c r="CB261" s="345">
        <v>2.0073000000000001E-2</v>
      </c>
      <c r="CC261" s="194">
        <f t="shared" si="273"/>
        <v>504635.22000000003</v>
      </c>
      <c r="CD261" s="190"/>
      <c r="CE261" s="142">
        <v>504635.22</v>
      </c>
      <c r="CF261" s="204"/>
      <c r="CG261" s="194">
        <f t="shared" si="263"/>
        <v>0</v>
      </c>
      <c r="CH261" s="385">
        <v>25140000</v>
      </c>
      <c r="CI261" s="352">
        <v>2.1277999999999998E-2</v>
      </c>
      <c r="CJ261" s="348">
        <f t="shared" si="255"/>
        <v>534928.91999999993</v>
      </c>
      <c r="CK261" s="348"/>
      <c r="CL261" s="142"/>
      <c r="CM261" s="218"/>
      <c r="CN261" s="348">
        <f t="shared" si="256"/>
        <v>534928.91999999993</v>
      </c>
      <c r="CO261" s="355"/>
      <c r="CP261" s="220">
        <f t="shared" si="257"/>
        <v>534928.92049999989</v>
      </c>
      <c r="CQ261" s="221">
        <v>0</v>
      </c>
      <c r="CR261" s="6"/>
    </row>
    <row r="262" spans="1:97" s="2" customFormat="1" ht="30">
      <c r="A262" s="6" t="s">
        <v>668</v>
      </c>
      <c r="B262" s="357" t="s">
        <v>669</v>
      </c>
      <c r="C262" s="6" t="s">
        <v>568</v>
      </c>
      <c r="D262" s="274" t="s">
        <v>474</v>
      </c>
      <c r="E262" s="43">
        <v>3934</v>
      </c>
      <c r="F262" s="6"/>
      <c r="G262" s="41" t="s">
        <v>45</v>
      </c>
      <c r="H262" s="362"/>
      <c r="I262" s="280">
        <v>510540</v>
      </c>
      <c r="J262" s="267" t="s">
        <v>476</v>
      </c>
      <c r="K262" s="72">
        <v>20351.419999999998</v>
      </c>
      <c r="L262" s="282"/>
      <c r="M262" s="283">
        <v>20351.419999999998</v>
      </c>
      <c r="N262" s="284"/>
      <c r="O262" s="75">
        <f t="shared" si="264"/>
        <v>0</v>
      </c>
      <c r="P262" s="280">
        <v>2124700</v>
      </c>
      <c r="Q262" s="43">
        <v>1.2E-2</v>
      </c>
      <c r="R262" s="72">
        <f t="shared" si="265"/>
        <v>25496.400000000001</v>
      </c>
      <c r="S262" s="282"/>
      <c r="T262" s="283"/>
      <c r="U262" s="296"/>
      <c r="V262" s="300">
        <f t="shared" si="252"/>
        <v>25496.400000000001</v>
      </c>
      <c r="W262" s="280">
        <v>2124700</v>
      </c>
      <c r="X262" s="43">
        <v>1.302E-2</v>
      </c>
      <c r="Y262" s="88">
        <f t="shared" si="266"/>
        <v>27663.594000000001</v>
      </c>
      <c r="Z262" s="282"/>
      <c r="AA262" s="283"/>
      <c r="AB262" s="296"/>
      <c r="AC262" s="246">
        <f t="shared" si="274"/>
        <v>27663.594000000001</v>
      </c>
      <c r="AD262" s="280">
        <v>2124700</v>
      </c>
      <c r="AE262" s="43">
        <v>1.3827000000000001E-2</v>
      </c>
      <c r="AF262" s="88">
        <f t="shared" ref="AF262:AF290" si="277">AD262*AE262</f>
        <v>29378.226900000001</v>
      </c>
      <c r="AG262" s="282"/>
      <c r="AH262" s="286"/>
      <c r="AI262" s="296"/>
      <c r="AJ262" s="300">
        <f t="shared" si="267"/>
        <v>29378.226900000001</v>
      </c>
      <c r="AK262" s="280">
        <v>2124700</v>
      </c>
      <c r="AL262" s="43">
        <v>1.4795000000000001E-2</v>
      </c>
      <c r="AM262" s="302">
        <f t="shared" si="268"/>
        <v>31434.936500000003</v>
      </c>
      <c r="AN262" s="302"/>
      <c r="AO262" s="286">
        <v>31434.94</v>
      </c>
      <c r="AP262" s="296">
        <v>31434.94</v>
      </c>
      <c r="AQ262" s="304">
        <f t="shared" si="258"/>
        <v>-3.4999999952560756E-3</v>
      </c>
      <c r="AR262" s="280">
        <v>5640000</v>
      </c>
      <c r="AS262" s="43">
        <v>1.4999999999999999E-2</v>
      </c>
      <c r="AT262" s="302">
        <f t="shared" si="269"/>
        <v>84600</v>
      </c>
      <c r="AU262" s="302"/>
      <c r="AV262" s="286">
        <v>84600</v>
      </c>
      <c r="AW262" s="296">
        <v>84600</v>
      </c>
      <c r="AX262" s="302">
        <f t="shared" si="259"/>
        <v>0</v>
      </c>
      <c r="AY262" s="280">
        <v>5640000</v>
      </c>
      <c r="AZ262" s="43">
        <v>1.5900000000000001E-2</v>
      </c>
      <c r="BA262" s="310">
        <f t="shared" si="270"/>
        <v>89676</v>
      </c>
      <c r="BB262" s="310"/>
      <c r="BC262" s="311">
        <v>89676</v>
      </c>
      <c r="BD262" s="296">
        <v>89676</v>
      </c>
      <c r="BE262" s="310">
        <f t="shared" si="260"/>
        <v>0</v>
      </c>
      <c r="BF262" s="280">
        <v>5640000</v>
      </c>
      <c r="BG262" s="43">
        <v>1.6934000000000001E-2</v>
      </c>
      <c r="BH262" s="302">
        <f t="shared" si="271"/>
        <v>95507.760000000009</v>
      </c>
      <c r="BI262" s="302"/>
      <c r="BJ262" s="311"/>
      <c r="BK262" s="319"/>
      <c r="BL262" s="318">
        <f t="shared" si="261"/>
        <v>95507.760000000009</v>
      </c>
      <c r="BM262" s="280">
        <v>5640000</v>
      </c>
      <c r="BN262" s="43">
        <v>1.7950000000000001E-2</v>
      </c>
      <c r="BO262" s="302">
        <f t="shared" si="272"/>
        <v>101238</v>
      </c>
      <c r="BP262" s="302"/>
      <c r="BQ262" s="311"/>
      <c r="BR262" s="296"/>
      <c r="BS262" s="302">
        <f t="shared" si="262"/>
        <v>101238</v>
      </c>
      <c r="BT262" s="369">
        <v>6210000</v>
      </c>
      <c r="BU262" s="332">
        <v>1.9026999999999999E-2</v>
      </c>
      <c r="BV262" s="190">
        <f t="shared" si="215"/>
        <v>118157.67</v>
      </c>
      <c r="BW262" s="335"/>
      <c r="BX262" s="344"/>
      <c r="BY262" s="334"/>
      <c r="BZ262" s="190">
        <f t="shared" si="275"/>
        <v>118157.67</v>
      </c>
      <c r="CA262" s="6">
        <v>6210000</v>
      </c>
      <c r="CB262" s="6"/>
      <c r="CC262" s="194">
        <f t="shared" si="273"/>
        <v>0</v>
      </c>
      <c r="CD262" s="190"/>
      <c r="CE262" s="142"/>
      <c r="CF262" s="204"/>
      <c r="CG262" s="194">
        <f t="shared" si="263"/>
        <v>0</v>
      </c>
      <c r="CH262" s="353">
        <v>6210000</v>
      </c>
      <c r="CI262" s="352">
        <v>2.1277999999999998E-2</v>
      </c>
      <c r="CJ262" s="348">
        <f t="shared" si="255"/>
        <v>132136.37999999998</v>
      </c>
      <c r="CK262" s="348"/>
      <c r="CL262" s="142"/>
      <c r="CM262" s="218"/>
      <c r="CN262" s="348">
        <f t="shared" si="256"/>
        <v>132136.37999999998</v>
      </c>
      <c r="CO262" s="355"/>
      <c r="CP262" s="220">
        <f t="shared" si="257"/>
        <v>529578.02740000002</v>
      </c>
      <c r="CQ262" s="220">
        <f t="shared" si="276"/>
        <v>529578.02740000002</v>
      </c>
      <c r="CR262" s="6"/>
      <c r="CS262" s="226"/>
    </row>
    <row r="263" spans="1:97" s="2" customFormat="1" ht="30">
      <c r="A263" s="6" t="s">
        <v>670</v>
      </c>
      <c r="B263" s="357" t="s">
        <v>655</v>
      </c>
      <c r="C263" s="6" t="s">
        <v>568</v>
      </c>
      <c r="D263" s="274" t="s">
        <v>474</v>
      </c>
      <c r="E263" s="43">
        <v>3945</v>
      </c>
      <c r="F263" s="6"/>
      <c r="G263" s="6" t="s">
        <v>45</v>
      </c>
      <c r="H263" s="362"/>
      <c r="I263" s="280"/>
      <c r="J263" s="267" t="s">
        <v>476</v>
      </c>
      <c r="K263" s="72"/>
      <c r="L263" s="282"/>
      <c r="M263" s="283"/>
      <c r="N263" s="284"/>
      <c r="O263" s="75">
        <f t="shared" si="264"/>
        <v>0</v>
      </c>
      <c r="P263" s="280"/>
      <c r="Q263" s="43">
        <v>1.2E-2</v>
      </c>
      <c r="R263" s="72">
        <f t="shared" si="265"/>
        <v>0</v>
      </c>
      <c r="S263" s="282"/>
      <c r="T263" s="283"/>
      <c r="U263" s="296"/>
      <c r="V263" s="88">
        <f t="shared" si="252"/>
        <v>0</v>
      </c>
      <c r="W263" s="280"/>
      <c r="X263" s="43">
        <v>1.302E-2</v>
      </c>
      <c r="Y263" s="88">
        <f t="shared" si="266"/>
        <v>0</v>
      </c>
      <c r="Z263" s="282"/>
      <c r="AA263" s="283">
        <v>0</v>
      </c>
      <c r="AB263" s="296"/>
      <c r="AC263" s="246">
        <f t="shared" si="274"/>
        <v>0</v>
      </c>
      <c r="AD263" s="280"/>
      <c r="AE263" s="43">
        <v>1.3827000000000001E-2</v>
      </c>
      <c r="AF263" s="88">
        <f t="shared" si="277"/>
        <v>0</v>
      </c>
      <c r="AG263" s="282"/>
      <c r="AH263" s="286"/>
      <c r="AI263" s="296"/>
      <c r="AJ263" s="88">
        <f t="shared" si="267"/>
        <v>0</v>
      </c>
      <c r="AK263" s="280"/>
      <c r="AL263" s="43">
        <v>1.4795000000000001E-2</v>
      </c>
      <c r="AM263" s="302">
        <f t="shared" si="268"/>
        <v>0</v>
      </c>
      <c r="AN263" s="302"/>
      <c r="AO263" s="286"/>
      <c r="AP263" s="296"/>
      <c r="AQ263" s="304">
        <f t="shared" si="258"/>
        <v>0</v>
      </c>
      <c r="AR263" s="280">
        <v>4920000</v>
      </c>
      <c r="AS263" s="43">
        <v>1.4999999999999999E-2</v>
      </c>
      <c r="AT263" s="302">
        <f t="shared" si="269"/>
        <v>73800</v>
      </c>
      <c r="AU263" s="302"/>
      <c r="AV263" s="286"/>
      <c r="AW263" s="296"/>
      <c r="AX263" s="302">
        <f t="shared" si="259"/>
        <v>73800</v>
      </c>
      <c r="AY263" s="280">
        <v>4920000</v>
      </c>
      <c r="AZ263" s="43">
        <v>1.5900000000000001E-2</v>
      </c>
      <c r="BA263" s="310">
        <f t="shared" si="270"/>
        <v>78228</v>
      </c>
      <c r="BB263" s="310"/>
      <c r="BC263" s="311"/>
      <c r="BD263" s="296"/>
      <c r="BE263" s="310">
        <f t="shared" si="260"/>
        <v>78228</v>
      </c>
      <c r="BF263" s="280">
        <v>4920000</v>
      </c>
      <c r="BG263" s="43">
        <v>1.6934000000000001E-2</v>
      </c>
      <c r="BH263" s="302">
        <f t="shared" si="271"/>
        <v>83315.28</v>
      </c>
      <c r="BI263" s="302"/>
      <c r="BJ263" s="311"/>
      <c r="BK263" s="319"/>
      <c r="BL263" s="302">
        <f t="shared" si="261"/>
        <v>83315.28</v>
      </c>
      <c r="BM263" s="280">
        <v>4920000</v>
      </c>
      <c r="BN263" s="43">
        <v>1.7950000000000001E-2</v>
      </c>
      <c r="BO263" s="302">
        <f t="shared" si="272"/>
        <v>88314</v>
      </c>
      <c r="BP263" s="302"/>
      <c r="BQ263" s="311"/>
      <c r="BR263" s="296"/>
      <c r="BS263" s="302">
        <f t="shared" si="262"/>
        <v>88314</v>
      </c>
      <c r="BT263" s="369"/>
      <c r="BU263" s="332">
        <v>1.9026999999999999E-2</v>
      </c>
      <c r="BV263" s="190">
        <f t="shared" si="215"/>
        <v>0</v>
      </c>
      <c r="BW263" s="335"/>
      <c r="BX263" s="344"/>
      <c r="BY263" s="334"/>
      <c r="BZ263" s="190">
        <f t="shared" si="275"/>
        <v>0</v>
      </c>
      <c r="CA263" s="6"/>
      <c r="CB263" s="6"/>
      <c r="CC263" s="194">
        <f t="shared" si="273"/>
        <v>0</v>
      </c>
      <c r="CD263" s="190"/>
      <c r="CE263" s="142"/>
      <c r="CF263" s="204"/>
      <c r="CG263" s="194">
        <f t="shared" si="263"/>
        <v>0</v>
      </c>
      <c r="CH263" s="353"/>
      <c r="CI263" s="352"/>
      <c r="CJ263" s="348">
        <f t="shared" si="255"/>
        <v>0</v>
      </c>
      <c r="CK263" s="348"/>
      <c r="CL263" s="142"/>
      <c r="CM263" s="218"/>
      <c r="CN263" s="348">
        <f t="shared" si="256"/>
        <v>0</v>
      </c>
      <c r="CO263" s="355"/>
      <c r="CP263" s="220">
        <f t="shared" si="257"/>
        <v>323657.28000000003</v>
      </c>
      <c r="CQ263" s="220">
        <f t="shared" si="276"/>
        <v>323657.28000000003</v>
      </c>
      <c r="CR263" s="6"/>
      <c r="CS263" s="226"/>
    </row>
    <row r="264" spans="1:97" s="2" customFormat="1" ht="30">
      <c r="A264" s="6" t="s">
        <v>671</v>
      </c>
      <c r="B264" s="357" t="s">
        <v>672</v>
      </c>
      <c r="C264" s="6" t="s">
        <v>568</v>
      </c>
      <c r="D264" s="274" t="s">
        <v>474</v>
      </c>
      <c r="E264" s="43">
        <v>4042</v>
      </c>
      <c r="F264" s="43"/>
      <c r="G264" s="49" t="s">
        <v>45</v>
      </c>
      <c r="H264" s="362" t="s">
        <v>673</v>
      </c>
      <c r="I264" s="280">
        <v>60000</v>
      </c>
      <c r="J264" s="267" t="s">
        <v>476</v>
      </c>
      <c r="K264" s="72">
        <v>7564.8</v>
      </c>
      <c r="L264" s="282"/>
      <c r="M264" s="283">
        <v>7564.8</v>
      </c>
      <c r="N264" s="284"/>
      <c r="O264" s="75">
        <f t="shared" si="264"/>
        <v>0</v>
      </c>
      <c r="P264" s="280">
        <v>336800</v>
      </c>
      <c r="Q264" s="43">
        <v>1.2E-2</v>
      </c>
      <c r="R264" s="72">
        <f t="shared" si="265"/>
        <v>4041.6</v>
      </c>
      <c r="S264" s="282"/>
      <c r="T264" s="283">
        <v>4041.6</v>
      </c>
      <c r="U264" s="296"/>
      <c r="V264" s="88">
        <f t="shared" si="252"/>
        <v>0</v>
      </c>
      <c r="W264" s="280">
        <v>336800</v>
      </c>
      <c r="X264" s="43">
        <v>1.302E-2</v>
      </c>
      <c r="Y264" s="88">
        <f t="shared" si="266"/>
        <v>4385.1360000000004</v>
      </c>
      <c r="Z264" s="282"/>
      <c r="AA264" s="283">
        <v>4385.1360000000004</v>
      </c>
      <c r="AB264" s="296">
        <v>4385.1400000000003</v>
      </c>
      <c r="AC264" s="246">
        <f t="shared" si="274"/>
        <v>0</v>
      </c>
      <c r="AD264" s="280">
        <v>336800</v>
      </c>
      <c r="AE264" s="43">
        <v>1.3827000000000001E-2</v>
      </c>
      <c r="AF264" s="88">
        <f t="shared" si="277"/>
        <v>4656.9336000000003</v>
      </c>
      <c r="AG264" s="282"/>
      <c r="AH264" s="286">
        <v>4656.9336000000003</v>
      </c>
      <c r="AI264" s="296">
        <v>4656.93</v>
      </c>
      <c r="AJ264" s="88">
        <f t="shared" si="267"/>
        <v>0</v>
      </c>
      <c r="AK264" s="280">
        <v>336800</v>
      </c>
      <c r="AL264" s="43">
        <v>1.4657E-2</v>
      </c>
      <c r="AM264" s="302">
        <f t="shared" si="268"/>
        <v>4936.4776000000002</v>
      </c>
      <c r="AN264" s="302"/>
      <c r="AO264" s="286">
        <v>4982.96</v>
      </c>
      <c r="AP264" s="296"/>
      <c r="AQ264" s="304">
        <f t="shared" si="258"/>
        <v>-46.48239999999987</v>
      </c>
      <c r="AR264" s="280">
        <v>490000</v>
      </c>
      <c r="AS264" s="43">
        <v>1.4999999999999999E-2</v>
      </c>
      <c r="AT264" s="302">
        <f t="shared" si="269"/>
        <v>7350</v>
      </c>
      <c r="AU264" s="302"/>
      <c r="AV264" s="286"/>
      <c r="AW264" s="296"/>
      <c r="AX264" s="302">
        <f t="shared" si="259"/>
        <v>7350</v>
      </c>
      <c r="AY264" s="280">
        <v>490000</v>
      </c>
      <c r="AZ264" s="43">
        <v>1.5900000000000001E-2</v>
      </c>
      <c r="BA264" s="310">
        <f t="shared" si="270"/>
        <v>7791.0000000000009</v>
      </c>
      <c r="BB264" s="310"/>
      <c r="BC264" s="311"/>
      <c r="BD264" s="296"/>
      <c r="BE264" s="325">
        <f t="shared" si="260"/>
        <v>7791.0000000000009</v>
      </c>
      <c r="BF264" s="280">
        <v>490000</v>
      </c>
      <c r="BG264" s="43">
        <v>1.6934000000000001E-2</v>
      </c>
      <c r="BH264" s="302">
        <f t="shared" si="271"/>
        <v>8297.66</v>
      </c>
      <c r="BI264" s="302"/>
      <c r="BJ264" s="311">
        <v>8297.66</v>
      </c>
      <c r="BK264" s="319">
        <v>8297.66</v>
      </c>
      <c r="BL264" s="302">
        <f t="shared" si="261"/>
        <v>0</v>
      </c>
      <c r="BM264" s="280">
        <v>490000</v>
      </c>
      <c r="BN264" s="43">
        <v>1.7950000000000001E-2</v>
      </c>
      <c r="BO264" s="302">
        <f t="shared" si="272"/>
        <v>8795.5</v>
      </c>
      <c r="BP264" s="302"/>
      <c r="BQ264" s="311">
        <v>8795.5</v>
      </c>
      <c r="BR264" s="296"/>
      <c r="BS264" s="302">
        <f t="shared" si="262"/>
        <v>0</v>
      </c>
      <c r="BT264" s="369">
        <v>0</v>
      </c>
      <c r="BU264" s="332">
        <v>1.9026999999999999E-2</v>
      </c>
      <c r="BV264" s="190">
        <f t="shared" si="215"/>
        <v>0</v>
      </c>
      <c r="BW264" s="335"/>
      <c r="BX264" s="344">
        <v>0</v>
      </c>
      <c r="BY264" s="334"/>
      <c r="BZ264" s="190">
        <f t="shared" si="275"/>
        <v>0</v>
      </c>
      <c r="CA264" s="376">
        <v>0</v>
      </c>
      <c r="CB264" s="345"/>
      <c r="CC264" s="194">
        <f t="shared" si="273"/>
        <v>0</v>
      </c>
      <c r="CD264" s="190"/>
      <c r="CE264" s="142"/>
      <c r="CF264" s="204"/>
      <c r="CG264" s="194">
        <f t="shared" si="263"/>
        <v>0</v>
      </c>
      <c r="CH264" s="385">
        <v>0</v>
      </c>
      <c r="CI264" s="352"/>
      <c r="CJ264" s="348">
        <f t="shared" si="255"/>
        <v>0</v>
      </c>
      <c r="CK264" s="348"/>
      <c r="CL264" s="142"/>
      <c r="CM264" s="218"/>
      <c r="CN264" s="348">
        <f t="shared" si="256"/>
        <v>0</v>
      </c>
      <c r="CO264" s="355"/>
      <c r="CP264" s="220">
        <f t="shared" si="257"/>
        <v>15094.517600000001</v>
      </c>
      <c r="CQ264" s="221"/>
      <c r="CR264" s="6"/>
    </row>
    <row r="265" spans="1:97" s="2" customFormat="1" ht="30">
      <c r="A265" s="6" t="s">
        <v>674</v>
      </c>
      <c r="B265" s="357" t="s">
        <v>675</v>
      </c>
      <c r="C265" s="6" t="s">
        <v>568</v>
      </c>
      <c r="D265" s="274" t="s">
        <v>474</v>
      </c>
      <c r="E265" s="43">
        <v>4049</v>
      </c>
      <c r="F265" s="6"/>
      <c r="G265" s="41" t="s">
        <v>457</v>
      </c>
      <c r="H265" s="362"/>
      <c r="I265" s="280"/>
      <c r="J265" s="267" t="s">
        <v>476</v>
      </c>
      <c r="K265" s="72"/>
      <c r="L265" s="282"/>
      <c r="M265" s="283"/>
      <c r="N265" s="284"/>
      <c r="O265" s="75">
        <f t="shared" si="264"/>
        <v>0</v>
      </c>
      <c r="P265" s="280"/>
      <c r="Q265" s="43">
        <v>1.2E-2</v>
      </c>
      <c r="R265" s="72">
        <f t="shared" si="265"/>
        <v>0</v>
      </c>
      <c r="S265" s="282"/>
      <c r="T265" s="283"/>
      <c r="U265" s="296"/>
      <c r="V265" s="88">
        <f t="shared" si="252"/>
        <v>0</v>
      </c>
      <c r="W265" s="280"/>
      <c r="X265" s="43">
        <v>1.302E-2</v>
      </c>
      <c r="Y265" s="88">
        <f t="shared" si="266"/>
        <v>0</v>
      </c>
      <c r="Z265" s="282"/>
      <c r="AA265" s="283"/>
      <c r="AB265" s="296"/>
      <c r="AC265" s="246">
        <f t="shared" si="274"/>
        <v>0</v>
      </c>
      <c r="AD265" s="280"/>
      <c r="AE265" s="43">
        <v>1.3827000000000001E-2</v>
      </c>
      <c r="AF265" s="88">
        <f t="shared" si="277"/>
        <v>0</v>
      </c>
      <c r="AG265" s="282"/>
      <c r="AH265" s="286"/>
      <c r="AI265" s="296"/>
      <c r="AJ265" s="88">
        <f t="shared" si="267"/>
        <v>0</v>
      </c>
      <c r="AK265" s="280"/>
      <c r="AL265" s="43">
        <v>1.4795000000000001E-2</v>
      </c>
      <c r="AM265" s="302">
        <f t="shared" si="268"/>
        <v>0</v>
      </c>
      <c r="AN265" s="302"/>
      <c r="AO265" s="286"/>
      <c r="AP265" s="296"/>
      <c r="AQ265" s="304">
        <f t="shared" si="258"/>
        <v>0</v>
      </c>
      <c r="AR265" s="280">
        <v>1000</v>
      </c>
      <c r="AS265" s="43">
        <v>1.4999999999999999E-2</v>
      </c>
      <c r="AT265" s="302">
        <f t="shared" si="269"/>
        <v>15</v>
      </c>
      <c r="AU265" s="302"/>
      <c r="AV265" s="286"/>
      <c r="AW265" s="296"/>
      <c r="AX265" s="302">
        <f t="shared" si="259"/>
        <v>15</v>
      </c>
      <c r="AY265" s="280">
        <v>1000</v>
      </c>
      <c r="AZ265" s="43">
        <v>1.5900000000000001E-2</v>
      </c>
      <c r="BA265" s="310">
        <f t="shared" si="270"/>
        <v>15.9</v>
      </c>
      <c r="BB265" s="310"/>
      <c r="BC265" s="311"/>
      <c r="BD265" s="296"/>
      <c r="BE265" s="310">
        <f t="shared" si="260"/>
        <v>15.9</v>
      </c>
      <c r="BF265" s="280">
        <v>1000</v>
      </c>
      <c r="BG265" s="43">
        <v>1.6934000000000001E-2</v>
      </c>
      <c r="BH265" s="302">
        <f t="shared" si="271"/>
        <v>16.934000000000001</v>
      </c>
      <c r="BI265" s="302"/>
      <c r="BJ265" s="311"/>
      <c r="BK265" s="319"/>
      <c r="BL265" s="302">
        <f t="shared" si="261"/>
        <v>16.934000000000001</v>
      </c>
      <c r="BM265" s="280">
        <v>1000</v>
      </c>
      <c r="BN265" s="43">
        <v>1.7950000000000001E-2</v>
      </c>
      <c r="BO265" s="302">
        <f t="shared" si="272"/>
        <v>17.95</v>
      </c>
      <c r="BP265" s="302"/>
      <c r="BQ265" s="311"/>
      <c r="BR265" s="296"/>
      <c r="BS265" s="302">
        <f t="shared" si="262"/>
        <v>17.95</v>
      </c>
      <c r="BT265" s="369"/>
      <c r="BU265" s="332">
        <v>1.9026999999999999E-2</v>
      </c>
      <c r="BV265" s="190">
        <f t="shared" si="215"/>
        <v>0</v>
      </c>
      <c r="BW265" s="335"/>
      <c r="BX265" s="344"/>
      <c r="BY265" s="334"/>
      <c r="BZ265" s="190">
        <f t="shared" si="275"/>
        <v>0</v>
      </c>
      <c r="CA265" s="6"/>
      <c r="CB265" s="6"/>
      <c r="CC265" s="194">
        <f t="shared" si="273"/>
        <v>0</v>
      </c>
      <c r="CD265" s="190"/>
      <c r="CE265" s="142"/>
      <c r="CF265" s="204"/>
      <c r="CG265" s="194">
        <f t="shared" si="263"/>
        <v>0</v>
      </c>
      <c r="CH265" s="353"/>
      <c r="CI265" s="352"/>
      <c r="CJ265" s="348">
        <f t="shared" si="255"/>
        <v>0</v>
      </c>
      <c r="CK265" s="348"/>
      <c r="CL265" s="142"/>
      <c r="CM265" s="218"/>
      <c r="CN265" s="348">
        <f t="shared" si="256"/>
        <v>0</v>
      </c>
      <c r="CO265" s="355"/>
      <c r="CP265" s="220">
        <f t="shared" si="257"/>
        <v>65.784000000000006</v>
      </c>
      <c r="CQ265" s="220">
        <f t="shared" ref="CQ265:CQ275" si="278">CP265</f>
        <v>65.784000000000006</v>
      </c>
      <c r="CR265" s="6"/>
      <c r="CS265" s="226"/>
    </row>
    <row r="266" spans="1:97" s="2" customFormat="1" ht="30">
      <c r="A266" s="6" t="s">
        <v>676</v>
      </c>
      <c r="B266" s="357" t="s">
        <v>675</v>
      </c>
      <c r="C266" s="6" t="s">
        <v>568</v>
      </c>
      <c r="D266" s="274" t="s">
        <v>474</v>
      </c>
      <c r="E266" s="43">
        <v>4050</v>
      </c>
      <c r="F266" s="6"/>
      <c r="G266" s="41" t="s">
        <v>457</v>
      </c>
      <c r="H266" s="362"/>
      <c r="I266" s="280"/>
      <c r="J266" s="267" t="s">
        <v>476</v>
      </c>
      <c r="K266" s="72"/>
      <c r="L266" s="282"/>
      <c r="M266" s="283"/>
      <c r="N266" s="284"/>
      <c r="O266" s="75">
        <f t="shared" si="264"/>
        <v>0</v>
      </c>
      <c r="P266" s="280"/>
      <c r="Q266" s="43">
        <v>1.2E-2</v>
      </c>
      <c r="R266" s="72">
        <f t="shared" si="265"/>
        <v>0</v>
      </c>
      <c r="S266" s="282"/>
      <c r="T266" s="283"/>
      <c r="U266" s="296"/>
      <c r="V266" s="88">
        <f t="shared" si="252"/>
        <v>0</v>
      </c>
      <c r="W266" s="280"/>
      <c r="X266" s="43">
        <v>1.302E-2</v>
      </c>
      <c r="Y266" s="88">
        <f t="shared" si="266"/>
        <v>0</v>
      </c>
      <c r="Z266" s="282"/>
      <c r="AA266" s="283"/>
      <c r="AB266" s="296"/>
      <c r="AC266" s="246">
        <f t="shared" si="274"/>
        <v>0</v>
      </c>
      <c r="AD266" s="280"/>
      <c r="AE266" s="43">
        <v>1.3827000000000001E-2</v>
      </c>
      <c r="AF266" s="88">
        <f t="shared" si="277"/>
        <v>0</v>
      </c>
      <c r="AG266" s="282"/>
      <c r="AH266" s="286"/>
      <c r="AI266" s="296"/>
      <c r="AJ266" s="88">
        <f t="shared" si="267"/>
        <v>0</v>
      </c>
      <c r="AK266" s="280"/>
      <c r="AL266" s="43">
        <v>1.4795000000000001E-2</v>
      </c>
      <c r="AM266" s="302">
        <f t="shared" si="268"/>
        <v>0</v>
      </c>
      <c r="AN266" s="302"/>
      <c r="AO266" s="286"/>
      <c r="AP266" s="296"/>
      <c r="AQ266" s="304">
        <f t="shared" si="258"/>
        <v>0</v>
      </c>
      <c r="AR266" s="280">
        <v>1000</v>
      </c>
      <c r="AS266" s="43">
        <v>1.4999999999999999E-2</v>
      </c>
      <c r="AT266" s="302">
        <f t="shared" si="269"/>
        <v>15</v>
      </c>
      <c r="AU266" s="302"/>
      <c r="AV266" s="286"/>
      <c r="AW266" s="296"/>
      <c r="AX266" s="302">
        <f t="shared" si="259"/>
        <v>15</v>
      </c>
      <c r="AY266" s="280">
        <v>1000</v>
      </c>
      <c r="AZ266" s="43">
        <v>1.5900000000000001E-2</v>
      </c>
      <c r="BA266" s="310">
        <f t="shared" si="270"/>
        <v>15.9</v>
      </c>
      <c r="BB266" s="310"/>
      <c r="BC266" s="311"/>
      <c r="BD266" s="296"/>
      <c r="BE266" s="310">
        <f t="shared" si="260"/>
        <v>15.9</v>
      </c>
      <c r="BF266" s="280">
        <v>1000</v>
      </c>
      <c r="BG266" s="43">
        <v>1.6934000000000001E-2</v>
      </c>
      <c r="BH266" s="302">
        <f t="shared" si="271"/>
        <v>16.934000000000001</v>
      </c>
      <c r="BI266" s="302"/>
      <c r="BJ266" s="311"/>
      <c r="BK266" s="319"/>
      <c r="BL266" s="302">
        <f t="shared" si="261"/>
        <v>16.934000000000001</v>
      </c>
      <c r="BM266" s="280">
        <v>1000</v>
      </c>
      <c r="BN266" s="43">
        <v>1.7950000000000001E-2</v>
      </c>
      <c r="BO266" s="302">
        <f t="shared" si="272"/>
        <v>17.95</v>
      </c>
      <c r="BP266" s="302"/>
      <c r="BQ266" s="311"/>
      <c r="BR266" s="296"/>
      <c r="BS266" s="302">
        <f t="shared" si="262"/>
        <v>17.95</v>
      </c>
      <c r="BT266" s="369"/>
      <c r="BU266" s="332">
        <v>1.9026999999999999E-2</v>
      </c>
      <c r="BV266" s="190">
        <f t="shared" si="215"/>
        <v>0</v>
      </c>
      <c r="BW266" s="335"/>
      <c r="BX266" s="344"/>
      <c r="BY266" s="334"/>
      <c r="BZ266" s="190">
        <f t="shared" si="275"/>
        <v>0</v>
      </c>
      <c r="CA266" s="6"/>
      <c r="CB266" s="6"/>
      <c r="CC266" s="194">
        <f t="shared" si="273"/>
        <v>0</v>
      </c>
      <c r="CD266" s="190"/>
      <c r="CE266" s="142"/>
      <c r="CF266" s="204"/>
      <c r="CG266" s="194">
        <f t="shared" si="263"/>
        <v>0</v>
      </c>
      <c r="CH266" s="353"/>
      <c r="CI266" s="352"/>
      <c r="CJ266" s="348">
        <f t="shared" si="255"/>
        <v>0</v>
      </c>
      <c r="CK266" s="348"/>
      <c r="CL266" s="142"/>
      <c r="CM266" s="218"/>
      <c r="CN266" s="348">
        <f t="shared" si="256"/>
        <v>0</v>
      </c>
      <c r="CO266" s="355"/>
      <c r="CP266" s="220">
        <f t="shared" si="257"/>
        <v>65.784000000000006</v>
      </c>
      <c r="CQ266" s="220">
        <f t="shared" si="278"/>
        <v>65.784000000000006</v>
      </c>
      <c r="CR266" s="6"/>
      <c r="CS266" s="226"/>
    </row>
    <row r="267" spans="1:97" s="2" customFormat="1" ht="30">
      <c r="A267" s="6" t="s">
        <v>677</v>
      </c>
      <c r="B267" s="357" t="s">
        <v>678</v>
      </c>
      <c r="C267" s="6" t="s">
        <v>568</v>
      </c>
      <c r="D267" s="274" t="s">
        <v>474</v>
      </c>
      <c r="E267" s="43">
        <v>4385</v>
      </c>
      <c r="F267" s="6"/>
      <c r="G267" s="49" t="s">
        <v>45</v>
      </c>
      <c r="H267" s="362"/>
      <c r="I267" s="280"/>
      <c r="J267" s="267" t="s">
        <v>476</v>
      </c>
      <c r="K267" s="72"/>
      <c r="L267" s="282"/>
      <c r="M267" s="283"/>
      <c r="N267" s="284"/>
      <c r="O267" s="75">
        <f t="shared" si="264"/>
        <v>0</v>
      </c>
      <c r="P267" s="280"/>
      <c r="Q267" s="43">
        <v>1.2E-2</v>
      </c>
      <c r="R267" s="72">
        <f t="shared" si="265"/>
        <v>0</v>
      </c>
      <c r="S267" s="282"/>
      <c r="T267" s="283"/>
      <c r="U267" s="296"/>
      <c r="V267" s="88">
        <f t="shared" si="252"/>
        <v>0</v>
      </c>
      <c r="W267" s="280"/>
      <c r="X267" s="43">
        <v>1.302E-2</v>
      </c>
      <c r="Y267" s="88">
        <f t="shared" si="266"/>
        <v>0</v>
      </c>
      <c r="Z267" s="282"/>
      <c r="AA267" s="283"/>
      <c r="AB267" s="296"/>
      <c r="AC267" s="246">
        <f t="shared" si="274"/>
        <v>0</v>
      </c>
      <c r="AD267" s="280"/>
      <c r="AE267" s="43">
        <v>1.3827000000000001E-2</v>
      </c>
      <c r="AF267" s="88">
        <f t="shared" si="277"/>
        <v>0</v>
      </c>
      <c r="AG267" s="282"/>
      <c r="AH267" s="286"/>
      <c r="AI267" s="296"/>
      <c r="AJ267" s="88">
        <f t="shared" si="267"/>
        <v>0</v>
      </c>
      <c r="AK267" s="280"/>
      <c r="AL267" s="43">
        <v>1.4795000000000001E-2</v>
      </c>
      <c r="AM267" s="302">
        <f t="shared" si="268"/>
        <v>0</v>
      </c>
      <c r="AN267" s="302"/>
      <c r="AO267" s="286"/>
      <c r="AP267" s="296"/>
      <c r="AQ267" s="304">
        <f t="shared" si="258"/>
        <v>0</v>
      </c>
      <c r="AR267" s="280">
        <v>0</v>
      </c>
      <c r="AS267" s="43">
        <v>1.4999999999999999E-2</v>
      </c>
      <c r="AT267" s="302">
        <f t="shared" si="269"/>
        <v>0</v>
      </c>
      <c r="AU267" s="302"/>
      <c r="AV267" s="286"/>
      <c r="AW267" s="296"/>
      <c r="AX267" s="302">
        <f t="shared" si="259"/>
        <v>0</v>
      </c>
      <c r="AY267" s="280">
        <v>0</v>
      </c>
      <c r="AZ267" s="43">
        <v>1.5900000000000001E-2</v>
      </c>
      <c r="BA267" s="310">
        <f t="shared" si="270"/>
        <v>0</v>
      </c>
      <c r="BB267" s="310"/>
      <c r="BC267" s="311"/>
      <c r="BD267" s="296"/>
      <c r="BE267" s="310">
        <f t="shared" si="260"/>
        <v>0</v>
      </c>
      <c r="BF267" s="280">
        <v>0</v>
      </c>
      <c r="BG267" s="43">
        <v>1.6934000000000001E-2</v>
      </c>
      <c r="BH267" s="302">
        <f t="shared" si="271"/>
        <v>0</v>
      </c>
      <c r="BI267" s="302"/>
      <c r="BJ267" s="311"/>
      <c r="BK267" s="319"/>
      <c r="BL267" s="302">
        <f t="shared" si="261"/>
        <v>0</v>
      </c>
      <c r="BM267" s="280">
        <v>0</v>
      </c>
      <c r="BN267" s="43">
        <v>1.7950000000000001E-2</v>
      </c>
      <c r="BO267" s="302">
        <f t="shared" si="272"/>
        <v>0</v>
      </c>
      <c r="BP267" s="302"/>
      <c r="BQ267" s="311"/>
      <c r="BR267" s="296"/>
      <c r="BS267" s="302">
        <f t="shared" si="262"/>
        <v>0</v>
      </c>
      <c r="BT267" s="369"/>
      <c r="BU267" s="332">
        <v>1.9026999999999999E-2</v>
      </c>
      <c r="BV267" s="190">
        <f t="shared" si="215"/>
        <v>0</v>
      </c>
      <c r="BW267" s="335"/>
      <c r="BX267" s="344"/>
      <c r="BY267" s="334"/>
      <c r="BZ267" s="190">
        <f t="shared" si="275"/>
        <v>0</v>
      </c>
      <c r="CA267" s="6"/>
      <c r="CB267" s="6"/>
      <c r="CC267" s="194">
        <f t="shared" si="273"/>
        <v>0</v>
      </c>
      <c r="CD267" s="190"/>
      <c r="CE267" s="142"/>
      <c r="CF267" s="204"/>
      <c r="CG267" s="194">
        <f t="shared" si="263"/>
        <v>0</v>
      </c>
      <c r="CH267" s="353"/>
      <c r="CI267" s="352"/>
      <c r="CJ267" s="348">
        <f t="shared" si="255"/>
        <v>0</v>
      </c>
      <c r="CK267" s="348"/>
      <c r="CL267" s="142"/>
      <c r="CM267" s="218"/>
      <c r="CN267" s="348">
        <f t="shared" si="256"/>
        <v>0</v>
      </c>
      <c r="CO267" s="355"/>
      <c r="CP267" s="220">
        <f t="shared" si="257"/>
        <v>0</v>
      </c>
      <c r="CQ267" s="221"/>
      <c r="CR267" s="6"/>
    </row>
    <row r="268" spans="1:97" s="2" customFormat="1" ht="30">
      <c r="A268" s="6" t="s">
        <v>679</v>
      </c>
      <c r="B268" s="6" t="s">
        <v>680</v>
      </c>
      <c r="C268" s="6" t="s">
        <v>568</v>
      </c>
      <c r="D268" s="274" t="s">
        <v>474</v>
      </c>
      <c r="E268" s="43">
        <v>4504</v>
      </c>
      <c r="F268" s="52"/>
      <c r="G268" s="41" t="s">
        <v>41</v>
      </c>
      <c r="H268" s="54" t="s">
        <v>681</v>
      </c>
      <c r="I268" s="280"/>
      <c r="J268" s="267" t="s">
        <v>476</v>
      </c>
      <c r="K268" s="72"/>
      <c r="L268" s="282"/>
      <c r="M268" s="283"/>
      <c r="N268" s="284"/>
      <c r="O268" s="75">
        <f t="shared" si="264"/>
        <v>0</v>
      </c>
      <c r="P268" s="280"/>
      <c r="Q268" s="43">
        <v>1.2E-2</v>
      </c>
      <c r="R268" s="72">
        <f t="shared" si="265"/>
        <v>0</v>
      </c>
      <c r="S268" s="282"/>
      <c r="T268" s="283"/>
      <c r="U268" s="296"/>
      <c r="V268" s="88">
        <f t="shared" si="252"/>
        <v>0</v>
      </c>
      <c r="W268" s="280"/>
      <c r="X268" s="43">
        <v>1.302E-2</v>
      </c>
      <c r="Y268" s="88">
        <f t="shared" si="266"/>
        <v>0</v>
      </c>
      <c r="Z268" s="282"/>
      <c r="AA268" s="283"/>
      <c r="AB268" s="296"/>
      <c r="AC268" s="246">
        <f t="shared" si="274"/>
        <v>0</v>
      </c>
      <c r="AD268" s="280"/>
      <c r="AE268" s="43">
        <v>1.3827000000000001E-2</v>
      </c>
      <c r="AF268" s="88">
        <f t="shared" si="277"/>
        <v>0</v>
      </c>
      <c r="AG268" s="282"/>
      <c r="AH268" s="286"/>
      <c r="AI268" s="296"/>
      <c r="AJ268" s="88">
        <f t="shared" si="267"/>
        <v>0</v>
      </c>
      <c r="AK268" s="280"/>
      <c r="AL268" s="43">
        <v>1.4795000000000001E-2</v>
      </c>
      <c r="AM268" s="302">
        <f t="shared" si="268"/>
        <v>0</v>
      </c>
      <c r="AN268" s="302"/>
      <c r="AO268" s="286"/>
      <c r="AP268" s="296"/>
      <c r="AQ268" s="304">
        <f t="shared" si="258"/>
        <v>0</v>
      </c>
      <c r="AR268" s="280">
        <v>106000</v>
      </c>
      <c r="AS268" s="43">
        <v>1.4999999999999999E-2</v>
      </c>
      <c r="AT268" s="302">
        <f t="shared" si="269"/>
        <v>1590</v>
      </c>
      <c r="AU268" s="302"/>
      <c r="AV268" s="286"/>
      <c r="AW268" s="296"/>
      <c r="AX268" s="302">
        <f t="shared" si="259"/>
        <v>1590</v>
      </c>
      <c r="AY268" s="280">
        <v>106000</v>
      </c>
      <c r="AZ268" s="43">
        <v>1.5900000000000001E-2</v>
      </c>
      <c r="BA268" s="310">
        <f t="shared" si="270"/>
        <v>1685.4</v>
      </c>
      <c r="BB268" s="310"/>
      <c r="BC268" s="311"/>
      <c r="BD268" s="296"/>
      <c r="BE268" s="310">
        <f t="shared" si="260"/>
        <v>1685.4</v>
      </c>
      <c r="BF268" s="280">
        <v>106000</v>
      </c>
      <c r="BG268" s="43">
        <v>1.6934000000000001E-2</v>
      </c>
      <c r="BH268" s="302">
        <f t="shared" si="271"/>
        <v>1795.0040000000001</v>
      </c>
      <c r="BI268" s="302"/>
      <c r="BJ268" s="311"/>
      <c r="BK268" s="319"/>
      <c r="BL268" s="302">
        <f t="shared" si="261"/>
        <v>1795.0040000000001</v>
      </c>
      <c r="BM268" s="280">
        <v>106000</v>
      </c>
      <c r="BN268" s="43">
        <v>1.3632E-2</v>
      </c>
      <c r="BO268" s="302">
        <f t="shared" si="272"/>
        <v>1444.992</v>
      </c>
      <c r="BP268" s="302"/>
      <c r="BQ268" s="311">
        <v>1444.99</v>
      </c>
      <c r="BR268" s="296"/>
      <c r="BS268" s="302">
        <f t="shared" si="262"/>
        <v>1.9999999999527063E-3</v>
      </c>
      <c r="BT268" s="75">
        <v>0</v>
      </c>
      <c r="BU268" s="332">
        <v>1.9026999999999999E-2</v>
      </c>
      <c r="BV268" s="190">
        <f t="shared" si="215"/>
        <v>0</v>
      </c>
      <c r="BW268" s="335"/>
      <c r="BX268" s="344"/>
      <c r="BY268" s="334"/>
      <c r="BZ268" s="190">
        <f t="shared" si="275"/>
        <v>0</v>
      </c>
      <c r="CA268" s="376">
        <v>0</v>
      </c>
      <c r="CB268" s="345"/>
      <c r="CC268" s="194">
        <f t="shared" si="273"/>
        <v>0</v>
      </c>
      <c r="CD268" s="190"/>
      <c r="CE268" s="142"/>
      <c r="CF268" s="204"/>
      <c r="CG268" s="194">
        <f t="shared" si="263"/>
        <v>0</v>
      </c>
      <c r="CH268" s="385">
        <v>0</v>
      </c>
      <c r="CI268" s="352"/>
      <c r="CJ268" s="348">
        <f t="shared" si="255"/>
        <v>0</v>
      </c>
      <c r="CK268" s="348"/>
      <c r="CL268" s="142"/>
      <c r="CM268" s="218"/>
      <c r="CN268" s="348">
        <f t="shared" si="256"/>
        <v>0</v>
      </c>
      <c r="CO268" s="355"/>
      <c r="CP268" s="220">
        <f t="shared" si="257"/>
        <v>5070.4060000000009</v>
      </c>
      <c r="CQ268" s="221"/>
      <c r="CR268" s="6"/>
      <c r="CS268" s="226"/>
    </row>
    <row r="269" spans="1:97" s="2" customFormat="1" ht="30">
      <c r="A269" s="6" t="s">
        <v>682</v>
      </c>
      <c r="B269" s="6" t="s">
        <v>675</v>
      </c>
      <c r="C269" s="6" t="s">
        <v>568</v>
      </c>
      <c r="D269" s="274" t="s">
        <v>474</v>
      </c>
      <c r="E269" s="43">
        <v>4525</v>
      </c>
      <c r="F269" s="6"/>
      <c r="G269" s="6" t="s">
        <v>683</v>
      </c>
      <c r="H269" s="54"/>
      <c r="I269" s="280"/>
      <c r="J269" s="267" t="s">
        <v>476</v>
      </c>
      <c r="K269" s="72"/>
      <c r="L269" s="282"/>
      <c r="M269" s="283"/>
      <c r="N269" s="284"/>
      <c r="O269" s="75">
        <f t="shared" si="264"/>
        <v>0</v>
      </c>
      <c r="P269" s="280"/>
      <c r="Q269" s="43">
        <v>1.2E-2</v>
      </c>
      <c r="R269" s="72">
        <f t="shared" si="265"/>
        <v>0</v>
      </c>
      <c r="S269" s="282"/>
      <c r="T269" s="283"/>
      <c r="U269" s="296"/>
      <c r="V269" s="88">
        <f t="shared" si="252"/>
        <v>0</v>
      </c>
      <c r="W269" s="280"/>
      <c r="X269" s="43">
        <v>1.302E-2</v>
      </c>
      <c r="Y269" s="88">
        <f t="shared" si="266"/>
        <v>0</v>
      </c>
      <c r="Z269" s="282"/>
      <c r="AA269" s="283"/>
      <c r="AB269" s="296"/>
      <c r="AC269" s="246">
        <f t="shared" si="274"/>
        <v>0</v>
      </c>
      <c r="AD269" s="280"/>
      <c r="AE269" s="43">
        <v>1.3827000000000001E-2</v>
      </c>
      <c r="AF269" s="88">
        <f t="shared" si="277"/>
        <v>0</v>
      </c>
      <c r="AG269" s="282"/>
      <c r="AH269" s="286"/>
      <c r="AI269" s="296"/>
      <c r="AJ269" s="88">
        <f t="shared" si="267"/>
        <v>0</v>
      </c>
      <c r="AK269" s="280"/>
      <c r="AL269" s="43">
        <v>1.4795000000000001E-2</v>
      </c>
      <c r="AM269" s="302">
        <f t="shared" si="268"/>
        <v>0</v>
      </c>
      <c r="AN269" s="302"/>
      <c r="AO269" s="286"/>
      <c r="AP269" s="296"/>
      <c r="AQ269" s="304">
        <f t="shared" si="258"/>
        <v>0</v>
      </c>
      <c r="AR269" s="280">
        <v>1000</v>
      </c>
      <c r="AS269" s="43">
        <v>1.4999999999999999E-2</v>
      </c>
      <c r="AT269" s="302">
        <f t="shared" si="269"/>
        <v>15</v>
      </c>
      <c r="AU269" s="302"/>
      <c r="AV269" s="286"/>
      <c r="AW269" s="296"/>
      <c r="AX269" s="302">
        <f t="shared" si="259"/>
        <v>15</v>
      </c>
      <c r="AY269" s="280">
        <v>1000</v>
      </c>
      <c r="AZ269" s="43">
        <v>1.5900000000000001E-2</v>
      </c>
      <c r="BA269" s="310">
        <f t="shared" si="270"/>
        <v>15.9</v>
      </c>
      <c r="BB269" s="310"/>
      <c r="BC269" s="311"/>
      <c r="BD269" s="296"/>
      <c r="BE269" s="310">
        <f t="shared" si="260"/>
        <v>15.9</v>
      </c>
      <c r="BF269" s="280">
        <v>1000</v>
      </c>
      <c r="BG269" s="43">
        <v>1.6934000000000001E-2</v>
      </c>
      <c r="BH269" s="302">
        <f t="shared" si="271"/>
        <v>16.934000000000001</v>
      </c>
      <c r="BI269" s="302"/>
      <c r="BJ269" s="311"/>
      <c r="BK269" s="319"/>
      <c r="BL269" s="302">
        <f t="shared" si="261"/>
        <v>16.934000000000001</v>
      </c>
      <c r="BM269" s="280">
        <v>1000</v>
      </c>
      <c r="BN269" s="43">
        <v>1.7950000000000001E-2</v>
      </c>
      <c r="BO269" s="302">
        <f t="shared" si="272"/>
        <v>17.95</v>
      </c>
      <c r="BP269" s="302"/>
      <c r="BQ269" s="311"/>
      <c r="BR269" s="296"/>
      <c r="BS269" s="302">
        <f t="shared" si="262"/>
        <v>17.95</v>
      </c>
      <c r="BT269" s="75"/>
      <c r="BU269" s="332">
        <v>1.9026999999999999E-2</v>
      </c>
      <c r="BV269" s="190">
        <f t="shared" ref="BV269:BV290" si="279">BT269*BU269</f>
        <v>0</v>
      </c>
      <c r="BW269" s="335"/>
      <c r="BX269" s="344"/>
      <c r="BY269" s="334"/>
      <c r="BZ269" s="190">
        <f t="shared" si="275"/>
        <v>0</v>
      </c>
      <c r="CA269" s="6"/>
      <c r="CB269" s="6"/>
      <c r="CC269" s="194">
        <f t="shared" si="273"/>
        <v>0</v>
      </c>
      <c r="CD269" s="190"/>
      <c r="CE269" s="142"/>
      <c r="CF269" s="204"/>
      <c r="CG269" s="194">
        <f t="shared" si="263"/>
        <v>0</v>
      </c>
      <c r="CH269" s="353"/>
      <c r="CI269" s="352"/>
      <c r="CJ269" s="348">
        <f t="shared" si="255"/>
        <v>0</v>
      </c>
      <c r="CK269" s="348"/>
      <c r="CL269" s="142"/>
      <c r="CM269" s="218"/>
      <c r="CN269" s="348">
        <f t="shared" si="256"/>
        <v>0</v>
      </c>
      <c r="CO269" s="355"/>
      <c r="CP269" s="220">
        <f t="shared" si="257"/>
        <v>65.784000000000006</v>
      </c>
      <c r="CQ269" s="220">
        <f t="shared" si="278"/>
        <v>65.784000000000006</v>
      </c>
      <c r="CR269" s="6"/>
      <c r="CS269" s="226"/>
    </row>
    <row r="270" spans="1:97" s="2" customFormat="1" ht="30">
      <c r="A270" s="6" t="s">
        <v>684</v>
      </c>
      <c r="B270" s="6" t="s">
        <v>675</v>
      </c>
      <c r="C270" s="6" t="s">
        <v>568</v>
      </c>
      <c r="D270" s="274" t="s">
        <v>474</v>
      </c>
      <c r="E270" s="43">
        <v>4526</v>
      </c>
      <c r="F270" s="6"/>
      <c r="G270" s="6" t="s">
        <v>683</v>
      </c>
      <c r="H270" s="54"/>
      <c r="I270" s="280"/>
      <c r="J270" s="267" t="s">
        <v>476</v>
      </c>
      <c r="K270" s="72"/>
      <c r="L270" s="282"/>
      <c r="M270" s="283"/>
      <c r="N270" s="284"/>
      <c r="O270" s="75">
        <f t="shared" si="264"/>
        <v>0</v>
      </c>
      <c r="P270" s="280"/>
      <c r="Q270" s="43">
        <v>1.2E-2</v>
      </c>
      <c r="R270" s="72">
        <f t="shared" si="265"/>
        <v>0</v>
      </c>
      <c r="S270" s="282"/>
      <c r="T270" s="283"/>
      <c r="U270" s="296"/>
      <c r="V270" s="88">
        <f t="shared" si="252"/>
        <v>0</v>
      </c>
      <c r="W270" s="280"/>
      <c r="X270" s="43">
        <v>1.302E-2</v>
      </c>
      <c r="Y270" s="88">
        <f t="shared" si="266"/>
        <v>0</v>
      </c>
      <c r="Z270" s="282"/>
      <c r="AA270" s="283"/>
      <c r="AB270" s="296"/>
      <c r="AC270" s="246">
        <f t="shared" si="274"/>
        <v>0</v>
      </c>
      <c r="AD270" s="280"/>
      <c r="AE270" s="43">
        <v>1.3827000000000001E-2</v>
      </c>
      <c r="AF270" s="88">
        <f t="shared" si="277"/>
        <v>0</v>
      </c>
      <c r="AG270" s="282"/>
      <c r="AH270" s="286"/>
      <c r="AI270" s="296"/>
      <c r="AJ270" s="88">
        <f t="shared" si="267"/>
        <v>0</v>
      </c>
      <c r="AK270" s="280"/>
      <c r="AL270" s="43">
        <v>1.4795000000000001E-2</v>
      </c>
      <c r="AM270" s="302">
        <f t="shared" si="268"/>
        <v>0</v>
      </c>
      <c r="AN270" s="302"/>
      <c r="AO270" s="286"/>
      <c r="AP270" s="296"/>
      <c r="AQ270" s="304">
        <f t="shared" si="258"/>
        <v>0</v>
      </c>
      <c r="AR270" s="280">
        <v>1000</v>
      </c>
      <c r="AS270" s="43">
        <v>1.4999999999999999E-2</v>
      </c>
      <c r="AT270" s="302">
        <f t="shared" si="269"/>
        <v>15</v>
      </c>
      <c r="AU270" s="302"/>
      <c r="AV270" s="286"/>
      <c r="AW270" s="296"/>
      <c r="AX270" s="302">
        <f t="shared" si="259"/>
        <v>15</v>
      </c>
      <c r="AY270" s="280">
        <v>1000</v>
      </c>
      <c r="AZ270" s="43">
        <v>1.5900000000000001E-2</v>
      </c>
      <c r="BA270" s="310">
        <f t="shared" si="270"/>
        <v>15.9</v>
      </c>
      <c r="BB270" s="310"/>
      <c r="BC270" s="311"/>
      <c r="BD270" s="296"/>
      <c r="BE270" s="310">
        <f t="shared" si="260"/>
        <v>15.9</v>
      </c>
      <c r="BF270" s="280">
        <v>1000</v>
      </c>
      <c r="BG270" s="43">
        <v>1.6934000000000001E-2</v>
      </c>
      <c r="BH270" s="302">
        <f t="shared" si="271"/>
        <v>16.934000000000001</v>
      </c>
      <c r="BI270" s="302"/>
      <c r="BJ270" s="311"/>
      <c r="BK270" s="319"/>
      <c r="BL270" s="302">
        <f t="shared" si="261"/>
        <v>16.934000000000001</v>
      </c>
      <c r="BM270" s="280">
        <v>1000</v>
      </c>
      <c r="BN270" s="43">
        <v>1.7950000000000001E-2</v>
      </c>
      <c r="BO270" s="302">
        <f t="shared" si="272"/>
        <v>17.95</v>
      </c>
      <c r="BP270" s="302"/>
      <c r="BQ270" s="311"/>
      <c r="BR270" s="296"/>
      <c r="BS270" s="302">
        <f t="shared" si="262"/>
        <v>17.95</v>
      </c>
      <c r="BT270" s="75"/>
      <c r="BU270" s="332">
        <v>1.9026999999999999E-2</v>
      </c>
      <c r="BV270" s="190">
        <f t="shared" si="279"/>
        <v>0</v>
      </c>
      <c r="BW270" s="335"/>
      <c r="BX270" s="344"/>
      <c r="BY270" s="334"/>
      <c r="BZ270" s="190">
        <f t="shared" si="275"/>
        <v>0</v>
      </c>
      <c r="CA270" s="6"/>
      <c r="CB270" s="6"/>
      <c r="CC270" s="194">
        <f t="shared" si="273"/>
        <v>0</v>
      </c>
      <c r="CD270" s="190"/>
      <c r="CE270" s="142"/>
      <c r="CF270" s="204"/>
      <c r="CG270" s="194">
        <f t="shared" si="263"/>
        <v>0</v>
      </c>
      <c r="CH270" s="353"/>
      <c r="CI270" s="352"/>
      <c r="CJ270" s="348">
        <f t="shared" si="255"/>
        <v>0</v>
      </c>
      <c r="CK270" s="348"/>
      <c r="CL270" s="142"/>
      <c r="CM270" s="218"/>
      <c r="CN270" s="348">
        <f t="shared" si="256"/>
        <v>0</v>
      </c>
      <c r="CO270" s="355"/>
      <c r="CP270" s="220">
        <f t="shared" si="257"/>
        <v>65.784000000000006</v>
      </c>
      <c r="CQ270" s="220">
        <f t="shared" si="278"/>
        <v>65.784000000000006</v>
      </c>
      <c r="CR270" s="6"/>
      <c r="CS270" s="226"/>
    </row>
    <row r="271" spans="1:97" s="2" customFormat="1" ht="30">
      <c r="A271" s="6" t="s">
        <v>685</v>
      </c>
      <c r="B271" s="6" t="s">
        <v>675</v>
      </c>
      <c r="C271" s="6" t="s">
        <v>568</v>
      </c>
      <c r="D271" s="274" t="s">
        <v>474</v>
      </c>
      <c r="E271" s="43">
        <v>4527</v>
      </c>
      <c r="F271" s="6"/>
      <c r="G271" s="6" t="s">
        <v>683</v>
      </c>
      <c r="H271" s="54"/>
      <c r="I271" s="280"/>
      <c r="J271" s="267" t="s">
        <v>476</v>
      </c>
      <c r="K271" s="72"/>
      <c r="L271" s="282"/>
      <c r="M271" s="283"/>
      <c r="N271" s="284"/>
      <c r="O271" s="75">
        <f t="shared" si="264"/>
        <v>0</v>
      </c>
      <c r="P271" s="280"/>
      <c r="Q271" s="43">
        <v>1.2E-2</v>
      </c>
      <c r="R271" s="72">
        <f t="shared" si="265"/>
        <v>0</v>
      </c>
      <c r="S271" s="282"/>
      <c r="T271" s="283"/>
      <c r="U271" s="296"/>
      <c r="V271" s="88">
        <f t="shared" si="252"/>
        <v>0</v>
      </c>
      <c r="W271" s="280"/>
      <c r="X271" s="43">
        <v>1.302E-2</v>
      </c>
      <c r="Y271" s="88">
        <f t="shared" si="266"/>
        <v>0</v>
      </c>
      <c r="Z271" s="282"/>
      <c r="AA271" s="283"/>
      <c r="AB271" s="296"/>
      <c r="AC271" s="246">
        <f t="shared" si="274"/>
        <v>0</v>
      </c>
      <c r="AD271" s="280"/>
      <c r="AE271" s="43">
        <v>1.3827000000000001E-2</v>
      </c>
      <c r="AF271" s="88">
        <f t="shared" si="277"/>
        <v>0</v>
      </c>
      <c r="AG271" s="282"/>
      <c r="AH271" s="286"/>
      <c r="AI271" s="296"/>
      <c r="AJ271" s="88">
        <f t="shared" si="267"/>
        <v>0</v>
      </c>
      <c r="AK271" s="280"/>
      <c r="AL271" s="43">
        <v>1.4795000000000001E-2</v>
      </c>
      <c r="AM271" s="302">
        <f t="shared" si="268"/>
        <v>0</v>
      </c>
      <c r="AN271" s="302"/>
      <c r="AO271" s="286"/>
      <c r="AP271" s="296"/>
      <c r="AQ271" s="304">
        <f t="shared" si="258"/>
        <v>0</v>
      </c>
      <c r="AR271" s="280">
        <v>1000</v>
      </c>
      <c r="AS271" s="43">
        <v>1.4999999999999999E-2</v>
      </c>
      <c r="AT271" s="302">
        <f t="shared" si="269"/>
        <v>15</v>
      </c>
      <c r="AU271" s="302"/>
      <c r="AV271" s="286"/>
      <c r="AW271" s="296"/>
      <c r="AX271" s="302">
        <f t="shared" si="259"/>
        <v>15</v>
      </c>
      <c r="AY271" s="280">
        <v>1000</v>
      </c>
      <c r="AZ271" s="43">
        <v>1.5900000000000001E-2</v>
      </c>
      <c r="BA271" s="310">
        <f t="shared" si="270"/>
        <v>15.9</v>
      </c>
      <c r="BB271" s="310"/>
      <c r="BC271" s="311"/>
      <c r="BD271" s="296"/>
      <c r="BE271" s="310">
        <f t="shared" si="260"/>
        <v>15.9</v>
      </c>
      <c r="BF271" s="280">
        <v>1000</v>
      </c>
      <c r="BG271" s="43">
        <v>1.6934000000000001E-2</v>
      </c>
      <c r="BH271" s="302">
        <f t="shared" si="271"/>
        <v>16.934000000000001</v>
      </c>
      <c r="BI271" s="302"/>
      <c r="BJ271" s="311"/>
      <c r="BK271" s="319"/>
      <c r="BL271" s="302">
        <f t="shared" si="261"/>
        <v>16.934000000000001</v>
      </c>
      <c r="BM271" s="280">
        <v>1000</v>
      </c>
      <c r="BN271" s="43">
        <v>1.7950000000000001E-2</v>
      </c>
      <c r="BO271" s="302">
        <f t="shared" si="272"/>
        <v>17.95</v>
      </c>
      <c r="BP271" s="302"/>
      <c r="BQ271" s="311"/>
      <c r="BR271" s="296"/>
      <c r="BS271" s="302">
        <f t="shared" si="262"/>
        <v>17.95</v>
      </c>
      <c r="BT271" s="75"/>
      <c r="BU271" s="332">
        <v>1.9026999999999999E-2</v>
      </c>
      <c r="BV271" s="190">
        <f t="shared" si="279"/>
        <v>0</v>
      </c>
      <c r="BW271" s="335"/>
      <c r="BX271" s="344"/>
      <c r="BY271" s="334"/>
      <c r="BZ271" s="190">
        <f t="shared" si="275"/>
        <v>0</v>
      </c>
      <c r="CA271" s="6"/>
      <c r="CB271" s="6"/>
      <c r="CC271" s="194">
        <f t="shared" si="273"/>
        <v>0</v>
      </c>
      <c r="CD271" s="190"/>
      <c r="CE271" s="142"/>
      <c r="CF271" s="204"/>
      <c r="CG271" s="194">
        <f t="shared" si="263"/>
        <v>0</v>
      </c>
      <c r="CH271" s="353"/>
      <c r="CI271" s="352"/>
      <c r="CJ271" s="348">
        <f t="shared" si="255"/>
        <v>0</v>
      </c>
      <c r="CK271" s="348"/>
      <c r="CL271" s="142"/>
      <c r="CM271" s="218"/>
      <c r="CN271" s="348">
        <f t="shared" si="256"/>
        <v>0</v>
      </c>
      <c r="CO271" s="355"/>
      <c r="CP271" s="220">
        <f t="shared" si="257"/>
        <v>65.784000000000006</v>
      </c>
      <c r="CQ271" s="220">
        <f t="shared" si="278"/>
        <v>65.784000000000006</v>
      </c>
      <c r="CR271" s="6"/>
      <c r="CS271" s="226"/>
    </row>
    <row r="272" spans="1:97" s="2" customFormat="1" ht="30">
      <c r="A272" s="6" t="s">
        <v>686</v>
      </c>
      <c r="B272" s="6" t="s">
        <v>675</v>
      </c>
      <c r="C272" s="6" t="s">
        <v>568</v>
      </c>
      <c r="D272" s="274" t="s">
        <v>474</v>
      </c>
      <c r="E272" s="43">
        <v>4528</v>
      </c>
      <c r="F272" s="6"/>
      <c r="G272" s="6" t="s">
        <v>683</v>
      </c>
      <c r="H272" s="54"/>
      <c r="I272" s="280"/>
      <c r="J272" s="267" t="s">
        <v>476</v>
      </c>
      <c r="K272" s="72"/>
      <c r="L272" s="282"/>
      <c r="M272" s="283"/>
      <c r="N272" s="284"/>
      <c r="O272" s="75">
        <f t="shared" si="264"/>
        <v>0</v>
      </c>
      <c r="P272" s="280"/>
      <c r="Q272" s="43">
        <v>1.2E-2</v>
      </c>
      <c r="R272" s="72">
        <f t="shared" si="265"/>
        <v>0</v>
      </c>
      <c r="S272" s="282"/>
      <c r="T272" s="283"/>
      <c r="U272" s="296"/>
      <c r="V272" s="88">
        <f t="shared" si="252"/>
        <v>0</v>
      </c>
      <c r="W272" s="280"/>
      <c r="X272" s="43">
        <v>1.302E-2</v>
      </c>
      <c r="Y272" s="88">
        <f t="shared" si="266"/>
        <v>0</v>
      </c>
      <c r="Z272" s="282"/>
      <c r="AA272" s="283"/>
      <c r="AB272" s="296"/>
      <c r="AC272" s="246">
        <f t="shared" si="274"/>
        <v>0</v>
      </c>
      <c r="AD272" s="280"/>
      <c r="AE272" s="43">
        <v>1.3827000000000001E-2</v>
      </c>
      <c r="AF272" s="88">
        <f t="shared" si="277"/>
        <v>0</v>
      </c>
      <c r="AG272" s="282"/>
      <c r="AH272" s="286"/>
      <c r="AI272" s="296"/>
      <c r="AJ272" s="88">
        <f t="shared" si="267"/>
        <v>0</v>
      </c>
      <c r="AK272" s="280"/>
      <c r="AL272" s="43">
        <v>1.4795000000000001E-2</v>
      </c>
      <c r="AM272" s="302">
        <f t="shared" si="268"/>
        <v>0</v>
      </c>
      <c r="AN272" s="302"/>
      <c r="AO272" s="286"/>
      <c r="AP272" s="296"/>
      <c r="AQ272" s="304">
        <f t="shared" si="258"/>
        <v>0</v>
      </c>
      <c r="AR272" s="280">
        <v>1000</v>
      </c>
      <c r="AS272" s="43">
        <v>1.4999999999999999E-2</v>
      </c>
      <c r="AT272" s="302">
        <f t="shared" si="269"/>
        <v>15</v>
      </c>
      <c r="AU272" s="302"/>
      <c r="AV272" s="286"/>
      <c r="AW272" s="296"/>
      <c r="AX272" s="302">
        <f t="shared" si="259"/>
        <v>15</v>
      </c>
      <c r="AY272" s="280">
        <v>1000</v>
      </c>
      <c r="AZ272" s="43">
        <v>1.5900000000000001E-2</v>
      </c>
      <c r="BA272" s="310">
        <f t="shared" si="270"/>
        <v>15.9</v>
      </c>
      <c r="BB272" s="310"/>
      <c r="BC272" s="311"/>
      <c r="BD272" s="296"/>
      <c r="BE272" s="310">
        <f t="shared" si="260"/>
        <v>15.9</v>
      </c>
      <c r="BF272" s="280">
        <v>1000</v>
      </c>
      <c r="BG272" s="43">
        <v>1.6934000000000001E-2</v>
      </c>
      <c r="BH272" s="302">
        <f t="shared" si="271"/>
        <v>16.934000000000001</v>
      </c>
      <c r="BI272" s="302"/>
      <c r="BJ272" s="311"/>
      <c r="BK272" s="319"/>
      <c r="BL272" s="302">
        <f t="shared" si="261"/>
        <v>16.934000000000001</v>
      </c>
      <c r="BM272" s="280">
        <v>1000</v>
      </c>
      <c r="BN272" s="43">
        <v>1.7950000000000001E-2</v>
      </c>
      <c r="BO272" s="302">
        <f t="shared" si="272"/>
        <v>17.95</v>
      </c>
      <c r="BP272" s="302"/>
      <c r="BQ272" s="311"/>
      <c r="BR272" s="296"/>
      <c r="BS272" s="302">
        <f t="shared" si="262"/>
        <v>17.95</v>
      </c>
      <c r="BT272" s="75"/>
      <c r="BU272" s="332">
        <v>1.9026999999999999E-2</v>
      </c>
      <c r="BV272" s="190">
        <f t="shared" si="279"/>
        <v>0</v>
      </c>
      <c r="BW272" s="335"/>
      <c r="BX272" s="344"/>
      <c r="BY272" s="334"/>
      <c r="BZ272" s="190">
        <f t="shared" si="275"/>
        <v>0</v>
      </c>
      <c r="CA272" s="6"/>
      <c r="CB272" s="6"/>
      <c r="CC272" s="194">
        <f t="shared" si="273"/>
        <v>0</v>
      </c>
      <c r="CD272" s="190"/>
      <c r="CE272" s="142"/>
      <c r="CF272" s="204"/>
      <c r="CG272" s="194">
        <f t="shared" si="263"/>
        <v>0</v>
      </c>
      <c r="CH272" s="353"/>
      <c r="CI272" s="352"/>
      <c r="CJ272" s="348">
        <f t="shared" si="255"/>
        <v>0</v>
      </c>
      <c r="CK272" s="348"/>
      <c r="CL272" s="142"/>
      <c r="CM272" s="218"/>
      <c r="CN272" s="348">
        <f t="shared" si="256"/>
        <v>0</v>
      </c>
      <c r="CO272" s="355"/>
      <c r="CP272" s="220">
        <f t="shared" si="257"/>
        <v>65.784000000000006</v>
      </c>
      <c r="CQ272" s="220">
        <f t="shared" si="278"/>
        <v>65.784000000000006</v>
      </c>
      <c r="CR272" s="6"/>
      <c r="CS272" s="226"/>
    </row>
    <row r="273" spans="1:97" s="2" customFormat="1" ht="30">
      <c r="A273" s="6" t="s">
        <v>687</v>
      </c>
      <c r="B273" s="6" t="s">
        <v>675</v>
      </c>
      <c r="C273" s="6" t="s">
        <v>568</v>
      </c>
      <c r="D273" s="274" t="s">
        <v>474</v>
      </c>
      <c r="E273" s="43">
        <v>4529</v>
      </c>
      <c r="F273" s="43"/>
      <c r="G273" s="6" t="s">
        <v>683</v>
      </c>
      <c r="H273" s="54"/>
      <c r="I273" s="280"/>
      <c r="J273" s="267" t="s">
        <v>476</v>
      </c>
      <c r="K273" s="72"/>
      <c r="L273" s="282"/>
      <c r="M273" s="283"/>
      <c r="N273" s="284"/>
      <c r="O273" s="75">
        <f t="shared" si="264"/>
        <v>0</v>
      </c>
      <c r="P273" s="280"/>
      <c r="Q273" s="43">
        <v>1.2E-2</v>
      </c>
      <c r="R273" s="72">
        <f t="shared" si="265"/>
        <v>0</v>
      </c>
      <c r="S273" s="282"/>
      <c r="T273" s="283"/>
      <c r="U273" s="296"/>
      <c r="V273" s="88">
        <f t="shared" si="252"/>
        <v>0</v>
      </c>
      <c r="W273" s="280"/>
      <c r="X273" s="43">
        <v>1.302E-2</v>
      </c>
      <c r="Y273" s="88">
        <f t="shared" si="266"/>
        <v>0</v>
      </c>
      <c r="Z273" s="282"/>
      <c r="AA273" s="283"/>
      <c r="AB273" s="296"/>
      <c r="AC273" s="246">
        <f t="shared" si="274"/>
        <v>0</v>
      </c>
      <c r="AD273" s="280"/>
      <c r="AE273" s="43">
        <v>1.3827000000000001E-2</v>
      </c>
      <c r="AF273" s="88">
        <f t="shared" si="277"/>
        <v>0</v>
      </c>
      <c r="AG273" s="282"/>
      <c r="AH273" s="286"/>
      <c r="AI273" s="296"/>
      <c r="AJ273" s="88">
        <f t="shared" si="267"/>
        <v>0</v>
      </c>
      <c r="AK273" s="280"/>
      <c r="AL273" s="43">
        <v>1.4795000000000001E-2</v>
      </c>
      <c r="AM273" s="302">
        <f t="shared" si="268"/>
        <v>0</v>
      </c>
      <c r="AN273" s="302"/>
      <c r="AO273" s="286"/>
      <c r="AP273" s="296"/>
      <c r="AQ273" s="304">
        <f t="shared" si="258"/>
        <v>0</v>
      </c>
      <c r="AR273" s="280">
        <v>1000</v>
      </c>
      <c r="AS273" s="43">
        <v>1.4999999999999999E-2</v>
      </c>
      <c r="AT273" s="302">
        <f t="shared" si="269"/>
        <v>15</v>
      </c>
      <c r="AU273" s="302"/>
      <c r="AV273" s="286"/>
      <c r="AW273" s="296"/>
      <c r="AX273" s="302">
        <f t="shared" si="259"/>
        <v>15</v>
      </c>
      <c r="AY273" s="280">
        <v>1000</v>
      </c>
      <c r="AZ273" s="43">
        <v>1.5900000000000001E-2</v>
      </c>
      <c r="BA273" s="310">
        <f t="shared" si="270"/>
        <v>15.9</v>
      </c>
      <c r="BB273" s="310"/>
      <c r="BC273" s="311"/>
      <c r="BD273" s="296"/>
      <c r="BE273" s="310">
        <f t="shared" si="260"/>
        <v>15.9</v>
      </c>
      <c r="BF273" s="280">
        <v>1000</v>
      </c>
      <c r="BG273" s="43">
        <v>1.6934000000000001E-2</v>
      </c>
      <c r="BH273" s="302">
        <f t="shared" si="271"/>
        <v>16.934000000000001</v>
      </c>
      <c r="BI273" s="302"/>
      <c r="BJ273" s="311"/>
      <c r="BK273" s="319"/>
      <c r="BL273" s="302">
        <f t="shared" si="261"/>
        <v>16.934000000000001</v>
      </c>
      <c r="BM273" s="280">
        <v>1000</v>
      </c>
      <c r="BN273" s="43">
        <v>1.7950000000000001E-2</v>
      </c>
      <c r="BO273" s="302">
        <f t="shared" si="272"/>
        <v>17.95</v>
      </c>
      <c r="BP273" s="302"/>
      <c r="BQ273" s="311"/>
      <c r="BR273" s="296"/>
      <c r="BS273" s="302">
        <f t="shared" si="262"/>
        <v>17.95</v>
      </c>
      <c r="BT273" s="75"/>
      <c r="BU273" s="332">
        <v>1.9026999999999999E-2</v>
      </c>
      <c r="BV273" s="190">
        <f t="shared" si="279"/>
        <v>0</v>
      </c>
      <c r="BW273" s="335"/>
      <c r="BX273" s="344"/>
      <c r="BY273" s="334"/>
      <c r="BZ273" s="190">
        <f t="shared" si="275"/>
        <v>0</v>
      </c>
      <c r="CA273" s="190"/>
      <c r="CB273" s="190"/>
      <c r="CC273" s="194">
        <f t="shared" si="273"/>
        <v>0</v>
      </c>
      <c r="CD273" s="190"/>
      <c r="CE273" s="142"/>
      <c r="CF273" s="204"/>
      <c r="CG273" s="194">
        <f t="shared" si="263"/>
        <v>0</v>
      </c>
      <c r="CH273" s="379"/>
      <c r="CI273" s="352"/>
      <c r="CJ273" s="348">
        <f t="shared" si="255"/>
        <v>0</v>
      </c>
      <c r="CK273" s="348"/>
      <c r="CL273" s="142"/>
      <c r="CM273" s="218"/>
      <c r="CN273" s="348">
        <f t="shared" si="256"/>
        <v>0</v>
      </c>
      <c r="CO273" s="355"/>
      <c r="CP273" s="220">
        <f t="shared" si="257"/>
        <v>65.784000000000006</v>
      </c>
      <c r="CQ273" s="220">
        <f t="shared" si="278"/>
        <v>65.784000000000006</v>
      </c>
      <c r="CR273" s="6"/>
      <c r="CS273" s="226"/>
    </row>
    <row r="274" spans="1:97" s="2" customFormat="1" ht="30">
      <c r="A274" s="6" t="s">
        <v>688</v>
      </c>
      <c r="B274" s="6" t="s">
        <v>675</v>
      </c>
      <c r="C274" s="6" t="s">
        <v>568</v>
      </c>
      <c r="D274" s="274" t="s">
        <v>474</v>
      </c>
      <c r="E274" s="43">
        <v>4530</v>
      </c>
      <c r="F274" s="43"/>
      <c r="G274" s="6" t="s">
        <v>683</v>
      </c>
      <c r="H274" s="54"/>
      <c r="I274" s="280"/>
      <c r="J274" s="267" t="s">
        <v>476</v>
      </c>
      <c r="K274" s="72"/>
      <c r="L274" s="282"/>
      <c r="M274" s="283"/>
      <c r="N274" s="284"/>
      <c r="O274" s="75">
        <f t="shared" si="264"/>
        <v>0</v>
      </c>
      <c r="P274" s="280"/>
      <c r="Q274" s="43">
        <v>1.2E-2</v>
      </c>
      <c r="R274" s="72">
        <f t="shared" si="265"/>
        <v>0</v>
      </c>
      <c r="S274" s="282"/>
      <c r="T274" s="283"/>
      <c r="U274" s="296"/>
      <c r="V274" s="88">
        <f t="shared" si="252"/>
        <v>0</v>
      </c>
      <c r="W274" s="280"/>
      <c r="X274" s="43">
        <v>1.302E-2</v>
      </c>
      <c r="Y274" s="88">
        <f t="shared" si="266"/>
        <v>0</v>
      </c>
      <c r="Z274" s="282"/>
      <c r="AA274" s="283"/>
      <c r="AB274" s="296"/>
      <c r="AC274" s="246">
        <f t="shared" si="274"/>
        <v>0</v>
      </c>
      <c r="AD274" s="280"/>
      <c r="AE274" s="43">
        <v>1.3827000000000001E-2</v>
      </c>
      <c r="AF274" s="88">
        <f t="shared" si="277"/>
        <v>0</v>
      </c>
      <c r="AG274" s="282"/>
      <c r="AH274" s="286"/>
      <c r="AI274" s="296"/>
      <c r="AJ274" s="88">
        <f t="shared" si="267"/>
        <v>0</v>
      </c>
      <c r="AK274" s="280"/>
      <c r="AL274" s="43">
        <v>1.4795000000000001E-2</v>
      </c>
      <c r="AM274" s="302">
        <f t="shared" si="268"/>
        <v>0</v>
      </c>
      <c r="AN274" s="302"/>
      <c r="AO274" s="286"/>
      <c r="AP274" s="296"/>
      <c r="AQ274" s="304">
        <f t="shared" si="258"/>
        <v>0</v>
      </c>
      <c r="AR274" s="280">
        <v>1000</v>
      </c>
      <c r="AS274" s="43">
        <v>1.4999999999999999E-2</v>
      </c>
      <c r="AT274" s="302">
        <f t="shared" si="269"/>
        <v>15</v>
      </c>
      <c r="AU274" s="302"/>
      <c r="AV274" s="286"/>
      <c r="AW274" s="296"/>
      <c r="AX274" s="302">
        <f t="shared" si="259"/>
        <v>15</v>
      </c>
      <c r="AY274" s="280">
        <v>1000</v>
      </c>
      <c r="AZ274" s="43">
        <v>1.5900000000000001E-2</v>
      </c>
      <c r="BA274" s="310">
        <f t="shared" si="270"/>
        <v>15.9</v>
      </c>
      <c r="BB274" s="310"/>
      <c r="BC274" s="311"/>
      <c r="BD274" s="296"/>
      <c r="BE274" s="310">
        <f t="shared" si="260"/>
        <v>15.9</v>
      </c>
      <c r="BF274" s="280">
        <v>1000</v>
      </c>
      <c r="BG274" s="43">
        <v>1.6934000000000001E-2</v>
      </c>
      <c r="BH274" s="302">
        <f t="shared" si="271"/>
        <v>16.934000000000001</v>
      </c>
      <c r="BI274" s="302"/>
      <c r="BJ274" s="311"/>
      <c r="BK274" s="319"/>
      <c r="BL274" s="302">
        <f t="shared" si="261"/>
        <v>16.934000000000001</v>
      </c>
      <c r="BM274" s="280">
        <v>1000</v>
      </c>
      <c r="BN274" s="43">
        <v>1.7950000000000001E-2</v>
      </c>
      <c r="BO274" s="302">
        <f t="shared" si="272"/>
        <v>17.95</v>
      </c>
      <c r="BP274" s="302"/>
      <c r="BQ274" s="311"/>
      <c r="BR274" s="296"/>
      <c r="BS274" s="302">
        <f t="shared" si="262"/>
        <v>17.95</v>
      </c>
      <c r="BT274" s="75"/>
      <c r="BU274" s="332">
        <v>1.9026999999999999E-2</v>
      </c>
      <c r="BV274" s="190">
        <f t="shared" si="279"/>
        <v>0</v>
      </c>
      <c r="BW274" s="335"/>
      <c r="BX274" s="344"/>
      <c r="BY274" s="334"/>
      <c r="BZ274" s="190">
        <f t="shared" si="275"/>
        <v>0</v>
      </c>
      <c r="CA274" s="190"/>
      <c r="CB274" s="190"/>
      <c r="CC274" s="194">
        <f t="shared" si="273"/>
        <v>0</v>
      </c>
      <c r="CD274" s="190"/>
      <c r="CE274" s="142"/>
      <c r="CF274" s="204"/>
      <c r="CG274" s="194">
        <f t="shared" si="263"/>
        <v>0</v>
      </c>
      <c r="CH274" s="379"/>
      <c r="CI274" s="352"/>
      <c r="CJ274" s="348">
        <f t="shared" si="255"/>
        <v>0</v>
      </c>
      <c r="CK274" s="348"/>
      <c r="CL274" s="142"/>
      <c r="CM274" s="218"/>
      <c r="CN274" s="348">
        <f t="shared" si="256"/>
        <v>0</v>
      </c>
      <c r="CO274" s="355"/>
      <c r="CP274" s="220">
        <f t="shared" si="257"/>
        <v>65.784000000000006</v>
      </c>
      <c r="CQ274" s="220">
        <f t="shared" si="278"/>
        <v>65.784000000000006</v>
      </c>
      <c r="CR274" s="6"/>
      <c r="CS274" s="226"/>
    </row>
    <row r="275" spans="1:97" s="2" customFormat="1" ht="30">
      <c r="A275" s="6" t="s">
        <v>689</v>
      </c>
      <c r="B275" s="6" t="s">
        <v>690</v>
      </c>
      <c r="C275" s="6" t="s">
        <v>568</v>
      </c>
      <c r="D275" s="274" t="s">
        <v>474</v>
      </c>
      <c r="E275" s="43">
        <v>4531</v>
      </c>
      <c r="F275" s="43"/>
      <c r="G275" s="6" t="s">
        <v>683</v>
      </c>
      <c r="H275" s="54"/>
      <c r="I275" s="280"/>
      <c r="J275" s="267" t="s">
        <v>476</v>
      </c>
      <c r="K275" s="72"/>
      <c r="L275" s="282"/>
      <c r="M275" s="283"/>
      <c r="N275" s="284"/>
      <c r="O275" s="75">
        <f t="shared" si="264"/>
        <v>0</v>
      </c>
      <c r="P275" s="280"/>
      <c r="Q275" s="43">
        <v>1.2E-2</v>
      </c>
      <c r="R275" s="72">
        <f t="shared" si="265"/>
        <v>0</v>
      </c>
      <c r="S275" s="282"/>
      <c r="T275" s="283"/>
      <c r="U275" s="296"/>
      <c r="V275" s="88">
        <f t="shared" si="252"/>
        <v>0</v>
      </c>
      <c r="W275" s="280"/>
      <c r="X275" s="43">
        <v>1.302E-2</v>
      </c>
      <c r="Y275" s="88">
        <f t="shared" si="266"/>
        <v>0</v>
      </c>
      <c r="Z275" s="282"/>
      <c r="AA275" s="283"/>
      <c r="AB275" s="296"/>
      <c r="AC275" s="246">
        <f t="shared" si="274"/>
        <v>0</v>
      </c>
      <c r="AD275" s="280"/>
      <c r="AE275" s="43">
        <v>1.3827000000000001E-2</v>
      </c>
      <c r="AF275" s="88">
        <f t="shared" si="277"/>
        <v>0</v>
      </c>
      <c r="AG275" s="282"/>
      <c r="AH275" s="286"/>
      <c r="AI275" s="296"/>
      <c r="AJ275" s="88">
        <f t="shared" si="267"/>
        <v>0</v>
      </c>
      <c r="AK275" s="280"/>
      <c r="AL275" s="43">
        <v>1.4795000000000001E-2</v>
      </c>
      <c r="AM275" s="302">
        <f t="shared" si="268"/>
        <v>0</v>
      </c>
      <c r="AN275" s="302"/>
      <c r="AO275" s="286"/>
      <c r="AP275" s="296"/>
      <c r="AQ275" s="304">
        <f t="shared" si="258"/>
        <v>0</v>
      </c>
      <c r="AR275" s="280">
        <v>1000</v>
      </c>
      <c r="AS275" s="43">
        <v>1.4999999999999999E-2</v>
      </c>
      <c r="AT275" s="302">
        <f t="shared" si="269"/>
        <v>15</v>
      </c>
      <c r="AU275" s="302"/>
      <c r="AV275" s="286"/>
      <c r="AW275" s="296"/>
      <c r="AX275" s="302">
        <f t="shared" si="259"/>
        <v>15</v>
      </c>
      <c r="AY275" s="280">
        <v>1000</v>
      </c>
      <c r="AZ275" s="43">
        <v>1.5900000000000001E-2</v>
      </c>
      <c r="BA275" s="310">
        <f t="shared" si="270"/>
        <v>15.9</v>
      </c>
      <c r="BB275" s="310"/>
      <c r="BC275" s="311"/>
      <c r="BD275" s="296"/>
      <c r="BE275" s="310">
        <f t="shared" si="260"/>
        <v>15.9</v>
      </c>
      <c r="BF275" s="280">
        <v>1000</v>
      </c>
      <c r="BG275" s="43">
        <v>1.6934000000000001E-2</v>
      </c>
      <c r="BH275" s="302">
        <f t="shared" si="271"/>
        <v>16.934000000000001</v>
      </c>
      <c r="BI275" s="302"/>
      <c r="BJ275" s="311"/>
      <c r="BK275" s="319"/>
      <c r="BL275" s="302">
        <f t="shared" si="261"/>
        <v>16.934000000000001</v>
      </c>
      <c r="BM275" s="280">
        <v>1000</v>
      </c>
      <c r="BN275" s="43">
        <v>1.7950000000000001E-2</v>
      </c>
      <c r="BO275" s="302">
        <f t="shared" si="272"/>
        <v>17.95</v>
      </c>
      <c r="BP275" s="302"/>
      <c r="BQ275" s="311"/>
      <c r="BR275" s="296"/>
      <c r="BS275" s="302">
        <f t="shared" si="262"/>
        <v>17.95</v>
      </c>
      <c r="BT275" s="75"/>
      <c r="BU275" s="332">
        <v>1.9026999999999999E-2</v>
      </c>
      <c r="BV275" s="190">
        <f t="shared" si="279"/>
        <v>0</v>
      </c>
      <c r="BW275" s="335"/>
      <c r="BX275" s="344"/>
      <c r="BY275" s="334"/>
      <c r="BZ275" s="190">
        <f t="shared" si="275"/>
        <v>0</v>
      </c>
      <c r="CA275" s="190"/>
      <c r="CB275" s="190"/>
      <c r="CC275" s="194">
        <f t="shared" si="273"/>
        <v>0</v>
      </c>
      <c r="CD275" s="190"/>
      <c r="CE275" s="142"/>
      <c r="CF275" s="204"/>
      <c r="CG275" s="194">
        <f t="shared" si="263"/>
        <v>0</v>
      </c>
      <c r="CH275" s="379"/>
      <c r="CI275" s="352"/>
      <c r="CJ275" s="348">
        <f t="shared" si="255"/>
        <v>0</v>
      </c>
      <c r="CK275" s="348"/>
      <c r="CL275" s="142"/>
      <c r="CM275" s="218"/>
      <c r="CN275" s="348">
        <f t="shared" si="256"/>
        <v>0</v>
      </c>
      <c r="CO275" s="355"/>
      <c r="CP275" s="220">
        <f t="shared" si="257"/>
        <v>65.784000000000006</v>
      </c>
      <c r="CQ275" s="220">
        <f t="shared" si="278"/>
        <v>65.784000000000006</v>
      </c>
      <c r="CR275" s="6"/>
      <c r="CS275" s="226"/>
    </row>
    <row r="276" spans="1:97" s="2" customFormat="1" ht="30">
      <c r="A276" s="6" t="s">
        <v>3618</v>
      </c>
      <c r="B276" s="6" t="s">
        <v>71</v>
      </c>
      <c r="C276" s="6" t="s">
        <v>568</v>
      </c>
      <c r="D276" s="274" t="s">
        <v>474</v>
      </c>
      <c r="E276" s="43">
        <v>4769</v>
      </c>
      <c r="F276" s="43"/>
      <c r="G276" s="41" t="s">
        <v>41</v>
      </c>
      <c r="H276" s="54" t="s">
        <v>691</v>
      </c>
      <c r="I276" s="280">
        <v>51020</v>
      </c>
      <c r="J276" s="267" t="s">
        <v>476</v>
      </c>
      <c r="K276" s="72">
        <v>1804.97</v>
      </c>
      <c r="L276" s="282"/>
      <c r="M276" s="283"/>
      <c r="N276" s="284"/>
      <c r="O276" s="75">
        <f t="shared" si="264"/>
        <v>1804.97</v>
      </c>
      <c r="P276" s="280">
        <v>50520</v>
      </c>
      <c r="Q276" s="43">
        <v>1.2E-2</v>
      </c>
      <c r="R276" s="72">
        <f t="shared" si="265"/>
        <v>606.24</v>
      </c>
      <c r="S276" s="282"/>
      <c r="T276" s="283"/>
      <c r="U276" s="296"/>
      <c r="V276" s="300">
        <f t="shared" si="252"/>
        <v>606.24</v>
      </c>
      <c r="W276" s="280">
        <v>50520</v>
      </c>
      <c r="X276" s="43">
        <v>1.302E-2</v>
      </c>
      <c r="Y276" s="88">
        <f t="shared" si="266"/>
        <v>657.7704</v>
      </c>
      <c r="Z276" s="282"/>
      <c r="AA276" s="283"/>
      <c r="AB276" s="296"/>
      <c r="AC276" s="301">
        <f t="shared" si="274"/>
        <v>657.7704</v>
      </c>
      <c r="AD276" s="280">
        <v>50520</v>
      </c>
      <c r="AE276" s="43">
        <v>1.3827000000000001E-2</v>
      </c>
      <c r="AF276" s="88">
        <f t="shared" si="277"/>
        <v>698.54004000000009</v>
      </c>
      <c r="AG276" s="282"/>
      <c r="AH276" s="286"/>
      <c r="AI276" s="296"/>
      <c r="AJ276" s="300">
        <f t="shared" si="267"/>
        <v>698.54004000000009</v>
      </c>
      <c r="AK276" s="280">
        <v>50520</v>
      </c>
      <c r="AL276" s="43">
        <v>1.4795000000000001E-2</v>
      </c>
      <c r="AM276" s="302">
        <f t="shared" si="268"/>
        <v>747.4434</v>
      </c>
      <c r="AN276" s="302"/>
      <c r="AO276" s="286"/>
      <c r="AP276" s="296"/>
      <c r="AQ276" s="304">
        <f t="shared" si="258"/>
        <v>747.4434</v>
      </c>
      <c r="AR276" s="280"/>
      <c r="AS276" s="43">
        <v>1.4999999999999999E-2</v>
      </c>
      <c r="AT276" s="302">
        <f t="shared" si="269"/>
        <v>0</v>
      </c>
      <c r="AU276" s="302"/>
      <c r="AV276" s="286"/>
      <c r="AW276" s="296"/>
      <c r="AX276" s="302">
        <f t="shared" si="259"/>
        <v>0</v>
      </c>
      <c r="AY276" s="280"/>
      <c r="AZ276" s="43">
        <v>1.5900000000000001E-2</v>
      </c>
      <c r="BA276" s="310">
        <f t="shared" si="270"/>
        <v>0</v>
      </c>
      <c r="BB276" s="310"/>
      <c r="BC276" s="311"/>
      <c r="BD276" s="296"/>
      <c r="BE276" s="310">
        <f t="shared" si="260"/>
        <v>0</v>
      </c>
      <c r="BF276" s="280"/>
      <c r="BG276" s="43">
        <v>1.6934000000000001E-2</v>
      </c>
      <c r="BH276" s="302">
        <f t="shared" si="271"/>
        <v>0</v>
      </c>
      <c r="BI276" s="302"/>
      <c r="BJ276" s="311"/>
      <c r="BK276" s="319"/>
      <c r="BL276" s="302">
        <f t="shared" si="261"/>
        <v>0</v>
      </c>
      <c r="BM276" s="280"/>
      <c r="BN276" s="43">
        <v>1.7950000000000001E-2</v>
      </c>
      <c r="BO276" s="302">
        <f t="shared" si="272"/>
        <v>0</v>
      </c>
      <c r="BP276" s="302"/>
      <c r="BQ276" s="311"/>
      <c r="BR276" s="296"/>
      <c r="BS276" s="302">
        <f t="shared" si="262"/>
        <v>0</v>
      </c>
      <c r="BT276" s="75"/>
      <c r="BU276" s="332">
        <v>1.9026999999999999E-2</v>
      </c>
      <c r="BV276" s="190">
        <f t="shared" si="279"/>
        <v>0</v>
      </c>
      <c r="BW276" s="335"/>
      <c r="BX276" s="344"/>
      <c r="BY276" s="334"/>
      <c r="BZ276" s="190">
        <f t="shared" si="275"/>
        <v>0</v>
      </c>
      <c r="CA276" s="190"/>
      <c r="CB276" s="190"/>
      <c r="CC276" s="194">
        <f t="shared" si="273"/>
        <v>0</v>
      </c>
      <c r="CD276" s="190"/>
      <c r="CE276" s="142"/>
      <c r="CF276" s="204"/>
      <c r="CG276" s="194">
        <f t="shared" si="263"/>
        <v>0</v>
      </c>
      <c r="CH276" s="379"/>
      <c r="CI276" s="352"/>
      <c r="CJ276" s="348">
        <f t="shared" si="255"/>
        <v>0</v>
      </c>
      <c r="CK276" s="348"/>
      <c r="CL276" s="142"/>
      <c r="CM276" s="218"/>
      <c r="CN276" s="348">
        <f t="shared" si="256"/>
        <v>0</v>
      </c>
      <c r="CO276" s="355"/>
      <c r="CP276" s="220">
        <f t="shared" si="257"/>
        <v>4514.9638400000003</v>
      </c>
      <c r="CQ276" s="221"/>
      <c r="CR276" s="6"/>
      <c r="CS276" s="226"/>
    </row>
    <row r="277" spans="1:97" s="2" customFormat="1" ht="30">
      <c r="A277" s="6" t="s">
        <v>679</v>
      </c>
      <c r="B277" s="6" t="s">
        <v>71</v>
      </c>
      <c r="C277" s="6" t="s">
        <v>568</v>
      </c>
      <c r="D277" s="274" t="s">
        <v>474</v>
      </c>
      <c r="E277" s="267">
        <v>4770</v>
      </c>
      <c r="F277" s="267"/>
      <c r="G277" s="41" t="s">
        <v>41</v>
      </c>
      <c r="H277" s="54" t="s">
        <v>692</v>
      </c>
      <c r="I277" s="6"/>
      <c r="J277" s="267" t="s">
        <v>476</v>
      </c>
      <c r="K277" s="6"/>
      <c r="L277" s="282"/>
      <c r="M277" s="283"/>
      <c r="N277" s="284"/>
      <c r="O277" s="75">
        <f t="shared" si="264"/>
        <v>0</v>
      </c>
      <c r="P277" s="280">
        <v>218000</v>
      </c>
      <c r="Q277" s="43">
        <v>1.2E-2</v>
      </c>
      <c r="R277" s="72">
        <f t="shared" si="265"/>
        <v>2616</v>
      </c>
      <c r="S277" s="282"/>
      <c r="T277" s="283"/>
      <c r="U277" s="296"/>
      <c r="V277" s="88">
        <f t="shared" si="252"/>
        <v>2616</v>
      </c>
      <c r="W277" s="280">
        <v>218000</v>
      </c>
      <c r="X277" s="43">
        <v>1.302E-2</v>
      </c>
      <c r="Y277" s="88">
        <f t="shared" si="266"/>
        <v>2838.36</v>
      </c>
      <c r="Z277" s="282"/>
      <c r="AA277" s="283">
        <v>2838.36</v>
      </c>
      <c r="AB277" s="296">
        <v>2838.36</v>
      </c>
      <c r="AC277" s="246">
        <f t="shared" si="274"/>
        <v>0</v>
      </c>
      <c r="AD277" s="280">
        <v>218000</v>
      </c>
      <c r="AE277" s="43">
        <v>1.3827000000000001E-2</v>
      </c>
      <c r="AF277" s="88">
        <f t="shared" si="277"/>
        <v>3014.2860000000001</v>
      </c>
      <c r="AG277" s="282"/>
      <c r="AH277" s="286">
        <v>3014.2860000000001</v>
      </c>
      <c r="AI277" s="296">
        <v>3014.29</v>
      </c>
      <c r="AJ277" s="88">
        <f t="shared" si="267"/>
        <v>0</v>
      </c>
      <c r="AK277" s="280">
        <v>218000</v>
      </c>
      <c r="AL277" s="43">
        <v>1.4657E-2</v>
      </c>
      <c r="AM277" s="302">
        <f t="shared" si="268"/>
        <v>3195.2260000000001</v>
      </c>
      <c r="AN277" s="302"/>
      <c r="AO277" s="286">
        <v>3195.23</v>
      </c>
      <c r="AP277" s="296"/>
      <c r="AQ277" s="304">
        <f t="shared" si="258"/>
        <v>-3.9999999999054126E-3</v>
      </c>
      <c r="AR277" s="280">
        <v>41000</v>
      </c>
      <c r="AS277" s="43">
        <v>1.4999999999999999E-2</v>
      </c>
      <c r="AT277" s="302">
        <f t="shared" si="269"/>
        <v>615</v>
      </c>
      <c r="AU277" s="302"/>
      <c r="AV277" s="286">
        <v>615</v>
      </c>
      <c r="AW277" s="296">
        <v>615</v>
      </c>
      <c r="AX277" s="302">
        <f t="shared" si="259"/>
        <v>0</v>
      </c>
      <c r="AY277" s="280">
        <v>41000</v>
      </c>
      <c r="AZ277" s="43">
        <v>1.5900000000000001E-2</v>
      </c>
      <c r="BA277" s="310">
        <f t="shared" si="270"/>
        <v>651.90000000000009</v>
      </c>
      <c r="BB277" s="310"/>
      <c r="BC277" s="311">
        <v>651.9</v>
      </c>
      <c r="BD277" s="296">
        <v>651.9</v>
      </c>
      <c r="BE277" s="310">
        <f t="shared" si="260"/>
        <v>0</v>
      </c>
      <c r="BF277" s="280">
        <v>41000</v>
      </c>
      <c r="BG277" s="43">
        <v>1.6934000000000001E-2</v>
      </c>
      <c r="BH277" s="302">
        <f t="shared" si="271"/>
        <v>694.2940000000001</v>
      </c>
      <c r="BI277" s="302"/>
      <c r="BJ277" s="311">
        <v>694.29</v>
      </c>
      <c r="BK277" s="319">
        <v>694.29</v>
      </c>
      <c r="BL277" s="302">
        <f t="shared" si="261"/>
        <v>4.0000000001327862E-3</v>
      </c>
      <c r="BM277" s="280">
        <v>41000</v>
      </c>
      <c r="BN277" s="43">
        <v>3.4502999999999999E-2</v>
      </c>
      <c r="BO277" s="302">
        <f t="shared" si="272"/>
        <v>1414.623</v>
      </c>
      <c r="BP277" s="302"/>
      <c r="BQ277" s="311">
        <v>1414.62</v>
      </c>
      <c r="BR277" s="296"/>
      <c r="BS277" s="302">
        <f t="shared" si="262"/>
        <v>3.0000000001564331E-3</v>
      </c>
      <c r="BT277" s="75">
        <v>32000</v>
      </c>
      <c r="BU277" s="332">
        <v>2.5999999999999999E-2</v>
      </c>
      <c r="BV277" s="190">
        <f t="shared" si="279"/>
        <v>832</v>
      </c>
      <c r="BW277" s="335"/>
      <c r="BX277" s="344"/>
      <c r="BY277" s="334"/>
      <c r="BZ277" s="371">
        <f t="shared" si="275"/>
        <v>832</v>
      </c>
      <c r="CA277" s="369">
        <v>32000</v>
      </c>
      <c r="CB277" s="347">
        <v>3.4502999999999999E-2</v>
      </c>
      <c r="CC277" s="194">
        <f t="shared" si="273"/>
        <v>1104.096</v>
      </c>
      <c r="CD277" s="371"/>
      <c r="CE277" s="142">
        <v>1104.096</v>
      </c>
      <c r="CF277" s="204"/>
      <c r="CG277" s="194">
        <f t="shared" si="263"/>
        <v>0</v>
      </c>
      <c r="CH277" s="382">
        <v>32000</v>
      </c>
      <c r="CI277" s="352">
        <v>3.6573000000000001E-2</v>
      </c>
      <c r="CJ277" s="348">
        <f t="shared" si="255"/>
        <v>1170.336</v>
      </c>
      <c r="CK277" s="348"/>
      <c r="CL277" s="142"/>
      <c r="CM277" s="218"/>
      <c r="CN277" s="348">
        <f t="shared" si="256"/>
        <v>1170.336</v>
      </c>
      <c r="CO277" s="355"/>
      <c r="CP277" s="220">
        <f t="shared" si="257"/>
        <v>4618.3389999999999</v>
      </c>
      <c r="CQ277" s="221"/>
      <c r="CR277" s="6"/>
      <c r="CS277" s="226"/>
    </row>
    <row r="278" spans="1:97" s="2" customFormat="1" ht="45">
      <c r="A278" s="6" t="s">
        <v>693</v>
      </c>
      <c r="B278" s="42" t="s">
        <v>694</v>
      </c>
      <c r="C278" s="6" t="s">
        <v>568</v>
      </c>
      <c r="D278" s="274" t="s">
        <v>474</v>
      </c>
      <c r="E278" s="43">
        <v>7473</v>
      </c>
      <c r="F278" s="52"/>
      <c r="G278" s="49" t="s">
        <v>45</v>
      </c>
      <c r="H278" s="54" t="s">
        <v>695</v>
      </c>
      <c r="I278" s="280"/>
      <c r="J278" s="267" t="s">
        <v>476</v>
      </c>
      <c r="K278" s="72"/>
      <c r="L278" s="282"/>
      <c r="M278" s="283"/>
      <c r="N278" s="284"/>
      <c r="O278" s="75">
        <f t="shared" si="264"/>
        <v>0</v>
      </c>
      <c r="P278" s="280"/>
      <c r="Q278" s="43">
        <v>1.2E-2</v>
      </c>
      <c r="R278" s="72">
        <f t="shared" si="265"/>
        <v>0</v>
      </c>
      <c r="S278" s="282"/>
      <c r="T278" s="283"/>
      <c r="U278" s="296"/>
      <c r="V278" s="88">
        <f t="shared" si="252"/>
        <v>0</v>
      </c>
      <c r="W278" s="280"/>
      <c r="X278" s="43">
        <v>1.302E-2</v>
      </c>
      <c r="Y278" s="88">
        <f t="shared" si="266"/>
        <v>0</v>
      </c>
      <c r="Z278" s="282"/>
      <c r="AA278" s="283"/>
      <c r="AB278" s="296"/>
      <c r="AC278" s="246">
        <f t="shared" si="274"/>
        <v>0</v>
      </c>
      <c r="AD278" s="280"/>
      <c r="AE278" s="43">
        <v>1.3827000000000001E-2</v>
      </c>
      <c r="AF278" s="88">
        <f t="shared" si="277"/>
        <v>0</v>
      </c>
      <c r="AG278" s="282"/>
      <c r="AH278" s="286"/>
      <c r="AI278" s="296"/>
      <c r="AJ278" s="88">
        <f t="shared" si="267"/>
        <v>0</v>
      </c>
      <c r="AK278" s="280"/>
      <c r="AL278" s="43">
        <v>1.4795000000000001E-2</v>
      </c>
      <c r="AM278" s="302">
        <f t="shared" si="268"/>
        <v>0</v>
      </c>
      <c r="AN278" s="302"/>
      <c r="AO278" s="286"/>
      <c r="AP278" s="296"/>
      <c r="AQ278" s="304">
        <f t="shared" si="258"/>
        <v>0</v>
      </c>
      <c r="AR278" s="280">
        <v>35540000</v>
      </c>
      <c r="AS278" s="43">
        <v>1.4999999999999999E-2</v>
      </c>
      <c r="AT278" s="302">
        <f t="shared" si="269"/>
        <v>533100</v>
      </c>
      <c r="AU278" s="302"/>
      <c r="AV278" s="286"/>
      <c r="AW278" s="296"/>
      <c r="AX278" s="302">
        <f t="shared" si="259"/>
        <v>533100</v>
      </c>
      <c r="AY278" s="280">
        <v>35540000</v>
      </c>
      <c r="AZ278" s="43">
        <v>1.5900000000000001E-2</v>
      </c>
      <c r="BA278" s="310">
        <f t="shared" si="270"/>
        <v>565086</v>
      </c>
      <c r="BB278" s="310"/>
      <c r="BC278" s="311"/>
      <c r="BD278" s="296"/>
      <c r="BE278" s="310">
        <f t="shared" si="260"/>
        <v>565086</v>
      </c>
      <c r="BF278" s="280">
        <v>35540000</v>
      </c>
      <c r="BG278" s="43">
        <v>1.6934000000000001E-2</v>
      </c>
      <c r="BH278" s="302">
        <f t="shared" si="271"/>
        <v>601834.36</v>
      </c>
      <c r="BI278" s="302"/>
      <c r="BJ278" s="311"/>
      <c r="BK278" s="319"/>
      <c r="BL278" s="318">
        <f t="shared" si="261"/>
        <v>601834.36</v>
      </c>
      <c r="BM278" s="280">
        <v>35540000</v>
      </c>
      <c r="BN278" s="43">
        <v>1.7950000000000001E-2</v>
      </c>
      <c r="BO278" s="302">
        <f t="shared" si="272"/>
        <v>637943</v>
      </c>
      <c r="BP278" s="302"/>
      <c r="BQ278" s="311">
        <v>637943</v>
      </c>
      <c r="BR278" s="296"/>
      <c r="BS278" s="302">
        <f t="shared" si="262"/>
        <v>0</v>
      </c>
      <c r="BT278" s="75">
        <v>35540000</v>
      </c>
      <c r="BU278" s="332">
        <v>1.9026999999999999E-2</v>
      </c>
      <c r="BV278" s="190">
        <f t="shared" si="279"/>
        <v>676219.58</v>
      </c>
      <c r="BW278" s="335"/>
      <c r="BX278" s="344">
        <v>676219.58</v>
      </c>
      <c r="BY278" s="334"/>
      <c r="BZ278" s="190">
        <f t="shared" si="275"/>
        <v>0</v>
      </c>
      <c r="CA278" s="376">
        <v>35540000</v>
      </c>
      <c r="CB278" s="345">
        <v>2.0073000000000001E-2</v>
      </c>
      <c r="CC278" s="194">
        <f t="shared" si="273"/>
        <v>713394.42</v>
      </c>
      <c r="CD278" s="190"/>
      <c r="CE278" s="142">
        <v>713394.42</v>
      </c>
      <c r="CF278" s="204"/>
      <c r="CG278" s="194">
        <f t="shared" si="263"/>
        <v>0</v>
      </c>
      <c r="CH278" s="385">
        <v>35540000</v>
      </c>
      <c r="CI278" s="352">
        <v>2.1277999999999998E-2</v>
      </c>
      <c r="CJ278" s="348">
        <f t="shared" si="255"/>
        <v>756220.12</v>
      </c>
      <c r="CK278" s="348"/>
      <c r="CL278" s="142"/>
      <c r="CM278" s="218"/>
      <c r="CN278" s="348">
        <f t="shared" si="256"/>
        <v>756220.12</v>
      </c>
      <c r="CO278" s="355"/>
      <c r="CP278" s="220">
        <f t="shared" si="257"/>
        <v>2456240.48</v>
      </c>
      <c r="CQ278" s="221"/>
      <c r="CR278" s="6"/>
    </row>
    <row r="279" spans="1:97" s="2" customFormat="1" ht="30">
      <c r="A279" s="6" t="s">
        <v>696</v>
      </c>
      <c r="B279" s="42" t="s">
        <v>697</v>
      </c>
      <c r="C279" s="6" t="s">
        <v>698</v>
      </c>
      <c r="D279" s="274" t="s">
        <v>474</v>
      </c>
      <c r="E279" s="43">
        <v>1</v>
      </c>
      <c r="F279" s="43"/>
      <c r="G279" s="49" t="s">
        <v>616</v>
      </c>
      <c r="H279" s="362" t="s">
        <v>699</v>
      </c>
      <c r="I279" s="280">
        <v>91710</v>
      </c>
      <c r="J279" s="267" t="s">
        <v>476</v>
      </c>
      <c r="K279" s="72">
        <v>3235.44</v>
      </c>
      <c r="L279" s="282"/>
      <c r="M279" s="283">
        <v>3235.44</v>
      </c>
      <c r="N279" s="284"/>
      <c r="O279" s="75">
        <f t="shared" si="264"/>
        <v>0</v>
      </c>
      <c r="P279" s="280">
        <v>5712</v>
      </c>
      <c r="Q279" s="43">
        <v>1.2E-2</v>
      </c>
      <c r="R279" s="72">
        <f t="shared" si="265"/>
        <v>68.543999999999997</v>
      </c>
      <c r="S279" s="282"/>
      <c r="T279" s="283">
        <v>68.540000000000006</v>
      </c>
      <c r="U279" s="315"/>
      <c r="V279" s="88">
        <f t="shared" si="252"/>
        <v>3.9999999999906777E-3</v>
      </c>
      <c r="W279" s="280">
        <v>5712</v>
      </c>
      <c r="X279" s="43">
        <v>1.302E-2</v>
      </c>
      <c r="Y279" s="88">
        <f t="shared" si="266"/>
        <v>74.370239999999995</v>
      </c>
      <c r="Z279" s="282"/>
      <c r="AA279" s="283">
        <v>74.37</v>
      </c>
      <c r="AB279" s="315">
        <v>148.74</v>
      </c>
      <c r="AC279" s="246">
        <f t="shared" si="274"/>
        <v>2.3999999999091415E-4</v>
      </c>
      <c r="AD279" s="280">
        <v>5712</v>
      </c>
      <c r="AE279" s="43">
        <v>1.3827000000000001E-2</v>
      </c>
      <c r="AF279" s="88">
        <f t="shared" si="277"/>
        <v>78.979824000000008</v>
      </c>
      <c r="AG279" s="282"/>
      <c r="AH279" s="286">
        <v>78.98</v>
      </c>
      <c r="AI279" s="315"/>
      <c r="AJ279" s="88">
        <f t="shared" si="267"/>
        <v>-1.7599999999617921E-4</v>
      </c>
      <c r="AK279" s="280">
        <v>5712</v>
      </c>
      <c r="AL279" s="43">
        <v>1.4795000000000001E-2</v>
      </c>
      <c r="AM279" s="302">
        <f t="shared" si="268"/>
        <v>84.509039999999999</v>
      </c>
      <c r="AN279" s="302"/>
      <c r="AO279" s="286">
        <v>84.51</v>
      </c>
      <c r="AP279" s="296">
        <v>84.51</v>
      </c>
      <c r="AQ279" s="304">
        <f t="shared" si="258"/>
        <v>-9.6000000000628916E-4</v>
      </c>
      <c r="AR279" s="280">
        <v>0</v>
      </c>
      <c r="AS279" s="43">
        <v>1.4999999999999999E-2</v>
      </c>
      <c r="AT279" s="302">
        <f t="shared" si="269"/>
        <v>0</v>
      </c>
      <c r="AU279" s="302"/>
      <c r="AV279" s="286"/>
      <c r="AW279" s="296"/>
      <c r="AX279" s="302">
        <f t="shared" si="259"/>
        <v>0</v>
      </c>
      <c r="AY279" s="280">
        <v>0</v>
      </c>
      <c r="AZ279" s="43">
        <v>1.5900000000000001E-2</v>
      </c>
      <c r="BA279" s="310">
        <f t="shared" si="270"/>
        <v>0</v>
      </c>
      <c r="BB279" s="310"/>
      <c r="BC279" s="311"/>
      <c r="BD279" s="296"/>
      <c r="BE279" s="310">
        <f t="shared" si="260"/>
        <v>0</v>
      </c>
      <c r="BF279" s="280">
        <v>0</v>
      </c>
      <c r="BG279" s="43">
        <v>1.6934000000000001E-2</v>
      </c>
      <c r="BH279" s="302">
        <f t="shared" si="271"/>
        <v>0</v>
      </c>
      <c r="BI279" s="302"/>
      <c r="BJ279" s="311"/>
      <c r="BK279" s="319"/>
      <c r="BL279" s="302">
        <f t="shared" si="261"/>
        <v>0</v>
      </c>
      <c r="BM279" s="280">
        <v>0</v>
      </c>
      <c r="BN279" s="43">
        <v>1.7950000000000001E-2</v>
      </c>
      <c r="BO279" s="302">
        <f t="shared" si="272"/>
        <v>0</v>
      </c>
      <c r="BP279" s="302"/>
      <c r="BQ279" s="311"/>
      <c r="BR279" s="296"/>
      <c r="BS279" s="302">
        <f t="shared" si="262"/>
        <v>0</v>
      </c>
      <c r="BT279" s="420">
        <v>12348000</v>
      </c>
      <c r="BU279" s="425">
        <v>1.9026999999999999E-2</v>
      </c>
      <c r="BV279" s="190">
        <f t="shared" si="279"/>
        <v>234945.39599999998</v>
      </c>
      <c r="BW279" s="335"/>
      <c r="BX279" s="344"/>
      <c r="BY279" s="334"/>
      <c r="BZ279" s="190">
        <f t="shared" si="275"/>
        <v>234945.39599999998</v>
      </c>
      <c r="CA279" s="376"/>
      <c r="CB279" s="347"/>
      <c r="CC279" s="194">
        <f t="shared" si="273"/>
        <v>0</v>
      </c>
      <c r="CD279" s="190"/>
      <c r="CE279" s="142"/>
      <c r="CF279" s="204"/>
      <c r="CG279" s="194">
        <f t="shared" si="263"/>
        <v>0</v>
      </c>
      <c r="CH279" s="385"/>
      <c r="CI279" s="352"/>
      <c r="CJ279" s="348">
        <f t="shared" si="255"/>
        <v>0</v>
      </c>
      <c r="CK279" s="348"/>
      <c r="CL279" s="142"/>
      <c r="CM279" s="218"/>
      <c r="CN279" s="348">
        <f t="shared" si="256"/>
        <v>0</v>
      </c>
      <c r="CO279" s="355"/>
      <c r="CP279" s="220">
        <f t="shared" si="257"/>
        <v>234945.39910399998</v>
      </c>
      <c r="CQ279" s="221"/>
      <c r="CR279" s="6"/>
      <c r="CS279" s="226"/>
    </row>
    <row r="280" spans="1:97" s="2" customFormat="1" ht="30">
      <c r="A280" s="6" t="s">
        <v>700</v>
      </c>
      <c r="B280" s="6" t="s">
        <v>701</v>
      </c>
      <c r="C280" s="6" t="s">
        <v>698</v>
      </c>
      <c r="D280" s="41" t="s">
        <v>474</v>
      </c>
      <c r="E280" s="43">
        <v>11</v>
      </c>
      <c r="F280" s="6"/>
      <c r="G280" s="49" t="s">
        <v>340</v>
      </c>
      <c r="H280" s="362" t="s">
        <v>702</v>
      </c>
      <c r="I280" s="280">
        <v>100</v>
      </c>
      <c r="J280" s="267" t="s">
        <v>476</v>
      </c>
      <c r="K280" s="72">
        <v>12.61</v>
      </c>
      <c r="L280" s="282"/>
      <c r="M280" s="286">
        <v>12.61</v>
      </c>
      <c r="N280" s="284"/>
      <c r="O280" s="75">
        <f t="shared" si="264"/>
        <v>0</v>
      </c>
      <c r="P280" s="280">
        <v>5712</v>
      </c>
      <c r="Q280" s="43">
        <v>1.2E-2</v>
      </c>
      <c r="R280" s="72">
        <f t="shared" si="265"/>
        <v>68.543999999999997</v>
      </c>
      <c r="S280" s="365">
        <v>68.540000000000006</v>
      </c>
      <c r="T280" s="286">
        <v>68.540000000000006</v>
      </c>
      <c r="U280" s="284">
        <v>68.540000000000006</v>
      </c>
      <c r="V280" s="246">
        <f t="shared" si="252"/>
        <v>-68.536000000000016</v>
      </c>
      <c r="W280" s="280">
        <v>5712</v>
      </c>
      <c r="X280" s="43">
        <v>1.302E-2</v>
      </c>
      <c r="Y280" s="88">
        <f t="shared" si="266"/>
        <v>74.370239999999995</v>
      </c>
      <c r="Z280" s="365">
        <v>74.37</v>
      </c>
      <c r="AA280" s="286">
        <v>74.37</v>
      </c>
      <c r="AB280" s="284">
        <v>74.37</v>
      </c>
      <c r="AC280" s="246">
        <f t="shared" si="274"/>
        <v>-74.369760000000014</v>
      </c>
      <c r="AD280" s="280">
        <v>5712</v>
      </c>
      <c r="AE280" s="43">
        <v>1.3827000000000001E-2</v>
      </c>
      <c r="AF280" s="88">
        <f t="shared" si="277"/>
        <v>78.979824000000008</v>
      </c>
      <c r="AG280" s="365">
        <v>78.98</v>
      </c>
      <c r="AH280" s="286"/>
      <c r="AI280" s="284"/>
      <c r="AJ280" s="88">
        <f t="shared" si="267"/>
        <v>-1.7599999999617921E-4</v>
      </c>
      <c r="AK280" s="280">
        <v>5712</v>
      </c>
      <c r="AL280" s="43">
        <v>1.4657E-2</v>
      </c>
      <c r="AM280" s="302">
        <f t="shared" si="268"/>
        <v>83.720783999999995</v>
      </c>
      <c r="AN280" s="302">
        <v>83.72</v>
      </c>
      <c r="AO280" s="286">
        <v>83.720783999999995</v>
      </c>
      <c r="AP280" s="284">
        <v>83.72</v>
      </c>
      <c r="AQ280" s="304">
        <f t="shared" si="258"/>
        <v>-83.72</v>
      </c>
      <c r="AR280" s="280">
        <v>14000</v>
      </c>
      <c r="AS280" s="43">
        <v>1.4999999999999999E-2</v>
      </c>
      <c r="AT280" s="302">
        <f t="shared" si="269"/>
        <v>210</v>
      </c>
      <c r="AU280" s="302"/>
      <c r="AV280" s="286"/>
      <c r="AW280" s="284"/>
      <c r="AX280" s="302">
        <f t="shared" si="259"/>
        <v>210</v>
      </c>
      <c r="AY280" s="280">
        <v>14000</v>
      </c>
      <c r="AZ280" s="43">
        <v>1.5900000000000001E-2</v>
      </c>
      <c r="BA280" s="310">
        <f t="shared" si="270"/>
        <v>222.60000000000002</v>
      </c>
      <c r="BB280" s="310"/>
      <c r="BC280" s="311">
        <v>222.6</v>
      </c>
      <c r="BD280" s="284">
        <v>222.6</v>
      </c>
      <c r="BE280" s="310">
        <f t="shared" si="260"/>
        <v>0</v>
      </c>
      <c r="BF280" s="280">
        <v>14000</v>
      </c>
      <c r="BG280" s="43">
        <v>1.6934000000000001E-2</v>
      </c>
      <c r="BH280" s="302">
        <f t="shared" si="271"/>
        <v>237.07600000000002</v>
      </c>
      <c r="BI280" s="302"/>
      <c r="BJ280" s="311"/>
      <c r="BK280" s="323"/>
      <c r="BL280" s="302">
        <f t="shared" si="261"/>
        <v>237.07600000000002</v>
      </c>
      <c r="BM280" s="280">
        <v>14000</v>
      </c>
      <c r="BN280" s="43">
        <v>3.4502999999999999E-2</v>
      </c>
      <c r="BO280" s="302">
        <f t="shared" si="272"/>
        <v>483.04199999999997</v>
      </c>
      <c r="BP280" s="302"/>
      <c r="BQ280" s="311"/>
      <c r="BR280" s="284"/>
      <c r="BS280" s="302">
        <f t="shared" si="262"/>
        <v>483.04199999999997</v>
      </c>
      <c r="BT280" s="369">
        <v>18000</v>
      </c>
      <c r="BU280" s="332">
        <v>2.5999999999999999E-2</v>
      </c>
      <c r="BV280" s="337">
        <f t="shared" si="279"/>
        <v>468</v>
      </c>
      <c r="BW280" s="335"/>
      <c r="BX280" s="344"/>
      <c r="BY280" s="339">
        <v>1256.4000000000001</v>
      </c>
      <c r="BZ280" s="337">
        <f t="shared" si="275"/>
        <v>468</v>
      </c>
      <c r="CA280" s="369">
        <v>18000</v>
      </c>
      <c r="CB280" s="345">
        <v>3.4502999999999999E-2</v>
      </c>
      <c r="CC280" s="141">
        <f t="shared" si="273"/>
        <v>621.05399999999997</v>
      </c>
      <c r="CD280" s="337"/>
      <c r="CE280" s="142"/>
      <c r="CF280" s="218"/>
      <c r="CG280" s="141">
        <f t="shared" si="263"/>
        <v>621.05399999999997</v>
      </c>
      <c r="CH280" s="382">
        <v>18000</v>
      </c>
      <c r="CI280" s="352">
        <v>3.6573000000000001E-2</v>
      </c>
      <c r="CJ280" s="348">
        <f t="shared" si="255"/>
        <v>658.31400000000008</v>
      </c>
      <c r="CK280" s="349"/>
      <c r="CL280" s="142"/>
      <c r="CM280" s="218"/>
      <c r="CN280" s="348">
        <f t="shared" si="256"/>
        <v>658.31400000000008</v>
      </c>
      <c r="CO280" s="355"/>
      <c r="CP280" s="220">
        <f t="shared" si="257"/>
        <v>2450.8600640000004</v>
      </c>
      <c r="CQ280" s="220"/>
      <c r="CR280" s="6"/>
      <c r="CS280" s="358" t="s">
        <v>42</v>
      </c>
    </row>
    <row r="281" spans="1:97" s="2" customFormat="1" ht="30">
      <c r="A281" s="6" t="s">
        <v>703</v>
      </c>
      <c r="B281" s="6" t="s">
        <v>206</v>
      </c>
      <c r="C281" s="6" t="s">
        <v>698</v>
      </c>
      <c r="D281" s="41" t="s">
        <v>474</v>
      </c>
      <c r="E281" s="43">
        <v>12</v>
      </c>
      <c r="F281" s="43"/>
      <c r="G281" s="49" t="s">
        <v>340</v>
      </c>
      <c r="H281" s="362" t="s">
        <v>704</v>
      </c>
      <c r="I281" s="280">
        <v>2490</v>
      </c>
      <c r="J281" s="267" t="s">
        <v>476</v>
      </c>
      <c r="K281" s="72">
        <v>95.02</v>
      </c>
      <c r="L281" s="282"/>
      <c r="M281" s="286">
        <v>95.02</v>
      </c>
      <c r="N281" s="284"/>
      <c r="O281" s="75">
        <f t="shared" si="264"/>
        <v>0</v>
      </c>
      <c r="P281" s="280">
        <v>5712</v>
      </c>
      <c r="Q281" s="43">
        <v>1.2E-2</v>
      </c>
      <c r="R281" s="72">
        <f t="shared" si="265"/>
        <v>68.543999999999997</v>
      </c>
      <c r="S281" s="282"/>
      <c r="T281" s="286">
        <v>68.540000000000006</v>
      </c>
      <c r="U281" s="284">
        <v>68.540000000000006</v>
      </c>
      <c r="V281" s="88">
        <f t="shared" si="252"/>
        <v>3.9999999999906777E-3</v>
      </c>
      <c r="W281" s="280">
        <v>5712</v>
      </c>
      <c r="X281" s="43">
        <v>1.302E-2</v>
      </c>
      <c r="Y281" s="88">
        <f t="shared" si="266"/>
        <v>74.370239999999995</v>
      </c>
      <c r="Z281" s="282"/>
      <c r="AA281" s="286">
        <v>74.37</v>
      </c>
      <c r="AB281" s="284"/>
      <c r="AC281" s="246">
        <f t="shared" si="274"/>
        <v>2.3999999999091415E-4</v>
      </c>
      <c r="AD281" s="280">
        <v>5712</v>
      </c>
      <c r="AE281" s="43">
        <v>1.3827000000000001E-2</v>
      </c>
      <c r="AF281" s="88">
        <f t="shared" si="277"/>
        <v>78.979824000000008</v>
      </c>
      <c r="AG281" s="282"/>
      <c r="AH281" s="286"/>
      <c r="AI281" s="284"/>
      <c r="AJ281" s="88">
        <f t="shared" si="267"/>
        <v>78.979824000000008</v>
      </c>
      <c r="AK281" s="280">
        <v>5712</v>
      </c>
      <c r="AL281" s="43">
        <v>1.4657E-2</v>
      </c>
      <c r="AM281" s="302">
        <f t="shared" si="268"/>
        <v>83.720783999999995</v>
      </c>
      <c r="AN281" s="302"/>
      <c r="AO281" s="286">
        <v>83.720783999999995</v>
      </c>
      <c r="AP281" s="284">
        <v>83.72</v>
      </c>
      <c r="AQ281" s="304">
        <f t="shared" ref="AQ281:AQ290" si="280">AM281-AN281-AO281</f>
        <v>0</v>
      </c>
      <c r="AR281" s="280">
        <v>100000</v>
      </c>
      <c r="AS281" s="43">
        <v>1.4999999999999999E-2</v>
      </c>
      <c r="AT281" s="302">
        <f t="shared" si="269"/>
        <v>1500</v>
      </c>
      <c r="AU281" s="302"/>
      <c r="AV281" s="286"/>
      <c r="AW281" s="284"/>
      <c r="AX281" s="302">
        <f t="shared" ref="AX281:AX290" si="281">AT281-AU281-AV281</f>
        <v>1500</v>
      </c>
      <c r="AY281" s="280">
        <v>100000</v>
      </c>
      <c r="AZ281" s="43">
        <v>1.5900000000000001E-2</v>
      </c>
      <c r="BA281" s="310">
        <f t="shared" si="270"/>
        <v>1590</v>
      </c>
      <c r="BB281" s="310"/>
      <c r="BC281" s="311">
        <v>1590</v>
      </c>
      <c r="BD281" s="284">
        <v>1590</v>
      </c>
      <c r="BE281" s="310">
        <f t="shared" ref="BE281:BE290" si="282">BA281-BB281-BC281</f>
        <v>0</v>
      </c>
      <c r="BF281" s="280">
        <v>100000</v>
      </c>
      <c r="BG281" s="43">
        <v>1.6934000000000001E-2</v>
      </c>
      <c r="BH281" s="302">
        <f t="shared" si="271"/>
        <v>1693.4</v>
      </c>
      <c r="BI281" s="302"/>
      <c r="BJ281" s="311"/>
      <c r="BK281" s="323"/>
      <c r="BL281" s="302">
        <f t="shared" ref="BL281:BL290" si="283">BH281-BI281-BJ281</f>
        <v>1693.4</v>
      </c>
      <c r="BM281" s="280">
        <v>100000</v>
      </c>
      <c r="BN281" s="43">
        <v>1.7950000000000001E-2</v>
      </c>
      <c r="BO281" s="302">
        <f t="shared" si="272"/>
        <v>1795</v>
      </c>
      <c r="BP281" s="302"/>
      <c r="BQ281" s="311"/>
      <c r="BR281" s="284"/>
      <c r="BS281" s="302">
        <f t="shared" ref="BS281:BS290" si="284">BO281-BP281-BQ281</f>
        <v>1795</v>
      </c>
      <c r="BT281" s="369">
        <v>100000</v>
      </c>
      <c r="BU281" s="332">
        <v>1.9026999999999999E-2</v>
      </c>
      <c r="BV281" s="337">
        <f t="shared" si="279"/>
        <v>1902.6999999999998</v>
      </c>
      <c r="BW281" s="335"/>
      <c r="BX281" s="344"/>
      <c r="BY281" s="339"/>
      <c r="BZ281" s="337">
        <f t="shared" si="275"/>
        <v>1902.6999999999998</v>
      </c>
      <c r="CA281" s="369">
        <v>100000</v>
      </c>
      <c r="CB281" s="345">
        <v>2.0073000000000001E-2</v>
      </c>
      <c r="CC281" s="141">
        <f t="shared" si="273"/>
        <v>2007.3</v>
      </c>
      <c r="CD281" s="337"/>
      <c r="CE281" s="142"/>
      <c r="CF281" s="218"/>
      <c r="CG281" s="141">
        <f t="shared" si="263"/>
        <v>2007.3</v>
      </c>
      <c r="CH281" s="382">
        <v>100000</v>
      </c>
      <c r="CI281" s="352">
        <v>2.1277999999999998E-2</v>
      </c>
      <c r="CJ281" s="348">
        <f t="shared" si="255"/>
        <v>2127.7999999999997</v>
      </c>
      <c r="CK281" s="349"/>
      <c r="CL281" s="142"/>
      <c r="CM281" s="218"/>
      <c r="CN281" s="348">
        <f t="shared" si="256"/>
        <v>2127.7999999999997</v>
      </c>
      <c r="CO281" s="355"/>
      <c r="CP281" s="220">
        <f t="shared" si="257"/>
        <v>11105.184063999999</v>
      </c>
      <c r="CQ281" s="220"/>
      <c r="CR281" s="6"/>
      <c r="CS281" s="358" t="s">
        <v>42</v>
      </c>
    </row>
    <row r="282" spans="1:97" s="2" customFormat="1" ht="30">
      <c r="A282" s="6" t="s">
        <v>705</v>
      </c>
      <c r="B282" s="6" t="s">
        <v>706</v>
      </c>
      <c r="C282" s="6" t="s">
        <v>698</v>
      </c>
      <c r="D282" s="274" t="s">
        <v>474</v>
      </c>
      <c r="E282" s="43">
        <v>302</v>
      </c>
      <c r="F282" s="43"/>
      <c r="G282" s="49" t="s">
        <v>45</v>
      </c>
      <c r="H282" s="362" t="s">
        <v>707</v>
      </c>
      <c r="I282" s="280">
        <v>119670</v>
      </c>
      <c r="J282" s="267" t="s">
        <v>476</v>
      </c>
      <c r="K282" s="72">
        <v>4355.22</v>
      </c>
      <c r="L282" s="282"/>
      <c r="M282" s="283">
        <v>4355.22</v>
      </c>
      <c r="N282" s="284"/>
      <c r="O282" s="75">
        <f t="shared" si="264"/>
        <v>0</v>
      </c>
      <c r="P282" s="280">
        <v>1555200</v>
      </c>
      <c r="Q282" s="43">
        <v>1.2E-2</v>
      </c>
      <c r="R282" s="72">
        <f t="shared" si="265"/>
        <v>18662.400000000001</v>
      </c>
      <c r="S282" s="282"/>
      <c r="T282" s="283">
        <v>18662.400000000001</v>
      </c>
      <c r="U282" s="296">
        <v>18662.400000000001</v>
      </c>
      <c r="V282" s="88">
        <f t="shared" si="252"/>
        <v>0</v>
      </c>
      <c r="W282" s="280">
        <v>1555200</v>
      </c>
      <c r="X282" s="43">
        <v>1.302E-2</v>
      </c>
      <c r="Y282" s="88">
        <f t="shared" si="266"/>
        <v>20248.704000000002</v>
      </c>
      <c r="Z282" s="282"/>
      <c r="AA282" s="283">
        <v>20248.7</v>
      </c>
      <c r="AB282" s="296">
        <v>20248.7</v>
      </c>
      <c r="AC282" s="246">
        <f t="shared" si="274"/>
        <v>4.0000000008149073E-3</v>
      </c>
      <c r="AD282" s="280">
        <v>1555200</v>
      </c>
      <c r="AE282" s="43">
        <v>1.3827000000000001E-2</v>
      </c>
      <c r="AF282" s="88">
        <f t="shared" si="277"/>
        <v>21503.750400000001</v>
      </c>
      <c r="AG282" s="282"/>
      <c r="AH282" s="286">
        <v>21503.75</v>
      </c>
      <c r="AI282" s="296">
        <v>21503.75</v>
      </c>
      <c r="AJ282" s="88">
        <f t="shared" si="267"/>
        <v>4.0000000080908649E-4</v>
      </c>
      <c r="AK282" s="280">
        <v>1555200</v>
      </c>
      <c r="AL282" s="43">
        <v>1.4795000000000001E-2</v>
      </c>
      <c r="AM282" s="302">
        <f t="shared" si="268"/>
        <v>23009.184000000001</v>
      </c>
      <c r="AN282" s="302"/>
      <c r="AO282" s="286">
        <v>23009.184000000001</v>
      </c>
      <c r="AP282" s="296">
        <v>23009.18</v>
      </c>
      <c r="AQ282" s="304">
        <f t="shared" si="280"/>
        <v>0</v>
      </c>
      <c r="AR282" s="280">
        <v>1570000</v>
      </c>
      <c r="AS282" s="43">
        <v>1.4999999999999999E-2</v>
      </c>
      <c r="AT282" s="302">
        <f t="shared" si="269"/>
        <v>23550</v>
      </c>
      <c r="AU282" s="302"/>
      <c r="AV282" s="286">
        <v>23550</v>
      </c>
      <c r="AW282" s="296">
        <v>23550</v>
      </c>
      <c r="AX282" s="302">
        <f t="shared" si="281"/>
        <v>0</v>
      </c>
      <c r="AY282" s="280">
        <v>1570000</v>
      </c>
      <c r="AZ282" s="43">
        <v>1.5900000000000001E-2</v>
      </c>
      <c r="BA282" s="310">
        <f t="shared" si="270"/>
        <v>24963</v>
      </c>
      <c r="BB282" s="310"/>
      <c r="BC282" s="311">
        <v>24963</v>
      </c>
      <c r="BD282" s="296">
        <v>24963</v>
      </c>
      <c r="BE282" s="310">
        <f t="shared" si="282"/>
        <v>0</v>
      </c>
      <c r="BF282" s="280">
        <v>1570000</v>
      </c>
      <c r="BG282" s="43">
        <v>1.6934000000000001E-2</v>
      </c>
      <c r="BH282" s="302">
        <f t="shared" si="271"/>
        <v>26586.38</v>
      </c>
      <c r="BI282" s="302"/>
      <c r="BJ282" s="311">
        <v>26586.38</v>
      </c>
      <c r="BK282" s="319">
        <v>26586.38</v>
      </c>
      <c r="BL282" s="302">
        <f t="shared" si="283"/>
        <v>0</v>
      </c>
      <c r="BM282" s="280">
        <v>1570000</v>
      </c>
      <c r="BN282" s="43">
        <v>1.7950000000000001E-2</v>
      </c>
      <c r="BO282" s="302">
        <f t="shared" si="272"/>
        <v>28181.5</v>
      </c>
      <c r="BP282" s="302"/>
      <c r="BQ282" s="311">
        <v>28181.5</v>
      </c>
      <c r="BR282" s="296"/>
      <c r="BS282" s="302">
        <f t="shared" si="284"/>
        <v>0</v>
      </c>
      <c r="BT282" s="369">
        <v>1570000</v>
      </c>
      <c r="BU282" s="332">
        <v>1.9026999999999999E-2</v>
      </c>
      <c r="BV282" s="190">
        <f t="shared" si="279"/>
        <v>29872.39</v>
      </c>
      <c r="BW282" s="335"/>
      <c r="BX282" s="344">
        <v>26188.82</v>
      </c>
      <c r="BY282" s="334">
        <v>26188.82</v>
      </c>
      <c r="BZ282" s="190">
        <f t="shared" si="275"/>
        <v>3683.5699999999997</v>
      </c>
      <c r="CA282" s="139">
        <v>1570000</v>
      </c>
      <c r="CB282" s="345">
        <v>2.0073000000000001E-2</v>
      </c>
      <c r="CC282" s="194">
        <f t="shared" si="273"/>
        <v>31514.61</v>
      </c>
      <c r="CD282" s="190"/>
      <c r="CE282" s="142">
        <v>31514.61</v>
      </c>
      <c r="CF282" s="204"/>
      <c r="CG282" s="194">
        <f t="shared" si="263"/>
        <v>0</v>
      </c>
      <c r="CH282" s="377">
        <v>1570000</v>
      </c>
      <c r="CI282" s="352">
        <v>2.1277999999999998E-2</v>
      </c>
      <c r="CJ282" s="348">
        <f t="shared" si="255"/>
        <v>33406.46</v>
      </c>
      <c r="CK282" s="348"/>
      <c r="CL282" s="142"/>
      <c r="CM282" s="218"/>
      <c r="CN282" s="348">
        <f t="shared" si="256"/>
        <v>33406.46</v>
      </c>
      <c r="CO282" s="355"/>
      <c r="CP282" s="220">
        <f t="shared" si="257"/>
        <v>37090.034400000004</v>
      </c>
      <c r="CQ282" s="221">
        <v>0</v>
      </c>
      <c r="CR282" s="6" t="s">
        <v>559</v>
      </c>
      <c r="CS282" s="226"/>
    </row>
    <row r="283" spans="1:97" s="2" customFormat="1" ht="30">
      <c r="A283" s="6" t="s">
        <v>708</v>
      </c>
      <c r="B283" s="6" t="s">
        <v>706</v>
      </c>
      <c r="C283" s="6" t="s">
        <v>698</v>
      </c>
      <c r="D283" s="274" t="s">
        <v>474</v>
      </c>
      <c r="E283" s="43">
        <v>303</v>
      </c>
      <c r="F283" s="6"/>
      <c r="G283" s="49" t="s">
        <v>45</v>
      </c>
      <c r="H283" s="362"/>
      <c r="I283" s="280">
        <v>0</v>
      </c>
      <c r="J283" s="267" t="s">
        <v>476</v>
      </c>
      <c r="K283" s="72"/>
      <c r="L283" s="282"/>
      <c r="M283" s="283"/>
      <c r="N283" s="284"/>
      <c r="O283" s="75">
        <f t="shared" si="264"/>
        <v>0</v>
      </c>
      <c r="P283" s="280">
        <v>29800</v>
      </c>
      <c r="Q283" s="43">
        <v>1.2E-2</v>
      </c>
      <c r="R283" s="72">
        <f t="shared" si="265"/>
        <v>357.6</v>
      </c>
      <c r="S283" s="282"/>
      <c r="T283" s="283"/>
      <c r="U283" s="296"/>
      <c r="V283" s="300">
        <f t="shared" si="252"/>
        <v>357.6</v>
      </c>
      <c r="W283" s="280">
        <v>29800</v>
      </c>
      <c r="X283" s="43">
        <v>1.302E-2</v>
      </c>
      <c r="Y283" s="88">
        <f t="shared" si="266"/>
        <v>387.99600000000004</v>
      </c>
      <c r="Z283" s="282"/>
      <c r="AA283" s="283"/>
      <c r="AB283" s="296"/>
      <c r="AC283" s="301">
        <f t="shared" si="274"/>
        <v>387.99600000000004</v>
      </c>
      <c r="AD283" s="280">
        <v>29800</v>
      </c>
      <c r="AE283" s="43">
        <v>1.3827000000000001E-2</v>
      </c>
      <c r="AF283" s="88">
        <f t="shared" si="277"/>
        <v>412.0446</v>
      </c>
      <c r="AG283" s="282"/>
      <c r="AH283" s="286"/>
      <c r="AI283" s="296"/>
      <c r="AJ283" s="300">
        <f t="shared" si="267"/>
        <v>412.0446</v>
      </c>
      <c r="AK283" s="280">
        <v>29800</v>
      </c>
      <c r="AL283" s="43">
        <v>1.4657E-2</v>
      </c>
      <c r="AM283" s="302">
        <f t="shared" si="268"/>
        <v>436.77859999999998</v>
      </c>
      <c r="AN283" s="302"/>
      <c r="AO283" s="286"/>
      <c r="AP283" s="296"/>
      <c r="AQ283" s="306">
        <f t="shared" si="280"/>
        <v>436.77859999999998</v>
      </c>
      <c r="AR283" s="280">
        <v>0</v>
      </c>
      <c r="AS283" s="43">
        <v>1.4999999999999999E-2</v>
      </c>
      <c r="AT283" s="302">
        <f t="shared" si="269"/>
        <v>0</v>
      </c>
      <c r="AU283" s="302"/>
      <c r="AV283" s="286"/>
      <c r="AW283" s="296"/>
      <c r="AX283" s="302">
        <f t="shared" si="281"/>
        <v>0</v>
      </c>
      <c r="AY283" s="280">
        <v>0</v>
      </c>
      <c r="AZ283" s="43">
        <v>1.5900000000000001E-2</v>
      </c>
      <c r="BA283" s="310">
        <f t="shared" si="270"/>
        <v>0</v>
      </c>
      <c r="BB283" s="310"/>
      <c r="BC283" s="311"/>
      <c r="BD283" s="296"/>
      <c r="BE283" s="310">
        <f t="shared" si="282"/>
        <v>0</v>
      </c>
      <c r="BF283" s="280">
        <v>0</v>
      </c>
      <c r="BG283" s="43">
        <v>1.6934000000000001E-2</v>
      </c>
      <c r="BH283" s="302">
        <f t="shared" si="271"/>
        <v>0</v>
      </c>
      <c r="BI283" s="302"/>
      <c r="BJ283" s="311"/>
      <c r="BK283" s="319"/>
      <c r="BL283" s="302">
        <f t="shared" si="283"/>
        <v>0</v>
      </c>
      <c r="BM283" s="280">
        <v>0</v>
      </c>
      <c r="BN283" s="43">
        <v>1.7950000000000001E-2</v>
      </c>
      <c r="BO283" s="302">
        <f t="shared" si="272"/>
        <v>0</v>
      </c>
      <c r="BP283" s="302"/>
      <c r="BQ283" s="311"/>
      <c r="BR283" s="296"/>
      <c r="BS283" s="302">
        <f t="shared" si="284"/>
        <v>0</v>
      </c>
      <c r="BT283" s="369"/>
      <c r="BU283" s="332">
        <v>1.9026999999999999E-2</v>
      </c>
      <c r="BV283" s="190">
        <f t="shared" si="279"/>
        <v>0</v>
      </c>
      <c r="BW283" s="335"/>
      <c r="BX283" s="344"/>
      <c r="BY283" s="334"/>
      <c r="BZ283" s="190">
        <f t="shared" si="275"/>
        <v>0</v>
      </c>
      <c r="CA283" s="6"/>
      <c r="CB283" s="6"/>
      <c r="CC283" s="194">
        <f t="shared" si="273"/>
        <v>0</v>
      </c>
      <c r="CD283" s="190"/>
      <c r="CE283" s="142"/>
      <c r="CF283" s="204"/>
      <c r="CG283" s="194">
        <f t="shared" si="263"/>
        <v>0</v>
      </c>
      <c r="CH283" s="353"/>
      <c r="CI283" s="352"/>
      <c r="CJ283" s="348">
        <f t="shared" si="255"/>
        <v>0</v>
      </c>
      <c r="CK283" s="348"/>
      <c r="CL283" s="142"/>
      <c r="CM283" s="218"/>
      <c r="CN283" s="348">
        <f t="shared" si="256"/>
        <v>0</v>
      </c>
      <c r="CO283" s="355"/>
      <c r="CP283" s="220">
        <f t="shared" si="257"/>
        <v>1594.4191999999998</v>
      </c>
      <c r="CQ283" s="220">
        <f>CP283</f>
        <v>1594.4191999999998</v>
      </c>
      <c r="CR283" s="6"/>
      <c r="CS283" s="226"/>
    </row>
    <row r="284" spans="1:97" s="2" customFormat="1" ht="30">
      <c r="A284" s="6" t="s">
        <v>709</v>
      </c>
      <c r="B284" s="6" t="s">
        <v>710</v>
      </c>
      <c r="C284" s="6" t="s">
        <v>698</v>
      </c>
      <c r="D284" s="274" t="s">
        <v>474</v>
      </c>
      <c r="E284" s="43">
        <v>395</v>
      </c>
      <c r="F284" s="43"/>
      <c r="G284" s="49" t="s">
        <v>45</v>
      </c>
      <c r="H284" s="362" t="s">
        <v>711</v>
      </c>
      <c r="I284" s="280">
        <v>281040</v>
      </c>
      <c r="J284" s="267" t="s">
        <v>476</v>
      </c>
      <c r="K284" s="72">
        <v>9791.02</v>
      </c>
      <c r="L284" s="282"/>
      <c r="M284" s="283">
        <v>9791.02</v>
      </c>
      <c r="N284" s="284"/>
      <c r="O284" s="75">
        <f t="shared" si="264"/>
        <v>0</v>
      </c>
      <c r="P284" s="280">
        <v>2200600</v>
      </c>
      <c r="Q284" s="43">
        <v>1.2E-2</v>
      </c>
      <c r="R284" s="72">
        <f t="shared" si="265"/>
        <v>26407.200000000001</v>
      </c>
      <c r="S284" s="282"/>
      <c r="T284" s="283">
        <v>26407.200000000001</v>
      </c>
      <c r="U284" s="296">
        <v>26407.200000000001</v>
      </c>
      <c r="V284" s="88">
        <f t="shared" si="252"/>
        <v>0</v>
      </c>
      <c r="W284" s="280">
        <v>2200600</v>
      </c>
      <c r="X284" s="43">
        <v>1.302E-2</v>
      </c>
      <c r="Y284" s="88">
        <f t="shared" si="266"/>
        <v>28651.812000000002</v>
      </c>
      <c r="Z284" s="282"/>
      <c r="AA284" s="283">
        <v>28651.81</v>
      </c>
      <c r="AB284" s="296">
        <v>28651.81</v>
      </c>
      <c r="AC284" s="246">
        <f t="shared" si="274"/>
        <v>2.0000000004074536E-3</v>
      </c>
      <c r="AD284" s="280">
        <v>2200600</v>
      </c>
      <c r="AE284" s="43">
        <v>1.3827000000000001E-2</v>
      </c>
      <c r="AF284" s="88">
        <f t="shared" si="277"/>
        <v>30427.696200000002</v>
      </c>
      <c r="AG284" s="282"/>
      <c r="AH284" s="286">
        <v>30427.7</v>
      </c>
      <c r="AI284" s="296">
        <v>30427.7</v>
      </c>
      <c r="AJ284" s="88">
        <f t="shared" si="267"/>
        <v>-3.7999999985913746E-3</v>
      </c>
      <c r="AK284" s="280">
        <v>2200600</v>
      </c>
      <c r="AL284" s="43">
        <v>1.4795000000000001E-2</v>
      </c>
      <c r="AM284" s="302">
        <f t="shared" si="268"/>
        <v>32557.877</v>
      </c>
      <c r="AN284" s="302"/>
      <c r="AO284" s="286">
        <v>32557.877</v>
      </c>
      <c r="AP284" s="296">
        <v>32557.88</v>
      </c>
      <c r="AQ284" s="304">
        <f t="shared" si="280"/>
        <v>0</v>
      </c>
      <c r="AR284" s="280">
        <v>0</v>
      </c>
      <c r="AS284" s="43">
        <v>1.4999999999999999E-2</v>
      </c>
      <c r="AT284" s="302">
        <f t="shared" si="269"/>
        <v>0</v>
      </c>
      <c r="AU284" s="302"/>
      <c r="AV284" s="286"/>
      <c r="AW284" s="315">
        <v>56400</v>
      </c>
      <c r="AX284" s="302">
        <f t="shared" si="281"/>
        <v>0</v>
      </c>
      <c r="AY284" s="280">
        <v>0</v>
      </c>
      <c r="AZ284" s="43">
        <v>1.5900000000000001E-2</v>
      </c>
      <c r="BA284" s="310">
        <f t="shared" si="270"/>
        <v>0</v>
      </c>
      <c r="BB284" s="310"/>
      <c r="BC284" s="311"/>
      <c r="BD284" s="296"/>
      <c r="BE284" s="310">
        <f t="shared" si="282"/>
        <v>0</v>
      </c>
      <c r="BF284" s="280">
        <v>0</v>
      </c>
      <c r="BG284" s="43">
        <v>1.6934000000000001E-2</v>
      </c>
      <c r="BH284" s="302">
        <f t="shared" si="271"/>
        <v>0</v>
      </c>
      <c r="BI284" s="302"/>
      <c r="BJ284" s="311"/>
      <c r="BK284" s="319"/>
      <c r="BL284" s="302">
        <f t="shared" si="283"/>
        <v>0</v>
      </c>
      <c r="BM284" s="280">
        <v>0</v>
      </c>
      <c r="BN284" s="43">
        <v>1.7950000000000001E-2</v>
      </c>
      <c r="BO284" s="302">
        <f t="shared" si="272"/>
        <v>0</v>
      </c>
      <c r="BP284" s="302"/>
      <c r="BQ284" s="311"/>
      <c r="BR284" s="296"/>
      <c r="BS284" s="302">
        <f t="shared" si="284"/>
        <v>0</v>
      </c>
      <c r="BT284" s="75">
        <v>0</v>
      </c>
      <c r="BU284" s="332">
        <v>1.9026999999999999E-2</v>
      </c>
      <c r="BV284" s="190">
        <f t="shared" si="279"/>
        <v>0</v>
      </c>
      <c r="BW284" s="335"/>
      <c r="BX284" s="344"/>
      <c r="BY284" s="334"/>
      <c r="BZ284" s="190">
        <f t="shared" si="275"/>
        <v>0</v>
      </c>
      <c r="CA284" s="255">
        <v>0</v>
      </c>
      <c r="CB284" s="345">
        <v>2.0073000000000001E-2</v>
      </c>
      <c r="CC284" s="194">
        <f t="shared" si="273"/>
        <v>0</v>
      </c>
      <c r="CD284" s="190"/>
      <c r="CE284" s="142">
        <v>0</v>
      </c>
      <c r="CF284" s="204"/>
      <c r="CG284" s="194">
        <f t="shared" si="263"/>
        <v>0</v>
      </c>
      <c r="CH284" s="351">
        <v>0</v>
      </c>
      <c r="CI284" s="352">
        <v>2.1277999999999998E-2</v>
      </c>
      <c r="CJ284" s="348">
        <f t="shared" si="255"/>
        <v>0</v>
      </c>
      <c r="CK284" s="348"/>
      <c r="CL284" s="142"/>
      <c r="CM284" s="218"/>
      <c r="CN284" s="348">
        <f t="shared" si="256"/>
        <v>0</v>
      </c>
      <c r="CO284" s="355"/>
      <c r="CP284" s="220">
        <f t="shared" si="257"/>
        <v>-1.799999998183921E-3</v>
      </c>
      <c r="CQ284" s="221"/>
      <c r="CR284" s="6"/>
    </row>
    <row r="285" spans="1:97" s="2" customFormat="1" ht="30">
      <c r="A285" s="6" t="s">
        <v>712</v>
      </c>
      <c r="B285" s="6" t="s">
        <v>710</v>
      </c>
      <c r="C285" s="6" t="s">
        <v>698</v>
      </c>
      <c r="D285" s="274" t="s">
        <v>474</v>
      </c>
      <c r="E285" s="43">
        <v>396</v>
      </c>
      <c r="F285" s="43"/>
      <c r="G285" s="49" t="s">
        <v>45</v>
      </c>
      <c r="H285" s="362" t="s">
        <v>713</v>
      </c>
      <c r="I285" s="280">
        <v>0</v>
      </c>
      <c r="J285" s="267" t="s">
        <v>476</v>
      </c>
      <c r="K285" s="72"/>
      <c r="L285" s="282"/>
      <c r="M285" s="283"/>
      <c r="N285" s="284"/>
      <c r="O285" s="75">
        <f t="shared" si="264"/>
        <v>0</v>
      </c>
      <c r="P285" s="280">
        <v>13400</v>
      </c>
      <c r="Q285" s="43">
        <v>1.2E-2</v>
      </c>
      <c r="R285" s="72">
        <f t="shared" si="265"/>
        <v>160.80000000000001</v>
      </c>
      <c r="S285" s="282"/>
      <c r="T285" s="283"/>
      <c r="U285" s="296"/>
      <c r="V285" s="300">
        <f t="shared" si="252"/>
        <v>160.80000000000001</v>
      </c>
      <c r="W285" s="280">
        <v>13400</v>
      </c>
      <c r="X285" s="43">
        <v>1.302E-2</v>
      </c>
      <c r="Y285" s="88">
        <f t="shared" si="266"/>
        <v>174.46800000000002</v>
      </c>
      <c r="Z285" s="282"/>
      <c r="AA285" s="283"/>
      <c r="AB285" s="296"/>
      <c r="AC285" s="301">
        <f t="shared" si="274"/>
        <v>174.46800000000002</v>
      </c>
      <c r="AD285" s="280">
        <v>13400</v>
      </c>
      <c r="AE285" s="43">
        <v>1.3827000000000001E-2</v>
      </c>
      <c r="AF285" s="88">
        <f t="shared" si="277"/>
        <v>185.2818</v>
      </c>
      <c r="AG285" s="282"/>
      <c r="AH285" s="286"/>
      <c r="AI285" s="296"/>
      <c r="AJ285" s="300">
        <f t="shared" si="267"/>
        <v>185.2818</v>
      </c>
      <c r="AK285" s="280">
        <v>13400</v>
      </c>
      <c r="AL285" s="43">
        <v>1.4657E-2</v>
      </c>
      <c r="AM285" s="302">
        <f t="shared" si="268"/>
        <v>196.40379999999999</v>
      </c>
      <c r="AN285" s="302"/>
      <c r="AO285" s="286"/>
      <c r="AP285" s="296"/>
      <c r="AQ285" s="306">
        <f t="shared" si="280"/>
        <v>196.40379999999999</v>
      </c>
      <c r="AR285" s="280">
        <v>3760000</v>
      </c>
      <c r="AS285" s="43">
        <v>1.15E-2</v>
      </c>
      <c r="AT285" s="302">
        <f t="shared" si="269"/>
        <v>43240</v>
      </c>
      <c r="AU285" s="302"/>
      <c r="AV285" s="286">
        <v>56400</v>
      </c>
      <c r="AW285" s="315"/>
      <c r="AX285" s="302">
        <f t="shared" si="281"/>
        <v>-13160</v>
      </c>
      <c r="AY285" s="280">
        <v>3760000</v>
      </c>
      <c r="AZ285" s="43">
        <v>1.2133E-2</v>
      </c>
      <c r="BA285" s="310">
        <f t="shared" si="270"/>
        <v>45620.08</v>
      </c>
      <c r="BB285" s="310"/>
      <c r="BC285" s="311">
        <v>59784</v>
      </c>
      <c r="BD285" s="296">
        <v>59784</v>
      </c>
      <c r="BE285" s="310">
        <f t="shared" si="282"/>
        <v>-14163.919999999998</v>
      </c>
      <c r="BF285" s="280">
        <v>3760000</v>
      </c>
      <c r="BG285" s="326">
        <v>1.286E-2</v>
      </c>
      <c r="BH285" s="302">
        <f t="shared" si="271"/>
        <v>48353.599999999999</v>
      </c>
      <c r="BI285" s="302"/>
      <c r="BJ285" s="311">
        <v>63671.839999999997</v>
      </c>
      <c r="BK285" s="319">
        <v>63671.839999999997</v>
      </c>
      <c r="BL285" s="302">
        <f t="shared" si="283"/>
        <v>-15318.239999999998</v>
      </c>
      <c r="BM285" s="280">
        <v>3760000</v>
      </c>
      <c r="BN285" s="43">
        <v>1.3632E-2</v>
      </c>
      <c r="BO285" s="302">
        <f t="shared" si="272"/>
        <v>51256.32</v>
      </c>
      <c r="BP285" s="302"/>
      <c r="BQ285" s="311">
        <v>51256.32</v>
      </c>
      <c r="BR285" s="296">
        <v>51256.32</v>
      </c>
      <c r="BS285" s="302">
        <f t="shared" si="284"/>
        <v>0</v>
      </c>
      <c r="BT285" s="369">
        <v>3835000</v>
      </c>
      <c r="BU285" s="346">
        <v>1.0999999999999999E-2</v>
      </c>
      <c r="BV285" s="190">
        <f t="shared" si="279"/>
        <v>42185</v>
      </c>
      <c r="BW285" s="335"/>
      <c r="BX285" s="344">
        <v>42185</v>
      </c>
      <c r="BY285" s="334">
        <v>42185</v>
      </c>
      <c r="BZ285" s="190">
        <f t="shared" si="275"/>
        <v>0</v>
      </c>
      <c r="CA285" s="139">
        <v>3835000</v>
      </c>
      <c r="CB285" s="346">
        <v>1.1605000000000001E-2</v>
      </c>
      <c r="CC285" s="194">
        <f t="shared" si="273"/>
        <v>44505.175000000003</v>
      </c>
      <c r="CD285" s="190"/>
      <c r="CE285" s="142">
        <v>44505.175000000003</v>
      </c>
      <c r="CF285" s="204"/>
      <c r="CG285" s="194">
        <f t="shared" si="263"/>
        <v>0</v>
      </c>
      <c r="CH285" s="377">
        <v>3835000</v>
      </c>
      <c r="CI285" s="352">
        <v>1.2300999999999999E-2</v>
      </c>
      <c r="CJ285" s="348">
        <f t="shared" si="255"/>
        <v>47174.334999999999</v>
      </c>
      <c r="CK285" s="348"/>
      <c r="CL285" s="142"/>
      <c r="CM285" s="218"/>
      <c r="CN285" s="348">
        <f t="shared" si="256"/>
        <v>47174.334999999999</v>
      </c>
      <c r="CO285" s="355"/>
      <c r="CP285" s="220">
        <f t="shared" si="257"/>
        <v>5249.1286000000036</v>
      </c>
      <c r="CQ285" s="221">
        <v>0</v>
      </c>
      <c r="CR285" s="6"/>
    </row>
    <row r="286" spans="1:97" s="2" customFormat="1" ht="30">
      <c r="A286" s="6" t="s">
        <v>714</v>
      </c>
      <c r="B286" s="61" t="s">
        <v>715</v>
      </c>
      <c r="C286" s="6" t="s">
        <v>698</v>
      </c>
      <c r="D286" s="274" t="s">
        <v>474</v>
      </c>
      <c r="E286" s="43">
        <v>411</v>
      </c>
      <c r="F286" s="43"/>
      <c r="G286" s="49" t="s">
        <v>45</v>
      </c>
      <c r="H286" s="362" t="s">
        <v>716</v>
      </c>
      <c r="I286" s="280">
        <v>8450</v>
      </c>
      <c r="J286" s="267" t="s">
        <v>476</v>
      </c>
      <c r="K286" s="72">
        <v>300.52</v>
      </c>
      <c r="L286" s="282"/>
      <c r="M286" s="283">
        <v>300.52</v>
      </c>
      <c r="N286" s="284"/>
      <c r="O286" s="75">
        <f t="shared" si="264"/>
        <v>0</v>
      </c>
      <c r="P286" s="280">
        <v>250100</v>
      </c>
      <c r="Q286" s="43">
        <v>1.2E-2</v>
      </c>
      <c r="R286" s="72">
        <f t="shared" si="265"/>
        <v>3001.2000000000003</v>
      </c>
      <c r="S286" s="365">
        <f>Q286*18000</f>
        <v>216</v>
      </c>
      <c r="T286" s="283">
        <v>3001.2</v>
      </c>
      <c r="U286" s="296">
        <v>3001.2</v>
      </c>
      <c r="V286" s="88">
        <f t="shared" ref="V286:V290" si="285">R286-S286-T286</f>
        <v>-215.99999999999955</v>
      </c>
      <c r="W286" s="280">
        <v>250100</v>
      </c>
      <c r="X286" s="43">
        <v>1.302E-2</v>
      </c>
      <c r="Y286" s="88">
        <f t="shared" si="266"/>
        <v>3256.3020000000001</v>
      </c>
      <c r="Z286" s="365">
        <f>X286*18000</f>
        <v>234.36</v>
      </c>
      <c r="AA286" s="283">
        <v>3256.3</v>
      </c>
      <c r="AB286" s="296">
        <v>3256.3</v>
      </c>
      <c r="AC286" s="246">
        <f t="shared" si="274"/>
        <v>-234.35800000000017</v>
      </c>
      <c r="AD286" s="280">
        <v>250100</v>
      </c>
      <c r="AE286" s="43">
        <v>1.3827000000000001E-2</v>
      </c>
      <c r="AF286" s="88">
        <f t="shared" si="277"/>
        <v>3458.1327000000001</v>
      </c>
      <c r="AG286" s="365">
        <f>AE286*18000</f>
        <v>248.88600000000002</v>
      </c>
      <c r="AH286" s="286">
        <v>3209.24</v>
      </c>
      <c r="AI286" s="296">
        <v>3209.24</v>
      </c>
      <c r="AJ286" s="88">
        <f t="shared" si="267"/>
        <v>6.7000000003645255E-3</v>
      </c>
      <c r="AK286" s="280">
        <v>250100</v>
      </c>
      <c r="AL286" s="43">
        <v>1.4657E-2</v>
      </c>
      <c r="AM286" s="302">
        <f t="shared" si="268"/>
        <v>3665.7157000000002</v>
      </c>
      <c r="AN286" s="302">
        <f>AL286*18000</f>
        <v>263.82600000000002</v>
      </c>
      <c r="AO286" s="286">
        <v>3401.89</v>
      </c>
      <c r="AP286" s="296">
        <v>3401.89</v>
      </c>
      <c r="AQ286" s="304">
        <f t="shared" si="280"/>
        <v>-2.9999999969732016E-4</v>
      </c>
      <c r="AR286" s="280">
        <v>220000</v>
      </c>
      <c r="AS286" s="43">
        <v>1.4999999999999999E-2</v>
      </c>
      <c r="AT286" s="302">
        <f t="shared" si="269"/>
        <v>3300</v>
      </c>
      <c r="AU286" s="302"/>
      <c r="AV286" s="286">
        <v>3300</v>
      </c>
      <c r="AW286" s="296">
        <v>3300</v>
      </c>
      <c r="AX286" s="302">
        <f t="shared" si="281"/>
        <v>0</v>
      </c>
      <c r="AY286" s="280">
        <v>220000</v>
      </c>
      <c r="AZ286" s="43">
        <v>1.5900000000000001E-2</v>
      </c>
      <c r="BA286" s="310">
        <f t="shared" si="270"/>
        <v>3498</v>
      </c>
      <c r="BB286" s="310"/>
      <c r="BC286" s="311">
        <v>3498</v>
      </c>
      <c r="BD286" s="296">
        <v>3498</v>
      </c>
      <c r="BE286" s="310">
        <f t="shared" si="282"/>
        <v>0</v>
      </c>
      <c r="BF286" s="280">
        <v>220000</v>
      </c>
      <c r="BG286" s="43">
        <v>1.6934000000000001E-2</v>
      </c>
      <c r="BH286" s="302">
        <f t="shared" si="271"/>
        <v>3725.4800000000005</v>
      </c>
      <c r="BI286" s="302"/>
      <c r="BJ286" s="311">
        <v>3725.48</v>
      </c>
      <c r="BK286" s="319">
        <v>3725.48</v>
      </c>
      <c r="BL286" s="302">
        <f t="shared" si="283"/>
        <v>0</v>
      </c>
      <c r="BM286" s="280">
        <v>220000</v>
      </c>
      <c r="BN286" s="43">
        <v>1.7950000000000001E-2</v>
      </c>
      <c r="BO286" s="302">
        <f t="shared" si="272"/>
        <v>3949</v>
      </c>
      <c r="BP286" s="302"/>
      <c r="BQ286" s="311">
        <v>3949</v>
      </c>
      <c r="BR286" s="296">
        <v>3949</v>
      </c>
      <c r="BS286" s="302">
        <f t="shared" si="284"/>
        <v>0</v>
      </c>
      <c r="BT286" s="369">
        <v>206000</v>
      </c>
      <c r="BU286" s="332">
        <v>1.9026999999999999E-2</v>
      </c>
      <c r="BV286" s="190">
        <f t="shared" si="279"/>
        <v>3919.5619999999999</v>
      </c>
      <c r="BW286" s="335"/>
      <c r="BX286" s="344">
        <v>3919.56</v>
      </c>
      <c r="BY286" s="334">
        <v>3919.56</v>
      </c>
      <c r="BZ286" s="190">
        <f t="shared" si="275"/>
        <v>1.9999999999527063E-3</v>
      </c>
      <c r="CA286" s="139">
        <v>206000</v>
      </c>
      <c r="CB286" s="345">
        <v>2.0073000000000001E-2</v>
      </c>
      <c r="CC286" s="194">
        <f t="shared" si="273"/>
        <v>4135.0380000000005</v>
      </c>
      <c r="CD286" s="190"/>
      <c r="CE286" s="142">
        <v>4135.0379999999996</v>
      </c>
      <c r="CF286" s="204"/>
      <c r="CG286" s="194">
        <f t="shared" si="263"/>
        <v>0</v>
      </c>
      <c r="CH286" s="377">
        <v>206000</v>
      </c>
      <c r="CI286" s="352">
        <v>2.1277999999999998E-2</v>
      </c>
      <c r="CJ286" s="348">
        <f t="shared" si="255"/>
        <v>4383.268</v>
      </c>
      <c r="CK286" s="348"/>
      <c r="CL286" s="142"/>
      <c r="CM286" s="218"/>
      <c r="CN286" s="348">
        <f t="shared" si="256"/>
        <v>4383.268</v>
      </c>
      <c r="CO286" s="355"/>
      <c r="CP286" s="220">
        <f t="shared" si="257"/>
        <v>3932.9184000000009</v>
      </c>
      <c r="CQ286" s="221">
        <v>0</v>
      </c>
      <c r="CR286" s="6"/>
    </row>
    <row r="287" spans="1:97" s="2" customFormat="1" ht="30">
      <c r="A287" s="6" t="s">
        <v>717</v>
      </c>
      <c r="B287" s="6" t="s">
        <v>718</v>
      </c>
      <c r="C287" s="6" t="s">
        <v>698</v>
      </c>
      <c r="D287" s="274" t="s">
        <v>474</v>
      </c>
      <c r="E287" s="43">
        <v>415</v>
      </c>
      <c r="F287" s="43"/>
      <c r="G287" s="49" t="s">
        <v>45</v>
      </c>
      <c r="H287" s="362" t="s">
        <v>719</v>
      </c>
      <c r="I287" s="280">
        <v>80</v>
      </c>
      <c r="J287" s="267" t="s">
        <v>476</v>
      </c>
      <c r="K287" s="72">
        <v>10.09</v>
      </c>
      <c r="L287" s="282"/>
      <c r="M287" s="283">
        <v>10.09</v>
      </c>
      <c r="N287" s="284"/>
      <c r="O287" s="75">
        <f t="shared" si="264"/>
        <v>0</v>
      </c>
      <c r="P287" s="280">
        <v>3900</v>
      </c>
      <c r="Q287" s="43">
        <v>1.2E-2</v>
      </c>
      <c r="R287" s="72">
        <f t="shared" si="265"/>
        <v>46.800000000000004</v>
      </c>
      <c r="S287" s="282"/>
      <c r="T287" s="283">
        <v>46.8</v>
      </c>
      <c r="U287" s="296"/>
      <c r="V287" s="88">
        <f t="shared" si="285"/>
        <v>0</v>
      </c>
      <c r="W287" s="280">
        <v>3900</v>
      </c>
      <c r="X287" s="43">
        <v>1.302E-2</v>
      </c>
      <c r="Y287" s="88">
        <f t="shared" si="266"/>
        <v>50.777999999999999</v>
      </c>
      <c r="Z287" s="282"/>
      <c r="AA287" s="283">
        <v>50.78</v>
      </c>
      <c r="AB287" s="296">
        <v>50.78</v>
      </c>
      <c r="AC287" s="246">
        <f t="shared" si="274"/>
        <v>-2.0000000000024443E-3</v>
      </c>
      <c r="AD287" s="280">
        <v>3900</v>
      </c>
      <c r="AE287" s="43">
        <v>1.3827000000000001E-2</v>
      </c>
      <c r="AF287" s="88">
        <f t="shared" si="277"/>
        <v>53.9253</v>
      </c>
      <c r="AG287" s="282"/>
      <c r="AH287" s="286">
        <v>53.93</v>
      </c>
      <c r="AI287" s="296">
        <v>53.93</v>
      </c>
      <c r="AJ287" s="88">
        <f t="shared" si="267"/>
        <v>-4.6999999999997044E-3</v>
      </c>
      <c r="AK287" s="280">
        <v>3900</v>
      </c>
      <c r="AL287" s="43">
        <v>1.4795000000000001E-2</v>
      </c>
      <c r="AM287" s="302">
        <f t="shared" si="268"/>
        <v>57.700500000000005</v>
      </c>
      <c r="AN287" s="302"/>
      <c r="AO287" s="286">
        <v>57.7</v>
      </c>
      <c r="AP287" s="296">
        <v>57.7</v>
      </c>
      <c r="AQ287" s="304">
        <f t="shared" si="280"/>
        <v>5.0000000000238742E-4</v>
      </c>
      <c r="AR287" s="280">
        <v>9000</v>
      </c>
      <c r="AS287" s="43">
        <v>1.4999999999999999E-2</v>
      </c>
      <c r="AT287" s="302">
        <f t="shared" si="269"/>
        <v>135</v>
      </c>
      <c r="AU287" s="302"/>
      <c r="AV287" s="286">
        <v>135</v>
      </c>
      <c r="AW287" s="296">
        <v>135</v>
      </c>
      <c r="AX287" s="302">
        <f t="shared" si="281"/>
        <v>0</v>
      </c>
      <c r="AY287" s="280">
        <v>9000</v>
      </c>
      <c r="AZ287" s="43">
        <v>1.5900000000000001E-2</v>
      </c>
      <c r="BA287" s="310">
        <f t="shared" si="270"/>
        <v>143.1</v>
      </c>
      <c r="BB287" s="310"/>
      <c r="BC287" s="311">
        <v>143.1</v>
      </c>
      <c r="BD287" s="296">
        <v>143.1</v>
      </c>
      <c r="BE287" s="310">
        <f t="shared" si="282"/>
        <v>0</v>
      </c>
      <c r="BF287" s="280">
        <v>9000</v>
      </c>
      <c r="BG287" s="43">
        <v>1.6934000000000001E-2</v>
      </c>
      <c r="BH287" s="302">
        <f t="shared" si="271"/>
        <v>152.40600000000001</v>
      </c>
      <c r="BI287" s="302"/>
      <c r="BJ287" s="311">
        <v>152.41</v>
      </c>
      <c r="BK287" s="319">
        <v>152.41</v>
      </c>
      <c r="BL287" s="302">
        <f t="shared" si="283"/>
        <v>-3.9999999999906777E-3</v>
      </c>
      <c r="BM287" s="280">
        <v>9000</v>
      </c>
      <c r="BN287" s="43">
        <v>3.4502999999999999E-2</v>
      </c>
      <c r="BO287" s="302">
        <f t="shared" si="272"/>
        <v>310.52699999999999</v>
      </c>
      <c r="BP287" s="302"/>
      <c r="BQ287" s="311">
        <v>310.52999999999997</v>
      </c>
      <c r="BR287" s="296">
        <v>310.52999999999997</v>
      </c>
      <c r="BS287" s="302">
        <f t="shared" si="284"/>
        <v>-2.9999999999859028E-3</v>
      </c>
      <c r="BT287" s="369">
        <v>9000</v>
      </c>
      <c r="BU287" s="346">
        <v>2.5999999999999999E-2</v>
      </c>
      <c r="BV287" s="190">
        <f t="shared" si="279"/>
        <v>234</v>
      </c>
      <c r="BW287" s="335"/>
      <c r="BX287" s="344"/>
      <c r="BY287" s="334"/>
      <c r="BZ287" s="190">
        <f t="shared" si="275"/>
        <v>234</v>
      </c>
      <c r="CA287" s="139">
        <v>9000</v>
      </c>
      <c r="CB287" s="347">
        <v>3.4502999999999999E-2</v>
      </c>
      <c r="CC287" s="194">
        <f t="shared" si="273"/>
        <v>310.52699999999999</v>
      </c>
      <c r="CD287" s="190"/>
      <c r="CE287" s="142">
        <v>310.52699999999999</v>
      </c>
      <c r="CF287" s="204"/>
      <c r="CG287" s="194">
        <f t="shared" si="263"/>
        <v>0</v>
      </c>
      <c r="CH287" s="377">
        <v>9000</v>
      </c>
      <c r="CI287" s="352">
        <v>3.6573000000000001E-2</v>
      </c>
      <c r="CJ287" s="348">
        <f t="shared" si="255"/>
        <v>329.15700000000004</v>
      </c>
      <c r="CK287" s="348"/>
      <c r="CL287" s="142"/>
      <c r="CM287" s="218"/>
      <c r="CN287" s="348">
        <f t="shared" si="256"/>
        <v>329.15700000000004</v>
      </c>
      <c r="CO287" s="355"/>
      <c r="CP287" s="220">
        <f t="shared" si="257"/>
        <v>563.14380000000006</v>
      </c>
      <c r="CQ287" s="221"/>
      <c r="CR287" s="6"/>
    </row>
    <row r="288" spans="1:97" s="2" customFormat="1" ht="30">
      <c r="A288" s="6" t="s">
        <v>720</v>
      </c>
      <c r="B288" s="6" t="s">
        <v>718</v>
      </c>
      <c r="C288" s="6" t="s">
        <v>698</v>
      </c>
      <c r="D288" s="274" t="s">
        <v>474</v>
      </c>
      <c r="E288" s="43">
        <v>416</v>
      </c>
      <c r="F288" s="43"/>
      <c r="G288" s="49" t="s">
        <v>45</v>
      </c>
      <c r="H288" s="362" t="s">
        <v>721</v>
      </c>
      <c r="I288" s="280">
        <v>80</v>
      </c>
      <c r="J288" s="267" t="s">
        <v>476</v>
      </c>
      <c r="K288" s="72">
        <v>10.09</v>
      </c>
      <c r="L288" s="282"/>
      <c r="M288" s="283">
        <v>10.09</v>
      </c>
      <c r="N288" s="284"/>
      <c r="O288" s="75">
        <f t="shared" si="264"/>
        <v>0</v>
      </c>
      <c r="P288" s="280">
        <v>3900</v>
      </c>
      <c r="Q288" s="43">
        <v>1.2E-2</v>
      </c>
      <c r="R288" s="72">
        <f t="shared" si="265"/>
        <v>46.800000000000004</v>
      </c>
      <c r="S288" s="282"/>
      <c r="T288" s="283">
        <v>46.8</v>
      </c>
      <c r="U288" s="296"/>
      <c r="V288" s="88">
        <f t="shared" si="285"/>
        <v>0</v>
      </c>
      <c r="W288" s="280">
        <v>3900</v>
      </c>
      <c r="X288" s="43">
        <v>1.302E-2</v>
      </c>
      <c r="Y288" s="88">
        <f t="shared" si="266"/>
        <v>50.777999999999999</v>
      </c>
      <c r="Z288" s="282"/>
      <c r="AA288" s="283">
        <v>50.78</v>
      </c>
      <c r="AB288" s="296">
        <v>50.78</v>
      </c>
      <c r="AC288" s="246">
        <f t="shared" si="274"/>
        <v>-2.0000000000024443E-3</v>
      </c>
      <c r="AD288" s="280">
        <v>3900</v>
      </c>
      <c r="AE288" s="43">
        <v>1.3827000000000001E-2</v>
      </c>
      <c r="AF288" s="88">
        <f t="shared" si="277"/>
        <v>53.9253</v>
      </c>
      <c r="AG288" s="282"/>
      <c r="AH288" s="286">
        <v>53.93</v>
      </c>
      <c r="AI288" s="296">
        <v>53.93</v>
      </c>
      <c r="AJ288" s="88">
        <f t="shared" si="267"/>
        <v>-4.6999999999997044E-3</v>
      </c>
      <c r="AK288" s="280">
        <v>3900</v>
      </c>
      <c r="AL288" s="43">
        <v>1.4795000000000001E-2</v>
      </c>
      <c r="AM288" s="302">
        <f t="shared" si="268"/>
        <v>57.700500000000005</v>
      </c>
      <c r="AN288" s="302"/>
      <c r="AO288" s="286">
        <v>57.7</v>
      </c>
      <c r="AP288" s="296">
        <v>57.7</v>
      </c>
      <c r="AQ288" s="304">
        <f t="shared" si="280"/>
        <v>5.0000000000238742E-4</v>
      </c>
      <c r="AR288" s="280">
        <v>9000</v>
      </c>
      <c r="AS288" s="43">
        <v>1.4999999999999999E-2</v>
      </c>
      <c r="AT288" s="302">
        <f t="shared" si="269"/>
        <v>135</v>
      </c>
      <c r="AU288" s="302"/>
      <c r="AV288" s="286">
        <v>135</v>
      </c>
      <c r="AW288" s="296">
        <v>135</v>
      </c>
      <c r="AX288" s="302">
        <f t="shared" si="281"/>
        <v>0</v>
      </c>
      <c r="AY288" s="280">
        <v>9000</v>
      </c>
      <c r="AZ288" s="43">
        <v>1.5900000000000001E-2</v>
      </c>
      <c r="BA288" s="310">
        <f t="shared" si="270"/>
        <v>143.1</v>
      </c>
      <c r="BB288" s="310"/>
      <c r="BC288" s="311">
        <v>143.1</v>
      </c>
      <c r="BD288" s="296"/>
      <c r="BE288" s="310">
        <f t="shared" si="282"/>
        <v>0</v>
      </c>
      <c r="BF288" s="280">
        <v>9000</v>
      </c>
      <c r="BG288" s="43">
        <v>1.6934000000000001E-2</v>
      </c>
      <c r="BH288" s="302">
        <f t="shared" si="271"/>
        <v>152.40600000000001</v>
      </c>
      <c r="BI288" s="302"/>
      <c r="BJ288" s="311">
        <v>152.41</v>
      </c>
      <c r="BK288" s="319"/>
      <c r="BL288" s="302">
        <f t="shared" si="283"/>
        <v>-3.9999999999906777E-3</v>
      </c>
      <c r="BM288" s="280">
        <v>9000</v>
      </c>
      <c r="BN288" s="43">
        <v>3.4502999999999999E-2</v>
      </c>
      <c r="BO288" s="302">
        <f t="shared" si="272"/>
        <v>310.52699999999999</v>
      </c>
      <c r="BP288" s="302"/>
      <c r="BQ288" s="311">
        <v>310.52999999999997</v>
      </c>
      <c r="BR288" s="296"/>
      <c r="BS288" s="302">
        <f t="shared" si="284"/>
        <v>-2.9999999999859028E-3</v>
      </c>
      <c r="BT288" s="369">
        <v>9000</v>
      </c>
      <c r="BU288" s="346">
        <v>2.5999999999999999E-2</v>
      </c>
      <c r="BV288" s="190">
        <f t="shared" si="279"/>
        <v>234</v>
      </c>
      <c r="BW288" s="335"/>
      <c r="BX288" s="344"/>
      <c r="BY288" s="334"/>
      <c r="BZ288" s="371">
        <f t="shared" si="275"/>
        <v>234</v>
      </c>
      <c r="CA288" s="139">
        <v>9000</v>
      </c>
      <c r="CB288" s="347">
        <v>3.4502999999999999E-2</v>
      </c>
      <c r="CC288" s="194">
        <f t="shared" si="273"/>
        <v>310.52699999999999</v>
      </c>
      <c r="CD288" s="371"/>
      <c r="CE288" s="142">
        <v>310.52699999999999</v>
      </c>
      <c r="CF288" s="204"/>
      <c r="CG288" s="194">
        <f t="shared" si="263"/>
        <v>0</v>
      </c>
      <c r="CH288" s="377">
        <v>9000</v>
      </c>
      <c r="CI288" s="352">
        <v>3.6573000000000001E-2</v>
      </c>
      <c r="CJ288" s="348">
        <f t="shared" si="255"/>
        <v>329.15700000000004</v>
      </c>
      <c r="CK288" s="348"/>
      <c r="CL288" s="142"/>
      <c r="CM288" s="218"/>
      <c r="CN288" s="348">
        <f t="shared" si="256"/>
        <v>329.15700000000004</v>
      </c>
      <c r="CO288" s="355"/>
      <c r="CP288" s="220">
        <f t="shared" si="257"/>
        <v>563.14380000000006</v>
      </c>
      <c r="CQ288" s="221"/>
      <c r="CR288" s="6"/>
    </row>
    <row r="289" spans="1:97" s="2" customFormat="1" ht="30">
      <c r="A289" s="6" t="s">
        <v>722</v>
      </c>
      <c r="B289" s="275" t="s">
        <v>723</v>
      </c>
      <c r="C289" s="275" t="s">
        <v>698</v>
      </c>
      <c r="D289" s="274" t="s">
        <v>474</v>
      </c>
      <c r="E289" s="48">
        <v>503</v>
      </c>
      <c r="F289" s="43"/>
      <c r="G289" s="49" t="s">
        <v>45</v>
      </c>
      <c r="H289" s="46" t="s">
        <v>724</v>
      </c>
      <c r="I289" s="280">
        <v>0</v>
      </c>
      <c r="J289" s="267" t="s">
        <v>476</v>
      </c>
      <c r="K289" s="72"/>
      <c r="L289" s="282"/>
      <c r="M289" s="283"/>
      <c r="N289" s="284"/>
      <c r="O289" s="75">
        <f t="shared" si="264"/>
        <v>0</v>
      </c>
      <c r="P289" s="280">
        <v>90700</v>
      </c>
      <c r="Q289" s="43">
        <v>1.2E-2</v>
      </c>
      <c r="R289" s="72">
        <f t="shared" si="265"/>
        <v>1088.4000000000001</v>
      </c>
      <c r="S289" s="282"/>
      <c r="T289" s="283"/>
      <c r="U289" s="296"/>
      <c r="V289" s="300">
        <f t="shared" si="285"/>
        <v>1088.4000000000001</v>
      </c>
      <c r="W289" s="280">
        <v>90700</v>
      </c>
      <c r="X289" s="43">
        <v>1.302E-2</v>
      </c>
      <c r="Y289" s="88">
        <f t="shared" si="266"/>
        <v>1180.914</v>
      </c>
      <c r="Z289" s="282"/>
      <c r="AA289" s="283"/>
      <c r="AB289" s="296"/>
      <c r="AC289" s="301">
        <f t="shared" si="274"/>
        <v>1180.914</v>
      </c>
      <c r="AD289" s="280">
        <v>90700</v>
      </c>
      <c r="AE289" s="43">
        <v>1.3827000000000001E-2</v>
      </c>
      <c r="AF289" s="88">
        <f t="shared" si="277"/>
        <v>1254.1089000000002</v>
      </c>
      <c r="AG289" s="282"/>
      <c r="AH289" s="286"/>
      <c r="AI289" s="296"/>
      <c r="AJ289" s="300">
        <f t="shared" si="267"/>
        <v>1254.1089000000002</v>
      </c>
      <c r="AK289" s="280">
        <v>90700</v>
      </c>
      <c r="AL289" s="43">
        <v>1.4657E-2</v>
      </c>
      <c r="AM289" s="302">
        <f t="shared" si="268"/>
        <v>1329.3898999999999</v>
      </c>
      <c r="AN289" s="302"/>
      <c r="AO289" s="286"/>
      <c r="AP289" s="296"/>
      <c r="AQ289" s="306">
        <f t="shared" si="280"/>
        <v>1329.3898999999999</v>
      </c>
      <c r="AR289" s="280">
        <v>100000</v>
      </c>
      <c r="AS289" s="43">
        <v>0</v>
      </c>
      <c r="AT289" s="302">
        <f t="shared" si="269"/>
        <v>0</v>
      </c>
      <c r="AU289" s="302"/>
      <c r="AV289" s="286"/>
      <c r="AW289" s="296"/>
      <c r="AX289" s="302">
        <f t="shared" si="281"/>
        <v>0</v>
      </c>
      <c r="AY289" s="280">
        <v>100000</v>
      </c>
      <c r="AZ289" s="43"/>
      <c r="BA289" s="310">
        <f t="shared" si="270"/>
        <v>0</v>
      </c>
      <c r="BB289" s="310"/>
      <c r="BC289" s="311"/>
      <c r="BD289" s="296"/>
      <c r="BE289" s="310">
        <f t="shared" si="282"/>
        <v>0</v>
      </c>
      <c r="BF289" s="280">
        <v>100000</v>
      </c>
      <c r="BG289" s="43"/>
      <c r="BH289" s="302">
        <f t="shared" si="271"/>
        <v>0</v>
      </c>
      <c r="BI289" s="302"/>
      <c r="BJ289" s="311"/>
      <c r="BK289" s="319"/>
      <c r="BL289" s="318">
        <f t="shared" si="283"/>
        <v>0</v>
      </c>
      <c r="BM289" s="280">
        <v>100000</v>
      </c>
      <c r="BN289" s="43">
        <v>1.7950000000000001E-2</v>
      </c>
      <c r="BO289" s="302">
        <f t="shared" si="272"/>
        <v>1795</v>
      </c>
      <c r="BP289" s="302"/>
      <c r="BQ289" s="311"/>
      <c r="BR289" s="296"/>
      <c r="BS289" s="302">
        <f t="shared" si="284"/>
        <v>1795</v>
      </c>
      <c r="BT289" s="75">
        <v>99000</v>
      </c>
      <c r="BU289" s="346">
        <v>1.0999999999999999E-2</v>
      </c>
      <c r="BV289" s="190">
        <f t="shared" si="279"/>
        <v>1089</v>
      </c>
      <c r="BW289" s="335"/>
      <c r="BX289" s="344">
        <v>1089</v>
      </c>
      <c r="BY289" s="334">
        <v>1089</v>
      </c>
      <c r="BZ289" s="190">
        <f t="shared" si="275"/>
        <v>0</v>
      </c>
      <c r="CA289" s="255">
        <v>99000</v>
      </c>
      <c r="CB289" s="346">
        <v>1.1605000000000001E-2</v>
      </c>
      <c r="CC289" s="194">
        <f t="shared" si="273"/>
        <v>1148.895</v>
      </c>
      <c r="CD289" s="190"/>
      <c r="CE289" s="142">
        <v>1148.895</v>
      </c>
      <c r="CF289" s="204"/>
      <c r="CG289" s="194">
        <f t="shared" si="263"/>
        <v>0</v>
      </c>
      <c r="CH289" s="351">
        <v>99000</v>
      </c>
      <c r="CI289" s="352">
        <v>1.2300999999999999E-2</v>
      </c>
      <c r="CJ289" s="348">
        <f t="shared" si="255"/>
        <v>1217.799</v>
      </c>
      <c r="CK289" s="348"/>
      <c r="CL289" s="142"/>
      <c r="CM289" s="218"/>
      <c r="CN289" s="348">
        <f t="shared" si="256"/>
        <v>1217.799</v>
      </c>
      <c r="CO289" s="355"/>
      <c r="CP289" s="220">
        <f t="shared" si="257"/>
        <v>7865.6118000000006</v>
      </c>
      <c r="CQ289" s="221"/>
      <c r="CR289" s="6"/>
    </row>
    <row r="290" spans="1:97" s="2" customFormat="1" ht="30">
      <c r="A290" s="6" t="s">
        <v>725</v>
      </c>
      <c r="B290" s="275" t="s">
        <v>723</v>
      </c>
      <c r="C290" s="275" t="s">
        <v>698</v>
      </c>
      <c r="D290" s="274" t="s">
        <v>474</v>
      </c>
      <c r="E290" s="48">
        <v>504</v>
      </c>
      <c r="F290" s="48"/>
      <c r="G290" s="49" t="s">
        <v>45</v>
      </c>
      <c r="H290" s="46" t="s">
        <v>726</v>
      </c>
      <c r="I290" s="280">
        <v>0</v>
      </c>
      <c r="J290" s="267" t="s">
        <v>476</v>
      </c>
      <c r="K290" s="72"/>
      <c r="L290" s="282"/>
      <c r="M290" s="283"/>
      <c r="N290" s="284"/>
      <c r="O290" s="75">
        <f t="shared" si="264"/>
        <v>0</v>
      </c>
      <c r="P290" s="280">
        <v>3300</v>
      </c>
      <c r="Q290" s="43">
        <v>1.2E-2</v>
      </c>
      <c r="R290" s="72">
        <f t="shared" si="265"/>
        <v>39.6</v>
      </c>
      <c r="S290" s="282"/>
      <c r="T290" s="283"/>
      <c r="U290" s="296"/>
      <c r="V290" s="300">
        <f t="shared" si="285"/>
        <v>39.6</v>
      </c>
      <c r="W290" s="280">
        <v>3300</v>
      </c>
      <c r="X290" s="43">
        <v>1.302E-2</v>
      </c>
      <c r="Y290" s="88">
        <f t="shared" si="266"/>
        <v>42.966000000000001</v>
      </c>
      <c r="Z290" s="282"/>
      <c r="AA290" s="283"/>
      <c r="AB290" s="296"/>
      <c r="AC290" s="301">
        <f t="shared" si="274"/>
        <v>42.966000000000001</v>
      </c>
      <c r="AD290" s="280">
        <v>3300</v>
      </c>
      <c r="AE290" s="43">
        <v>1.3827000000000001E-2</v>
      </c>
      <c r="AF290" s="88">
        <f t="shared" si="277"/>
        <v>45.629100000000001</v>
      </c>
      <c r="AG290" s="282"/>
      <c r="AH290" s="286"/>
      <c r="AI290" s="296"/>
      <c r="AJ290" s="300">
        <f t="shared" si="267"/>
        <v>45.629100000000001</v>
      </c>
      <c r="AK290" s="280">
        <v>3300</v>
      </c>
      <c r="AL290" s="43">
        <v>1.4657E-2</v>
      </c>
      <c r="AM290" s="302">
        <f t="shared" si="268"/>
        <v>48.368099999999998</v>
      </c>
      <c r="AN290" s="302"/>
      <c r="AO290" s="286"/>
      <c r="AP290" s="296"/>
      <c r="AQ290" s="306">
        <f t="shared" si="280"/>
        <v>48.368099999999998</v>
      </c>
      <c r="AR290" s="280">
        <v>10000</v>
      </c>
      <c r="AS290" s="43">
        <v>1.4999999999999999E-2</v>
      </c>
      <c r="AT290" s="302">
        <f t="shared" si="269"/>
        <v>150</v>
      </c>
      <c r="AU290" s="302"/>
      <c r="AV290" s="286"/>
      <c r="AW290" s="296"/>
      <c r="AX290" s="318">
        <f t="shared" si="281"/>
        <v>150</v>
      </c>
      <c r="AY290" s="280">
        <v>10000</v>
      </c>
      <c r="AZ290" s="43">
        <v>1.5900000000000001E-2</v>
      </c>
      <c r="BA290" s="310">
        <f t="shared" si="270"/>
        <v>159</v>
      </c>
      <c r="BB290" s="310"/>
      <c r="BC290" s="311"/>
      <c r="BD290" s="296"/>
      <c r="BE290" s="325">
        <f t="shared" si="282"/>
        <v>159</v>
      </c>
      <c r="BF290" s="280">
        <v>10000</v>
      </c>
      <c r="BG290" s="43">
        <v>1.6934000000000001E-2</v>
      </c>
      <c r="BH290" s="302">
        <f t="shared" si="271"/>
        <v>169.34</v>
      </c>
      <c r="BI290" s="302"/>
      <c r="BJ290" s="311"/>
      <c r="BK290" s="319"/>
      <c r="BL290" s="318">
        <f t="shared" si="283"/>
        <v>169.34</v>
      </c>
      <c r="BM290" s="280">
        <v>10000</v>
      </c>
      <c r="BN290" s="43">
        <v>1.7950000000000001E-2</v>
      </c>
      <c r="BO290" s="302">
        <f t="shared" si="272"/>
        <v>179.5</v>
      </c>
      <c r="BP290" s="302"/>
      <c r="BQ290" s="311">
        <v>179.5</v>
      </c>
      <c r="BR290" s="296">
        <v>179.5</v>
      </c>
      <c r="BS290" s="302">
        <f t="shared" si="284"/>
        <v>0</v>
      </c>
      <c r="BT290" s="75">
        <v>10000</v>
      </c>
      <c r="BU290" s="332">
        <v>1.9026999999999999E-2</v>
      </c>
      <c r="BV290" s="190">
        <f t="shared" si="279"/>
        <v>190.26999999999998</v>
      </c>
      <c r="BW290" s="335"/>
      <c r="BX290" s="344">
        <v>190.27</v>
      </c>
      <c r="BY290" s="334">
        <v>190.27</v>
      </c>
      <c r="BZ290" s="190">
        <f t="shared" si="275"/>
        <v>-2.8421709430404007E-14</v>
      </c>
      <c r="CA290" s="255">
        <v>10000</v>
      </c>
      <c r="CB290" s="345">
        <v>2.0073000000000001E-2</v>
      </c>
      <c r="CC290" s="194">
        <f t="shared" si="273"/>
        <v>200.73000000000002</v>
      </c>
      <c r="CD290" s="190"/>
      <c r="CE290" s="142">
        <v>200.73</v>
      </c>
      <c r="CF290" s="204"/>
      <c r="CG290" s="194">
        <f t="shared" si="263"/>
        <v>0</v>
      </c>
      <c r="CH290" s="351">
        <v>10000</v>
      </c>
      <c r="CI290" s="352">
        <v>2.1277999999999998E-2</v>
      </c>
      <c r="CJ290" s="348">
        <f t="shared" si="255"/>
        <v>212.77999999999997</v>
      </c>
      <c r="CK290" s="348"/>
      <c r="CL290" s="142"/>
      <c r="CM290" s="218"/>
      <c r="CN290" s="348">
        <f t="shared" si="256"/>
        <v>212.77999999999997</v>
      </c>
      <c r="CO290" s="355"/>
      <c r="CP290" s="220">
        <f t="shared" si="257"/>
        <v>867.68319999999994</v>
      </c>
      <c r="CQ290" s="221"/>
      <c r="CR290" s="6"/>
    </row>
    <row r="291" spans="1:97" s="2" customFormat="1">
      <c r="A291" s="6" t="s">
        <v>727</v>
      </c>
      <c r="B291" s="275" t="s">
        <v>723</v>
      </c>
      <c r="C291" s="275" t="s">
        <v>698</v>
      </c>
      <c r="D291" s="274" t="s">
        <v>474</v>
      </c>
      <c r="E291" s="48"/>
      <c r="F291" s="48"/>
      <c r="G291" s="49" t="s">
        <v>340</v>
      </c>
      <c r="H291" s="46"/>
      <c r="I291" s="280"/>
      <c r="J291" s="267"/>
      <c r="K291" s="72"/>
      <c r="L291" s="282"/>
      <c r="M291" s="283"/>
      <c r="N291" s="284"/>
      <c r="O291" s="75"/>
      <c r="P291" s="280"/>
      <c r="Q291" s="43"/>
      <c r="R291" s="72"/>
      <c r="S291" s="282"/>
      <c r="T291" s="283"/>
      <c r="U291" s="296"/>
      <c r="V291" s="300"/>
      <c r="W291" s="280"/>
      <c r="X291" s="43"/>
      <c r="Y291" s="88"/>
      <c r="Z291" s="282"/>
      <c r="AA291" s="283"/>
      <c r="AB291" s="296"/>
      <c r="AC291" s="301"/>
      <c r="AD291" s="280"/>
      <c r="AE291" s="43"/>
      <c r="AF291" s="88"/>
      <c r="AG291" s="282"/>
      <c r="AH291" s="286"/>
      <c r="AI291" s="296"/>
      <c r="AJ291" s="300"/>
      <c r="AK291" s="280"/>
      <c r="AL291" s="43"/>
      <c r="AM291" s="302"/>
      <c r="AN291" s="302"/>
      <c r="AO291" s="286"/>
      <c r="AP291" s="296"/>
      <c r="AQ291" s="306"/>
      <c r="AR291" s="280"/>
      <c r="AS291" s="43"/>
      <c r="AT291" s="302"/>
      <c r="AU291" s="302"/>
      <c r="AV291" s="286"/>
      <c r="AW291" s="296"/>
      <c r="AX291" s="318"/>
      <c r="AY291" s="280"/>
      <c r="AZ291" s="43"/>
      <c r="BA291" s="310"/>
      <c r="BB291" s="310"/>
      <c r="BC291" s="311"/>
      <c r="BD291" s="296"/>
      <c r="BE291" s="325"/>
      <c r="BF291" s="280"/>
      <c r="BG291" s="43"/>
      <c r="BH291" s="302"/>
      <c r="BI291" s="302"/>
      <c r="BJ291" s="311"/>
      <c r="BK291" s="319"/>
      <c r="BL291" s="318"/>
      <c r="BM291" s="280"/>
      <c r="BN291" s="43"/>
      <c r="BO291" s="302"/>
      <c r="BP291" s="302"/>
      <c r="BQ291" s="311"/>
      <c r="BR291" s="296"/>
      <c r="BS291" s="302"/>
      <c r="BT291" s="75"/>
      <c r="BU291" s="332"/>
      <c r="BV291" s="190"/>
      <c r="BW291" s="335"/>
      <c r="BX291" s="344"/>
      <c r="BY291" s="334"/>
      <c r="BZ291" s="190"/>
      <c r="CA291" s="255"/>
      <c r="CB291" s="345"/>
      <c r="CC291" s="194"/>
      <c r="CD291" s="190"/>
      <c r="CE291" s="142"/>
      <c r="CF291" s="204"/>
      <c r="CG291" s="194"/>
      <c r="CH291" s="351"/>
      <c r="CI291" s="352"/>
      <c r="CJ291" s="348">
        <f t="shared" si="255"/>
        <v>0</v>
      </c>
      <c r="CK291" s="348"/>
      <c r="CL291" s="142"/>
      <c r="CM291" s="218"/>
      <c r="CN291" s="348">
        <f t="shared" si="256"/>
        <v>0</v>
      </c>
      <c r="CO291" s="355"/>
      <c r="CP291" s="220">
        <f t="shared" si="257"/>
        <v>0</v>
      </c>
      <c r="CQ291" s="221"/>
      <c r="CR291" s="6"/>
      <c r="CS291" s="358" t="s">
        <v>42</v>
      </c>
    </row>
    <row r="292" spans="1:97" s="2" customFormat="1" ht="30">
      <c r="A292" s="6" t="s">
        <v>728</v>
      </c>
      <c r="B292" s="6" t="s">
        <v>729</v>
      </c>
      <c r="C292" s="6" t="s">
        <v>698</v>
      </c>
      <c r="D292" s="274" t="s">
        <v>474</v>
      </c>
      <c r="E292" s="43">
        <v>505</v>
      </c>
      <c r="F292" s="48"/>
      <c r="G292" s="49" t="s">
        <v>45</v>
      </c>
      <c r="H292" s="362" t="s">
        <v>730</v>
      </c>
      <c r="I292" s="280">
        <v>32180</v>
      </c>
      <c r="J292" s="267" t="s">
        <v>476</v>
      </c>
      <c r="K292" s="72">
        <v>1155.3699999999999</v>
      </c>
      <c r="L292" s="282"/>
      <c r="M292" s="283">
        <v>1155.3699999999999</v>
      </c>
      <c r="N292" s="284"/>
      <c r="O292" s="75">
        <f t="shared" ref="O292:O298" si="286">K292-L292-M292</f>
        <v>0</v>
      </c>
      <c r="P292" s="280">
        <v>10094</v>
      </c>
      <c r="Q292" s="43">
        <v>1.2E-2</v>
      </c>
      <c r="R292" s="72">
        <f t="shared" ref="R292:R298" si="287">P292*Q292</f>
        <v>121.128</v>
      </c>
      <c r="S292" s="282"/>
      <c r="T292" s="283">
        <v>121.13</v>
      </c>
      <c r="U292" s="296">
        <v>121.13</v>
      </c>
      <c r="V292" s="246">
        <f t="shared" ref="V292:V298" si="288">R292-S292-T292</f>
        <v>-1.9999999999953388E-3</v>
      </c>
      <c r="W292" s="280">
        <v>10094</v>
      </c>
      <c r="X292" s="43">
        <v>1.302E-2</v>
      </c>
      <c r="Y292" s="88">
        <f t="shared" ref="Y292:Y298" si="289">W292*X292</f>
        <v>131.42388</v>
      </c>
      <c r="Z292" s="282"/>
      <c r="AA292" s="283">
        <v>131.41999999999999</v>
      </c>
      <c r="AB292" s="296">
        <v>131.41999999999999</v>
      </c>
      <c r="AC292" s="246">
        <f t="shared" ref="AC292:AC298" si="290">Y292-Z292-AA292</f>
        <v>3.8800000000094315E-3</v>
      </c>
      <c r="AD292" s="280">
        <v>10094</v>
      </c>
      <c r="AE292" s="43">
        <v>1.3827000000000001E-2</v>
      </c>
      <c r="AF292" s="88">
        <f t="shared" ref="AF292:AF298" si="291">AD292*AE292</f>
        <v>139.569738</v>
      </c>
      <c r="AG292" s="282"/>
      <c r="AH292" s="286">
        <v>139.57</v>
      </c>
      <c r="AI292" s="296"/>
      <c r="AJ292" s="88">
        <f t="shared" ref="AJ292:AJ298" si="292">AF292-AG292-AH292</f>
        <v>-2.6199999999221291E-4</v>
      </c>
      <c r="AK292" s="280">
        <v>10094</v>
      </c>
      <c r="AL292" s="43">
        <v>1.4726E-2</v>
      </c>
      <c r="AM292" s="302">
        <f>AK292*AL292</f>
        <v>148.64424399999999</v>
      </c>
      <c r="AN292" s="302"/>
      <c r="AO292" s="286">
        <v>149.34</v>
      </c>
      <c r="AP292" s="296">
        <v>149.34</v>
      </c>
      <c r="AQ292" s="304">
        <f>AM292-AN292-AO292</f>
        <v>-0.69575600000001714</v>
      </c>
      <c r="AR292" s="280">
        <v>0</v>
      </c>
      <c r="AS292" s="43">
        <v>1.4999999999999999E-2</v>
      </c>
      <c r="AT292" s="302">
        <f>AR292*AS292</f>
        <v>0</v>
      </c>
      <c r="AU292" s="302"/>
      <c r="AV292" s="286"/>
      <c r="AW292" s="296"/>
      <c r="AX292" s="302">
        <f>AT292-AU292-AV292</f>
        <v>0</v>
      </c>
      <c r="AY292" s="280">
        <v>0</v>
      </c>
      <c r="AZ292" s="43">
        <v>1.5900000000000001E-2</v>
      </c>
      <c r="BA292" s="310">
        <f>AY292*AZ292</f>
        <v>0</v>
      </c>
      <c r="BB292" s="310"/>
      <c r="BC292" s="311"/>
      <c r="BD292" s="296"/>
      <c r="BE292" s="310">
        <f>BA292-BB292-BC292</f>
        <v>0</v>
      </c>
      <c r="BF292" s="280">
        <v>0</v>
      </c>
      <c r="BG292" s="43">
        <v>1.6934000000000001E-2</v>
      </c>
      <c r="BH292" s="302">
        <f>BF292*BG292</f>
        <v>0</v>
      </c>
      <c r="BI292" s="302"/>
      <c r="BJ292" s="311"/>
      <c r="BK292" s="319"/>
      <c r="BL292" s="302">
        <f>BH292-BI292-BJ292</f>
        <v>0</v>
      </c>
      <c r="BM292" s="280">
        <v>0</v>
      </c>
      <c r="BN292" s="43">
        <v>1.7950000000000001E-2</v>
      </c>
      <c r="BO292" s="302">
        <f>BM292*BN292</f>
        <v>0</v>
      </c>
      <c r="BP292" s="302"/>
      <c r="BQ292" s="311"/>
      <c r="BR292" s="296"/>
      <c r="BS292" s="302">
        <f>BO292-BP292-BQ292</f>
        <v>0</v>
      </c>
      <c r="BT292" s="369">
        <v>0</v>
      </c>
      <c r="BU292" s="332">
        <v>1.9026999999999999E-2</v>
      </c>
      <c r="BV292" s="190">
        <f t="shared" ref="BV292:BV301" si="293">BT292*BU292</f>
        <v>0</v>
      </c>
      <c r="BW292" s="335"/>
      <c r="BX292" s="344"/>
      <c r="BY292" s="334"/>
      <c r="BZ292" s="190">
        <f t="shared" ref="BZ292:BZ293" si="294">BV292-BX292-BW292</f>
        <v>0</v>
      </c>
      <c r="CA292" s="139">
        <v>0</v>
      </c>
      <c r="CB292" s="345">
        <v>2.0073000000000001E-2</v>
      </c>
      <c r="CC292" s="194">
        <f t="shared" ref="CC292:CC301" si="295">CA292*CB292</f>
        <v>0</v>
      </c>
      <c r="CD292" s="190"/>
      <c r="CE292" s="142">
        <v>0</v>
      </c>
      <c r="CF292" s="204"/>
      <c r="CG292" s="194">
        <f>CC292-CD292-CE292</f>
        <v>0</v>
      </c>
      <c r="CH292" s="377">
        <v>0</v>
      </c>
      <c r="CI292" s="352">
        <v>2.1277999999999998E-2</v>
      </c>
      <c r="CJ292" s="348">
        <f t="shared" si="255"/>
        <v>0</v>
      </c>
      <c r="CK292" s="348"/>
      <c r="CL292" s="142"/>
      <c r="CM292" s="218"/>
      <c r="CN292" s="348">
        <f t="shared" si="256"/>
        <v>0</v>
      </c>
      <c r="CO292" s="355"/>
      <c r="CP292" s="220">
        <f t="shared" si="257"/>
        <v>-0.69413799999999526</v>
      </c>
      <c r="CQ292" s="221">
        <v>0</v>
      </c>
      <c r="CR292" s="6"/>
    </row>
    <row r="293" spans="1:97" s="2" customFormat="1" ht="30">
      <c r="A293" s="6" t="s">
        <v>3619</v>
      </c>
      <c r="B293" s="6" t="s">
        <v>731</v>
      </c>
      <c r="C293" s="6" t="s">
        <v>698</v>
      </c>
      <c r="D293" s="41" t="s">
        <v>474</v>
      </c>
      <c r="E293" s="43">
        <v>1023</v>
      </c>
      <c r="F293" s="43"/>
      <c r="G293" s="49" t="s">
        <v>340</v>
      </c>
      <c r="H293" s="362" t="s">
        <v>732</v>
      </c>
      <c r="I293" s="280">
        <v>292160</v>
      </c>
      <c r="J293" s="267" t="s">
        <v>476</v>
      </c>
      <c r="K293" s="72">
        <v>10485.88</v>
      </c>
      <c r="L293" s="282"/>
      <c r="M293" s="286">
        <v>10485.88</v>
      </c>
      <c r="N293" s="284"/>
      <c r="O293" s="75">
        <f t="shared" si="286"/>
        <v>0</v>
      </c>
      <c r="P293" s="280">
        <v>5712</v>
      </c>
      <c r="Q293" s="43">
        <v>1.2E-2</v>
      </c>
      <c r="R293" s="72">
        <f t="shared" si="287"/>
        <v>68.543999999999997</v>
      </c>
      <c r="S293" s="282"/>
      <c r="T293" s="286">
        <v>68.540000000000006</v>
      </c>
      <c r="U293" s="284">
        <v>138.08000000000001</v>
      </c>
      <c r="V293" s="246">
        <f t="shared" si="288"/>
        <v>3.9999999999906777E-3</v>
      </c>
      <c r="W293" s="280">
        <v>5712</v>
      </c>
      <c r="X293" s="43">
        <v>1.302E-2</v>
      </c>
      <c r="Y293" s="88">
        <f t="shared" si="289"/>
        <v>74.370239999999995</v>
      </c>
      <c r="Z293" s="282"/>
      <c r="AA293" s="286">
        <v>74.37</v>
      </c>
      <c r="AB293" s="284"/>
      <c r="AC293" s="246">
        <f t="shared" si="290"/>
        <v>2.3999999999091415E-4</v>
      </c>
      <c r="AD293" s="280">
        <v>441200</v>
      </c>
      <c r="AE293" s="43">
        <v>1.3827000000000001E-2</v>
      </c>
      <c r="AF293" s="88">
        <f t="shared" si="291"/>
        <v>6100.4724000000006</v>
      </c>
      <c r="AG293" s="282"/>
      <c r="AH293" s="286">
        <v>6100.47</v>
      </c>
      <c r="AI293" s="284">
        <v>6179.46</v>
      </c>
      <c r="AJ293" s="88">
        <f t="shared" si="292"/>
        <v>2.4000000003070454E-3</v>
      </c>
      <c r="AK293" s="280">
        <v>441200</v>
      </c>
      <c r="AL293" s="43">
        <v>1.4795000000000001E-2</v>
      </c>
      <c r="AM293" s="302">
        <f>AK293*AL293</f>
        <v>6527.5540000000001</v>
      </c>
      <c r="AN293" s="302"/>
      <c r="AO293" s="286">
        <v>6527.55</v>
      </c>
      <c r="AP293" s="284">
        <v>6527.55</v>
      </c>
      <c r="AQ293" s="304">
        <f>AM293-AN293-AO293</f>
        <v>3.9999999999054126E-3</v>
      </c>
      <c r="AR293" s="280"/>
      <c r="AS293" s="43">
        <v>1.4999999999999999E-2</v>
      </c>
      <c r="AT293" s="302">
        <f>AR293*AS293</f>
        <v>0</v>
      </c>
      <c r="AU293" s="302"/>
      <c r="AV293" s="286"/>
      <c r="AW293" s="284"/>
      <c r="AX293" s="302">
        <f>AT293-AU293-AV293</f>
        <v>0</v>
      </c>
      <c r="AY293" s="280">
        <v>0</v>
      </c>
      <c r="AZ293" s="43">
        <v>1.5900000000000001E-2</v>
      </c>
      <c r="BA293" s="310">
        <f>AY293*AZ293</f>
        <v>0</v>
      </c>
      <c r="BB293" s="310"/>
      <c r="BC293" s="311"/>
      <c r="BD293" s="284"/>
      <c r="BE293" s="310">
        <f>BA293-BB293-BC293</f>
        <v>0</v>
      </c>
      <c r="BF293" s="280">
        <v>0</v>
      </c>
      <c r="BG293" s="43">
        <v>1.6934000000000001E-2</v>
      </c>
      <c r="BH293" s="302">
        <f>BF293*BG293</f>
        <v>0</v>
      </c>
      <c r="BI293" s="302"/>
      <c r="BJ293" s="311"/>
      <c r="BK293" s="323"/>
      <c r="BL293" s="302">
        <f>BH293-BI293-BJ293</f>
        <v>0</v>
      </c>
      <c r="BM293" s="280">
        <v>0</v>
      </c>
      <c r="BN293" s="43">
        <v>1.7950000000000001E-2</v>
      </c>
      <c r="BO293" s="302">
        <f>BM293*BN293</f>
        <v>0</v>
      </c>
      <c r="BP293" s="302"/>
      <c r="BQ293" s="311"/>
      <c r="BR293" s="284"/>
      <c r="BS293" s="302">
        <f>BO293-BP293-BQ293</f>
        <v>0</v>
      </c>
      <c r="BT293" s="369">
        <v>0</v>
      </c>
      <c r="BU293" s="332">
        <v>1.9026999999999999E-2</v>
      </c>
      <c r="BV293" s="337">
        <f t="shared" si="293"/>
        <v>0</v>
      </c>
      <c r="BW293" s="335"/>
      <c r="BX293" s="344"/>
      <c r="BY293" s="339"/>
      <c r="BZ293" s="337">
        <f t="shared" si="294"/>
        <v>0</v>
      </c>
      <c r="CA293" s="337"/>
      <c r="CB293" s="337"/>
      <c r="CC293" s="141">
        <f t="shared" si="295"/>
        <v>0</v>
      </c>
      <c r="CD293" s="337"/>
      <c r="CE293" s="142"/>
      <c r="CF293" s="218"/>
      <c r="CG293" s="141"/>
      <c r="CH293" s="380"/>
      <c r="CI293" s="381"/>
      <c r="CJ293" s="348">
        <f t="shared" si="255"/>
        <v>0</v>
      </c>
      <c r="CK293" s="349"/>
      <c r="CL293" s="142"/>
      <c r="CM293" s="218"/>
      <c r="CN293" s="348">
        <f t="shared" si="256"/>
        <v>0</v>
      </c>
      <c r="CO293" s="355"/>
      <c r="CP293" s="220">
        <f t="shared" si="257"/>
        <v>1.064000000019405E-2</v>
      </c>
      <c r="CQ293" s="220"/>
      <c r="CR293" s="6"/>
      <c r="CS293" s="358" t="s">
        <v>42</v>
      </c>
    </row>
    <row r="294" spans="1:97" s="2" customFormat="1">
      <c r="A294" s="6" t="s">
        <v>733</v>
      </c>
      <c r="B294" s="6" t="s">
        <v>734</v>
      </c>
      <c r="C294" s="6" t="s">
        <v>568</v>
      </c>
      <c r="D294" s="41" t="s">
        <v>474</v>
      </c>
      <c r="E294" s="43"/>
      <c r="F294" s="43"/>
      <c r="G294" s="49" t="s">
        <v>340</v>
      </c>
      <c r="H294" s="362"/>
      <c r="I294" s="280"/>
      <c r="J294" s="267"/>
      <c r="K294" s="72"/>
      <c r="L294" s="282"/>
      <c r="M294" s="286"/>
      <c r="N294" s="284"/>
      <c r="O294" s="75"/>
      <c r="P294" s="280"/>
      <c r="Q294" s="43"/>
      <c r="R294" s="72"/>
      <c r="S294" s="282"/>
      <c r="T294" s="286"/>
      <c r="U294" s="284"/>
      <c r="V294" s="246"/>
      <c r="W294" s="280"/>
      <c r="X294" s="43"/>
      <c r="Y294" s="88"/>
      <c r="Z294" s="282"/>
      <c r="AA294" s="286"/>
      <c r="AB294" s="284"/>
      <c r="AC294" s="246"/>
      <c r="AD294" s="280"/>
      <c r="AE294" s="43"/>
      <c r="AF294" s="88"/>
      <c r="AG294" s="282"/>
      <c r="AH294" s="286"/>
      <c r="AI294" s="284"/>
      <c r="AJ294" s="88"/>
      <c r="AK294" s="280"/>
      <c r="AL294" s="43"/>
      <c r="AM294" s="302"/>
      <c r="AN294" s="302"/>
      <c r="AO294" s="286"/>
      <c r="AP294" s="284"/>
      <c r="AQ294" s="304"/>
      <c r="AR294" s="280"/>
      <c r="AS294" s="43"/>
      <c r="AT294" s="302"/>
      <c r="AU294" s="302"/>
      <c r="AV294" s="286"/>
      <c r="AW294" s="284"/>
      <c r="AX294" s="302"/>
      <c r="AY294" s="280"/>
      <c r="AZ294" s="43"/>
      <c r="BA294" s="310"/>
      <c r="BB294" s="310"/>
      <c r="BC294" s="311"/>
      <c r="BD294" s="284"/>
      <c r="BE294" s="310"/>
      <c r="BF294" s="280"/>
      <c r="BG294" s="43"/>
      <c r="BH294" s="302"/>
      <c r="BI294" s="302"/>
      <c r="BJ294" s="311"/>
      <c r="BK294" s="323"/>
      <c r="BL294" s="302"/>
      <c r="BM294" s="280"/>
      <c r="BN294" s="43"/>
      <c r="BO294" s="302"/>
      <c r="BP294" s="302"/>
      <c r="BQ294" s="311"/>
      <c r="BR294" s="284"/>
      <c r="BS294" s="302"/>
      <c r="BT294" s="369"/>
      <c r="BU294" s="332"/>
      <c r="BV294" s="337"/>
      <c r="BW294" s="335"/>
      <c r="BX294" s="344"/>
      <c r="BY294" s="339"/>
      <c r="BZ294" s="337"/>
      <c r="CA294" s="337"/>
      <c r="CB294" s="337"/>
      <c r="CC294" s="141"/>
      <c r="CD294" s="337"/>
      <c r="CE294" s="142"/>
      <c r="CF294" s="218"/>
      <c r="CG294" s="141"/>
      <c r="CH294" s="380"/>
      <c r="CI294" s="381"/>
      <c r="CJ294" s="348">
        <f t="shared" si="255"/>
        <v>0</v>
      </c>
      <c r="CK294" s="349"/>
      <c r="CL294" s="142"/>
      <c r="CM294" s="218"/>
      <c r="CN294" s="348">
        <f t="shared" si="256"/>
        <v>0</v>
      </c>
      <c r="CO294" s="355"/>
      <c r="CP294" s="220">
        <f t="shared" si="257"/>
        <v>0</v>
      </c>
      <c r="CQ294" s="220"/>
      <c r="CR294" s="6"/>
      <c r="CS294" s="358" t="s">
        <v>42</v>
      </c>
    </row>
    <row r="295" spans="1:97" s="2" customFormat="1">
      <c r="A295" s="6" t="s">
        <v>735</v>
      </c>
      <c r="B295" s="6" t="s">
        <v>736</v>
      </c>
      <c r="C295" s="6" t="s">
        <v>698</v>
      </c>
      <c r="D295" s="41" t="s">
        <v>474</v>
      </c>
      <c r="E295" s="43"/>
      <c r="F295" s="43"/>
      <c r="G295" s="49" t="s">
        <v>340</v>
      </c>
      <c r="H295" s="362"/>
      <c r="I295" s="280"/>
      <c r="J295" s="267"/>
      <c r="K295" s="72"/>
      <c r="L295" s="282"/>
      <c r="M295" s="286"/>
      <c r="N295" s="284"/>
      <c r="O295" s="75"/>
      <c r="P295" s="280"/>
      <c r="Q295" s="43"/>
      <c r="R295" s="72"/>
      <c r="S295" s="282"/>
      <c r="T295" s="286"/>
      <c r="U295" s="284"/>
      <c r="V295" s="246"/>
      <c r="W295" s="280"/>
      <c r="X295" s="43"/>
      <c r="Y295" s="88"/>
      <c r="Z295" s="282"/>
      <c r="AA295" s="286"/>
      <c r="AB295" s="284"/>
      <c r="AC295" s="246"/>
      <c r="AD295" s="280"/>
      <c r="AE295" s="43"/>
      <c r="AF295" s="88"/>
      <c r="AG295" s="282"/>
      <c r="AH295" s="286"/>
      <c r="AI295" s="284"/>
      <c r="AJ295" s="88"/>
      <c r="AK295" s="280"/>
      <c r="AL295" s="43"/>
      <c r="AM295" s="302"/>
      <c r="AN295" s="302"/>
      <c r="AO295" s="286"/>
      <c r="AP295" s="284"/>
      <c r="AQ295" s="304"/>
      <c r="AR295" s="280"/>
      <c r="AS295" s="43"/>
      <c r="AT295" s="302"/>
      <c r="AU295" s="302"/>
      <c r="AV295" s="286"/>
      <c r="AW295" s="284"/>
      <c r="AX295" s="302"/>
      <c r="AY295" s="280"/>
      <c r="AZ295" s="43"/>
      <c r="BA295" s="310"/>
      <c r="BB295" s="310"/>
      <c r="BC295" s="311"/>
      <c r="BD295" s="284"/>
      <c r="BE295" s="310"/>
      <c r="BF295" s="280"/>
      <c r="BG295" s="43"/>
      <c r="BH295" s="302"/>
      <c r="BI295" s="302"/>
      <c r="BJ295" s="311"/>
      <c r="BK295" s="323"/>
      <c r="BL295" s="302"/>
      <c r="BM295" s="280"/>
      <c r="BN295" s="43"/>
      <c r="BO295" s="302"/>
      <c r="BP295" s="302"/>
      <c r="BQ295" s="311"/>
      <c r="BR295" s="284"/>
      <c r="BS295" s="302"/>
      <c r="BT295" s="369"/>
      <c r="BU295" s="332"/>
      <c r="BV295" s="337"/>
      <c r="BW295" s="335"/>
      <c r="BX295" s="344"/>
      <c r="BY295" s="339"/>
      <c r="BZ295" s="337"/>
      <c r="CA295" s="337"/>
      <c r="CB295" s="337"/>
      <c r="CC295" s="141"/>
      <c r="CD295" s="337"/>
      <c r="CE295" s="142"/>
      <c r="CF295" s="218"/>
      <c r="CG295" s="141"/>
      <c r="CH295" s="380"/>
      <c r="CI295" s="381"/>
      <c r="CJ295" s="348">
        <f t="shared" si="255"/>
        <v>0</v>
      </c>
      <c r="CK295" s="349"/>
      <c r="CL295" s="142"/>
      <c r="CM295" s="218"/>
      <c r="CN295" s="348">
        <f t="shared" si="256"/>
        <v>0</v>
      </c>
      <c r="CO295" s="355"/>
      <c r="CP295" s="220">
        <f t="shared" si="257"/>
        <v>0</v>
      </c>
      <c r="CQ295" s="220"/>
      <c r="CR295" s="6"/>
      <c r="CS295" s="358" t="s">
        <v>42</v>
      </c>
    </row>
    <row r="296" spans="1:97" s="3" customFormat="1" ht="15" customHeight="1">
      <c r="A296" s="59" t="s">
        <v>737</v>
      </c>
      <c r="B296" s="6" t="s">
        <v>738</v>
      </c>
      <c r="C296" s="61" t="s">
        <v>739</v>
      </c>
      <c r="D296" s="388" t="s">
        <v>740</v>
      </c>
      <c r="E296" s="234">
        <v>189</v>
      </c>
      <c r="F296" s="389"/>
      <c r="G296" s="390" t="s">
        <v>741</v>
      </c>
      <c r="H296" s="230" t="s">
        <v>742</v>
      </c>
      <c r="I296" s="395">
        <v>20000</v>
      </c>
      <c r="J296" s="396">
        <v>1.4999999999999999E-2</v>
      </c>
      <c r="K296" s="72">
        <f t="shared" ref="K296:K298" si="296">I296*J296</f>
        <v>300</v>
      </c>
      <c r="L296" s="166">
        <f t="shared" ref="L296:L298" si="297">K296*20%</f>
        <v>60</v>
      </c>
      <c r="M296" s="80">
        <v>240</v>
      </c>
      <c r="N296" s="167">
        <v>240</v>
      </c>
      <c r="O296" s="75">
        <f t="shared" si="286"/>
        <v>0</v>
      </c>
      <c r="P296" s="374">
        <v>103000</v>
      </c>
      <c r="Q296" s="404">
        <v>8.9999999999999993E-3</v>
      </c>
      <c r="R296" s="72">
        <f t="shared" si="287"/>
        <v>926.99999999999989</v>
      </c>
      <c r="S296" s="166">
        <f t="shared" ref="S296:S300" si="298">R296*20%</f>
        <v>185.39999999999998</v>
      </c>
      <c r="T296" s="80">
        <v>741.6</v>
      </c>
      <c r="U296" s="165">
        <v>741.6</v>
      </c>
      <c r="V296" s="88">
        <f t="shared" si="288"/>
        <v>0</v>
      </c>
      <c r="W296" s="374">
        <v>103000</v>
      </c>
      <c r="X296" s="404">
        <v>6.3720000000000001E-3</v>
      </c>
      <c r="Y296" s="88">
        <f t="shared" si="289"/>
        <v>656.31600000000003</v>
      </c>
      <c r="Z296" s="102">
        <f t="shared" ref="Z296:Z298" si="299">Y296*20%</f>
        <v>131.26320000000001</v>
      </c>
      <c r="AA296" s="80">
        <v>525.04999999999995</v>
      </c>
      <c r="AB296" s="204">
        <v>525.04999999999995</v>
      </c>
      <c r="AC296" s="246">
        <f t="shared" si="290"/>
        <v>2.8000000000929504E-3</v>
      </c>
      <c r="AD296" s="374">
        <v>103000</v>
      </c>
      <c r="AE296" s="404">
        <v>6.8820000000000001E-3</v>
      </c>
      <c r="AF296" s="88">
        <f t="shared" si="291"/>
        <v>708.846</v>
      </c>
      <c r="AG296" s="102">
        <f t="shared" ref="AG296:AG298" si="300">AF296*20%</f>
        <v>141.76920000000001</v>
      </c>
      <c r="AH296" s="122">
        <v>567.08000000000004</v>
      </c>
      <c r="AI296" s="149">
        <v>567.08000000000004</v>
      </c>
      <c r="AJ296" s="246">
        <f t="shared" si="292"/>
        <v>-3.1999999999925421E-3</v>
      </c>
      <c r="AK296" s="374">
        <v>103000</v>
      </c>
      <c r="AL296" s="404">
        <v>7.5700000000000003E-3</v>
      </c>
      <c r="AM296" s="102">
        <f t="shared" ref="AM296:AM298" si="301">AK296*AL296</f>
        <v>779.71</v>
      </c>
      <c r="AN296" s="413">
        <f t="shared" ref="AN296:AN298" si="302">AM296*20%</f>
        <v>155.94200000000001</v>
      </c>
      <c r="AO296" s="142">
        <v>623.77</v>
      </c>
      <c r="AP296" s="204">
        <v>623.77</v>
      </c>
      <c r="AQ296" s="415">
        <f t="shared" ref="AQ296:AQ298" si="303">AM296-AN296-AO296</f>
        <v>-1.9999999999527063E-3</v>
      </c>
      <c r="AR296" s="374">
        <v>103000</v>
      </c>
      <c r="AS296" s="404">
        <v>7.9939999999999994E-3</v>
      </c>
      <c r="AT296" s="102">
        <f t="shared" ref="AT296:AT298" si="304">AR296*AS296</f>
        <v>823.38199999999995</v>
      </c>
      <c r="AU296" s="102">
        <f t="shared" ref="AU296:AU298" si="305">AT296*20%</f>
        <v>164.6764</v>
      </c>
      <c r="AV296" s="122">
        <v>658.71</v>
      </c>
      <c r="AW296" s="149"/>
      <c r="AX296" s="141">
        <f t="shared" ref="AX296:AX298" si="306">AT296-AU296-AV296</f>
        <v>-4.400000000032378E-3</v>
      </c>
      <c r="AY296" s="374">
        <v>450000</v>
      </c>
      <c r="AZ296" s="404">
        <v>8.489E-3</v>
      </c>
      <c r="BA296" s="141">
        <f t="shared" ref="BA296:BA298" si="307">AY296*AZ296</f>
        <v>3820.05</v>
      </c>
      <c r="BB296" s="141">
        <f t="shared" ref="BB296:BB302" si="308">BA296*50%</f>
        <v>1910.0250000000001</v>
      </c>
      <c r="BC296" s="142">
        <v>1910.0250000000001</v>
      </c>
      <c r="BD296" s="149"/>
      <c r="BE296" s="141">
        <f t="shared" ref="BE296:BE298" si="309">BA296-BB296-BC296</f>
        <v>0</v>
      </c>
      <c r="BF296" s="374">
        <v>450000</v>
      </c>
      <c r="BG296" s="404">
        <v>8.9990000000000001E-3</v>
      </c>
      <c r="BH296" s="168">
        <f t="shared" ref="BH296:BH298" si="310">BF296*BG296</f>
        <v>4049.55</v>
      </c>
      <c r="BI296" s="168">
        <f t="shared" ref="BI296:BI302" si="311">BH296*50%</f>
        <v>2024.7750000000001</v>
      </c>
      <c r="BJ296" s="142">
        <v>2024.7750000000001</v>
      </c>
      <c r="BK296" s="165"/>
      <c r="BL296" s="166">
        <f t="shared" ref="BL296:BL298" si="312">BH296-BI296-BJ296</f>
        <v>0</v>
      </c>
      <c r="BM296" s="374">
        <v>450000</v>
      </c>
      <c r="BN296" s="421">
        <v>9.5750000000000002E-3</v>
      </c>
      <c r="BO296" s="166">
        <f t="shared" ref="BO296:BO298" si="313">BM296*BN296</f>
        <v>4308.75</v>
      </c>
      <c r="BP296" s="166">
        <f t="shared" ref="BP296:BP302" si="314">BO296*50%</f>
        <v>2154.375</v>
      </c>
      <c r="BQ296" s="164">
        <v>2154.375</v>
      </c>
      <c r="BR296" s="147"/>
      <c r="BS296" s="166">
        <f t="shared" ref="BS296:BS298" si="315">BO296-BP296-BQ296</f>
        <v>0</v>
      </c>
      <c r="BT296" s="374">
        <v>435000</v>
      </c>
      <c r="BU296" s="424">
        <v>1.0187999999999999E-2</v>
      </c>
      <c r="BV296" s="190">
        <f t="shared" si="293"/>
        <v>4431.78</v>
      </c>
      <c r="BW296" s="166">
        <f t="shared" ref="BW296:BW303" si="316">BV296*50%</f>
        <v>2215.89</v>
      </c>
      <c r="BX296" s="253"/>
      <c r="BY296" s="147"/>
      <c r="BZ296" s="190">
        <f t="shared" ref="BZ296:BZ301" si="317">BV296-BW296-BX296</f>
        <v>2215.89</v>
      </c>
      <c r="CA296" s="374">
        <v>435000</v>
      </c>
      <c r="CB296" s="426">
        <v>1.0880000000000001E-2</v>
      </c>
      <c r="CC296" s="194">
        <f t="shared" si="295"/>
        <v>4732.8</v>
      </c>
      <c r="CD296" s="166">
        <f t="shared" ref="CD296:CD303" si="318">CC296*50%</f>
        <v>2366.4</v>
      </c>
      <c r="CE296" s="142"/>
      <c r="CF296" s="204"/>
      <c r="CG296" s="194">
        <f t="shared" ref="CG296:CG301" si="319">CC296-CD296-CE296</f>
        <v>2366.4</v>
      </c>
      <c r="CH296" s="194"/>
      <c r="CI296" s="194"/>
      <c r="CJ296" s="194"/>
      <c r="CK296" s="194"/>
      <c r="CL296" s="222">
        <v>4582.28</v>
      </c>
      <c r="CM296" s="218"/>
      <c r="CN296" s="194">
        <f t="shared" ref="CN296:CN300" si="320">CJ296-CK296-CL296</f>
        <v>-4582.28</v>
      </c>
      <c r="CO296" s="219"/>
      <c r="CP296" s="220">
        <f t="shared" si="257"/>
        <v>3.200000000106229E-3</v>
      </c>
      <c r="CQ296" s="348"/>
      <c r="CR296" s="56"/>
      <c r="CS296" s="228"/>
    </row>
    <row r="297" spans="1:97" s="3" customFormat="1" ht="15" customHeight="1">
      <c r="A297" s="59" t="s">
        <v>743</v>
      </c>
      <c r="B297" s="6" t="s">
        <v>744</v>
      </c>
      <c r="C297" s="61" t="s">
        <v>739</v>
      </c>
      <c r="D297" s="388" t="s">
        <v>740</v>
      </c>
      <c r="E297" s="234">
        <v>190</v>
      </c>
      <c r="F297" s="389"/>
      <c r="G297" s="390" t="s">
        <v>741</v>
      </c>
      <c r="H297" s="230" t="s">
        <v>745</v>
      </c>
      <c r="I297" s="395">
        <v>222000</v>
      </c>
      <c r="J297" s="396">
        <v>1.4999999999999999E-2</v>
      </c>
      <c r="K297" s="72">
        <f t="shared" si="296"/>
        <v>3330</v>
      </c>
      <c r="L297" s="166">
        <f t="shared" si="297"/>
        <v>666</v>
      </c>
      <c r="M297" s="80">
        <v>2664</v>
      </c>
      <c r="N297" s="167">
        <v>2664</v>
      </c>
      <c r="O297" s="75">
        <f t="shared" si="286"/>
        <v>0</v>
      </c>
      <c r="P297" s="374">
        <v>380000</v>
      </c>
      <c r="Q297" s="404">
        <v>8.9999999999999993E-3</v>
      </c>
      <c r="R297" s="72">
        <f t="shared" si="287"/>
        <v>3419.9999999999995</v>
      </c>
      <c r="S297" s="166">
        <f t="shared" si="298"/>
        <v>684</v>
      </c>
      <c r="T297" s="80">
        <v>2736</v>
      </c>
      <c r="U297" s="165">
        <v>2736</v>
      </c>
      <c r="V297" s="88">
        <f t="shared" si="288"/>
        <v>0</v>
      </c>
      <c r="W297" s="374">
        <v>380000</v>
      </c>
      <c r="X297" s="404">
        <v>6.3720000000000001E-3</v>
      </c>
      <c r="Y297" s="88">
        <f t="shared" si="289"/>
        <v>2421.36</v>
      </c>
      <c r="Z297" s="102">
        <f t="shared" si="299"/>
        <v>484.27200000000005</v>
      </c>
      <c r="AA297" s="80">
        <v>1937.09</v>
      </c>
      <c r="AB297" s="204">
        <v>1937.09</v>
      </c>
      <c r="AC297" s="412">
        <f t="shared" si="290"/>
        <v>-1.9999999997253326E-3</v>
      </c>
      <c r="AD297" s="374">
        <v>380000</v>
      </c>
      <c r="AE297" s="404">
        <v>6.8820000000000001E-3</v>
      </c>
      <c r="AF297" s="88">
        <f t="shared" si="291"/>
        <v>2615.16</v>
      </c>
      <c r="AG297" s="102">
        <f t="shared" si="300"/>
        <v>523.03200000000004</v>
      </c>
      <c r="AH297" s="117">
        <v>2092.13</v>
      </c>
      <c r="AI297" s="149">
        <v>2092.13</v>
      </c>
      <c r="AJ297" s="246">
        <f t="shared" si="292"/>
        <v>-2.0000000004074536E-3</v>
      </c>
      <c r="AK297" s="374">
        <v>380000</v>
      </c>
      <c r="AL297" s="404">
        <v>7.5700000000000003E-3</v>
      </c>
      <c r="AM297" s="102">
        <f t="shared" si="301"/>
        <v>2876.6</v>
      </c>
      <c r="AN297" s="99">
        <f t="shared" si="302"/>
        <v>575.32000000000005</v>
      </c>
      <c r="AO297" s="164">
        <v>2301.2800000000002</v>
      </c>
      <c r="AP297" s="204">
        <v>2301.2800000000002</v>
      </c>
      <c r="AQ297" s="415">
        <f t="shared" si="303"/>
        <v>0</v>
      </c>
      <c r="AR297" s="374">
        <v>380000</v>
      </c>
      <c r="AS297" s="404">
        <v>7.9939999999999994E-3</v>
      </c>
      <c r="AT297" s="102">
        <f t="shared" si="304"/>
        <v>3037.72</v>
      </c>
      <c r="AU297" s="102">
        <f t="shared" si="305"/>
        <v>607.54399999999998</v>
      </c>
      <c r="AV297" s="122">
        <v>2430.1799999999998</v>
      </c>
      <c r="AW297" s="149"/>
      <c r="AX297" s="141">
        <f t="shared" si="306"/>
        <v>-3.9999999999054126E-3</v>
      </c>
      <c r="AY297" s="374">
        <v>6250000</v>
      </c>
      <c r="AZ297" s="404">
        <v>8.489E-3</v>
      </c>
      <c r="BA297" s="141">
        <f t="shared" si="307"/>
        <v>53056.25</v>
      </c>
      <c r="BB297" s="141">
        <f t="shared" si="308"/>
        <v>26528.125</v>
      </c>
      <c r="BC297" s="142">
        <v>26528.125</v>
      </c>
      <c r="BD297" s="149"/>
      <c r="BE297" s="141">
        <f t="shared" si="309"/>
        <v>0</v>
      </c>
      <c r="BF297" s="374">
        <v>6250000</v>
      </c>
      <c r="BG297" s="404">
        <v>8.9990000000000001E-3</v>
      </c>
      <c r="BH297" s="168">
        <f t="shared" si="310"/>
        <v>56243.75</v>
      </c>
      <c r="BI297" s="168">
        <f t="shared" si="311"/>
        <v>28121.875</v>
      </c>
      <c r="BJ297" s="142">
        <v>28121.875</v>
      </c>
      <c r="BK297" s="165"/>
      <c r="BL297" s="166">
        <f t="shared" si="312"/>
        <v>0</v>
      </c>
      <c r="BM297" s="374">
        <v>6250000</v>
      </c>
      <c r="BN297" s="421">
        <v>9.5750000000000002E-3</v>
      </c>
      <c r="BO297" s="166">
        <f t="shared" si="313"/>
        <v>59843.75</v>
      </c>
      <c r="BP297" s="166">
        <f t="shared" si="314"/>
        <v>29921.875</v>
      </c>
      <c r="BQ297" s="164">
        <v>29921.875</v>
      </c>
      <c r="BR297" s="147"/>
      <c r="BS297" s="166">
        <f t="shared" si="315"/>
        <v>0</v>
      </c>
      <c r="BT297" s="374">
        <v>6235000</v>
      </c>
      <c r="BU297" s="424">
        <v>1.0187999999999999E-2</v>
      </c>
      <c r="BV297" s="190">
        <f t="shared" si="293"/>
        <v>63522.179999999993</v>
      </c>
      <c r="BW297" s="166">
        <f t="shared" si="316"/>
        <v>31761.089999999997</v>
      </c>
      <c r="BX297" s="253"/>
      <c r="BY297" s="147"/>
      <c r="BZ297" s="190">
        <f t="shared" si="317"/>
        <v>31761.089999999997</v>
      </c>
      <c r="CA297" s="374">
        <v>6235000</v>
      </c>
      <c r="CB297" s="426">
        <v>1.0880000000000001E-2</v>
      </c>
      <c r="CC297" s="194">
        <f t="shared" si="295"/>
        <v>67836.800000000003</v>
      </c>
      <c r="CD297" s="166">
        <f t="shared" si="318"/>
        <v>33918.400000000001</v>
      </c>
      <c r="CE297" s="142"/>
      <c r="CF297" s="204"/>
      <c r="CG297" s="194">
        <f t="shared" si="319"/>
        <v>33918.400000000001</v>
      </c>
      <c r="CH297" s="194"/>
      <c r="CI297" s="194"/>
      <c r="CJ297" s="194"/>
      <c r="CK297" s="194"/>
      <c r="CL297" s="222">
        <v>65679.48</v>
      </c>
      <c r="CM297" s="218"/>
      <c r="CN297" s="194">
        <f t="shared" si="320"/>
        <v>-65679.48</v>
      </c>
      <c r="CO297" s="219"/>
      <c r="CP297" s="220">
        <f t="shared" si="257"/>
        <v>1.999999993131496E-3</v>
      </c>
      <c r="CQ297" s="348"/>
      <c r="CR297" s="56"/>
      <c r="CS297" s="228"/>
    </row>
    <row r="298" spans="1:97" s="3" customFormat="1" ht="15" customHeight="1">
      <c r="A298" s="41" t="s">
        <v>746</v>
      </c>
      <c r="B298" s="6" t="s">
        <v>747</v>
      </c>
      <c r="C298" s="61" t="s">
        <v>739</v>
      </c>
      <c r="D298" s="388" t="s">
        <v>740</v>
      </c>
      <c r="E298" s="234">
        <v>353</v>
      </c>
      <c r="F298" s="391"/>
      <c r="G298" s="390" t="s">
        <v>741</v>
      </c>
      <c r="H298" s="362" t="s">
        <v>748</v>
      </c>
      <c r="I298" s="397">
        <v>9000</v>
      </c>
      <c r="J298" s="396">
        <v>1.4999999999999999E-2</v>
      </c>
      <c r="K298" s="72">
        <f t="shared" si="296"/>
        <v>135</v>
      </c>
      <c r="L298" s="166">
        <f t="shared" si="297"/>
        <v>27</v>
      </c>
      <c r="M298" s="80">
        <v>108</v>
      </c>
      <c r="N298" s="167">
        <v>108</v>
      </c>
      <c r="O298" s="75">
        <f t="shared" si="286"/>
        <v>0</v>
      </c>
      <c r="P298" s="374">
        <v>71000</v>
      </c>
      <c r="Q298" s="405">
        <v>6.0000000000000001E-3</v>
      </c>
      <c r="R298" s="72">
        <f t="shared" si="287"/>
        <v>426</v>
      </c>
      <c r="S298" s="166">
        <f>Q298*15000</f>
        <v>90</v>
      </c>
      <c r="T298" s="406"/>
      <c r="U298" s="147" t="s">
        <v>749</v>
      </c>
      <c r="V298" s="88">
        <f t="shared" si="288"/>
        <v>336</v>
      </c>
      <c r="W298" s="374">
        <v>71000</v>
      </c>
      <c r="X298" s="404">
        <v>6.3720000000000001E-3</v>
      </c>
      <c r="Y298" s="88">
        <f t="shared" si="289"/>
        <v>452.41199999999998</v>
      </c>
      <c r="Z298" s="102">
        <f t="shared" si="299"/>
        <v>90.482399999999998</v>
      </c>
      <c r="AA298" s="406"/>
      <c r="AB298" s="204"/>
      <c r="AC298" s="88">
        <f t="shared" si="290"/>
        <v>361.92959999999999</v>
      </c>
      <c r="AD298" s="374">
        <v>71000</v>
      </c>
      <c r="AE298" s="404">
        <v>6.8820000000000001E-3</v>
      </c>
      <c r="AF298" s="88">
        <f t="shared" si="291"/>
        <v>488.62200000000001</v>
      </c>
      <c r="AG298" s="102">
        <f t="shared" si="300"/>
        <v>97.724400000000003</v>
      </c>
      <c r="AH298" s="122">
        <v>390.9</v>
      </c>
      <c r="AI298" s="149">
        <v>390.9</v>
      </c>
      <c r="AJ298" s="246">
        <f t="shared" si="292"/>
        <v>-2.3999999999659849E-3</v>
      </c>
      <c r="AK298" s="374">
        <v>71000</v>
      </c>
      <c r="AL298" s="404">
        <v>7.5700000000000003E-3</v>
      </c>
      <c r="AM298" s="102">
        <f t="shared" si="301"/>
        <v>537.47</v>
      </c>
      <c r="AN298" s="413">
        <f t="shared" si="302"/>
        <v>107.49400000000001</v>
      </c>
      <c r="AO298" s="142">
        <v>429.98</v>
      </c>
      <c r="AP298" s="204">
        <v>429.98</v>
      </c>
      <c r="AQ298" s="415">
        <f t="shared" si="303"/>
        <v>-4.0000000000190994E-3</v>
      </c>
      <c r="AR298" s="374">
        <v>71000</v>
      </c>
      <c r="AS298" s="404">
        <v>7.9939999999999994E-3</v>
      </c>
      <c r="AT298" s="102">
        <f t="shared" si="304"/>
        <v>567.57399999999996</v>
      </c>
      <c r="AU298" s="102">
        <f t="shared" si="305"/>
        <v>113.51479999999999</v>
      </c>
      <c r="AV298" s="122">
        <v>454.06</v>
      </c>
      <c r="AW298" s="149"/>
      <c r="AX298" s="141">
        <f t="shared" si="306"/>
        <v>-8.0000000002655725E-4</v>
      </c>
      <c r="AY298" s="374">
        <v>204000</v>
      </c>
      <c r="AZ298" s="405">
        <v>8.489E-3</v>
      </c>
      <c r="BA298" s="141">
        <f t="shared" si="307"/>
        <v>1731.7560000000001</v>
      </c>
      <c r="BB298" s="141">
        <f>AZ298*15000</f>
        <v>127.33499999999999</v>
      </c>
      <c r="BC298" s="142">
        <v>1604.4259999999999</v>
      </c>
      <c r="BD298" s="149"/>
      <c r="BE298" s="141">
        <f t="shared" si="309"/>
        <v>-4.9999999998817657E-3</v>
      </c>
      <c r="BF298" s="374">
        <v>204000</v>
      </c>
      <c r="BG298" s="405">
        <v>8.9990000000000001E-3</v>
      </c>
      <c r="BH298" s="168">
        <f t="shared" si="310"/>
        <v>1835.796</v>
      </c>
      <c r="BI298" s="168">
        <f>BG298*15000</f>
        <v>134.98500000000001</v>
      </c>
      <c r="BJ298" s="142">
        <v>1700.8109999999999</v>
      </c>
      <c r="BK298" s="165"/>
      <c r="BL298" s="166">
        <f t="shared" si="312"/>
        <v>0</v>
      </c>
      <c r="BM298" s="374">
        <v>204000</v>
      </c>
      <c r="BN298" s="422">
        <v>9.5750000000000002E-3</v>
      </c>
      <c r="BO298" s="166">
        <f t="shared" si="313"/>
        <v>1953.3</v>
      </c>
      <c r="BP298" s="166">
        <f>BN298*15000</f>
        <v>143.625</v>
      </c>
      <c r="BQ298" s="164">
        <v>1809.675</v>
      </c>
      <c r="BR298" s="147"/>
      <c r="BS298" s="166">
        <f t="shared" si="315"/>
        <v>0</v>
      </c>
      <c r="BT298" s="374">
        <v>204000</v>
      </c>
      <c r="BU298" s="423">
        <v>1.0187999999999999E-2</v>
      </c>
      <c r="BV298" s="190">
        <f t="shared" si="293"/>
        <v>2078.3519999999999</v>
      </c>
      <c r="BW298" s="166">
        <f>BU298*15000</f>
        <v>152.82</v>
      </c>
      <c r="BX298" s="253"/>
      <c r="BY298" s="147"/>
      <c r="BZ298" s="190">
        <f t="shared" si="317"/>
        <v>1925.5319999999999</v>
      </c>
      <c r="CA298" s="374">
        <v>204000</v>
      </c>
      <c r="CB298" s="426">
        <v>1.0880000000000001E-2</v>
      </c>
      <c r="CC298" s="194">
        <f t="shared" si="295"/>
        <v>2219.52</v>
      </c>
      <c r="CD298" s="166">
        <f>CB298*15000</f>
        <v>163.20000000000002</v>
      </c>
      <c r="CE298" s="142"/>
      <c r="CF298" s="204"/>
      <c r="CG298" s="194">
        <f t="shared" si="319"/>
        <v>2056.3200000000002</v>
      </c>
      <c r="CH298" s="194"/>
      <c r="CI298" s="194"/>
      <c r="CJ298" s="194"/>
      <c r="CK298" s="194"/>
      <c r="CL298" s="222">
        <v>4679.7700000000004</v>
      </c>
      <c r="CM298" s="218"/>
      <c r="CN298" s="194">
        <f t="shared" si="320"/>
        <v>-4679.7700000000004</v>
      </c>
      <c r="CO298" s="219"/>
      <c r="CP298" s="220">
        <f t="shared" si="257"/>
        <v>-6.0000000030413503E-4</v>
      </c>
      <c r="CQ298" s="348"/>
      <c r="CR298" s="56"/>
      <c r="CS298" s="228"/>
    </row>
    <row r="299" spans="1:97" s="2" customFormat="1" ht="15" customHeight="1">
      <c r="A299" s="41" t="s">
        <v>750</v>
      </c>
      <c r="B299" s="6" t="s">
        <v>751</v>
      </c>
      <c r="C299" s="61" t="s">
        <v>739</v>
      </c>
      <c r="D299" s="264" t="s">
        <v>740</v>
      </c>
      <c r="E299" s="234">
        <v>529</v>
      </c>
      <c r="F299" s="391"/>
      <c r="G299" s="6" t="s">
        <v>752</v>
      </c>
      <c r="H299" s="362"/>
      <c r="I299" s="397"/>
      <c r="J299" s="398"/>
      <c r="K299" s="72"/>
      <c r="L299" s="75"/>
      <c r="M299" s="122"/>
      <c r="N299" s="167"/>
      <c r="O299" s="75"/>
      <c r="P299" s="374"/>
      <c r="Q299" s="407"/>
      <c r="R299" s="72"/>
      <c r="S299" s="75"/>
      <c r="T299" s="408"/>
      <c r="U299" s="77"/>
      <c r="V299" s="88"/>
      <c r="W299" s="374"/>
      <c r="X299" s="409"/>
      <c r="Y299" s="88"/>
      <c r="Z299" s="102"/>
      <c r="AA299" s="408"/>
      <c r="AB299" s="218"/>
      <c r="AC299" s="88"/>
      <c r="AD299" s="374"/>
      <c r="AE299" s="409"/>
      <c r="AF299" s="88"/>
      <c r="AG299" s="102"/>
      <c r="AH299" s="122"/>
      <c r="AI299" s="103"/>
      <c r="AJ299" s="246"/>
      <c r="AK299" s="374"/>
      <c r="AL299" s="409"/>
      <c r="AM299" s="102"/>
      <c r="AN299" s="413"/>
      <c r="AO299" s="142"/>
      <c r="AP299" s="218"/>
      <c r="AQ299" s="415"/>
      <c r="AR299" s="374"/>
      <c r="AS299" s="409"/>
      <c r="AT299" s="102"/>
      <c r="AU299" s="102"/>
      <c r="AV299" s="122"/>
      <c r="AW299" s="103"/>
      <c r="AX299" s="141"/>
      <c r="AY299" s="374"/>
      <c r="AZ299" s="407"/>
      <c r="BA299" s="141"/>
      <c r="BB299" s="141"/>
      <c r="BC299" s="142"/>
      <c r="BD299" s="103"/>
      <c r="BE299" s="141"/>
      <c r="BF299" s="374"/>
      <c r="BG299" s="407"/>
      <c r="BH299" s="72"/>
      <c r="BI299" s="72"/>
      <c r="BJ299" s="142"/>
      <c r="BK299" s="167"/>
      <c r="BL299" s="75"/>
      <c r="BM299" s="374"/>
      <c r="BN299" s="423"/>
      <c r="BO299" s="75"/>
      <c r="BP299" s="75"/>
      <c r="BQ299" s="164"/>
      <c r="BR299" s="77"/>
      <c r="BS299" s="75"/>
      <c r="BT299" s="374">
        <v>3750000</v>
      </c>
      <c r="BU299" s="424">
        <v>1.0187999999999999E-2</v>
      </c>
      <c r="BV299" s="190">
        <f t="shared" si="293"/>
        <v>38205</v>
      </c>
      <c r="BW299" s="166">
        <f t="shared" si="316"/>
        <v>19102.5</v>
      </c>
      <c r="BX299" s="253"/>
      <c r="BY299" s="77"/>
      <c r="BZ299" s="190">
        <f t="shared" si="317"/>
        <v>19102.5</v>
      </c>
      <c r="CA299" s="374">
        <v>3750000</v>
      </c>
      <c r="CB299" s="426">
        <v>1.0880000000000001E-2</v>
      </c>
      <c r="CC299" s="194">
        <f t="shared" si="295"/>
        <v>40800</v>
      </c>
      <c r="CD299" s="166">
        <f t="shared" si="318"/>
        <v>20400</v>
      </c>
      <c r="CE299" s="142"/>
      <c r="CF299" s="218"/>
      <c r="CG299" s="194">
        <f t="shared" si="319"/>
        <v>20400</v>
      </c>
      <c r="CH299" s="194"/>
      <c r="CI299" s="194"/>
      <c r="CJ299" s="194"/>
      <c r="CK299" s="194"/>
      <c r="CL299" s="142"/>
      <c r="CM299" s="218"/>
      <c r="CN299" s="194">
        <f t="shared" si="320"/>
        <v>0</v>
      </c>
      <c r="CO299" s="219"/>
      <c r="CP299" s="220">
        <f t="shared" si="257"/>
        <v>39502.5</v>
      </c>
      <c r="CQ299" s="349">
        <f t="shared" ref="CQ299:CQ303" si="321">CP299</f>
        <v>39502.5</v>
      </c>
      <c r="CR299" s="6"/>
      <c r="CS299" s="227" t="s">
        <v>42</v>
      </c>
    </row>
    <row r="300" spans="1:97" s="3" customFormat="1" ht="15" customHeight="1">
      <c r="A300" s="41" t="s">
        <v>753</v>
      </c>
      <c r="B300" s="6" t="s">
        <v>754</v>
      </c>
      <c r="C300" s="61" t="s">
        <v>739</v>
      </c>
      <c r="D300" s="388" t="s">
        <v>740</v>
      </c>
      <c r="E300" s="234">
        <v>1449</v>
      </c>
      <c r="F300" s="391"/>
      <c r="G300" s="56" t="s">
        <v>66</v>
      </c>
      <c r="H300" s="362">
        <v>7298</v>
      </c>
      <c r="I300" s="397"/>
      <c r="J300" s="396"/>
      <c r="K300" s="72"/>
      <c r="L300" s="166"/>
      <c r="M300" s="80"/>
      <c r="N300" s="167"/>
      <c r="O300" s="75"/>
      <c r="P300" s="374">
        <v>3003000</v>
      </c>
      <c r="Q300" s="405">
        <v>8.9999999999999993E-3</v>
      </c>
      <c r="R300" s="72">
        <f>P300*Q300</f>
        <v>27026.999999999996</v>
      </c>
      <c r="S300" s="166">
        <f t="shared" si="298"/>
        <v>5405.4</v>
      </c>
      <c r="T300" s="406"/>
      <c r="U300" s="147"/>
      <c r="V300" s="88">
        <f>R300-S300-T300</f>
        <v>21621.599999999999</v>
      </c>
      <c r="W300" s="374">
        <v>3003000</v>
      </c>
      <c r="X300" s="404">
        <v>6.3720000000000001E-3</v>
      </c>
      <c r="Y300" s="88">
        <f>W300*X300</f>
        <v>19135.116000000002</v>
      </c>
      <c r="Z300" s="102">
        <f>Y300*20%</f>
        <v>3827.0232000000005</v>
      </c>
      <c r="AA300" s="406"/>
      <c r="AB300" s="204"/>
      <c r="AC300" s="88">
        <f>Y300-Z300-AA300</f>
        <v>15308.092800000002</v>
      </c>
      <c r="AD300" s="374">
        <v>3003000</v>
      </c>
      <c r="AE300" s="404">
        <v>6.8820000000000001E-3</v>
      </c>
      <c r="AF300" s="88">
        <f>AD300*AE300</f>
        <v>20666.646000000001</v>
      </c>
      <c r="AG300" s="102">
        <f>AF300*20%</f>
        <v>4133.3292000000001</v>
      </c>
      <c r="AH300" s="122"/>
      <c r="AI300" s="149"/>
      <c r="AJ300" s="246">
        <f>AF300-AG300-AH300</f>
        <v>16533.316800000001</v>
      </c>
      <c r="AK300" s="374">
        <v>3003000</v>
      </c>
      <c r="AL300" s="404">
        <v>7.5700000000000003E-3</v>
      </c>
      <c r="AM300" s="102">
        <f>AK300*AL300</f>
        <v>22732.710000000003</v>
      </c>
      <c r="AN300" s="413">
        <f>AM300*20%</f>
        <v>4546.5420000000004</v>
      </c>
      <c r="AO300" s="142"/>
      <c r="AP300" s="204"/>
      <c r="AQ300" s="415">
        <f>AM300-AN300-AO300</f>
        <v>18186.168000000001</v>
      </c>
      <c r="AR300" s="374">
        <v>3003000</v>
      </c>
      <c r="AS300" s="404">
        <v>7.9939999999999994E-3</v>
      </c>
      <c r="AT300" s="102">
        <f>AR300*AS300</f>
        <v>24005.981999999996</v>
      </c>
      <c r="AU300" s="102">
        <f>AT300*20%</f>
        <v>4801.1963999999998</v>
      </c>
      <c r="AV300" s="122"/>
      <c r="AW300" s="149"/>
      <c r="AX300" s="141">
        <f>AT300-AU300-AV300</f>
        <v>19204.785599999996</v>
      </c>
      <c r="AY300" s="374">
        <v>2800000</v>
      </c>
      <c r="AZ300" s="404">
        <v>8.489E-3</v>
      </c>
      <c r="BA300" s="141">
        <f t="shared" ref="BA300:BA302" si="322">AY300*AZ300</f>
        <v>23769.200000000001</v>
      </c>
      <c r="BB300" s="141">
        <f t="shared" si="308"/>
        <v>11884.6</v>
      </c>
      <c r="BC300" s="142"/>
      <c r="BD300" s="149"/>
      <c r="BE300" s="141">
        <f t="shared" ref="BE300:BE302" si="323">BA300-BB300-BC300</f>
        <v>11884.6</v>
      </c>
      <c r="BF300" s="374">
        <v>2800000</v>
      </c>
      <c r="BG300" s="404">
        <v>8.9990000000000001E-3</v>
      </c>
      <c r="BH300" s="168">
        <f t="shared" ref="BH300:BH302" si="324">BF300*BG300</f>
        <v>25197.200000000001</v>
      </c>
      <c r="BI300" s="168">
        <f t="shared" si="311"/>
        <v>12598.6</v>
      </c>
      <c r="BJ300" s="142"/>
      <c r="BK300" s="165"/>
      <c r="BL300" s="166">
        <f t="shared" ref="BL300:BL302" si="325">BH300-BI300-BJ300</f>
        <v>12598.6</v>
      </c>
      <c r="BM300" s="374">
        <v>2800000</v>
      </c>
      <c r="BN300" s="421">
        <v>9.5750000000000002E-3</v>
      </c>
      <c r="BO300" s="166">
        <f t="shared" ref="BO300:BO302" si="326">BM300*BN300</f>
        <v>26810</v>
      </c>
      <c r="BP300" s="166">
        <f t="shared" si="314"/>
        <v>13405</v>
      </c>
      <c r="BQ300" s="164"/>
      <c r="BR300" s="147"/>
      <c r="BS300" s="166">
        <f t="shared" ref="BS300:BS302" si="327">BO300-BP300-BQ300</f>
        <v>13405</v>
      </c>
      <c r="BT300" s="374">
        <v>2785000</v>
      </c>
      <c r="BU300" s="423">
        <v>1.0187999999999999E-2</v>
      </c>
      <c r="BV300" s="190">
        <f t="shared" si="293"/>
        <v>28373.579999999998</v>
      </c>
      <c r="BW300" s="166">
        <f t="shared" si="316"/>
        <v>14186.789999999999</v>
      </c>
      <c r="BX300" s="253"/>
      <c r="BY300" s="147"/>
      <c r="BZ300" s="190">
        <f t="shared" si="317"/>
        <v>14186.789999999999</v>
      </c>
      <c r="CA300" s="374">
        <v>2785000</v>
      </c>
      <c r="CB300" s="426">
        <v>1.0880000000000001E-2</v>
      </c>
      <c r="CC300" s="194">
        <f t="shared" si="295"/>
        <v>30300.800000000003</v>
      </c>
      <c r="CD300" s="166">
        <f t="shared" si="318"/>
        <v>15150.400000000001</v>
      </c>
      <c r="CE300" s="142"/>
      <c r="CF300" s="204"/>
      <c r="CG300" s="194">
        <f t="shared" si="319"/>
        <v>15150.400000000001</v>
      </c>
      <c r="CH300" s="194"/>
      <c r="CI300" s="194"/>
      <c r="CJ300" s="194"/>
      <c r="CK300" s="194"/>
      <c r="CL300" s="222">
        <v>158079.35</v>
      </c>
      <c r="CM300" s="218"/>
      <c r="CN300" s="194">
        <f t="shared" si="320"/>
        <v>-158079.35</v>
      </c>
      <c r="CO300" s="219"/>
      <c r="CP300" s="220">
        <f t="shared" si="257"/>
        <v>3.2000000064726919E-3</v>
      </c>
      <c r="CQ300" s="348"/>
      <c r="CR300" s="56"/>
      <c r="CS300" s="228"/>
    </row>
    <row r="301" spans="1:97" s="3" customFormat="1" ht="15" customHeight="1">
      <c r="A301" s="41" t="s">
        <v>755</v>
      </c>
      <c r="B301" s="6" t="s">
        <v>756</v>
      </c>
      <c r="C301" s="6" t="s">
        <v>757</v>
      </c>
      <c r="D301" s="264" t="s">
        <v>740</v>
      </c>
      <c r="E301" s="234">
        <v>12</v>
      </c>
      <c r="F301" s="391"/>
      <c r="G301" s="56" t="s">
        <v>758</v>
      </c>
      <c r="H301" s="362">
        <v>4315</v>
      </c>
      <c r="I301" s="397"/>
      <c r="J301" s="396"/>
      <c r="K301" s="72"/>
      <c r="L301" s="166"/>
      <c r="M301" s="80"/>
      <c r="N301" s="167"/>
      <c r="O301" s="75"/>
      <c r="P301" s="374"/>
      <c r="Q301" s="405"/>
      <c r="R301" s="72"/>
      <c r="S301" s="166"/>
      <c r="T301" s="406"/>
      <c r="U301" s="147"/>
      <c r="V301" s="88"/>
      <c r="W301" s="374"/>
      <c r="X301" s="404"/>
      <c r="Y301" s="88"/>
      <c r="Z301" s="102"/>
      <c r="AA301" s="406"/>
      <c r="AB301" s="204"/>
      <c r="AC301" s="88"/>
      <c r="AD301" s="374"/>
      <c r="AE301" s="404"/>
      <c r="AF301" s="88"/>
      <c r="AG301" s="102"/>
      <c r="AH301" s="122"/>
      <c r="AI301" s="149"/>
      <c r="AJ301" s="246"/>
      <c r="AK301" s="374"/>
      <c r="AL301" s="404"/>
      <c r="AM301" s="102"/>
      <c r="AN301" s="413"/>
      <c r="AO301" s="142"/>
      <c r="AP301" s="204"/>
      <c r="AQ301" s="415"/>
      <c r="AR301" s="374"/>
      <c r="AS301" s="404"/>
      <c r="AT301" s="102"/>
      <c r="AU301" s="102"/>
      <c r="AV301" s="122"/>
      <c r="AW301" s="149"/>
      <c r="AX301" s="141"/>
      <c r="AY301" s="374">
        <v>1000000</v>
      </c>
      <c r="AZ301" s="404">
        <v>8.489E-3</v>
      </c>
      <c r="BA301" s="141">
        <f t="shared" si="322"/>
        <v>8489</v>
      </c>
      <c r="BB301" s="141">
        <f t="shared" si="308"/>
        <v>4244.5</v>
      </c>
      <c r="BC301" s="142"/>
      <c r="BD301" s="149"/>
      <c r="BE301" s="141">
        <f t="shared" si="323"/>
        <v>4244.5</v>
      </c>
      <c r="BF301" s="374">
        <v>1000000</v>
      </c>
      <c r="BG301" s="404">
        <v>8.9990000000000001E-3</v>
      </c>
      <c r="BH301" s="168">
        <f t="shared" si="324"/>
        <v>8999</v>
      </c>
      <c r="BI301" s="168">
        <f t="shared" si="311"/>
        <v>4499.5</v>
      </c>
      <c r="BJ301" s="142"/>
      <c r="BK301" s="165"/>
      <c r="BL301" s="166">
        <f t="shared" si="325"/>
        <v>4499.5</v>
      </c>
      <c r="BM301" s="374">
        <v>1000000</v>
      </c>
      <c r="BN301" s="421">
        <v>9.5750000000000002E-3</v>
      </c>
      <c r="BO301" s="166">
        <f t="shared" si="326"/>
        <v>9575</v>
      </c>
      <c r="BP301" s="166">
        <f t="shared" si="314"/>
        <v>4787.5</v>
      </c>
      <c r="BQ301" s="164"/>
      <c r="BR301" s="147"/>
      <c r="BS301" s="166">
        <f t="shared" si="327"/>
        <v>4787.5</v>
      </c>
      <c r="BT301" s="374">
        <v>1000000</v>
      </c>
      <c r="BU301" s="424">
        <v>1.0187999999999999E-2</v>
      </c>
      <c r="BV301" s="190">
        <f t="shared" si="293"/>
        <v>10188</v>
      </c>
      <c r="BW301" s="166">
        <f t="shared" si="316"/>
        <v>5094</v>
      </c>
      <c r="BX301" s="253"/>
      <c r="BY301" s="147"/>
      <c r="BZ301" s="190">
        <f t="shared" si="317"/>
        <v>5094</v>
      </c>
      <c r="CA301" s="374">
        <v>1000000</v>
      </c>
      <c r="CB301" s="426">
        <v>1.0880000000000001E-2</v>
      </c>
      <c r="CC301" s="194">
        <f t="shared" si="295"/>
        <v>10880</v>
      </c>
      <c r="CD301" s="166">
        <f t="shared" si="318"/>
        <v>5440</v>
      </c>
      <c r="CE301" s="142"/>
      <c r="CF301" s="204"/>
      <c r="CG301" s="194">
        <f t="shared" si="319"/>
        <v>5440</v>
      </c>
      <c r="CH301" s="194"/>
      <c r="CI301" s="194"/>
      <c r="CJ301" s="194"/>
      <c r="CK301" s="194"/>
      <c r="CL301" s="222"/>
      <c r="CM301" s="218"/>
      <c r="CN301" s="194"/>
      <c r="CO301" s="219"/>
      <c r="CP301" s="220">
        <f t="shared" si="257"/>
        <v>24065.5</v>
      </c>
      <c r="CQ301" s="220">
        <f t="shared" si="321"/>
        <v>24065.5</v>
      </c>
      <c r="CR301" s="56" t="s">
        <v>759</v>
      </c>
      <c r="CS301" s="228"/>
    </row>
    <row r="302" spans="1:97" s="3" customFormat="1" ht="15" customHeight="1">
      <c r="A302" s="59" t="s">
        <v>760</v>
      </c>
      <c r="B302" s="6" t="s">
        <v>761</v>
      </c>
      <c r="C302" s="6" t="s">
        <v>757</v>
      </c>
      <c r="D302" s="274" t="s">
        <v>740</v>
      </c>
      <c r="E302" s="43">
        <v>406</v>
      </c>
      <c r="F302" s="391"/>
      <c r="G302" s="49" t="s">
        <v>45</v>
      </c>
      <c r="H302" s="58" t="s">
        <v>762</v>
      </c>
      <c r="I302" s="395">
        <v>1215000</v>
      </c>
      <c r="J302" s="396">
        <v>1.4999999999999999E-2</v>
      </c>
      <c r="K302" s="72">
        <f t="shared" ref="K302:K315" si="328">I302*J302</f>
        <v>18225</v>
      </c>
      <c r="L302" s="166">
        <f t="shared" ref="L302:L307" si="329">K302*20%</f>
        <v>3645</v>
      </c>
      <c r="M302" s="73">
        <v>14580</v>
      </c>
      <c r="N302" s="167">
        <v>14580</v>
      </c>
      <c r="O302" s="75">
        <f t="shared" ref="O302:O315" si="330">K302-L302-M302</f>
        <v>0</v>
      </c>
      <c r="P302" s="151">
        <v>520000</v>
      </c>
      <c r="Q302" s="404">
        <v>8.9999999999999993E-3</v>
      </c>
      <c r="R302" s="72">
        <f t="shared" ref="R302:R315" si="331">P302*Q302</f>
        <v>4680</v>
      </c>
      <c r="S302" s="166">
        <f>R302*20%</f>
        <v>936</v>
      </c>
      <c r="T302" s="73">
        <v>3744</v>
      </c>
      <c r="U302" s="165">
        <v>3744</v>
      </c>
      <c r="V302" s="88">
        <f t="shared" ref="V302:V315" si="332">R302-S302-T302</f>
        <v>0</v>
      </c>
      <c r="W302" s="151">
        <v>520000</v>
      </c>
      <c r="X302" s="404">
        <v>6.3720000000000001E-3</v>
      </c>
      <c r="Y302" s="88">
        <f>W302*X302</f>
        <v>3313.44</v>
      </c>
      <c r="Z302" s="102">
        <f>Y302*20%</f>
        <v>662.6880000000001</v>
      </c>
      <c r="AA302" s="73">
        <v>2650.75</v>
      </c>
      <c r="AB302" s="165">
        <v>2650.75</v>
      </c>
      <c r="AC302" s="88">
        <f t="shared" ref="AC302:AC315" si="333">Y302-Z302-AA302</f>
        <v>1.9999999999527063E-3</v>
      </c>
      <c r="AD302" s="151">
        <v>520000</v>
      </c>
      <c r="AE302" s="404">
        <v>6.8820000000000001E-3</v>
      </c>
      <c r="AF302" s="88">
        <f t="shared" ref="AF302:AF315" si="334">AD302*AE302</f>
        <v>3578.64</v>
      </c>
      <c r="AG302" s="102">
        <f>AF302*20%</f>
        <v>715.72800000000007</v>
      </c>
      <c r="AH302" s="117">
        <v>2862.91</v>
      </c>
      <c r="AI302" s="149">
        <v>2862.91</v>
      </c>
      <c r="AJ302" s="246">
        <f t="shared" ref="AJ302:AJ315" si="335">AF302-AG302-AH302</f>
        <v>1.9999999999527063E-3</v>
      </c>
      <c r="AK302" s="151">
        <v>520000</v>
      </c>
      <c r="AL302" s="404">
        <v>7.5700000000000003E-3</v>
      </c>
      <c r="AM302" s="102">
        <f>AK302*AL302</f>
        <v>3936.4</v>
      </c>
      <c r="AN302" s="99">
        <f>AM302*20%</f>
        <v>787.28000000000009</v>
      </c>
      <c r="AO302" s="164">
        <v>3149.12</v>
      </c>
      <c r="AP302" s="165">
        <v>3149.12</v>
      </c>
      <c r="AQ302" s="415">
        <f>AM302-AN302-AO302</f>
        <v>0</v>
      </c>
      <c r="AR302" s="151">
        <v>520000</v>
      </c>
      <c r="AS302" s="404">
        <v>7.9939999999999994E-3</v>
      </c>
      <c r="AT302" s="102">
        <f>AR302*AS302</f>
        <v>4156.88</v>
      </c>
      <c r="AU302" s="102">
        <f>AT302*20%</f>
        <v>831.37600000000009</v>
      </c>
      <c r="AV302" s="122">
        <v>3325.5</v>
      </c>
      <c r="AW302" s="147"/>
      <c r="AX302" s="141">
        <f>AT302-AU302-AV302</f>
        <v>3.9999999999054126E-3</v>
      </c>
      <c r="AY302" s="374">
        <v>650000</v>
      </c>
      <c r="AZ302" s="404">
        <v>8.489E-3</v>
      </c>
      <c r="BA302" s="141">
        <f t="shared" si="322"/>
        <v>5517.85</v>
      </c>
      <c r="BB302" s="141">
        <f t="shared" si="308"/>
        <v>2758.9250000000002</v>
      </c>
      <c r="BC302" s="142">
        <v>2758.9250000000002</v>
      </c>
      <c r="BD302" s="147"/>
      <c r="BE302" s="141">
        <f t="shared" si="323"/>
        <v>0</v>
      </c>
      <c r="BF302" s="374">
        <v>650000</v>
      </c>
      <c r="BG302" s="404">
        <v>8.9990000000000001E-3</v>
      </c>
      <c r="BH302" s="168">
        <f t="shared" si="324"/>
        <v>5849.35</v>
      </c>
      <c r="BI302" s="168">
        <f t="shared" si="311"/>
        <v>2924.6750000000002</v>
      </c>
      <c r="BJ302" s="142">
        <v>2924.6750000000002</v>
      </c>
      <c r="BK302" s="165"/>
      <c r="BL302" s="166">
        <f t="shared" si="325"/>
        <v>0</v>
      </c>
      <c r="BM302" s="374">
        <v>650000</v>
      </c>
      <c r="BN302" s="421">
        <v>9.5750000000000002E-3</v>
      </c>
      <c r="BO302" s="166">
        <f t="shared" si="326"/>
        <v>6223.75</v>
      </c>
      <c r="BP302" s="166">
        <f t="shared" si="314"/>
        <v>3111.875</v>
      </c>
      <c r="BQ302" s="164">
        <v>3111.875</v>
      </c>
      <c r="BR302" s="147"/>
      <c r="BS302" s="166">
        <f t="shared" si="327"/>
        <v>0</v>
      </c>
      <c r="BT302" s="374">
        <v>635000</v>
      </c>
      <c r="BU302" s="424">
        <v>1.0187999999999999E-2</v>
      </c>
      <c r="BV302" s="190">
        <f t="shared" ref="BV302:BV318" si="336">BT302*BU302</f>
        <v>6469.3799999999992</v>
      </c>
      <c r="BW302" s="166">
        <f t="shared" si="316"/>
        <v>3234.6899999999996</v>
      </c>
      <c r="BX302" s="253"/>
      <c r="BY302" s="147"/>
      <c r="BZ302" s="190">
        <f t="shared" ref="BZ302:BZ322" si="337">BV302-BW302-BX302</f>
        <v>3234.6899999999996</v>
      </c>
      <c r="CA302" s="374">
        <v>635000</v>
      </c>
      <c r="CB302" s="426">
        <v>1.0880000000000001E-2</v>
      </c>
      <c r="CC302" s="194">
        <f t="shared" ref="CC302:CC324" si="338">CA302*CB302</f>
        <v>6908.8</v>
      </c>
      <c r="CD302" s="166">
        <f t="shared" si="318"/>
        <v>3454.4</v>
      </c>
      <c r="CE302" s="142"/>
      <c r="CF302" s="204"/>
      <c r="CG302" s="194">
        <f t="shared" ref="CG302:CG324" si="339">CC302-CD302-CE302</f>
        <v>3454.4</v>
      </c>
      <c r="CH302" s="194"/>
      <c r="CI302" s="194"/>
      <c r="CJ302" s="194"/>
      <c r="CK302" s="194"/>
      <c r="CL302" s="222">
        <v>6689.1</v>
      </c>
      <c r="CM302" s="218"/>
      <c r="CN302" s="194">
        <f t="shared" ref="CN302:CN324" si="340">CJ302-CK302-CL302</f>
        <v>-6689.1</v>
      </c>
      <c r="CO302" s="219"/>
      <c r="CP302" s="220">
        <f t="shared" si="257"/>
        <v>-2.0000000004074536E-3</v>
      </c>
      <c r="CQ302" s="348"/>
      <c r="CR302" s="56"/>
    </row>
    <row r="303" spans="1:97" s="2" customFormat="1" ht="15" customHeight="1">
      <c r="A303" s="41" t="s">
        <v>3620</v>
      </c>
      <c r="B303" s="6" t="s">
        <v>763</v>
      </c>
      <c r="C303" s="6" t="s">
        <v>757</v>
      </c>
      <c r="D303" s="41" t="s">
        <v>740</v>
      </c>
      <c r="E303" s="43">
        <v>49</v>
      </c>
      <c r="F303" s="391"/>
      <c r="G303" s="49" t="s">
        <v>752</v>
      </c>
      <c r="H303" s="191"/>
      <c r="I303" s="397"/>
      <c r="J303" s="398"/>
      <c r="K303" s="72"/>
      <c r="L303" s="75"/>
      <c r="M303" s="117"/>
      <c r="N303" s="167"/>
      <c r="O303" s="75"/>
      <c r="P303" s="255"/>
      <c r="Q303" s="409"/>
      <c r="R303" s="72"/>
      <c r="S303" s="75"/>
      <c r="T303" s="117"/>
      <c r="U303" s="167"/>
      <c r="V303" s="88"/>
      <c r="W303" s="255"/>
      <c r="X303" s="409"/>
      <c r="Y303" s="88"/>
      <c r="Z303" s="102"/>
      <c r="AA303" s="117"/>
      <c r="AB303" s="167"/>
      <c r="AC303" s="88"/>
      <c r="AD303" s="255"/>
      <c r="AE303" s="409"/>
      <c r="AF303" s="88"/>
      <c r="AG303" s="102"/>
      <c r="AH303" s="117"/>
      <c r="AI303" s="103"/>
      <c r="AJ303" s="246"/>
      <c r="AK303" s="255"/>
      <c r="AL303" s="409"/>
      <c r="AM303" s="102"/>
      <c r="AN303" s="99"/>
      <c r="AO303" s="164"/>
      <c r="AP303" s="167"/>
      <c r="AQ303" s="415"/>
      <c r="AR303" s="255"/>
      <c r="AS303" s="409"/>
      <c r="AT303" s="102"/>
      <c r="AU303" s="102"/>
      <c r="AV303" s="122"/>
      <c r="AW303" s="77"/>
      <c r="AX303" s="141"/>
      <c r="AY303" s="374"/>
      <c r="AZ303" s="409"/>
      <c r="BA303" s="141"/>
      <c r="BB303" s="141"/>
      <c r="BC303" s="142"/>
      <c r="BD303" s="77"/>
      <c r="BE303" s="141"/>
      <c r="BF303" s="374"/>
      <c r="BG303" s="409"/>
      <c r="BH303" s="72"/>
      <c r="BI303" s="72"/>
      <c r="BJ303" s="142"/>
      <c r="BK303" s="167"/>
      <c r="BL303" s="75"/>
      <c r="BM303" s="374"/>
      <c r="BN303" s="424"/>
      <c r="BO303" s="75"/>
      <c r="BP303" s="75"/>
      <c r="BQ303" s="164"/>
      <c r="BR303" s="77"/>
      <c r="BS303" s="75"/>
      <c r="BT303" s="374">
        <v>780000</v>
      </c>
      <c r="BU303" s="424">
        <v>1.0187999999999999E-2</v>
      </c>
      <c r="BV303" s="190">
        <f t="shared" si="336"/>
        <v>7946.6399999999994</v>
      </c>
      <c r="BW303" s="166">
        <f t="shared" si="316"/>
        <v>3973.3199999999997</v>
      </c>
      <c r="BX303" s="253"/>
      <c r="BY303" s="77"/>
      <c r="BZ303" s="190">
        <f t="shared" si="337"/>
        <v>3973.3199999999997</v>
      </c>
      <c r="CA303" s="374">
        <v>780000</v>
      </c>
      <c r="CB303" s="426">
        <v>1.0880000000000001E-2</v>
      </c>
      <c r="CC303" s="194">
        <f t="shared" si="338"/>
        <v>8486.4000000000015</v>
      </c>
      <c r="CD303" s="166">
        <f t="shared" si="318"/>
        <v>4243.2000000000007</v>
      </c>
      <c r="CE303" s="142"/>
      <c r="CF303" s="218"/>
      <c r="CG303" s="194">
        <f t="shared" si="339"/>
        <v>4243.2000000000007</v>
      </c>
      <c r="CH303" s="194"/>
      <c r="CI303" s="194"/>
      <c r="CJ303" s="194"/>
      <c r="CK303" s="194"/>
      <c r="CL303" s="142"/>
      <c r="CM303" s="218"/>
      <c r="CN303" s="194">
        <f t="shared" si="340"/>
        <v>0</v>
      </c>
      <c r="CO303" s="219"/>
      <c r="CP303" s="220">
        <f t="shared" si="257"/>
        <v>8216.52</v>
      </c>
      <c r="CQ303" s="349">
        <f t="shared" si="321"/>
        <v>8216.52</v>
      </c>
      <c r="CR303" s="6"/>
      <c r="CS303" s="227" t="s">
        <v>42</v>
      </c>
    </row>
    <row r="304" spans="1:97" s="3" customFormat="1" ht="15" customHeight="1">
      <c r="A304" s="59" t="s">
        <v>764</v>
      </c>
      <c r="B304" s="6" t="s">
        <v>765</v>
      </c>
      <c r="C304" s="6" t="s">
        <v>766</v>
      </c>
      <c r="D304" s="274" t="s">
        <v>740</v>
      </c>
      <c r="E304" s="43">
        <v>155</v>
      </c>
      <c r="F304" s="391"/>
      <c r="G304" s="392" t="s">
        <v>66</v>
      </c>
      <c r="H304" s="191" t="s">
        <v>767</v>
      </c>
      <c r="I304" s="395">
        <v>26000</v>
      </c>
      <c r="J304" s="396">
        <v>1.4999999999999999E-2</v>
      </c>
      <c r="K304" s="72">
        <f t="shared" si="328"/>
        <v>390</v>
      </c>
      <c r="L304" s="166">
        <f t="shared" si="329"/>
        <v>78</v>
      </c>
      <c r="M304" s="73">
        <v>312</v>
      </c>
      <c r="N304" s="167">
        <v>312</v>
      </c>
      <c r="O304" s="75">
        <f t="shared" si="330"/>
        <v>0</v>
      </c>
      <c r="P304" s="151">
        <v>80000</v>
      </c>
      <c r="Q304" s="410">
        <v>6.0000000000000001E-3</v>
      </c>
      <c r="R304" s="72">
        <f t="shared" si="331"/>
        <v>480</v>
      </c>
      <c r="S304" s="166">
        <v>90</v>
      </c>
      <c r="T304" s="73">
        <v>390</v>
      </c>
      <c r="U304" s="165">
        <v>390</v>
      </c>
      <c r="V304" s="88">
        <f t="shared" si="332"/>
        <v>0</v>
      </c>
      <c r="W304" s="151">
        <v>80000</v>
      </c>
      <c r="X304" s="405">
        <v>6.3720000000000001E-3</v>
      </c>
      <c r="Y304" s="88">
        <f t="shared" ref="Y304:Y315" si="341">W304*X304</f>
        <v>509.76</v>
      </c>
      <c r="Z304" s="102">
        <f>X304*15000</f>
        <v>95.58</v>
      </c>
      <c r="AA304" s="73">
        <v>407.81</v>
      </c>
      <c r="AB304" s="204">
        <v>241.64</v>
      </c>
      <c r="AC304" s="88">
        <f t="shared" si="333"/>
        <v>6.3700000000000045</v>
      </c>
      <c r="AD304" s="151">
        <v>80000</v>
      </c>
      <c r="AE304" s="405">
        <v>6.8820000000000001E-3</v>
      </c>
      <c r="AF304" s="88">
        <f t="shared" si="334"/>
        <v>550.56000000000006</v>
      </c>
      <c r="AG304" s="102">
        <f>AE304*15000</f>
        <v>103.23</v>
      </c>
      <c r="AH304" s="117">
        <v>447.33</v>
      </c>
      <c r="AI304" s="149">
        <v>447.33</v>
      </c>
      <c r="AJ304" s="246">
        <f t="shared" si="335"/>
        <v>0</v>
      </c>
      <c r="AK304" s="151">
        <v>80000</v>
      </c>
      <c r="AL304" s="405">
        <v>7.5700000000000003E-3</v>
      </c>
      <c r="AM304" s="102">
        <f t="shared" ref="AM304:AM315" si="342">AK304*AL304</f>
        <v>605.6</v>
      </c>
      <c r="AN304" s="99">
        <f>AL304*15000</f>
        <v>113.55000000000001</v>
      </c>
      <c r="AO304" s="164">
        <v>492.04</v>
      </c>
      <c r="AP304" s="204">
        <v>492.04</v>
      </c>
      <c r="AQ304" s="415">
        <f t="shared" ref="AQ304:AQ315" si="343">AM304-AN304-AO304</f>
        <v>9.9999999999909051E-3</v>
      </c>
      <c r="AR304" s="151">
        <v>80000</v>
      </c>
      <c r="AS304" s="405">
        <v>7.9939999999999994E-3</v>
      </c>
      <c r="AT304" s="102">
        <f t="shared" ref="AT304:AT315" si="344">AR304*AS304</f>
        <v>639.52</v>
      </c>
      <c r="AU304" s="102">
        <f>AS304*15000</f>
        <v>119.91</v>
      </c>
      <c r="AV304" s="122">
        <v>519.61</v>
      </c>
      <c r="AW304" s="149"/>
      <c r="AX304" s="141">
        <f t="shared" ref="AX304:AX315" si="345">AT304-AU304-AV304</f>
        <v>0</v>
      </c>
      <c r="AY304" s="374">
        <v>166000</v>
      </c>
      <c r="AZ304" s="405">
        <v>8.489E-3</v>
      </c>
      <c r="BA304" s="141">
        <f t="shared" ref="BA304:BA315" si="346">AY304*AZ304</f>
        <v>1409.174</v>
      </c>
      <c r="BB304" s="141">
        <f>AZ304*15000</f>
        <v>127.33499999999999</v>
      </c>
      <c r="BC304" s="142">
        <v>1281.8440000000001</v>
      </c>
      <c r="BD304" s="149"/>
      <c r="BE304" s="141">
        <f t="shared" ref="BE304:BE315" si="347">BA304-BB304-BC304</f>
        <v>-5.0000000001091394E-3</v>
      </c>
      <c r="BF304" s="374">
        <v>166000</v>
      </c>
      <c r="BG304" s="405">
        <v>8.9990000000000001E-3</v>
      </c>
      <c r="BH304" s="168">
        <f t="shared" ref="BH304:BH315" si="348">BF304*BG304</f>
        <v>1493.8340000000001</v>
      </c>
      <c r="BI304" s="168">
        <f>BG304*15000</f>
        <v>134.98500000000001</v>
      </c>
      <c r="BJ304" s="142">
        <v>1358.8489999999999</v>
      </c>
      <c r="BK304" s="165"/>
      <c r="BL304" s="166">
        <f t="shared" ref="BL304:BL315" si="349">BH304-BI304-BJ304</f>
        <v>0</v>
      </c>
      <c r="BM304" s="374">
        <v>166000</v>
      </c>
      <c r="BN304" s="422">
        <v>9.5750000000000002E-3</v>
      </c>
      <c r="BO304" s="166">
        <f t="shared" ref="BO304:BO315" si="350">BM304*BN304</f>
        <v>1589.45</v>
      </c>
      <c r="BP304" s="166">
        <f>BN304*15000</f>
        <v>143.625</v>
      </c>
      <c r="BQ304" s="164">
        <v>1445.825</v>
      </c>
      <c r="BR304" s="147"/>
      <c r="BS304" s="166">
        <f t="shared" ref="BS304:BS315" si="351">BO304-BP304-BQ304</f>
        <v>0</v>
      </c>
      <c r="BT304" s="374">
        <v>166000</v>
      </c>
      <c r="BU304" s="423">
        <v>1.0187999999999999E-2</v>
      </c>
      <c r="BV304" s="190">
        <f t="shared" si="336"/>
        <v>1691.2079999999999</v>
      </c>
      <c r="BW304" s="166">
        <f>BU304*15000</f>
        <v>152.82</v>
      </c>
      <c r="BX304" s="253"/>
      <c r="BY304" s="147"/>
      <c r="BZ304" s="190">
        <f t="shared" si="337"/>
        <v>1538.3879999999999</v>
      </c>
      <c r="CA304" s="374">
        <v>166000</v>
      </c>
      <c r="CB304" s="426">
        <v>1.0880000000000001E-2</v>
      </c>
      <c r="CC304" s="194">
        <f t="shared" si="338"/>
        <v>1806.0800000000002</v>
      </c>
      <c r="CD304" s="166">
        <f>CB304*15000</f>
        <v>163.20000000000002</v>
      </c>
      <c r="CE304" s="142"/>
      <c r="CF304" s="204"/>
      <c r="CG304" s="194">
        <f t="shared" si="339"/>
        <v>1642.88</v>
      </c>
      <c r="CH304" s="194"/>
      <c r="CI304" s="194"/>
      <c r="CJ304" s="194"/>
      <c r="CK304" s="194"/>
      <c r="CL304" s="222">
        <v>3187.64</v>
      </c>
      <c r="CM304" s="218"/>
      <c r="CN304" s="194">
        <f t="shared" si="340"/>
        <v>-3187.64</v>
      </c>
      <c r="CO304" s="219"/>
      <c r="CP304" s="220">
        <f t="shared" si="257"/>
        <v>3.0000000001564331E-3</v>
      </c>
      <c r="CQ304" s="348"/>
      <c r="CR304" s="56"/>
      <c r="CS304" s="228"/>
    </row>
    <row r="305" spans="1:97" s="3" customFormat="1" ht="15" customHeight="1">
      <c r="A305" s="59" t="s">
        <v>768</v>
      </c>
      <c r="B305" s="6" t="s">
        <v>765</v>
      </c>
      <c r="C305" s="6" t="s">
        <v>766</v>
      </c>
      <c r="D305" s="274" t="s">
        <v>740</v>
      </c>
      <c r="E305" s="43">
        <v>169</v>
      </c>
      <c r="F305" s="391"/>
      <c r="G305" s="49" t="s">
        <v>45</v>
      </c>
      <c r="H305" s="191" t="s">
        <v>769</v>
      </c>
      <c r="I305" s="395">
        <v>3162000</v>
      </c>
      <c r="J305" s="396">
        <v>1.4999999999999999E-2</v>
      </c>
      <c r="K305" s="72">
        <f t="shared" si="328"/>
        <v>47430</v>
      </c>
      <c r="L305" s="166">
        <f t="shared" si="329"/>
        <v>9486</v>
      </c>
      <c r="M305" s="73">
        <v>37944</v>
      </c>
      <c r="N305" s="167">
        <v>37944</v>
      </c>
      <c r="O305" s="75">
        <f t="shared" si="330"/>
        <v>0</v>
      </c>
      <c r="P305" s="151">
        <v>6535180</v>
      </c>
      <c r="Q305" s="404">
        <v>8.9999999999999993E-3</v>
      </c>
      <c r="R305" s="72">
        <f t="shared" si="331"/>
        <v>58816.619999999995</v>
      </c>
      <c r="S305" s="166">
        <f t="shared" ref="S305:S315" si="352">R305*20%</f>
        <v>11763.324000000001</v>
      </c>
      <c r="T305" s="73">
        <v>47053.3</v>
      </c>
      <c r="U305" s="165">
        <v>47053.3</v>
      </c>
      <c r="V305" s="88">
        <f t="shared" si="332"/>
        <v>-4.0000000080908649E-3</v>
      </c>
      <c r="W305" s="151">
        <v>6535180</v>
      </c>
      <c r="X305" s="404">
        <v>6.3720000000000001E-3</v>
      </c>
      <c r="Y305" s="88">
        <f t="shared" si="341"/>
        <v>41642.166960000002</v>
      </c>
      <c r="Z305" s="102">
        <f t="shared" ref="Z305:Z308" si="353">Y305*20%</f>
        <v>8328.4333920000008</v>
      </c>
      <c r="AA305" s="73">
        <v>33313.730000000003</v>
      </c>
      <c r="AB305" s="204">
        <v>33313.730000000003</v>
      </c>
      <c r="AC305" s="88">
        <f t="shared" si="333"/>
        <v>3.568000000086613E-3</v>
      </c>
      <c r="AD305" s="151">
        <v>6535180</v>
      </c>
      <c r="AE305" s="404">
        <v>6.8820000000000001E-3</v>
      </c>
      <c r="AF305" s="88">
        <f t="shared" si="334"/>
        <v>44975.108760000003</v>
      </c>
      <c r="AG305" s="102">
        <f t="shared" ref="AG305:AG308" si="354">AF305*20%</f>
        <v>8995.0217520000006</v>
      </c>
      <c r="AH305" s="117">
        <v>35980.089999999997</v>
      </c>
      <c r="AI305" s="149">
        <v>35980.089999999997</v>
      </c>
      <c r="AJ305" s="246">
        <f t="shared" si="335"/>
        <v>-2.9919999942649156E-3</v>
      </c>
      <c r="AK305" s="151">
        <v>6535180</v>
      </c>
      <c r="AL305" s="404">
        <v>7.5700000000000003E-3</v>
      </c>
      <c r="AM305" s="102">
        <f t="shared" si="342"/>
        <v>49471.312600000005</v>
      </c>
      <c r="AN305" s="99">
        <f t="shared" ref="AN305:AN308" si="355">AM305*20%</f>
        <v>9894.262520000002</v>
      </c>
      <c r="AO305" s="164">
        <v>39577.050000000003</v>
      </c>
      <c r="AP305" s="204">
        <v>39577.050000000003</v>
      </c>
      <c r="AQ305" s="415">
        <f t="shared" si="343"/>
        <v>7.9999997979030013E-5</v>
      </c>
      <c r="AR305" s="151">
        <v>6535180</v>
      </c>
      <c r="AS305" s="404">
        <v>7.9939999999999994E-3</v>
      </c>
      <c r="AT305" s="102">
        <f t="shared" si="344"/>
        <v>52242.228919999994</v>
      </c>
      <c r="AU305" s="102">
        <f t="shared" ref="AU305:AU308" si="356">AT305*20%</f>
        <v>10448.445784</v>
      </c>
      <c r="AV305" s="122">
        <v>41793.78</v>
      </c>
      <c r="AW305" s="149"/>
      <c r="AX305" s="141">
        <f t="shared" si="345"/>
        <v>3.1359999993583187E-3</v>
      </c>
      <c r="AY305" s="374">
        <v>7000000</v>
      </c>
      <c r="AZ305" s="404">
        <v>8.489E-3</v>
      </c>
      <c r="BA305" s="141">
        <f t="shared" si="346"/>
        <v>59423</v>
      </c>
      <c r="BB305" s="141">
        <f t="shared" ref="BB305:BB315" si="357">BA305*50%</f>
        <v>29711.5</v>
      </c>
      <c r="BC305" s="142">
        <v>29711.5</v>
      </c>
      <c r="BD305" s="149"/>
      <c r="BE305" s="141">
        <f t="shared" si="347"/>
        <v>0</v>
      </c>
      <c r="BF305" s="374">
        <v>7000000</v>
      </c>
      <c r="BG305" s="404">
        <v>8.9990000000000001E-3</v>
      </c>
      <c r="BH305" s="168">
        <f t="shared" si="348"/>
        <v>62993</v>
      </c>
      <c r="BI305" s="168">
        <f t="shared" ref="BI305:BI315" si="358">BH305*50%</f>
        <v>31496.5</v>
      </c>
      <c r="BJ305" s="142">
        <v>31496.5</v>
      </c>
      <c r="BK305" s="165"/>
      <c r="BL305" s="166">
        <f t="shared" si="349"/>
        <v>0</v>
      </c>
      <c r="BM305" s="374">
        <v>7000000</v>
      </c>
      <c r="BN305" s="421">
        <v>9.5750000000000002E-3</v>
      </c>
      <c r="BO305" s="166">
        <f t="shared" si="350"/>
        <v>67025</v>
      </c>
      <c r="BP305" s="166">
        <f t="shared" ref="BP305:BP315" si="359">BO305*50%</f>
        <v>33512.5</v>
      </c>
      <c r="BQ305" s="164">
        <v>33512.5</v>
      </c>
      <c r="BR305" s="147"/>
      <c r="BS305" s="166">
        <f t="shared" si="351"/>
        <v>0</v>
      </c>
      <c r="BT305" s="374">
        <v>6985000</v>
      </c>
      <c r="BU305" s="424">
        <v>1.0187999999999999E-2</v>
      </c>
      <c r="BV305" s="190">
        <f t="shared" si="336"/>
        <v>71163.179999999993</v>
      </c>
      <c r="BW305" s="166">
        <f t="shared" ref="BW305:BW318" si="360">BV305*50%</f>
        <v>35581.589999999997</v>
      </c>
      <c r="BX305" s="253"/>
      <c r="BY305" s="147"/>
      <c r="BZ305" s="190">
        <f t="shared" si="337"/>
        <v>35581.589999999997</v>
      </c>
      <c r="CA305" s="374">
        <v>6985000</v>
      </c>
      <c r="CB305" s="426">
        <v>1.0880000000000001E-2</v>
      </c>
      <c r="CC305" s="194">
        <f t="shared" si="338"/>
        <v>75996.800000000003</v>
      </c>
      <c r="CD305" s="166">
        <f t="shared" ref="CD305:CD308" si="361">CC305*50%</f>
        <v>37998.400000000001</v>
      </c>
      <c r="CE305" s="142"/>
      <c r="CF305" s="204"/>
      <c r="CG305" s="194">
        <f t="shared" si="339"/>
        <v>37998.400000000001</v>
      </c>
      <c r="CH305" s="194"/>
      <c r="CI305" s="194"/>
      <c r="CJ305" s="194"/>
      <c r="CK305" s="194"/>
      <c r="CL305" s="222">
        <v>73579.990000000005</v>
      </c>
      <c r="CM305" s="218"/>
      <c r="CN305" s="194">
        <f t="shared" si="340"/>
        <v>-73579.990000000005</v>
      </c>
      <c r="CO305" s="219"/>
      <c r="CP305" s="220">
        <f t="shared" si="257"/>
        <v>-2.0800001220777631E-4</v>
      </c>
      <c r="CQ305" s="348"/>
      <c r="CR305" s="56"/>
    </row>
    <row r="306" spans="1:97" s="3" customFormat="1" ht="15" customHeight="1">
      <c r="A306" s="59" t="s">
        <v>770</v>
      </c>
      <c r="B306" s="6" t="s">
        <v>771</v>
      </c>
      <c r="C306" s="6" t="s">
        <v>766</v>
      </c>
      <c r="D306" s="274" t="s">
        <v>740</v>
      </c>
      <c r="E306" s="43">
        <v>756</v>
      </c>
      <c r="F306" s="391"/>
      <c r="G306" s="49" t="s">
        <v>45</v>
      </c>
      <c r="H306" s="191" t="s">
        <v>772</v>
      </c>
      <c r="I306" s="395">
        <v>6200000</v>
      </c>
      <c r="J306" s="396">
        <v>1.4999999999999999E-2</v>
      </c>
      <c r="K306" s="72">
        <f t="shared" si="328"/>
        <v>93000</v>
      </c>
      <c r="L306" s="166">
        <f t="shared" si="329"/>
        <v>18600</v>
      </c>
      <c r="M306" s="73">
        <v>74400</v>
      </c>
      <c r="N306" s="167">
        <v>74400</v>
      </c>
      <c r="O306" s="75">
        <f t="shared" si="330"/>
        <v>0</v>
      </c>
      <c r="P306" s="151">
        <v>4000000</v>
      </c>
      <c r="Q306" s="404">
        <v>8.9999999999999993E-3</v>
      </c>
      <c r="R306" s="72">
        <f t="shared" si="331"/>
        <v>36000</v>
      </c>
      <c r="S306" s="166">
        <f t="shared" si="352"/>
        <v>7200</v>
      </c>
      <c r="T306" s="73">
        <v>28800</v>
      </c>
      <c r="U306" s="165">
        <v>28800</v>
      </c>
      <c r="V306" s="88">
        <f t="shared" si="332"/>
        <v>0</v>
      </c>
      <c r="W306" s="151">
        <v>4000000</v>
      </c>
      <c r="X306" s="404">
        <v>6.3720000000000001E-3</v>
      </c>
      <c r="Y306" s="88">
        <f t="shared" si="341"/>
        <v>25488</v>
      </c>
      <c r="Z306" s="102">
        <f t="shared" si="353"/>
        <v>5097.6000000000004</v>
      </c>
      <c r="AA306" s="73">
        <v>20390.400000000001</v>
      </c>
      <c r="AB306" s="204">
        <v>20390.400000000001</v>
      </c>
      <c r="AC306" s="88">
        <f t="shared" si="333"/>
        <v>0</v>
      </c>
      <c r="AD306" s="151">
        <v>4000000</v>
      </c>
      <c r="AE306" s="404">
        <v>6.8820000000000001E-3</v>
      </c>
      <c r="AF306" s="88">
        <f t="shared" si="334"/>
        <v>27528</v>
      </c>
      <c r="AG306" s="102">
        <f t="shared" si="354"/>
        <v>5505.6</v>
      </c>
      <c r="AH306" s="117">
        <v>22022.400000000001</v>
      </c>
      <c r="AI306" s="149">
        <v>22022.400000000001</v>
      </c>
      <c r="AJ306" s="246">
        <f t="shared" si="335"/>
        <v>0</v>
      </c>
      <c r="AK306" s="151">
        <v>4000000</v>
      </c>
      <c r="AL306" s="404">
        <v>7.5700000000000003E-3</v>
      </c>
      <c r="AM306" s="102">
        <f t="shared" si="342"/>
        <v>30280</v>
      </c>
      <c r="AN306" s="413">
        <f t="shared" si="355"/>
        <v>6056</v>
      </c>
      <c r="AO306" s="164">
        <v>24224</v>
      </c>
      <c r="AP306" s="204">
        <v>24224</v>
      </c>
      <c r="AQ306" s="415">
        <f t="shared" si="343"/>
        <v>0</v>
      </c>
      <c r="AR306" s="151">
        <v>4000000</v>
      </c>
      <c r="AS306" s="404">
        <v>7.9939999999999994E-3</v>
      </c>
      <c r="AT306" s="102">
        <f t="shared" si="344"/>
        <v>31975.999999999996</v>
      </c>
      <c r="AU306" s="102">
        <f t="shared" si="356"/>
        <v>6395.2</v>
      </c>
      <c r="AV306" s="122">
        <v>25580.799999999999</v>
      </c>
      <c r="AW306" s="149"/>
      <c r="AX306" s="141">
        <f t="shared" si="345"/>
        <v>0</v>
      </c>
      <c r="AY306" s="374">
        <v>9500000</v>
      </c>
      <c r="AZ306" s="404">
        <v>8.489E-3</v>
      </c>
      <c r="BA306" s="141">
        <f t="shared" si="346"/>
        <v>80645.5</v>
      </c>
      <c r="BB306" s="141">
        <f t="shared" si="357"/>
        <v>40322.75</v>
      </c>
      <c r="BC306" s="142">
        <v>40322.75</v>
      </c>
      <c r="BD306" s="149"/>
      <c r="BE306" s="141">
        <f t="shared" si="347"/>
        <v>0</v>
      </c>
      <c r="BF306" s="374">
        <v>9500000</v>
      </c>
      <c r="BG306" s="404">
        <v>8.9990000000000001E-3</v>
      </c>
      <c r="BH306" s="168">
        <f t="shared" si="348"/>
        <v>85490.5</v>
      </c>
      <c r="BI306" s="168">
        <f t="shared" si="358"/>
        <v>42745.25</v>
      </c>
      <c r="BJ306" s="142">
        <v>42745.25</v>
      </c>
      <c r="BK306" s="165"/>
      <c r="BL306" s="166">
        <f t="shared" si="349"/>
        <v>0</v>
      </c>
      <c r="BM306" s="374">
        <v>9500000</v>
      </c>
      <c r="BN306" s="421">
        <v>9.5750000000000002E-3</v>
      </c>
      <c r="BO306" s="166">
        <f t="shared" si="350"/>
        <v>90962.5</v>
      </c>
      <c r="BP306" s="166">
        <f t="shared" si="359"/>
        <v>45481.25</v>
      </c>
      <c r="BQ306" s="164">
        <v>45481.25</v>
      </c>
      <c r="BR306" s="147"/>
      <c r="BS306" s="166">
        <f t="shared" si="351"/>
        <v>0</v>
      </c>
      <c r="BT306" s="374">
        <v>9485000</v>
      </c>
      <c r="BU306" s="424">
        <v>1.0187999999999999E-2</v>
      </c>
      <c r="BV306" s="190">
        <f t="shared" si="336"/>
        <v>96633.18</v>
      </c>
      <c r="BW306" s="166">
        <f t="shared" si="360"/>
        <v>48316.59</v>
      </c>
      <c r="BX306" s="253"/>
      <c r="BY306" s="147"/>
      <c r="BZ306" s="190">
        <f t="shared" si="337"/>
        <v>48316.59</v>
      </c>
      <c r="CA306" s="374">
        <v>9485000</v>
      </c>
      <c r="CB306" s="426">
        <v>1.0880000000000001E-2</v>
      </c>
      <c r="CC306" s="194">
        <f t="shared" si="338"/>
        <v>103196.8</v>
      </c>
      <c r="CD306" s="166">
        <f t="shared" si="361"/>
        <v>51598.400000000001</v>
      </c>
      <c r="CE306" s="142"/>
      <c r="CF306" s="204"/>
      <c r="CG306" s="194">
        <f t="shared" si="339"/>
        <v>51598.400000000001</v>
      </c>
      <c r="CH306" s="194"/>
      <c r="CI306" s="194"/>
      <c r="CJ306" s="194"/>
      <c r="CK306" s="194"/>
      <c r="CL306" s="222">
        <v>99914.99</v>
      </c>
      <c r="CM306" s="218"/>
      <c r="CN306" s="194">
        <f t="shared" si="340"/>
        <v>-99914.99</v>
      </c>
      <c r="CO306" s="219"/>
      <c r="CP306" s="220">
        <f t="shared" si="257"/>
        <v>0</v>
      </c>
      <c r="CQ306" s="348"/>
      <c r="CR306" s="56"/>
    </row>
    <row r="307" spans="1:97" s="3" customFormat="1" ht="15" customHeight="1">
      <c r="A307" s="59" t="s">
        <v>773</v>
      </c>
      <c r="B307" s="6" t="s">
        <v>774</v>
      </c>
      <c r="C307" s="6" t="s">
        <v>766</v>
      </c>
      <c r="D307" s="274" t="s">
        <v>740</v>
      </c>
      <c r="E307" s="43">
        <v>1796</v>
      </c>
      <c r="F307" s="56"/>
      <c r="G307" s="49" t="s">
        <v>45</v>
      </c>
      <c r="H307" s="58" t="s">
        <v>775</v>
      </c>
      <c r="I307" s="395">
        <v>90000</v>
      </c>
      <c r="J307" s="396">
        <v>1.4999999999999999E-2</v>
      </c>
      <c r="K307" s="72">
        <f t="shared" si="328"/>
        <v>1350</v>
      </c>
      <c r="L307" s="166">
        <f t="shared" si="329"/>
        <v>270</v>
      </c>
      <c r="M307" s="73">
        <v>1080</v>
      </c>
      <c r="N307" s="167">
        <v>1080</v>
      </c>
      <c r="O307" s="75">
        <f t="shared" si="330"/>
        <v>0</v>
      </c>
      <c r="P307" s="151"/>
      <c r="Q307" s="404">
        <v>8.9999999999999993E-3</v>
      </c>
      <c r="R307" s="72">
        <f t="shared" si="331"/>
        <v>0</v>
      </c>
      <c r="S307" s="166">
        <f t="shared" si="352"/>
        <v>0</v>
      </c>
      <c r="T307" s="73"/>
      <c r="U307" s="165"/>
      <c r="V307" s="88">
        <f t="shared" si="332"/>
        <v>0</v>
      </c>
      <c r="W307" s="151"/>
      <c r="X307" s="404">
        <v>6.3720000000000001E-3</v>
      </c>
      <c r="Y307" s="88">
        <f t="shared" si="341"/>
        <v>0</v>
      </c>
      <c r="Z307" s="141">
        <f t="shared" si="353"/>
        <v>0</v>
      </c>
      <c r="AA307" s="73"/>
      <c r="AB307" s="143"/>
      <c r="AC307" s="88">
        <f t="shared" si="333"/>
        <v>0</v>
      </c>
      <c r="AD307" s="151"/>
      <c r="AE307" s="404">
        <v>6.8820000000000001E-3</v>
      </c>
      <c r="AF307" s="88">
        <f t="shared" si="334"/>
        <v>0</v>
      </c>
      <c r="AG307" s="102">
        <f t="shared" si="354"/>
        <v>0</v>
      </c>
      <c r="AH307" s="117"/>
      <c r="AI307" s="143"/>
      <c r="AJ307" s="246">
        <f t="shared" si="335"/>
        <v>0</v>
      </c>
      <c r="AK307" s="151"/>
      <c r="AL307" s="404">
        <v>7.5700000000000003E-3</v>
      </c>
      <c r="AM307" s="141">
        <f t="shared" si="342"/>
        <v>0</v>
      </c>
      <c r="AN307" s="141">
        <f t="shared" si="355"/>
        <v>0</v>
      </c>
      <c r="AO307" s="164"/>
      <c r="AP307" s="204"/>
      <c r="AQ307" s="415">
        <f t="shared" si="343"/>
        <v>0</v>
      </c>
      <c r="AR307" s="151"/>
      <c r="AS307" s="404">
        <v>7.9939999999999994E-3</v>
      </c>
      <c r="AT307" s="102">
        <f t="shared" si="344"/>
        <v>0</v>
      </c>
      <c r="AU307" s="102">
        <f t="shared" si="356"/>
        <v>0</v>
      </c>
      <c r="AV307" s="122"/>
      <c r="AW307" s="143"/>
      <c r="AX307" s="141">
        <f t="shared" si="345"/>
        <v>0</v>
      </c>
      <c r="AY307" s="374">
        <v>0</v>
      </c>
      <c r="AZ307" s="404">
        <v>8.489E-3</v>
      </c>
      <c r="BA307" s="141">
        <f t="shared" si="346"/>
        <v>0</v>
      </c>
      <c r="BB307" s="141">
        <f t="shared" si="357"/>
        <v>0</v>
      </c>
      <c r="BC307" s="142"/>
      <c r="BD307" s="143"/>
      <c r="BE307" s="141">
        <f t="shared" si="347"/>
        <v>0</v>
      </c>
      <c r="BF307" s="374">
        <v>0</v>
      </c>
      <c r="BG307" s="404">
        <v>8.9990000000000001E-3</v>
      </c>
      <c r="BH307" s="168">
        <f t="shared" si="348"/>
        <v>0</v>
      </c>
      <c r="BI307" s="168">
        <f t="shared" si="358"/>
        <v>0</v>
      </c>
      <c r="BJ307" s="142">
        <v>0</v>
      </c>
      <c r="BK307" s="165"/>
      <c r="BL307" s="166">
        <f t="shared" si="349"/>
        <v>0</v>
      </c>
      <c r="BM307" s="374">
        <v>0</v>
      </c>
      <c r="BN307" s="421">
        <v>9.5750000000000002E-3</v>
      </c>
      <c r="BO307" s="166">
        <f t="shared" si="350"/>
        <v>0</v>
      </c>
      <c r="BP307" s="166">
        <f t="shared" si="359"/>
        <v>0</v>
      </c>
      <c r="BQ307" s="164">
        <v>0</v>
      </c>
      <c r="BR307" s="147"/>
      <c r="BS307" s="166">
        <f t="shared" si="351"/>
        <v>0</v>
      </c>
      <c r="BT307" s="374">
        <v>0</v>
      </c>
      <c r="BU307" s="424">
        <v>1.0187999999999999E-2</v>
      </c>
      <c r="BV307" s="190">
        <f t="shared" si="336"/>
        <v>0</v>
      </c>
      <c r="BW307" s="166">
        <f t="shared" si="360"/>
        <v>0</v>
      </c>
      <c r="BX307" s="253"/>
      <c r="BY307" s="147"/>
      <c r="BZ307" s="190">
        <f t="shared" si="337"/>
        <v>0</v>
      </c>
      <c r="CA307" s="374">
        <v>0</v>
      </c>
      <c r="CB307" s="426">
        <v>1.0880000000000001E-2</v>
      </c>
      <c r="CC307" s="194">
        <f t="shared" si="338"/>
        <v>0</v>
      </c>
      <c r="CD307" s="166">
        <f t="shared" si="361"/>
        <v>0</v>
      </c>
      <c r="CE307" s="142"/>
      <c r="CF307" s="204"/>
      <c r="CG307" s="194">
        <f t="shared" si="339"/>
        <v>0</v>
      </c>
      <c r="CH307" s="194"/>
      <c r="CI307" s="194"/>
      <c r="CJ307" s="194"/>
      <c r="CK307" s="194"/>
      <c r="CL307" s="142"/>
      <c r="CM307" s="218"/>
      <c r="CN307" s="194">
        <f t="shared" si="340"/>
        <v>0</v>
      </c>
      <c r="CO307" s="219"/>
      <c r="CP307" s="220">
        <f t="shared" si="257"/>
        <v>0</v>
      </c>
      <c r="CQ307" s="348"/>
      <c r="CR307" s="56"/>
    </row>
    <row r="308" spans="1:97" s="3" customFormat="1" ht="15" customHeight="1">
      <c r="A308" s="59" t="s">
        <v>776</v>
      </c>
      <c r="B308" s="61" t="s">
        <v>777</v>
      </c>
      <c r="C308" s="6" t="s">
        <v>778</v>
      </c>
      <c r="D308" s="274" t="s">
        <v>740</v>
      </c>
      <c r="E308" s="43">
        <v>151</v>
      </c>
      <c r="F308" s="391"/>
      <c r="G308" s="56" t="s">
        <v>66</v>
      </c>
      <c r="H308" s="236" t="s">
        <v>779</v>
      </c>
      <c r="I308" s="43"/>
      <c r="J308" s="399"/>
      <c r="K308" s="72">
        <f t="shared" si="328"/>
        <v>0</v>
      </c>
      <c r="L308" s="56"/>
      <c r="M308" s="400"/>
      <c r="N308" s="77"/>
      <c r="O308" s="75">
        <f t="shared" si="330"/>
        <v>0</v>
      </c>
      <c r="P308" s="151">
        <v>1336000</v>
      </c>
      <c r="Q308" s="404">
        <v>8.9999999999999993E-3</v>
      </c>
      <c r="R308" s="72">
        <f t="shared" si="331"/>
        <v>12024</v>
      </c>
      <c r="S308" s="166">
        <f t="shared" si="352"/>
        <v>2404.8000000000002</v>
      </c>
      <c r="T308" s="242">
        <v>9619.2000000000007</v>
      </c>
      <c r="U308" s="165">
        <v>9619.2000000000007</v>
      </c>
      <c r="V308" s="88">
        <f t="shared" si="332"/>
        <v>0</v>
      </c>
      <c r="W308" s="151">
        <v>1336000</v>
      </c>
      <c r="X308" s="404">
        <v>6.3720000000000001E-3</v>
      </c>
      <c r="Y308" s="88">
        <f t="shared" si="341"/>
        <v>8512.9920000000002</v>
      </c>
      <c r="Z308" s="102">
        <f t="shared" si="353"/>
        <v>1702.5984000000001</v>
      </c>
      <c r="AA308" s="242">
        <v>6810.39</v>
      </c>
      <c r="AB308" s="204">
        <v>0</v>
      </c>
      <c r="AC308" s="88">
        <f t="shared" si="333"/>
        <v>3.6000000000058208E-3</v>
      </c>
      <c r="AD308" s="151">
        <v>1336000</v>
      </c>
      <c r="AE308" s="404">
        <v>6.8820000000000001E-3</v>
      </c>
      <c r="AF308" s="88">
        <f t="shared" si="334"/>
        <v>9194.3520000000008</v>
      </c>
      <c r="AG308" s="102">
        <f t="shared" si="354"/>
        <v>1838.8704000000002</v>
      </c>
      <c r="AH308" s="249">
        <v>7355.48</v>
      </c>
      <c r="AI308" s="149">
        <v>0</v>
      </c>
      <c r="AJ308" s="246">
        <f t="shared" si="335"/>
        <v>1.6000000014173565E-3</v>
      </c>
      <c r="AK308" s="151">
        <v>1336000</v>
      </c>
      <c r="AL308" s="404">
        <v>7.5700000000000003E-3</v>
      </c>
      <c r="AM308" s="102">
        <f t="shared" si="342"/>
        <v>10113.52</v>
      </c>
      <c r="AN308" s="413">
        <f t="shared" si="355"/>
        <v>2022.7040000000002</v>
      </c>
      <c r="AO308" s="416">
        <v>8090.82</v>
      </c>
      <c r="AP308" s="417">
        <v>0</v>
      </c>
      <c r="AQ308" s="415">
        <f t="shared" si="343"/>
        <v>-3.9999999989959178E-3</v>
      </c>
      <c r="AR308" s="151">
        <v>1336000</v>
      </c>
      <c r="AS308" s="404">
        <v>7.9939999999999994E-3</v>
      </c>
      <c r="AT308" s="102">
        <f t="shared" si="344"/>
        <v>10679.983999999999</v>
      </c>
      <c r="AU308" s="102">
        <f t="shared" si="356"/>
        <v>2135.9967999999999</v>
      </c>
      <c r="AV308" s="254">
        <v>8543.99</v>
      </c>
      <c r="AW308" s="143"/>
      <c r="AX308" s="141">
        <f t="shared" si="345"/>
        <v>-2.8000000002066372E-3</v>
      </c>
      <c r="AY308" s="418">
        <v>4900000</v>
      </c>
      <c r="AZ308" s="404">
        <v>8.489E-3</v>
      </c>
      <c r="BA308" s="141">
        <f t="shared" si="346"/>
        <v>41596.1</v>
      </c>
      <c r="BB308" s="141">
        <f t="shared" si="357"/>
        <v>20798.05</v>
      </c>
      <c r="BC308" s="259">
        <v>20798.05</v>
      </c>
      <c r="BD308" s="143"/>
      <c r="BE308" s="141">
        <f t="shared" si="347"/>
        <v>0</v>
      </c>
      <c r="BF308" s="418">
        <v>4900000</v>
      </c>
      <c r="BG308" s="404">
        <v>8.9990000000000001E-3</v>
      </c>
      <c r="BH308" s="168">
        <f t="shared" si="348"/>
        <v>44095.1</v>
      </c>
      <c r="BI308" s="168">
        <f t="shared" si="358"/>
        <v>22047.55</v>
      </c>
      <c r="BJ308" s="142">
        <v>22047.55</v>
      </c>
      <c r="BK308" s="165"/>
      <c r="BL308" s="166">
        <f t="shared" si="349"/>
        <v>0</v>
      </c>
      <c r="BM308" s="418">
        <v>4900000</v>
      </c>
      <c r="BN308" s="421">
        <v>9.5750000000000002E-3</v>
      </c>
      <c r="BO308" s="166">
        <f t="shared" si="350"/>
        <v>46917.5</v>
      </c>
      <c r="BP308" s="166">
        <f t="shared" si="359"/>
        <v>23458.75</v>
      </c>
      <c r="BQ308" s="164">
        <v>23458.75</v>
      </c>
      <c r="BR308" s="147"/>
      <c r="BS308" s="166">
        <f t="shared" si="351"/>
        <v>0</v>
      </c>
      <c r="BT308" s="418">
        <v>4885000</v>
      </c>
      <c r="BU308" s="424">
        <v>1.0187999999999999E-2</v>
      </c>
      <c r="BV308" s="190">
        <f t="shared" si="336"/>
        <v>49768.38</v>
      </c>
      <c r="BW308" s="166">
        <f t="shared" si="360"/>
        <v>24884.19</v>
      </c>
      <c r="BX308" s="253"/>
      <c r="BY308" s="147"/>
      <c r="BZ308" s="190">
        <f t="shared" si="337"/>
        <v>24884.19</v>
      </c>
      <c r="CA308" s="418">
        <v>4885000</v>
      </c>
      <c r="CB308" s="426">
        <v>1.0880000000000001E-2</v>
      </c>
      <c r="CC308" s="194">
        <f t="shared" si="338"/>
        <v>53148.800000000003</v>
      </c>
      <c r="CD308" s="166">
        <f t="shared" si="361"/>
        <v>26574.400000000001</v>
      </c>
      <c r="CE308" s="142"/>
      <c r="CF308" s="204"/>
      <c r="CG308" s="194">
        <f t="shared" si="339"/>
        <v>26574.400000000001</v>
      </c>
      <c r="CH308" s="194"/>
      <c r="CI308" s="194"/>
      <c r="CJ308" s="194"/>
      <c r="CK308" s="194"/>
      <c r="CL308" s="222">
        <v>51458.59</v>
      </c>
      <c r="CM308" s="218"/>
      <c r="CN308" s="194">
        <f t="shared" si="340"/>
        <v>-51458.59</v>
      </c>
      <c r="CO308" s="219"/>
      <c r="CP308" s="220">
        <f t="shared" si="257"/>
        <v>-1.5999999959603883E-3</v>
      </c>
      <c r="CQ308" s="348"/>
      <c r="CR308" s="56"/>
      <c r="CS308" s="228"/>
    </row>
    <row r="309" spans="1:97" s="3" customFormat="1" ht="15" customHeight="1">
      <c r="A309" s="59" t="s">
        <v>780</v>
      </c>
      <c r="B309" s="6" t="s">
        <v>781</v>
      </c>
      <c r="C309" s="6" t="s">
        <v>778</v>
      </c>
      <c r="D309" s="274" t="s">
        <v>740</v>
      </c>
      <c r="E309" s="43">
        <v>212</v>
      </c>
      <c r="F309" s="391"/>
      <c r="G309" s="56" t="s">
        <v>782</v>
      </c>
      <c r="H309" s="393" t="s">
        <v>783</v>
      </c>
      <c r="I309" s="43"/>
      <c r="J309" s="399"/>
      <c r="K309" s="72">
        <f t="shared" si="328"/>
        <v>0</v>
      </c>
      <c r="L309" s="56"/>
      <c r="M309" s="400"/>
      <c r="N309" s="77"/>
      <c r="O309" s="75">
        <f t="shared" si="330"/>
        <v>0</v>
      </c>
      <c r="P309" s="151">
        <v>671800</v>
      </c>
      <c r="Q309" s="404">
        <v>8.9999999999999993E-3</v>
      </c>
      <c r="R309" s="72">
        <f t="shared" si="331"/>
        <v>6046.2</v>
      </c>
      <c r="S309" s="166">
        <f t="shared" si="352"/>
        <v>1209.24</v>
      </c>
      <c r="T309" s="242">
        <v>4836.96</v>
      </c>
      <c r="U309" s="165">
        <v>4836.96</v>
      </c>
      <c r="V309" s="88">
        <f t="shared" si="332"/>
        <v>0</v>
      </c>
      <c r="W309" s="151">
        <v>671800</v>
      </c>
      <c r="X309" s="405">
        <v>6.3720000000000001E-3</v>
      </c>
      <c r="Y309" s="88">
        <f t="shared" si="341"/>
        <v>4280.7096000000001</v>
      </c>
      <c r="Z309" s="102">
        <f>X309*15000</f>
        <v>95.58</v>
      </c>
      <c r="AA309" s="242">
        <v>3348.1</v>
      </c>
      <c r="AB309" s="204">
        <v>3348.1</v>
      </c>
      <c r="AC309" s="88">
        <f t="shared" si="333"/>
        <v>837.0296000000003</v>
      </c>
      <c r="AD309" s="151">
        <v>671800</v>
      </c>
      <c r="AE309" s="405">
        <v>6.8820000000000001E-3</v>
      </c>
      <c r="AF309" s="88">
        <f t="shared" si="334"/>
        <v>4623.3275999999996</v>
      </c>
      <c r="AG309" s="102">
        <f>AE309*15000</f>
        <v>103.23</v>
      </c>
      <c r="AH309" s="249">
        <v>4520.1000000000004</v>
      </c>
      <c r="AI309" s="149">
        <v>4520.1000000000004</v>
      </c>
      <c r="AJ309" s="246">
        <f t="shared" si="335"/>
        <v>-2.4000000003070454E-3</v>
      </c>
      <c r="AK309" s="151">
        <v>671800</v>
      </c>
      <c r="AL309" s="405">
        <v>7.5700000000000003E-3</v>
      </c>
      <c r="AM309" s="102">
        <f t="shared" si="342"/>
        <v>5085.5259999999998</v>
      </c>
      <c r="AN309" s="99">
        <f>AL309*15000</f>
        <v>113.55000000000001</v>
      </c>
      <c r="AO309" s="416">
        <v>4971.9799999999996</v>
      </c>
      <c r="AP309" s="204">
        <v>4971.9799999999996</v>
      </c>
      <c r="AQ309" s="415">
        <f t="shared" si="343"/>
        <v>-3.9999999999054126E-3</v>
      </c>
      <c r="AR309" s="151">
        <v>671800</v>
      </c>
      <c r="AS309" s="405">
        <v>7.9939999999999994E-3</v>
      </c>
      <c r="AT309" s="102">
        <f t="shared" si="344"/>
        <v>5370.3691999999992</v>
      </c>
      <c r="AU309" s="102">
        <f>AS309*15000</f>
        <v>119.91</v>
      </c>
      <c r="AV309" s="254">
        <v>5250.46</v>
      </c>
      <c r="AW309" s="143"/>
      <c r="AX309" s="141">
        <f t="shared" si="345"/>
        <v>-8.0000000070867827E-4</v>
      </c>
      <c r="AY309" s="419">
        <v>740000</v>
      </c>
      <c r="AZ309" s="405">
        <v>8.489E-3</v>
      </c>
      <c r="BA309" s="141">
        <f t="shared" si="346"/>
        <v>6281.86</v>
      </c>
      <c r="BB309" s="141">
        <f>AZ309*15000</f>
        <v>127.33499999999999</v>
      </c>
      <c r="BC309" s="259">
        <v>6154.53</v>
      </c>
      <c r="BD309" s="143"/>
      <c r="BE309" s="141">
        <f t="shared" si="347"/>
        <v>-5.0000000001091394E-3</v>
      </c>
      <c r="BF309" s="419">
        <v>740000</v>
      </c>
      <c r="BG309" s="405">
        <v>8.9990000000000001E-3</v>
      </c>
      <c r="BH309" s="168">
        <f t="shared" si="348"/>
        <v>6659.26</v>
      </c>
      <c r="BI309" s="168">
        <f>BG309*15000</f>
        <v>134.98500000000001</v>
      </c>
      <c r="BJ309" s="142">
        <v>6524.2749999999996</v>
      </c>
      <c r="BK309" s="165"/>
      <c r="BL309" s="166">
        <f t="shared" si="349"/>
        <v>0</v>
      </c>
      <c r="BM309" s="419">
        <v>740000</v>
      </c>
      <c r="BN309" s="422">
        <v>9.5750000000000002E-3</v>
      </c>
      <c r="BO309" s="166">
        <f t="shared" si="350"/>
        <v>7085.5</v>
      </c>
      <c r="BP309" s="166">
        <f>BN309*15000</f>
        <v>143.625</v>
      </c>
      <c r="BQ309" s="164">
        <v>6941.875</v>
      </c>
      <c r="BR309" s="147"/>
      <c r="BS309" s="166">
        <f t="shared" si="351"/>
        <v>0</v>
      </c>
      <c r="BT309" s="419">
        <v>740000</v>
      </c>
      <c r="BU309" s="423">
        <v>1.0187999999999999E-2</v>
      </c>
      <c r="BV309" s="190">
        <f t="shared" si="336"/>
        <v>7539.119999999999</v>
      </c>
      <c r="BW309" s="166">
        <f>BU309*15000</f>
        <v>152.82</v>
      </c>
      <c r="BX309" s="253"/>
      <c r="BY309" s="147"/>
      <c r="BZ309" s="190">
        <f t="shared" si="337"/>
        <v>7386.2999999999993</v>
      </c>
      <c r="CA309" s="419">
        <v>740000</v>
      </c>
      <c r="CB309" s="426">
        <v>1.0880000000000001E-2</v>
      </c>
      <c r="CC309" s="194">
        <f t="shared" si="338"/>
        <v>8051.2000000000007</v>
      </c>
      <c r="CD309" s="166">
        <f>CB309*15000</f>
        <v>163.20000000000002</v>
      </c>
      <c r="CE309" s="142"/>
      <c r="CF309" s="204"/>
      <c r="CG309" s="194">
        <f t="shared" si="339"/>
        <v>7888.0000000000009</v>
      </c>
      <c r="CH309" s="194"/>
      <c r="CI309" s="194"/>
      <c r="CJ309" s="194"/>
      <c r="CK309" s="194"/>
      <c r="CL309" s="222">
        <v>16111.32</v>
      </c>
      <c r="CM309" s="218"/>
      <c r="CN309" s="194">
        <f t="shared" si="340"/>
        <v>-16111.32</v>
      </c>
      <c r="CO309" s="219"/>
      <c r="CP309" s="220">
        <f t="shared" si="257"/>
        <v>-2.599999999802094E-3</v>
      </c>
      <c r="CQ309" s="348"/>
      <c r="CR309" s="56"/>
      <c r="CS309" s="228"/>
    </row>
    <row r="310" spans="1:97" s="3" customFormat="1" ht="15" customHeight="1">
      <c r="A310" s="59" t="s">
        <v>784</v>
      </c>
      <c r="B310" s="61" t="s">
        <v>785</v>
      </c>
      <c r="C310" s="6" t="s">
        <v>778</v>
      </c>
      <c r="D310" s="274" t="s">
        <v>740</v>
      </c>
      <c r="E310" s="43">
        <v>216</v>
      </c>
      <c r="F310" s="391"/>
      <c r="G310" s="56" t="s">
        <v>786</v>
      </c>
      <c r="H310" s="393" t="s">
        <v>787</v>
      </c>
      <c r="I310" s="43"/>
      <c r="J310" s="399"/>
      <c r="K310" s="72">
        <f t="shared" si="328"/>
        <v>0</v>
      </c>
      <c r="L310" s="56"/>
      <c r="M310" s="400"/>
      <c r="N310" s="77"/>
      <c r="O310" s="75">
        <f t="shared" si="330"/>
        <v>0</v>
      </c>
      <c r="P310" s="151">
        <v>854900</v>
      </c>
      <c r="Q310" s="404">
        <v>8.9999999999999993E-3</v>
      </c>
      <c r="R310" s="72">
        <f t="shared" si="331"/>
        <v>7694.0999999999995</v>
      </c>
      <c r="S310" s="166">
        <f t="shared" si="352"/>
        <v>1538.82</v>
      </c>
      <c r="T310" s="242">
        <v>6155.28</v>
      </c>
      <c r="U310" s="165">
        <v>6155.28</v>
      </c>
      <c r="V310" s="88">
        <f t="shared" si="332"/>
        <v>0</v>
      </c>
      <c r="W310" s="151">
        <v>854900</v>
      </c>
      <c r="X310" s="404">
        <v>6.3720000000000001E-3</v>
      </c>
      <c r="Y310" s="88">
        <f t="shared" si="341"/>
        <v>5447.4228000000003</v>
      </c>
      <c r="Z310" s="102">
        <f t="shared" ref="Z310:Z312" si="362">Y310*20%</f>
        <v>1089.4845600000001</v>
      </c>
      <c r="AA310" s="242">
        <v>4357.9399999999996</v>
      </c>
      <c r="AB310" s="204">
        <v>4357.9399999999996</v>
      </c>
      <c r="AC310" s="88">
        <f t="shared" si="333"/>
        <v>-1.759999999194406E-3</v>
      </c>
      <c r="AD310" s="151">
        <v>854900</v>
      </c>
      <c r="AE310" s="404">
        <v>6.8820000000000001E-3</v>
      </c>
      <c r="AF310" s="88">
        <f t="shared" si="334"/>
        <v>5883.4218000000001</v>
      </c>
      <c r="AG310" s="102">
        <f t="shared" ref="AG310:AG312" si="363">AF310*20%</f>
        <v>1176.68436</v>
      </c>
      <c r="AH310" s="249">
        <v>4706.74</v>
      </c>
      <c r="AI310" s="149">
        <v>4706.74</v>
      </c>
      <c r="AJ310" s="246">
        <f t="shared" si="335"/>
        <v>-2.5599999999030842E-3</v>
      </c>
      <c r="AK310" s="151">
        <v>854900</v>
      </c>
      <c r="AL310" s="404">
        <v>7.5700000000000003E-3</v>
      </c>
      <c r="AM310" s="102">
        <f t="shared" si="342"/>
        <v>6471.5929999999998</v>
      </c>
      <c r="AN310" s="99">
        <f t="shared" ref="AN310:AN312" si="364">AM310*20%</f>
        <v>1294.3186000000001</v>
      </c>
      <c r="AO310" s="416">
        <v>5177.2700000000004</v>
      </c>
      <c r="AP310" s="204">
        <v>5177.2700000000004</v>
      </c>
      <c r="AQ310" s="415">
        <f t="shared" si="343"/>
        <v>4.3999999998050043E-3</v>
      </c>
      <c r="AR310" s="151">
        <v>854900</v>
      </c>
      <c r="AS310" s="404">
        <v>7.9939999999999994E-3</v>
      </c>
      <c r="AT310" s="102">
        <f t="shared" si="344"/>
        <v>6834.0705999999991</v>
      </c>
      <c r="AU310" s="102">
        <f t="shared" ref="AU310:AU312" si="365">AT310*20%</f>
        <v>1366.81412</v>
      </c>
      <c r="AV310" s="254">
        <v>5467.26</v>
      </c>
      <c r="AW310" s="143"/>
      <c r="AX310" s="141">
        <f t="shared" si="345"/>
        <v>-3.5200000011172961E-3</v>
      </c>
      <c r="AY310" s="418">
        <v>130000</v>
      </c>
      <c r="AZ310" s="404">
        <v>8.489E-3</v>
      </c>
      <c r="BA310" s="141">
        <f t="shared" si="346"/>
        <v>1103.57</v>
      </c>
      <c r="BB310" s="141">
        <f t="shared" si="357"/>
        <v>551.78499999999997</v>
      </c>
      <c r="BC310" s="259">
        <v>551.78499999999997</v>
      </c>
      <c r="BD310" s="143"/>
      <c r="BE310" s="141">
        <f t="shared" si="347"/>
        <v>0</v>
      </c>
      <c r="BF310" s="418">
        <v>130000</v>
      </c>
      <c r="BG310" s="404">
        <v>8.9990000000000001E-3</v>
      </c>
      <c r="BH310" s="168">
        <f t="shared" si="348"/>
        <v>1169.8700000000001</v>
      </c>
      <c r="BI310" s="168">
        <f t="shared" si="358"/>
        <v>584.93500000000006</v>
      </c>
      <c r="BJ310" s="142">
        <v>584.93499999999995</v>
      </c>
      <c r="BK310" s="165"/>
      <c r="BL310" s="166">
        <f t="shared" si="349"/>
        <v>0</v>
      </c>
      <c r="BM310" s="418">
        <v>130000</v>
      </c>
      <c r="BN310" s="421">
        <v>9.5750000000000002E-3</v>
      </c>
      <c r="BO310" s="166">
        <f t="shared" si="350"/>
        <v>1244.75</v>
      </c>
      <c r="BP310" s="166">
        <f t="shared" si="359"/>
        <v>622.375</v>
      </c>
      <c r="BQ310" s="164">
        <v>622.375</v>
      </c>
      <c r="BR310" s="147"/>
      <c r="BS310" s="166">
        <f t="shared" si="351"/>
        <v>0</v>
      </c>
      <c r="BT310" s="418">
        <v>130000</v>
      </c>
      <c r="BU310" s="424">
        <v>1.0187999999999999E-2</v>
      </c>
      <c r="BV310" s="190">
        <f t="shared" si="336"/>
        <v>1324.4399999999998</v>
      </c>
      <c r="BW310" s="166">
        <f>BV310*20%</f>
        <v>264.88799999999998</v>
      </c>
      <c r="BX310" s="253"/>
      <c r="BY310" s="147"/>
      <c r="BZ310" s="190">
        <f t="shared" si="337"/>
        <v>1059.5519999999999</v>
      </c>
      <c r="CA310" s="418">
        <v>130000</v>
      </c>
      <c r="CB310" s="426">
        <v>1.0880000000000001E-2</v>
      </c>
      <c r="CC310" s="194">
        <f t="shared" si="338"/>
        <v>1414.4</v>
      </c>
      <c r="CD310" s="166">
        <f>CC310*20%</f>
        <v>282.88000000000005</v>
      </c>
      <c r="CE310" s="142"/>
      <c r="CF310" s="204"/>
      <c r="CG310" s="194">
        <f t="shared" si="339"/>
        <v>1131.52</v>
      </c>
      <c r="CH310" s="194"/>
      <c r="CI310" s="194"/>
      <c r="CJ310" s="194"/>
      <c r="CK310" s="194"/>
      <c r="CL310" s="222">
        <v>2191.0700000000002</v>
      </c>
      <c r="CM310" s="218"/>
      <c r="CN310" s="194">
        <f t="shared" si="340"/>
        <v>-2191.0700000000002</v>
      </c>
      <c r="CO310" s="219"/>
      <c r="CP310" s="220">
        <f t="shared" si="257"/>
        <v>-1.4400000004570757E-3</v>
      </c>
      <c r="CQ310" s="348"/>
      <c r="CR310" s="56"/>
      <c r="CS310" s="228"/>
    </row>
    <row r="311" spans="1:97" s="3" customFormat="1" ht="15" customHeight="1">
      <c r="A311" s="59" t="s">
        <v>788</v>
      </c>
      <c r="B311" s="61" t="s">
        <v>789</v>
      </c>
      <c r="C311" s="6" t="s">
        <v>778</v>
      </c>
      <c r="D311" s="274" t="s">
        <v>740</v>
      </c>
      <c r="E311" s="43">
        <v>231</v>
      </c>
      <c r="F311" s="391"/>
      <c r="G311" s="41" t="s">
        <v>45</v>
      </c>
      <c r="H311" s="394" t="s">
        <v>790</v>
      </c>
      <c r="I311" s="43"/>
      <c r="J311" s="399"/>
      <c r="K311" s="72">
        <f t="shared" si="328"/>
        <v>0</v>
      </c>
      <c r="L311" s="56"/>
      <c r="M311" s="400"/>
      <c r="N311" s="77"/>
      <c r="O311" s="75">
        <f t="shared" si="330"/>
        <v>0</v>
      </c>
      <c r="P311" s="151">
        <v>166000</v>
      </c>
      <c r="Q311" s="404">
        <v>8.9999999999999993E-3</v>
      </c>
      <c r="R311" s="72">
        <f t="shared" si="331"/>
        <v>1494</v>
      </c>
      <c r="S311" s="166">
        <f t="shared" si="352"/>
        <v>298.8</v>
      </c>
      <c r="T311" s="242">
        <v>1195.2</v>
      </c>
      <c r="U311" s="165">
        <v>1195.2</v>
      </c>
      <c r="V311" s="88">
        <f t="shared" si="332"/>
        <v>0</v>
      </c>
      <c r="W311" s="151">
        <v>166000</v>
      </c>
      <c r="X311" s="404">
        <v>6.3720000000000001E-3</v>
      </c>
      <c r="Y311" s="88">
        <f t="shared" si="341"/>
        <v>1057.752</v>
      </c>
      <c r="Z311" s="102">
        <f t="shared" si="362"/>
        <v>211.5504</v>
      </c>
      <c r="AA311" s="242">
        <v>846.2</v>
      </c>
      <c r="AB311" s="204">
        <v>846.2</v>
      </c>
      <c r="AC311" s="88">
        <f t="shared" si="333"/>
        <v>1.5999999999394277E-3</v>
      </c>
      <c r="AD311" s="151">
        <v>166000</v>
      </c>
      <c r="AE311" s="404">
        <v>6.8820000000000001E-3</v>
      </c>
      <c r="AF311" s="88">
        <f t="shared" si="334"/>
        <v>1142.412</v>
      </c>
      <c r="AG311" s="102">
        <f t="shared" si="363"/>
        <v>228.48240000000001</v>
      </c>
      <c r="AH311" s="249">
        <v>913.93</v>
      </c>
      <c r="AI311" s="149">
        <v>913.93</v>
      </c>
      <c r="AJ311" s="246">
        <f t="shared" si="335"/>
        <v>-3.9999999989959178E-4</v>
      </c>
      <c r="AK311" s="151">
        <v>166000</v>
      </c>
      <c r="AL311" s="404">
        <v>7.5700000000000003E-3</v>
      </c>
      <c r="AM311" s="102">
        <f t="shared" si="342"/>
        <v>1256.6200000000001</v>
      </c>
      <c r="AN311" s="99">
        <f t="shared" si="364"/>
        <v>251.32400000000004</v>
      </c>
      <c r="AO311" s="416">
        <v>1005.3</v>
      </c>
      <c r="AP311" s="204">
        <v>1005.3</v>
      </c>
      <c r="AQ311" s="415">
        <f t="shared" si="343"/>
        <v>-3.9999999999054126E-3</v>
      </c>
      <c r="AR311" s="151">
        <v>166000</v>
      </c>
      <c r="AS311" s="404">
        <v>7.9939999999999994E-3</v>
      </c>
      <c r="AT311" s="102">
        <f t="shared" si="344"/>
        <v>1327.0039999999999</v>
      </c>
      <c r="AU311" s="102">
        <f t="shared" si="365"/>
        <v>265.4008</v>
      </c>
      <c r="AV311" s="254">
        <v>1061.5999999999999</v>
      </c>
      <c r="AW311" s="143"/>
      <c r="AX311" s="141">
        <f t="shared" si="345"/>
        <v>3.200000000106229E-3</v>
      </c>
      <c r="AY311" s="418">
        <v>350000</v>
      </c>
      <c r="AZ311" s="404">
        <v>8.489E-3</v>
      </c>
      <c r="BA311" s="141">
        <f t="shared" si="346"/>
        <v>2971.15</v>
      </c>
      <c r="BB311" s="141">
        <f t="shared" si="357"/>
        <v>1485.575</v>
      </c>
      <c r="BC311" s="259">
        <v>1485.575</v>
      </c>
      <c r="BD311" s="143"/>
      <c r="BE311" s="141">
        <f t="shared" si="347"/>
        <v>0</v>
      </c>
      <c r="BF311" s="418">
        <v>350000</v>
      </c>
      <c r="BG311" s="404">
        <v>8.9990000000000001E-3</v>
      </c>
      <c r="BH311" s="168">
        <f t="shared" si="348"/>
        <v>3149.65</v>
      </c>
      <c r="BI311" s="168">
        <f t="shared" si="358"/>
        <v>1574.825</v>
      </c>
      <c r="BJ311" s="142">
        <v>1574.825</v>
      </c>
      <c r="BK311" s="165"/>
      <c r="BL311" s="166">
        <f t="shared" si="349"/>
        <v>0</v>
      </c>
      <c r="BM311" s="418">
        <v>350000</v>
      </c>
      <c r="BN311" s="421">
        <v>9.5750000000000002E-3</v>
      </c>
      <c r="BO311" s="166">
        <f t="shared" si="350"/>
        <v>3351.25</v>
      </c>
      <c r="BP311" s="166">
        <f t="shared" si="359"/>
        <v>1675.625</v>
      </c>
      <c r="BQ311" s="164">
        <v>1675.625</v>
      </c>
      <c r="BR311" s="147"/>
      <c r="BS311" s="166">
        <f t="shared" si="351"/>
        <v>0</v>
      </c>
      <c r="BT311" s="418">
        <v>335000</v>
      </c>
      <c r="BU311" s="424">
        <v>1.0187999999999999E-2</v>
      </c>
      <c r="BV311" s="190">
        <f t="shared" si="336"/>
        <v>3412.9799999999996</v>
      </c>
      <c r="BW311" s="166">
        <f t="shared" si="360"/>
        <v>1706.4899999999998</v>
      </c>
      <c r="BX311" s="253"/>
      <c r="BY311" s="147"/>
      <c r="BZ311" s="190">
        <f t="shared" si="337"/>
        <v>1706.4899999999998</v>
      </c>
      <c r="CA311" s="418">
        <v>335000</v>
      </c>
      <c r="CB311" s="426">
        <v>1.0880000000000001E-2</v>
      </c>
      <c r="CC311" s="194">
        <f t="shared" si="338"/>
        <v>3644.8</v>
      </c>
      <c r="CD311" s="166">
        <f t="shared" ref="CD311:CD313" si="366">CC311*50%</f>
        <v>1822.4</v>
      </c>
      <c r="CE311" s="142"/>
      <c r="CF311" s="204"/>
      <c r="CG311" s="194">
        <f t="shared" si="339"/>
        <v>1822.4</v>
      </c>
      <c r="CH311" s="194"/>
      <c r="CI311" s="194"/>
      <c r="CJ311" s="194"/>
      <c r="CK311" s="194"/>
      <c r="CL311" s="222">
        <v>3528.89</v>
      </c>
      <c r="CM311" s="218"/>
      <c r="CN311" s="194">
        <f t="shared" si="340"/>
        <v>-3528.89</v>
      </c>
      <c r="CO311" s="219"/>
      <c r="CP311" s="220">
        <f t="shared" si="257"/>
        <v>4.0000000035433914E-4</v>
      </c>
      <c r="CQ311" s="348"/>
      <c r="CR311" s="56"/>
      <c r="CS311" s="228"/>
    </row>
    <row r="312" spans="1:97" s="3" customFormat="1" ht="15" customHeight="1">
      <c r="A312" s="59" t="s">
        <v>791</v>
      </c>
      <c r="B312" s="61" t="s">
        <v>789</v>
      </c>
      <c r="C312" s="6" t="s">
        <v>778</v>
      </c>
      <c r="D312" s="274" t="s">
        <v>740</v>
      </c>
      <c r="E312" s="43">
        <v>232</v>
      </c>
      <c r="F312" s="391"/>
      <c r="G312" s="49" t="s">
        <v>45</v>
      </c>
      <c r="H312" s="394" t="s">
        <v>792</v>
      </c>
      <c r="I312" s="43"/>
      <c r="J312" s="399"/>
      <c r="K312" s="72">
        <f t="shared" si="328"/>
        <v>0</v>
      </c>
      <c r="L312" s="56"/>
      <c r="M312" s="400"/>
      <c r="N312" s="77"/>
      <c r="O312" s="75">
        <f t="shared" si="330"/>
        <v>0</v>
      </c>
      <c r="P312" s="151">
        <v>219800</v>
      </c>
      <c r="Q312" s="404">
        <v>8.9999999999999993E-3</v>
      </c>
      <c r="R312" s="72">
        <f t="shared" si="331"/>
        <v>1978.1999999999998</v>
      </c>
      <c r="S312" s="166">
        <f t="shared" si="352"/>
        <v>395.64</v>
      </c>
      <c r="T312" s="242">
        <v>1582.56</v>
      </c>
      <c r="U312" s="165">
        <v>1582.56</v>
      </c>
      <c r="V312" s="88">
        <f t="shared" si="332"/>
        <v>0</v>
      </c>
      <c r="W312" s="151">
        <v>219800</v>
      </c>
      <c r="X312" s="404">
        <v>6.3720000000000001E-3</v>
      </c>
      <c r="Y312" s="88">
        <f t="shared" si="341"/>
        <v>1400.5655999999999</v>
      </c>
      <c r="Z312" s="102">
        <f t="shared" si="362"/>
        <v>280.11311999999998</v>
      </c>
      <c r="AA312" s="242">
        <v>1120.45</v>
      </c>
      <c r="AB312" s="204">
        <v>1120.45</v>
      </c>
      <c r="AC312" s="88">
        <f t="shared" si="333"/>
        <v>2.4799999998776912E-3</v>
      </c>
      <c r="AD312" s="151">
        <v>219800</v>
      </c>
      <c r="AE312" s="404">
        <v>6.8820000000000001E-3</v>
      </c>
      <c r="AF312" s="88">
        <f t="shared" si="334"/>
        <v>1512.6636000000001</v>
      </c>
      <c r="AG312" s="102">
        <f t="shared" si="363"/>
        <v>302.53272000000004</v>
      </c>
      <c r="AH312" s="249">
        <v>1210.1300000000001</v>
      </c>
      <c r="AI312" s="149">
        <v>1210.1300000000001</v>
      </c>
      <c r="AJ312" s="246">
        <f t="shared" si="335"/>
        <v>8.8000000005195034E-4</v>
      </c>
      <c r="AK312" s="151">
        <v>219800</v>
      </c>
      <c r="AL312" s="404">
        <v>7.5700000000000003E-3</v>
      </c>
      <c r="AM312" s="102">
        <f t="shared" si="342"/>
        <v>1663.886</v>
      </c>
      <c r="AN312" s="99">
        <f t="shared" si="364"/>
        <v>332.77719999999999</v>
      </c>
      <c r="AO312" s="416">
        <v>1331.11</v>
      </c>
      <c r="AP312" s="204">
        <v>1331.11</v>
      </c>
      <c r="AQ312" s="415">
        <f t="shared" si="343"/>
        <v>-1.199999999926149E-3</v>
      </c>
      <c r="AR312" s="151">
        <v>219800</v>
      </c>
      <c r="AS312" s="404">
        <v>7.9939999999999994E-3</v>
      </c>
      <c r="AT312" s="102">
        <f t="shared" si="344"/>
        <v>1757.0811999999999</v>
      </c>
      <c r="AU312" s="102">
        <f t="shared" si="365"/>
        <v>351.41624000000002</v>
      </c>
      <c r="AV312" s="254">
        <v>1405.66</v>
      </c>
      <c r="AW312" s="143"/>
      <c r="AX312" s="141">
        <f t="shared" si="345"/>
        <v>4.9599999997553823E-3</v>
      </c>
      <c r="AY312" s="418">
        <v>350000</v>
      </c>
      <c r="AZ312" s="404">
        <v>8.489E-3</v>
      </c>
      <c r="BA312" s="141">
        <f t="shared" si="346"/>
        <v>2971.15</v>
      </c>
      <c r="BB312" s="141">
        <f t="shared" si="357"/>
        <v>1485.575</v>
      </c>
      <c r="BC312" s="259">
        <v>1485.575</v>
      </c>
      <c r="BD312" s="143"/>
      <c r="BE312" s="141">
        <f t="shared" si="347"/>
        <v>0</v>
      </c>
      <c r="BF312" s="418">
        <v>350000</v>
      </c>
      <c r="BG312" s="404">
        <v>8.9990000000000001E-3</v>
      </c>
      <c r="BH312" s="168">
        <f t="shared" si="348"/>
        <v>3149.65</v>
      </c>
      <c r="BI312" s="168">
        <f t="shared" si="358"/>
        <v>1574.825</v>
      </c>
      <c r="BJ312" s="142">
        <v>1574.825</v>
      </c>
      <c r="BK312" s="165"/>
      <c r="BL312" s="166">
        <f t="shared" si="349"/>
        <v>0</v>
      </c>
      <c r="BM312" s="418">
        <v>350000</v>
      </c>
      <c r="BN312" s="421">
        <v>9.5750000000000002E-3</v>
      </c>
      <c r="BO312" s="166">
        <f t="shared" si="350"/>
        <v>3351.25</v>
      </c>
      <c r="BP312" s="166">
        <f t="shared" si="359"/>
        <v>1675.625</v>
      </c>
      <c r="BQ312" s="164">
        <v>1675.625</v>
      </c>
      <c r="BR312" s="147"/>
      <c r="BS312" s="166">
        <f t="shared" si="351"/>
        <v>0</v>
      </c>
      <c r="BT312" s="418">
        <v>335000</v>
      </c>
      <c r="BU312" s="424">
        <v>1.0187999999999999E-2</v>
      </c>
      <c r="BV312" s="190">
        <f t="shared" si="336"/>
        <v>3412.9799999999996</v>
      </c>
      <c r="BW312" s="166">
        <f t="shared" si="360"/>
        <v>1706.4899999999998</v>
      </c>
      <c r="BX312" s="253"/>
      <c r="BY312" s="147"/>
      <c r="BZ312" s="190">
        <f t="shared" si="337"/>
        <v>1706.4899999999998</v>
      </c>
      <c r="CA312" s="418">
        <v>335000</v>
      </c>
      <c r="CB312" s="426">
        <v>1.0880000000000001E-2</v>
      </c>
      <c r="CC312" s="194">
        <f t="shared" si="338"/>
        <v>3644.8</v>
      </c>
      <c r="CD312" s="166">
        <f t="shared" si="366"/>
        <v>1822.4</v>
      </c>
      <c r="CE312" s="142"/>
      <c r="CF312" s="204"/>
      <c r="CG312" s="194">
        <f t="shared" si="339"/>
        <v>1822.4</v>
      </c>
      <c r="CH312" s="194"/>
      <c r="CI312" s="194"/>
      <c r="CJ312" s="194"/>
      <c r="CK312" s="194"/>
      <c r="CL312" s="222">
        <v>3528.9</v>
      </c>
      <c r="CM312" s="218"/>
      <c r="CN312" s="194">
        <f t="shared" si="340"/>
        <v>-3528.9</v>
      </c>
      <c r="CO312" s="219"/>
      <c r="CP312" s="220">
        <f t="shared" si="257"/>
        <v>-2.880000000459404E-3</v>
      </c>
      <c r="CQ312" s="348"/>
      <c r="CR312" s="56"/>
    </row>
    <row r="313" spans="1:97" s="2" customFormat="1" ht="15" customHeight="1">
      <c r="A313" s="957" t="s">
        <v>793</v>
      </c>
      <c r="B313" s="61" t="s">
        <v>794</v>
      </c>
      <c r="C313" s="6" t="s">
        <v>778</v>
      </c>
      <c r="D313" s="274" t="s">
        <v>740</v>
      </c>
      <c r="E313" s="43">
        <v>414</v>
      </c>
      <c r="F313" s="391"/>
      <c r="G313" s="49" t="s">
        <v>45</v>
      </c>
      <c r="H313" s="58" t="s">
        <v>795</v>
      </c>
      <c r="I313" s="43"/>
      <c r="J313" s="399"/>
      <c r="K313" s="72">
        <f t="shared" si="328"/>
        <v>0</v>
      </c>
      <c r="L313" s="6"/>
      <c r="M313" s="401"/>
      <c r="N313" s="77"/>
      <c r="O313" s="75">
        <f t="shared" si="330"/>
        <v>0</v>
      </c>
      <c r="P313" s="255">
        <v>655000</v>
      </c>
      <c r="Q313" s="404">
        <v>8.9999999999999993E-3</v>
      </c>
      <c r="R313" s="72">
        <f t="shared" si="331"/>
        <v>5895</v>
      </c>
      <c r="S313" s="166">
        <f t="shared" si="352"/>
        <v>1179</v>
      </c>
      <c r="T313" s="73">
        <v>4716</v>
      </c>
      <c r="U313" s="165">
        <v>4716</v>
      </c>
      <c r="V313" s="88">
        <f t="shared" si="332"/>
        <v>0</v>
      </c>
      <c r="W313" s="255">
        <v>655000</v>
      </c>
      <c r="X313" s="404">
        <v>6.3720000000000001E-3</v>
      </c>
      <c r="Y313" s="88">
        <f t="shared" si="341"/>
        <v>4173.66</v>
      </c>
      <c r="Z313" s="102">
        <f>Y313*50%</f>
        <v>2086.83</v>
      </c>
      <c r="AA313" s="73">
        <v>2086.83</v>
      </c>
      <c r="AB313" s="204">
        <v>2086.83</v>
      </c>
      <c r="AC313" s="88">
        <f t="shared" si="333"/>
        <v>0</v>
      </c>
      <c r="AD313" s="255">
        <v>655000</v>
      </c>
      <c r="AE313" s="404">
        <v>6.8820000000000001E-3</v>
      </c>
      <c r="AF313" s="88">
        <f t="shared" si="334"/>
        <v>4507.71</v>
      </c>
      <c r="AG313" s="102">
        <f>AF313*50%</f>
        <v>2253.855</v>
      </c>
      <c r="AH313" s="117">
        <v>2253.86</v>
      </c>
      <c r="AI313" s="149">
        <v>2253.86</v>
      </c>
      <c r="AJ313" s="246">
        <f t="shared" si="335"/>
        <v>-5.0000000001091394E-3</v>
      </c>
      <c r="AK313" s="255">
        <v>655000</v>
      </c>
      <c r="AL313" s="404">
        <v>7.5700000000000003E-3</v>
      </c>
      <c r="AM313" s="102">
        <f t="shared" si="342"/>
        <v>4958.3500000000004</v>
      </c>
      <c r="AN313" s="99">
        <f>AM313*50%</f>
        <v>2479.1750000000002</v>
      </c>
      <c r="AO313" s="142">
        <v>2479.17</v>
      </c>
      <c r="AP313" s="417">
        <v>2216.2600000000002</v>
      </c>
      <c r="AQ313" s="415">
        <f t="shared" si="343"/>
        <v>5.0000000001091394E-3</v>
      </c>
      <c r="AR313" s="255">
        <v>655000</v>
      </c>
      <c r="AS313" s="404">
        <v>7.9939999999999994E-3</v>
      </c>
      <c r="AT313" s="102">
        <f t="shared" si="344"/>
        <v>5236.07</v>
      </c>
      <c r="AU313" s="102">
        <f>AT313*50%</f>
        <v>2618.0349999999999</v>
      </c>
      <c r="AV313" s="122">
        <v>2618.04</v>
      </c>
      <c r="AW313" s="143"/>
      <c r="AX313" s="141">
        <f t="shared" si="345"/>
        <v>-5.0000000001091394E-3</v>
      </c>
      <c r="AY313" s="376">
        <v>6700000</v>
      </c>
      <c r="AZ313" s="404">
        <v>8.489E-3</v>
      </c>
      <c r="BA313" s="141">
        <f t="shared" si="346"/>
        <v>56876.3</v>
      </c>
      <c r="BB313" s="141">
        <f t="shared" si="357"/>
        <v>28438.15</v>
      </c>
      <c r="BC313" s="142">
        <v>28438.15</v>
      </c>
      <c r="BD313" s="143"/>
      <c r="BE313" s="141">
        <f t="shared" si="347"/>
        <v>0</v>
      </c>
      <c r="BF313" s="376">
        <v>6700000</v>
      </c>
      <c r="BG313" s="404">
        <v>8.9990000000000001E-3</v>
      </c>
      <c r="BH313" s="168">
        <f t="shared" si="348"/>
        <v>60293.3</v>
      </c>
      <c r="BI313" s="168">
        <f t="shared" si="358"/>
        <v>30146.65</v>
      </c>
      <c r="BJ313" s="142">
        <v>30146.65</v>
      </c>
      <c r="BK313" s="165"/>
      <c r="BL313" s="166">
        <f t="shared" si="349"/>
        <v>0</v>
      </c>
      <c r="BM313" s="376">
        <v>6700000</v>
      </c>
      <c r="BN313" s="421">
        <v>9.5750000000000002E-3</v>
      </c>
      <c r="BO313" s="166">
        <f t="shared" si="350"/>
        <v>64152.5</v>
      </c>
      <c r="BP313" s="166">
        <f t="shared" si="359"/>
        <v>32076.25</v>
      </c>
      <c r="BQ313" s="164">
        <v>32076.25</v>
      </c>
      <c r="BR313" s="147"/>
      <c r="BS313" s="166">
        <f t="shared" si="351"/>
        <v>0</v>
      </c>
      <c r="BT313" s="376">
        <v>6700000</v>
      </c>
      <c r="BU313" s="424">
        <v>1.0187999999999999E-2</v>
      </c>
      <c r="BV313" s="190">
        <f t="shared" si="336"/>
        <v>68259.599999999991</v>
      </c>
      <c r="BW313" s="166">
        <f t="shared" si="360"/>
        <v>34129.799999999996</v>
      </c>
      <c r="BX313" s="253"/>
      <c r="BY313" s="147"/>
      <c r="BZ313" s="190">
        <f t="shared" si="337"/>
        <v>34129.799999999996</v>
      </c>
      <c r="CA313" s="376">
        <v>6700000</v>
      </c>
      <c r="CB313" s="426">
        <v>1.0880000000000001E-2</v>
      </c>
      <c r="CC313" s="194">
        <f t="shared" si="338"/>
        <v>72896</v>
      </c>
      <c r="CD313" s="166">
        <f t="shared" si="366"/>
        <v>36448</v>
      </c>
      <c r="CE313" s="142"/>
      <c r="CF313" s="204"/>
      <c r="CG313" s="194">
        <f t="shared" si="339"/>
        <v>36448</v>
      </c>
      <c r="CH313" s="194"/>
      <c r="CI313" s="194"/>
      <c r="CJ313" s="194"/>
      <c r="CK313" s="194"/>
      <c r="CL313" s="222">
        <v>70577.8</v>
      </c>
      <c r="CM313" s="218"/>
      <c r="CN313" s="194">
        <f t="shared" si="340"/>
        <v>-70577.8</v>
      </c>
      <c r="CO313" s="219"/>
      <c r="CP313" s="220">
        <f t="shared" ref="CP313:CP376" si="367">O313+V313+AC313+AJ313+AQ313+AX313+BE313+BL313+BS313+BZ313+CG313+CN313</f>
        <v>-5.0000000046566129E-3</v>
      </c>
      <c r="CQ313" s="348"/>
      <c r="CR313" s="56"/>
    </row>
    <row r="314" spans="1:97" s="3" customFormat="1" ht="15" customHeight="1">
      <c r="A314" s="958" t="s">
        <v>796</v>
      </c>
      <c r="B314" s="6" t="s">
        <v>797</v>
      </c>
      <c r="C314" s="6" t="s">
        <v>778</v>
      </c>
      <c r="D314" s="274" t="s">
        <v>740</v>
      </c>
      <c r="E314" s="43">
        <v>517</v>
      </c>
      <c r="F314" s="43"/>
      <c r="G314" s="56" t="s">
        <v>782</v>
      </c>
      <c r="H314" s="58" t="s">
        <v>798</v>
      </c>
      <c r="I314" s="43"/>
      <c r="J314" s="399"/>
      <c r="K314" s="72">
        <f t="shared" si="328"/>
        <v>0</v>
      </c>
      <c r="L314" s="56"/>
      <c r="M314" s="401"/>
      <c r="N314" s="77"/>
      <c r="O314" s="75">
        <f t="shared" si="330"/>
        <v>0</v>
      </c>
      <c r="P314" s="151">
        <v>61400</v>
      </c>
      <c r="Q314" s="404">
        <v>8.9999999999999993E-3</v>
      </c>
      <c r="R314" s="72">
        <f t="shared" si="331"/>
        <v>552.59999999999991</v>
      </c>
      <c r="S314" s="166">
        <f t="shared" si="352"/>
        <v>110.51999999999998</v>
      </c>
      <c r="T314" s="73">
        <v>442.08</v>
      </c>
      <c r="U314" s="165">
        <v>442.08</v>
      </c>
      <c r="V314" s="88">
        <f t="shared" si="332"/>
        <v>0</v>
      </c>
      <c r="W314" s="151">
        <v>61400</v>
      </c>
      <c r="X314" s="405">
        <v>6.3720000000000001E-3</v>
      </c>
      <c r="Y314" s="88">
        <f t="shared" si="341"/>
        <v>391.24079999999998</v>
      </c>
      <c r="Z314" s="102">
        <f>X314*15000</f>
        <v>95.58</v>
      </c>
      <c r="AA314" s="73">
        <v>295.66000000000003</v>
      </c>
      <c r="AB314" s="165">
        <v>295.66000000000003</v>
      </c>
      <c r="AC314" s="88">
        <f t="shared" si="333"/>
        <v>7.9999999996971383E-4</v>
      </c>
      <c r="AD314" s="151">
        <v>61400</v>
      </c>
      <c r="AE314" s="405">
        <v>6.8820000000000001E-3</v>
      </c>
      <c r="AF314" s="88">
        <f t="shared" si="334"/>
        <v>422.5548</v>
      </c>
      <c r="AG314" s="102">
        <f>AE314*15000</f>
        <v>103.23</v>
      </c>
      <c r="AH314" s="117">
        <v>319.32</v>
      </c>
      <c r="AI314" s="149">
        <v>319.32</v>
      </c>
      <c r="AJ314" s="246">
        <f t="shared" si="335"/>
        <v>4.7999999999888132E-3</v>
      </c>
      <c r="AK314" s="151">
        <v>61400</v>
      </c>
      <c r="AL314" s="405">
        <v>7.5700000000000003E-3</v>
      </c>
      <c r="AM314" s="102">
        <f t="shared" si="342"/>
        <v>464.798</v>
      </c>
      <c r="AN314" s="99">
        <f>AL314*15000</f>
        <v>113.55000000000001</v>
      </c>
      <c r="AO314" s="164">
        <v>351.25</v>
      </c>
      <c r="AP314" s="417">
        <v>313.99</v>
      </c>
      <c r="AQ314" s="415">
        <f t="shared" si="343"/>
        <v>-2.0000000000095497E-3</v>
      </c>
      <c r="AR314" s="151">
        <v>61400</v>
      </c>
      <c r="AS314" s="405">
        <v>7.9939999999999994E-3</v>
      </c>
      <c r="AT314" s="102">
        <f t="shared" si="344"/>
        <v>490.83159999999998</v>
      </c>
      <c r="AU314" s="102">
        <f>AS314*15000</f>
        <v>119.91</v>
      </c>
      <c r="AV314" s="122">
        <v>370.92</v>
      </c>
      <c r="AW314" s="143"/>
      <c r="AX314" s="141">
        <f t="shared" si="345"/>
        <v>1.5999999999962711E-3</v>
      </c>
      <c r="AY314" s="376">
        <v>0</v>
      </c>
      <c r="AZ314" s="404">
        <v>8.489E-3</v>
      </c>
      <c r="BA314" s="141">
        <f t="shared" si="346"/>
        <v>0</v>
      </c>
      <c r="BB314" s="141">
        <f t="shared" si="357"/>
        <v>0</v>
      </c>
      <c r="BC314" s="142">
        <v>0</v>
      </c>
      <c r="BD314" s="147"/>
      <c r="BE314" s="141">
        <f t="shared" si="347"/>
        <v>0</v>
      </c>
      <c r="BF314" s="376">
        <v>0</v>
      </c>
      <c r="BG314" s="404">
        <v>8.9990000000000001E-3</v>
      </c>
      <c r="BH314" s="168">
        <f t="shared" si="348"/>
        <v>0</v>
      </c>
      <c r="BI314" s="168">
        <f t="shared" si="358"/>
        <v>0</v>
      </c>
      <c r="BJ314" s="142">
        <v>0</v>
      </c>
      <c r="BK314" s="165"/>
      <c r="BL314" s="166">
        <f t="shared" si="349"/>
        <v>0</v>
      </c>
      <c r="BM314" s="376">
        <v>0</v>
      </c>
      <c r="BN314" s="421">
        <v>9.5750000000000002E-3</v>
      </c>
      <c r="BO314" s="166">
        <f t="shared" si="350"/>
        <v>0</v>
      </c>
      <c r="BP314" s="166">
        <f t="shared" si="359"/>
        <v>0</v>
      </c>
      <c r="BQ314" s="164">
        <v>0</v>
      </c>
      <c r="BR314" s="147"/>
      <c r="BS314" s="166">
        <f t="shared" si="351"/>
        <v>0</v>
      </c>
      <c r="BT314" s="190">
        <v>0</v>
      </c>
      <c r="BU314" s="424">
        <v>1.0187999999999999E-2</v>
      </c>
      <c r="BV314" s="190">
        <f t="shared" si="336"/>
        <v>0</v>
      </c>
      <c r="BW314" s="166">
        <f t="shared" si="360"/>
        <v>0</v>
      </c>
      <c r="BX314" s="253"/>
      <c r="BY314" s="147"/>
      <c r="BZ314" s="190">
        <f t="shared" si="337"/>
        <v>0</v>
      </c>
      <c r="CA314" s="190">
        <v>0</v>
      </c>
      <c r="CB314" s="426">
        <v>1.0880000000000001E-2</v>
      </c>
      <c r="CC314" s="194">
        <f t="shared" si="338"/>
        <v>0</v>
      </c>
      <c r="CD314" s="190"/>
      <c r="CE314" s="142"/>
      <c r="CF314" s="204"/>
      <c r="CG314" s="194">
        <f t="shared" si="339"/>
        <v>0</v>
      </c>
      <c r="CH314" s="194"/>
      <c r="CI314" s="194"/>
      <c r="CJ314" s="194"/>
      <c r="CK314" s="194"/>
      <c r="CL314" s="142"/>
      <c r="CM314" s="218"/>
      <c r="CN314" s="194">
        <f t="shared" si="340"/>
        <v>0</v>
      </c>
      <c r="CO314" s="219"/>
      <c r="CP314" s="220">
        <f t="shared" si="367"/>
        <v>5.1999999999452484E-3</v>
      </c>
      <c r="CQ314" s="348"/>
      <c r="CR314" s="56"/>
      <c r="CS314" s="228"/>
    </row>
    <row r="315" spans="1:97" s="3" customFormat="1" ht="15" customHeight="1">
      <c r="A315" s="957" t="s">
        <v>799</v>
      </c>
      <c r="B315" s="6" t="s">
        <v>800</v>
      </c>
      <c r="C315" s="6" t="s">
        <v>778</v>
      </c>
      <c r="D315" s="274" t="s">
        <v>740</v>
      </c>
      <c r="E315" s="43">
        <v>540</v>
      </c>
      <c r="F315" s="43"/>
      <c r="G315" s="49" t="s">
        <v>45</v>
      </c>
      <c r="H315" s="58" t="s">
        <v>801</v>
      </c>
      <c r="I315" s="43"/>
      <c r="J315" s="399"/>
      <c r="K315" s="72">
        <f t="shared" si="328"/>
        <v>0</v>
      </c>
      <c r="L315" s="56"/>
      <c r="M315" s="401"/>
      <c r="N315" s="77"/>
      <c r="O315" s="75">
        <f t="shared" si="330"/>
        <v>0</v>
      </c>
      <c r="P315" s="151">
        <v>2450940</v>
      </c>
      <c r="Q315" s="404">
        <v>8.9999999999999993E-3</v>
      </c>
      <c r="R315" s="72">
        <f t="shared" si="331"/>
        <v>22058.46</v>
      </c>
      <c r="S315" s="166">
        <f t="shared" si="352"/>
        <v>4411.692</v>
      </c>
      <c r="T315" s="73">
        <v>17646.77</v>
      </c>
      <c r="U315" s="165">
        <v>17646.77</v>
      </c>
      <c r="V315" s="88">
        <f t="shared" si="332"/>
        <v>-2.0000000004074536E-3</v>
      </c>
      <c r="W315" s="151">
        <v>2450940</v>
      </c>
      <c r="X315" s="404">
        <v>6.3720000000000001E-3</v>
      </c>
      <c r="Y315" s="88">
        <f t="shared" si="341"/>
        <v>15617.38968</v>
      </c>
      <c r="Z315" s="102">
        <f>Y315*20%</f>
        <v>3123.4779360000002</v>
      </c>
      <c r="AA315" s="73">
        <v>12493.91</v>
      </c>
      <c r="AB315" s="165">
        <v>12493.91</v>
      </c>
      <c r="AC315" s="88">
        <f t="shared" si="333"/>
        <v>1.7440000010537915E-3</v>
      </c>
      <c r="AD315" s="151">
        <v>2450940</v>
      </c>
      <c r="AE315" s="404">
        <v>6.8820000000000001E-3</v>
      </c>
      <c r="AF315" s="88">
        <f t="shared" si="334"/>
        <v>16867.36908</v>
      </c>
      <c r="AG315" s="102">
        <f>AF315*20%</f>
        <v>3373.4738160000002</v>
      </c>
      <c r="AH315" s="117">
        <v>189356.21</v>
      </c>
      <c r="AI315" s="149">
        <v>189356.21</v>
      </c>
      <c r="AJ315" s="88">
        <f t="shared" si="335"/>
        <v>-175862.314736</v>
      </c>
      <c r="AK315" s="151">
        <v>2450940</v>
      </c>
      <c r="AL315" s="404">
        <v>7.5700000000000003E-3</v>
      </c>
      <c r="AM315" s="102">
        <f t="shared" si="342"/>
        <v>18553.6158</v>
      </c>
      <c r="AN315" s="99">
        <f t="shared" ref="AN315:AN322" si="368">AM315*20%</f>
        <v>3710.72316</v>
      </c>
      <c r="AO315" s="164">
        <v>14842.89</v>
      </c>
      <c r="AP315" s="165">
        <v>14842.89</v>
      </c>
      <c r="AQ315" s="415">
        <f t="shared" si="343"/>
        <v>2.6400000006105984E-3</v>
      </c>
      <c r="AR315" s="151">
        <v>2450940</v>
      </c>
      <c r="AS315" s="404">
        <v>7.9939999999999994E-3</v>
      </c>
      <c r="AT315" s="102">
        <f t="shared" si="344"/>
        <v>19592.814359999997</v>
      </c>
      <c r="AU315" s="102">
        <f t="shared" ref="AU315:AU318" si="369">AT315*20%</f>
        <v>3918.5628719999995</v>
      </c>
      <c r="AV315" s="122">
        <v>15674.25</v>
      </c>
      <c r="AW315" s="147"/>
      <c r="AX315" s="141">
        <f t="shared" si="345"/>
        <v>1.4879999980621506E-3</v>
      </c>
      <c r="AY315" s="376">
        <v>0</v>
      </c>
      <c r="AZ315" s="404">
        <v>8.489E-3</v>
      </c>
      <c r="BA315" s="141">
        <f t="shared" si="346"/>
        <v>0</v>
      </c>
      <c r="BB315" s="141">
        <f t="shared" si="357"/>
        <v>0</v>
      </c>
      <c r="BC315" s="142"/>
      <c r="BD315" s="147"/>
      <c r="BE315" s="141">
        <f t="shared" si="347"/>
        <v>0</v>
      </c>
      <c r="BF315" s="376">
        <v>0</v>
      </c>
      <c r="BG315" s="404">
        <v>8.9990000000000001E-3</v>
      </c>
      <c r="BH315" s="168">
        <f t="shared" si="348"/>
        <v>0</v>
      </c>
      <c r="BI315" s="168">
        <f t="shared" si="358"/>
        <v>0</v>
      </c>
      <c r="BJ315" s="142">
        <v>0</v>
      </c>
      <c r="BK315" s="165"/>
      <c r="BL315" s="166">
        <f t="shared" si="349"/>
        <v>0</v>
      </c>
      <c r="BM315" s="376">
        <v>0</v>
      </c>
      <c r="BN315" s="421">
        <v>9.5750000000000002E-3</v>
      </c>
      <c r="BO315" s="166">
        <f t="shared" si="350"/>
        <v>0</v>
      </c>
      <c r="BP315" s="166">
        <f t="shared" si="359"/>
        <v>0</v>
      </c>
      <c r="BQ315" s="164">
        <v>0</v>
      </c>
      <c r="BR315" s="147"/>
      <c r="BS315" s="166">
        <f t="shared" si="351"/>
        <v>0</v>
      </c>
      <c r="BT315" s="190">
        <v>0</v>
      </c>
      <c r="BU315" s="424">
        <v>1.0187999999999999E-2</v>
      </c>
      <c r="BV315" s="190">
        <f t="shared" si="336"/>
        <v>0</v>
      </c>
      <c r="BW315" s="166">
        <f t="shared" si="360"/>
        <v>0</v>
      </c>
      <c r="BX315" s="253"/>
      <c r="BY315" s="147"/>
      <c r="BZ315" s="190">
        <f t="shared" si="337"/>
        <v>0</v>
      </c>
      <c r="CA315" s="190">
        <v>0</v>
      </c>
      <c r="CB315" s="426">
        <v>1.0880000000000001E-2</v>
      </c>
      <c r="CC315" s="194">
        <f t="shared" si="338"/>
        <v>0</v>
      </c>
      <c r="CD315" s="190"/>
      <c r="CE315" s="142"/>
      <c r="CF315" s="204"/>
      <c r="CG315" s="194">
        <f t="shared" si="339"/>
        <v>0</v>
      </c>
      <c r="CH315" s="194"/>
      <c r="CI315" s="194"/>
      <c r="CJ315" s="194"/>
      <c r="CK315" s="194"/>
      <c r="CL315" s="142"/>
      <c r="CM315" s="218"/>
      <c r="CN315" s="194">
        <f t="shared" si="340"/>
        <v>0</v>
      </c>
      <c r="CO315" s="219"/>
      <c r="CP315" s="220">
        <f t="shared" si="367"/>
        <v>-175862.310864</v>
      </c>
      <c r="CQ315" s="348"/>
      <c r="CR315" s="56"/>
    </row>
    <row r="316" spans="1:97" s="2" customFormat="1" ht="15" customHeight="1">
      <c r="A316" s="41" t="s">
        <v>802</v>
      </c>
      <c r="B316" s="237" t="s">
        <v>803</v>
      </c>
      <c r="C316" s="6" t="s">
        <v>778</v>
      </c>
      <c r="D316" s="41" t="s">
        <v>740</v>
      </c>
      <c r="E316" s="234">
        <v>548</v>
      </c>
      <c r="F316" s="234"/>
      <c r="G316" s="49" t="s">
        <v>340</v>
      </c>
      <c r="H316" s="191"/>
      <c r="I316" s="402"/>
      <c r="J316" s="403"/>
      <c r="K316" s="72"/>
      <c r="L316" s="72"/>
      <c r="M316" s="117"/>
      <c r="N316" s="77"/>
      <c r="O316" s="72"/>
      <c r="P316" s="255"/>
      <c r="Q316" s="6"/>
      <c r="R316" s="72"/>
      <c r="S316" s="72"/>
      <c r="T316" s="117"/>
      <c r="U316" s="77"/>
      <c r="V316" s="411"/>
      <c r="W316" s="255"/>
      <c r="X316" s="267"/>
      <c r="Y316" s="247"/>
      <c r="Z316" s="99"/>
      <c r="AA316" s="117"/>
      <c r="AB316" s="100"/>
      <c r="AC316" s="251"/>
      <c r="AD316" s="255"/>
      <c r="AE316" s="101"/>
      <c r="AF316" s="251"/>
      <c r="AG316" s="251"/>
      <c r="AH316" s="117"/>
      <c r="AI316" s="414"/>
      <c r="AJ316" s="251"/>
      <c r="AK316" s="255"/>
      <c r="AL316" s="99"/>
      <c r="AM316" s="251"/>
      <c r="AN316" s="251"/>
      <c r="AO316" s="117"/>
      <c r="AP316" s="100"/>
      <c r="AQ316" s="99"/>
      <c r="AR316" s="255"/>
      <c r="AS316" s="99"/>
      <c r="AT316" s="251"/>
      <c r="AU316" s="99"/>
      <c r="AV316" s="122"/>
      <c r="AW316" s="100"/>
      <c r="AX316" s="251"/>
      <c r="AY316" s="255"/>
      <c r="AZ316" s="99"/>
      <c r="BA316" s="141"/>
      <c r="BB316" s="72"/>
      <c r="BC316" s="142"/>
      <c r="BD316" s="77"/>
      <c r="BE316" s="141">
        <f t="shared" ref="BE316:BE324" si="370">BA316-BB316-BC316</f>
        <v>0</v>
      </c>
      <c r="BF316" s="255"/>
      <c r="BG316" s="234"/>
      <c r="BH316" s="72"/>
      <c r="BI316" s="6"/>
      <c r="BJ316" s="164"/>
      <c r="BK316" s="167"/>
      <c r="BL316" s="75"/>
      <c r="BM316" s="255"/>
      <c r="BN316" s="234"/>
      <c r="BO316" s="75"/>
      <c r="BP316" s="6"/>
      <c r="BQ316" s="164"/>
      <c r="BR316" s="77"/>
      <c r="BS316" s="72"/>
      <c r="BT316" s="255">
        <v>148000</v>
      </c>
      <c r="BU316" s="424">
        <v>1.0187999999999999E-2</v>
      </c>
      <c r="BV316" s="190">
        <f t="shared" si="336"/>
        <v>1507.8239999999998</v>
      </c>
      <c r="BW316" s="166">
        <f t="shared" si="360"/>
        <v>753.91199999999992</v>
      </c>
      <c r="BX316" s="164"/>
      <c r="BY316" s="77"/>
      <c r="BZ316" s="190">
        <f t="shared" si="337"/>
        <v>753.91199999999992</v>
      </c>
      <c r="CA316" s="255">
        <v>148000</v>
      </c>
      <c r="CB316" s="426">
        <v>1.0880000000000001E-2</v>
      </c>
      <c r="CC316" s="194">
        <f t="shared" si="338"/>
        <v>1610.24</v>
      </c>
      <c r="CD316" s="166">
        <f>CC316*50%</f>
        <v>805.12</v>
      </c>
      <c r="CE316" s="164"/>
      <c r="CF316" s="167"/>
      <c r="CG316" s="194">
        <f t="shared" si="339"/>
        <v>805.12</v>
      </c>
      <c r="CH316" s="194"/>
      <c r="CI316" s="194"/>
      <c r="CJ316" s="194"/>
      <c r="CK316" s="194"/>
      <c r="CL316" s="142"/>
      <c r="CM316" s="218"/>
      <c r="CN316" s="194">
        <f t="shared" si="340"/>
        <v>0</v>
      </c>
      <c r="CO316" s="219"/>
      <c r="CP316" s="220">
        <f t="shared" si="367"/>
        <v>1559.0319999999999</v>
      </c>
      <c r="CQ316" s="349">
        <f>CP316</f>
        <v>1559.0319999999999</v>
      </c>
      <c r="CR316" s="6"/>
      <c r="CS316" s="358" t="s">
        <v>42</v>
      </c>
    </row>
    <row r="317" spans="1:97" s="3" customFormat="1" ht="15" customHeight="1">
      <c r="A317" s="957" t="s">
        <v>804</v>
      </c>
      <c r="B317" s="61" t="s">
        <v>805</v>
      </c>
      <c r="C317" s="6" t="s">
        <v>778</v>
      </c>
      <c r="D317" s="274" t="s">
        <v>740</v>
      </c>
      <c r="E317" s="43">
        <v>1967</v>
      </c>
      <c r="F317" s="43"/>
      <c r="G317" s="49" t="s">
        <v>45</v>
      </c>
      <c r="H317" s="58" t="s">
        <v>806</v>
      </c>
      <c r="I317" s="43"/>
      <c r="J317" s="399"/>
      <c r="K317" s="72">
        <f>I317*J317</f>
        <v>0</v>
      </c>
      <c r="L317" s="56"/>
      <c r="M317" s="401"/>
      <c r="N317" s="77"/>
      <c r="O317" s="75">
        <f t="shared" ref="O317:O321" si="371">K317-L317-M317</f>
        <v>0</v>
      </c>
      <c r="P317" s="151">
        <v>2537700</v>
      </c>
      <c r="Q317" s="404">
        <v>8.9999999999999993E-3</v>
      </c>
      <c r="R317" s="72">
        <f>P317*Q317</f>
        <v>22839.3</v>
      </c>
      <c r="S317" s="166">
        <f>R317*20%</f>
        <v>4567.8599999999997</v>
      </c>
      <c r="T317" s="73">
        <v>18271.439999999999</v>
      </c>
      <c r="U317" s="165">
        <v>18271.439999999999</v>
      </c>
      <c r="V317" s="88">
        <f t="shared" ref="V317:V322" si="372">R317-S317-T317</f>
        <v>0</v>
      </c>
      <c r="W317" s="151">
        <v>2537700</v>
      </c>
      <c r="X317" s="404">
        <v>6.3720000000000001E-3</v>
      </c>
      <c r="Y317" s="88">
        <f>W317*X317</f>
        <v>16170.224400000001</v>
      </c>
      <c r="Z317" s="102">
        <f>Y317*20%</f>
        <v>3234.0448800000004</v>
      </c>
      <c r="AA317" s="73">
        <v>12936.18</v>
      </c>
      <c r="AB317" s="165">
        <v>0</v>
      </c>
      <c r="AC317" s="88">
        <f t="shared" ref="AC317:AC322" si="373">Y317-Z317-AA317</f>
        <v>-4.799999987881165E-4</v>
      </c>
      <c r="AD317" s="151">
        <v>2537700</v>
      </c>
      <c r="AE317" s="404">
        <v>6.8820000000000001E-3</v>
      </c>
      <c r="AF317" s="88">
        <f>AD317*AE317</f>
        <v>17464.451400000002</v>
      </c>
      <c r="AG317" s="102">
        <f>AF317*20%</f>
        <v>3492.8902800000005</v>
      </c>
      <c r="AH317" s="117">
        <v>17205.560000000001</v>
      </c>
      <c r="AI317" s="147">
        <v>0</v>
      </c>
      <c r="AJ317" s="88">
        <f t="shared" ref="AJ317:AJ322" si="374">AF317-AG317-AH317</f>
        <v>-3233.9988799999992</v>
      </c>
      <c r="AK317" s="151">
        <v>2537700</v>
      </c>
      <c r="AL317" s="404">
        <v>7.5700000000000003E-3</v>
      </c>
      <c r="AM317" s="102">
        <f t="shared" ref="AM317:AM322" si="375">AK317*AL317</f>
        <v>19210.388999999999</v>
      </c>
      <c r="AN317" s="99">
        <f t="shared" si="368"/>
        <v>3842.0778</v>
      </c>
      <c r="AO317" s="164">
        <v>15368.31</v>
      </c>
      <c r="AP317" s="417">
        <v>15187.12</v>
      </c>
      <c r="AQ317" s="415">
        <f t="shared" ref="AQ317:AQ322" si="376">AM317-AN317-AO317</f>
        <v>1.2000000006082701E-3</v>
      </c>
      <c r="AR317" s="151">
        <v>2537700</v>
      </c>
      <c r="AS317" s="404">
        <v>7.9939999999999994E-3</v>
      </c>
      <c r="AT317" s="102">
        <f t="shared" ref="AT317:AT322" si="377">AR317*AS317</f>
        <v>20286.373799999998</v>
      </c>
      <c r="AU317" s="102">
        <f t="shared" si="369"/>
        <v>4057.2747599999998</v>
      </c>
      <c r="AV317" s="122">
        <v>16229.1</v>
      </c>
      <c r="AW317" s="143"/>
      <c r="AX317" s="141">
        <f t="shared" ref="AX317:AX322" si="378">AT317-AU317-AV317</f>
        <v>-9.6000000303320121E-4</v>
      </c>
      <c r="AY317" s="376">
        <v>0</v>
      </c>
      <c r="AZ317" s="404">
        <v>8.489E-3</v>
      </c>
      <c r="BA317" s="141">
        <f t="shared" ref="BA317:BA322" si="379">AY317*AZ317</f>
        <v>0</v>
      </c>
      <c r="BB317" s="141">
        <f>BA317*50%</f>
        <v>0</v>
      </c>
      <c r="BC317" s="142"/>
      <c r="BD317" s="143"/>
      <c r="BE317" s="141">
        <f t="shared" si="370"/>
        <v>0</v>
      </c>
      <c r="BF317" s="376">
        <v>0</v>
      </c>
      <c r="BG317" s="404">
        <v>8.9990000000000001E-3</v>
      </c>
      <c r="BH317" s="168">
        <f t="shared" ref="BH317:BH322" si="380">BF317*BG317</f>
        <v>0</v>
      </c>
      <c r="BI317" s="168">
        <f>BH317*50%</f>
        <v>0</v>
      </c>
      <c r="BJ317" s="142">
        <v>0</v>
      </c>
      <c r="BK317" s="165"/>
      <c r="BL317" s="166">
        <f t="shared" ref="BL317:BL322" si="381">BH317-BI317-BJ317</f>
        <v>0</v>
      </c>
      <c r="BM317" s="376">
        <v>0</v>
      </c>
      <c r="BN317" s="421">
        <v>9.5750000000000002E-3</v>
      </c>
      <c r="BO317" s="166">
        <f t="shared" ref="BO317:BO322" si="382">BM317*BN317</f>
        <v>0</v>
      </c>
      <c r="BP317" s="166">
        <f>BO317*50%</f>
        <v>0</v>
      </c>
      <c r="BQ317" s="164">
        <v>0</v>
      </c>
      <c r="BR317" s="147"/>
      <c r="BS317" s="166">
        <f t="shared" ref="BS317:BS322" si="383">BO317-BP317-BQ317</f>
        <v>0</v>
      </c>
      <c r="BT317" s="190">
        <v>0</v>
      </c>
      <c r="BU317" s="424">
        <v>1.0187999999999999E-2</v>
      </c>
      <c r="BV317" s="190">
        <f t="shared" si="336"/>
        <v>0</v>
      </c>
      <c r="BW317" s="166">
        <f t="shared" si="360"/>
        <v>0</v>
      </c>
      <c r="BX317" s="253"/>
      <c r="BY317" s="147"/>
      <c r="BZ317" s="190">
        <f t="shared" si="337"/>
        <v>0</v>
      </c>
      <c r="CA317" s="190">
        <v>0</v>
      </c>
      <c r="CB317" s="426">
        <v>1.0880000000000001E-2</v>
      </c>
      <c r="CC317" s="194">
        <f t="shared" si="338"/>
        <v>0</v>
      </c>
      <c r="CD317" s="190"/>
      <c r="CE317" s="142"/>
      <c r="CF317" s="204"/>
      <c r="CG317" s="194">
        <f t="shared" si="339"/>
        <v>0</v>
      </c>
      <c r="CH317" s="194"/>
      <c r="CI317" s="194"/>
      <c r="CJ317" s="194"/>
      <c r="CK317" s="194"/>
      <c r="CL317" s="142"/>
      <c r="CM317" s="218"/>
      <c r="CN317" s="194">
        <f t="shared" si="340"/>
        <v>0</v>
      </c>
      <c r="CO317" s="219"/>
      <c r="CP317" s="220">
        <f t="shared" si="367"/>
        <v>-3233.9991200000004</v>
      </c>
      <c r="CQ317" s="348"/>
      <c r="CR317" s="56"/>
    </row>
    <row r="318" spans="1:97" s="3" customFormat="1" ht="15" customHeight="1">
      <c r="A318" s="59" t="s">
        <v>807</v>
      </c>
      <c r="B318" s="61" t="s">
        <v>808</v>
      </c>
      <c r="C318" s="6" t="s">
        <v>778</v>
      </c>
      <c r="D318" s="274" t="s">
        <v>740</v>
      </c>
      <c r="E318" s="43">
        <v>2404</v>
      </c>
      <c r="F318" s="43"/>
      <c r="G318" s="49" t="s">
        <v>340</v>
      </c>
      <c r="H318" s="58"/>
      <c r="I318" s="43"/>
      <c r="J318" s="399"/>
      <c r="K318" s="72"/>
      <c r="L318" s="56"/>
      <c r="M318" s="401"/>
      <c r="N318" s="77"/>
      <c r="O318" s="75">
        <f t="shared" si="371"/>
        <v>0</v>
      </c>
      <c r="P318" s="151"/>
      <c r="Q318" s="404"/>
      <c r="R318" s="72"/>
      <c r="S318" s="166"/>
      <c r="T318" s="73"/>
      <c r="U318" s="165"/>
      <c r="V318" s="88">
        <f t="shared" si="372"/>
        <v>0</v>
      </c>
      <c r="W318" s="151"/>
      <c r="X318" s="404"/>
      <c r="Y318" s="88"/>
      <c r="Z318" s="102"/>
      <c r="AA318" s="73"/>
      <c r="AB318" s="165"/>
      <c r="AC318" s="88">
        <f t="shared" si="373"/>
        <v>0</v>
      </c>
      <c r="AD318" s="151"/>
      <c r="AE318" s="404"/>
      <c r="AF318" s="88"/>
      <c r="AG318" s="102"/>
      <c r="AH318" s="117"/>
      <c r="AI318" s="147"/>
      <c r="AJ318" s="88">
        <f t="shared" si="374"/>
        <v>0</v>
      </c>
      <c r="AK318" s="151"/>
      <c r="AL318" s="404"/>
      <c r="AM318" s="102">
        <f t="shared" si="375"/>
        <v>0</v>
      </c>
      <c r="AN318" s="99">
        <f t="shared" si="368"/>
        <v>0</v>
      </c>
      <c r="AO318" s="164"/>
      <c r="AP318" s="417"/>
      <c r="AQ318" s="415">
        <f t="shared" si="376"/>
        <v>0</v>
      </c>
      <c r="AR318" s="151"/>
      <c r="AS318" s="404"/>
      <c r="AT318" s="102">
        <f t="shared" si="377"/>
        <v>0</v>
      </c>
      <c r="AU318" s="102">
        <f t="shared" si="369"/>
        <v>0</v>
      </c>
      <c r="AV318" s="122"/>
      <c r="AW318" s="143"/>
      <c r="AX318" s="141">
        <f t="shared" si="378"/>
        <v>0</v>
      </c>
      <c r="AY318" s="376"/>
      <c r="AZ318" s="404"/>
      <c r="BA318" s="141">
        <f t="shared" si="379"/>
        <v>0</v>
      </c>
      <c r="BB318" s="141">
        <f>BA318*50%</f>
        <v>0</v>
      </c>
      <c r="BC318" s="142"/>
      <c r="BD318" s="143"/>
      <c r="BE318" s="141">
        <f t="shared" si="370"/>
        <v>0</v>
      </c>
      <c r="BF318" s="376"/>
      <c r="BG318" s="404"/>
      <c r="BH318" s="168">
        <f t="shared" si="380"/>
        <v>0</v>
      </c>
      <c r="BI318" s="168">
        <f>BH318*50%</f>
        <v>0</v>
      </c>
      <c r="BJ318" s="142"/>
      <c r="BK318" s="165"/>
      <c r="BL318" s="166">
        <f t="shared" si="381"/>
        <v>0</v>
      </c>
      <c r="BM318" s="376"/>
      <c r="BN318" s="421"/>
      <c r="BO318" s="166">
        <f t="shared" si="382"/>
        <v>0</v>
      </c>
      <c r="BP318" s="166">
        <f>BO318*50%</f>
        <v>0</v>
      </c>
      <c r="BQ318" s="164"/>
      <c r="BR318" s="147"/>
      <c r="BS318" s="166">
        <f t="shared" si="383"/>
        <v>0</v>
      </c>
      <c r="BT318" s="190"/>
      <c r="BU318" s="424"/>
      <c r="BV318" s="190">
        <f t="shared" si="336"/>
        <v>0</v>
      </c>
      <c r="BW318" s="166">
        <f t="shared" si="360"/>
        <v>0</v>
      </c>
      <c r="BX318" s="253"/>
      <c r="BY318" s="147"/>
      <c r="BZ318" s="190">
        <f t="shared" si="337"/>
        <v>0</v>
      </c>
      <c r="CA318" s="190"/>
      <c r="CB318" s="426">
        <v>1.0880000000000001E-2</v>
      </c>
      <c r="CC318" s="194">
        <f t="shared" si="338"/>
        <v>0</v>
      </c>
      <c r="CD318" s="190"/>
      <c r="CE318" s="142"/>
      <c r="CF318" s="204"/>
      <c r="CG318" s="194">
        <f t="shared" si="339"/>
        <v>0</v>
      </c>
      <c r="CH318" s="194"/>
      <c r="CI318" s="194"/>
      <c r="CJ318" s="194"/>
      <c r="CK318" s="194"/>
      <c r="CL318" s="142"/>
      <c r="CM318" s="218"/>
      <c r="CN318" s="194">
        <f t="shared" si="340"/>
        <v>0</v>
      </c>
      <c r="CO318" s="219"/>
      <c r="CP318" s="220">
        <f t="shared" si="367"/>
        <v>0</v>
      </c>
      <c r="CQ318" s="348"/>
      <c r="CR318" s="56"/>
      <c r="CS318" s="358" t="s">
        <v>42</v>
      </c>
    </row>
    <row r="319" spans="1:97" s="3" customFormat="1" ht="15" customHeight="1">
      <c r="A319" s="390" t="s">
        <v>809</v>
      </c>
      <c r="B319" s="61" t="s">
        <v>71</v>
      </c>
      <c r="C319" s="6" t="s">
        <v>810</v>
      </c>
      <c r="D319" s="274" t="s">
        <v>740</v>
      </c>
      <c r="E319" s="43">
        <v>565</v>
      </c>
      <c r="F319" s="43">
        <v>1</v>
      </c>
      <c r="G319" s="56" t="s">
        <v>811</v>
      </c>
      <c r="H319" s="58">
        <v>8776</v>
      </c>
      <c r="I319" s="43"/>
      <c r="J319" s="399"/>
      <c r="K319" s="72"/>
      <c r="L319" s="56"/>
      <c r="M319" s="401"/>
      <c r="N319" s="77"/>
      <c r="O319" s="75">
        <f t="shared" si="371"/>
        <v>0</v>
      </c>
      <c r="P319" s="151">
        <v>101300</v>
      </c>
      <c r="Q319" s="404"/>
      <c r="R319" s="72"/>
      <c r="S319" s="166"/>
      <c r="T319" s="73"/>
      <c r="U319" s="165"/>
      <c r="V319" s="88">
        <f t="shared" si="372"/>
        <v>0</v>
      </c>
      <c r="W319" s="151">
        <v>101300</v>
      </c>
      <c r="X319" s="404"/>
      <c r="Y319" s="88"/>
      <c r="Z319" s="102"/>
      <c r="AA319" s="73"/>
      <c r="AB319" s="165"/>
      <c r="AC319" s="88">
        <f t="shared" si="373"/>
        <v>0</v>
      </c>
      <c r="AD319" s="151">
        <v>101300</v>
      </c>
      <c r="AE319" s="404"/>
      <c r="AF319" s="88"/>
      <c r="AG319" s="102"/>
      <c r="AH319" s="117"/>
      <c r="AI319" s="147"/>
      <c r="AJ319" s="88">
        <f t="shared" si="374"/>
        <v>0</v>
      </c>
      <c r="AK319" s="151">
        <v>101300</v>
      </c>
      <c r="AL319" s="404"/>
      <c r="AM319" s="102">
        <f t="shared" si="375"/>
        <v>0</v>
      </c>
      <c r="AN319" s="99">
        <f t="shared" si="368"/>
        <v>0</v>
      </c>
      <c r="AO319" s="164"/>
      <c r="AP319" s="417"/>
      <c r="AQ319" s="415">
        <f t="shared" si="376"/>
        <v>0</v>
      </c>
      <c r="AR319" s="151">
        <v>101300</v>
      </c>
      <c r="AS319" s="404">
        <v>6.4000000000000005E-4</v>
      </c>
      <c r="AT319" s="102">
        <f t="shared" si="377"/>
        <v>64.832000000000008</v>
      </c>
      <c r="AU319" s="102"/>
      <c r="AV319" s="122"/>
      <c r="AW319" s="143"/>
      <c r="AX319" s="141">
        <f t="shared" si="378"/>
        <v>64.832000000000008</v>
      </c>
      <c r="AY319" s="376">
        <v>101000</v>
      </c>
      <c r="AZ319" s="404">
        <v>2.2900000000000001E-4</v>
      </c>
      <c r="BA319" s="141">
        <f t="shared" si="379"/>
        <v>23.129000000000001</v>
      </c>
      <c r="BB319" s="141"/>
      <c r="BC319" s="142"/>
      <c r="BD319" s="143"/>
      <c r="BE319" s="141">
        <f t="shared" si="370"/>
        <v>23.129000000000001</v>
      </c>
      <c r="BF319" s="376">
        <v>101000</v>
      </c>
      <c r="BG319" s="404">
        <v>2.43E-4</v>
      </c>
      <c r="BH319" s="168">
        <f t="shared" si="380"/>
        <v>24.542999999999999</v>
      </c>
      <c r="BI319" s="168"/>
      <c r="BJ319" s="142"/>
      <c r="BK319" s="165"/>
      <c r="BL319" s="166">
        <f t="shared" si="381"/>
        <v>24.542999999999999</v>
      </c>
      <c r="BM319" s="376">
        <v>101000</v>
      </c>
      <c r="BN319" s="421">
        <v>2.5900000000000001E-4</v>
      </c>
      <c r="BO319" s="166">
        <f t="shared" si="382"/>
        <v>26.159000000000002</v>
      </c>
      <c r="BP319" s="166"/>
      <c r="BQ319" s="164"/>
      <c r="BR319" s="147"/>
      <c r="BS319" s="166">
        <f t="shared" si="383"/>
        <v>26.159000000000002</v>
      </c>
      <c r="BT319" s="376">
        <v>101000</v>
      </c>
      <c r="BU319" s="424">
        <v>2.7599999999999999E-4</v>
      </c>
      <c r="BV319" s="190">
        <f t="shared" ref="BV319:BV322" si="384">BT319*BU319</f>
        <v>27.875999999999998</v>
      </c>
      <c r="BW319" s="166"/>
      <c r="BX319" s="253"/>
      <c r="BY319" s="147"/>
      <c r="BZ319" s="190">
        <f t="shared" si="337"/>
        <v>27.875999999999998</v>
      </c>
      <c r="CA319" s="376">
        <v>101000</v>
      </c>
      <c r="CB319" s="426">
        <v>2.9399999999999999E-4</v>
      </c>
      <c r="CC319" s="194">
        <f t="shared" si="338"/>
        <v>29.693999999999999</v>
      </c>
      <c r="CD319" s="190"/>
      <c r="CE319" s="142"/>
      <c r="CF319" s="204"/>
      <c r="CG319" s="194">
        <f t="shared" si="339"/>
        <v>29.693999999999999</v>
      </c>
      <c r="CH319" s="194"/>
      <c r="CI319" s="194"/>
      <c r="CJ319" s="194"/>
      <c r="CK319" s="194"/>
      <c r="CL319" s="222">
        <v>196.23</v>
      </c>
      <c r="CM319" s="218"/>
      <c r="CN319" s="194">
        <f t="shared" si="340"/>
        <v>-196.23</v>
      </c>
      <c r="CO319" s="219"/>
      <c r="CP319" s="220">
        <f t="shared" si="367"/>
        <v>3.0000000000143245E-3</v>
      </c>
      <c r="CQ319" s="348"/>
      <c r="CR319" s="56"/>
      <c r="CS319" s="228"/>
    </row>
    <row r="320" spans="1:97" s="3" customFormat="1" ht="15" customHeight="1">
      <c r="A320" s="390" t="s">
        <v>812</v>
      </c>
      <c r="B320" s="61" t="s">
        <v>71</v>
      </c>
      <c r="C320" s="6" t="s">
        <v>810</v>
      </c>
      <c r="D320" s="274" t="s">
        <v>740</v>
      </c>
      <c r="E320" s="43">
        <v>565</v>
      </c>
      <c r="F320" s="43">
        <v>3</v>
      </c>
      <c r="G320" s="56" t="s">
        <v>811</v>
      </c>
      <c r="H320" s="58">
        <v>23796</v>
      </c>
      <c r="I320" s="43"/>
      <c r="J320" s="399"/>
      <c r="K320" s="72"/>
      <c r="L320" s="56"/>
      <c r="M320" s="401"/>
      <c r="N320" s="77"/>
      <c r="O320" s="75">
        <f t="shared" si="371"/>
        <v>0</v>
      </c>
      <c r="P320" s="151">
        <v>1500</v>
      </c>
      <c r="Q320" s="404"/>
      <c r="R320" s="72"/>
      <c r="S320" s="166"/>
      <c r="T320" s="73"/>
      <c r="U320" s="165"/>
      <c r="V320" s="88">
        <f t="shared" si="372"/>
        <v>0</v>
      </c>
      <c r="W320" s="151">
        <v>1500</v>
      </c>
      <c r="X320" s="404"/>
      <c r="Y320" s="88"/>
      <c r="Z320" s="102"/>
      <c r="AA320" s="73"/>
      <c r="AB320" s="165"/>
      <c r="AC320" s="88">
        <f t="shared" si="373"/>
        <v>0</v>
      </c>
      <c r="AD320" s="151">
        <v>1500</v>
      </c>
      <c r="AE320" s="404"/>
      <c r="AF320" s="88"/>
      <c r="AG320" s="102"/>
      <c r="AH320" s="117"/>
      <c r="AI320" s="147"/>
      <c r="AJ320" s="88">
        <f t="shared" si="374"/>
        <v>0</v>
      </c>
      <c r="AK320" s="151">
        <v>1500</v>
      </c>
      <c r="AL320" s="404"/>
      <c r="AM320" s="102">
        <f t="shared" si="375"/>
        <v>0</v>
      </c>
      <c r="AN320" s="99">
        <f t="shared" si="368"/>
        <v>0</v>
      </c>
      <c r="AO320" s="164"/>
      <c r="AP320" s="417"/>
      <c r="AQ320" s="415">
        <f t="shared" si="376"/>
        <v>0</v>
      </c>
      <c r="AR320" s="151">
        <v>1500</v>
      </c>
      <c r="AS320" s="404">
        <v>6.4000000000000005E-4</v>
      </c>
      <c r="AT320" s="102">
        <f t="shared" si="377"/>
        <v>0.96000000000000008</v>
      </c>
      <c r="AU320" s="102">
        <f>AT320*15%</f>
        <v>0.14400000000000002</v>
      </c>
      <c r="AV320" s="122"/>
      <c r="AW320" s="143"/>
      <c r="AX320" s="141">
        <f t="shared" si="378"/>
        <v>0.81600000000000006</v>
      </c>
      <c r="AY320" s="376">
        <v>100000</v>
      </c>
      <c r="AZ320" s="404">
        <v>2.2900000000000001E-4</v>
      </c>
      <c r="BA320" s="141">
        <f t="shared" si="379"/>
        <v>22.900000000000002</v>
      </c>
      <c r="BB320" s="141">
        <f>BA320*15%</f>
        <v>3.4350000000000001</v>
      </c>
      <c r="BC320" s="142"/>
      <c r="BD320" s="143"/>
      <c r="BE320" s="141">
        <f t="shared" si="370"/>
        <v>19.465000000000003</v>
      </c>
      <c r="BF320" s="376">
        <v>100000</v>
      </c>
      <c r="BG320" s="404">
        <v>2.43E-4</v>
      </c>
      <c r="BH320" s="168">
        <f t="shared" si="380"/>
        <v>24.3</v>
      </c>
      <c r="BI320" s="168">
        <f>BH320*15%</f>
        <v>3.645</v>
      </c>
      <c r="BJ320" s="142"/>
      <c r="BK320" s="165"/>
      <c r="BL320" s="166">
        <f t="shared" si="381"/>
        <v>20.655000000000001</v>
      </c>
      <c r="BM320" s="376">
        <v>100000</v>
      </c>
      <c r="BN320" s="421">
        <v>2.5900000000000001E-4</v>
      </c>
      <c r="BO320" s="166">
        <f t="shared" si="382"/>
        <v>25.900000000000002</v>
      </c>
      <c r="BP320" s="166">
        <f>BO320*15%</f>
        <v>3.8850000000000002</v>
      </c>
      <c r="BQ320" s="164"/>
      <c r="BR320" s="147"/>
      <c r="BS320" s="166">
        <f t="shared" si="383"/>
        <v>22.015000000000001</v>
      </c>
      <c r="BT320" s="376">
        <v>100000</v>
      </c>
      <c r="BU320" s="424">
        <v>2.7599999999999999E-4</v>
      </c>
      <c r="BV320" s="190">
        <f t="shared" si="384"/>
        <v>27.599999999999998</v>
      </c>
      <c r="BW320" s="166">
        <f>BV320*15%</f>
        <v>4.1399999999999997</v>
      </c>
      <c r="BX320" s="253"/>
      <c r="BY320" s="147"/>
      <c r="BZ320" s="190">
        <f t="shared" si="337"/>
        <v>23.459999999999997</v>
      </c>
      <c r="CA320" s="376">
        <v>100000</v>
      </c>
      <c r="CB320" s="426">
        <v>2.9399999999999999E-4</v>
      </c>
      <c r="CC320" s="194">
        <f t="shared" si="338"/>
        <v>29.4</v>
      </c>
      <c r="CD320" s="166">
        <f>CC320*15%</f>
        <v>4.4099999999999993</v>
      </c>
      <c r="CE320" s="142"/>
      <c r="CF320" s="204"/>
      <c r="CG320" s="194">
        <f t="shared" si="339"/>
        <v>24.99</v>
      </c>
      <c r="CH320" s="194"/>
      <c r="CI320" s="194"/>
      <c r="CJ320" s="194"/>
      <c r="CK320" s="194"/>
      <c r="CL320" s="222">
        <v>111.4</v>
      </c>
      <c r="CM320" s="218"/>
      <c r="CN320" s="194">
        <f t="shared" si="340"/>
        <v>-111.4</v>
      </c>
      <c r="CO320" s="219"/>
      <c r="CP320" s="220">
        <f t="shared" si="367"/>
        <v>9.9999999999056399E-4</v>
      </c>
      <c r="CQ320" s="348"/>
      <c r="CR320" s="56"/>
      <c r="CS320" s="228"/>
    </row>
    <row r="321" spans="1:97" s="3" customFormat="1" ht="15" customHeight="1">
      <c r="A321" s="390" t="s">
        <v>813</v>
      </c>
      <c r="B321" s="61" t="s">
        <v>814</v>
      </c>
      <c r="C321" s="6" t="s">
        <v>810</v>
      </c>
      <c r="D321" s="274" t="s">
        <v>740</v>
      </c>
      <c r="E321" s="43">
        <v>462</v>
      </c>
      <c r="F321" s="43">
        <v>11</v>
      </c>
      <c r="G321" s="56" t="s">
        <v>375</v>
      </c>
      <c r="H321" s="58">
        <v>23866</v>
      </c>
      <c r="I321" s="43"/>
      <c r="J321" s="399"/>
      <c r="K321" s="72"/>
      <c r="L321" s="56"/>
      <c r="M321" s="401"/>
      <c r="N321" s="77"/>
      <c r="O321" s="75">
        <f t="shared" si="371"/>
        <v>0</v>
      </c>
      <c r="P321" s="151">
        <v>121500</v>
      </c>
      <c r="Q321" s="404"/>
      <c r="R321" s="72"/>
      <c r="S321" s="166"/>
      <c r="T321" s="73"/>
      <c r="U321" s="165"/>
      <c r="V321" s="88">
        <f t="shared" si="372"/>
        <v>0</v>
      </c>
      <c r="W321" s="151">
        <v>121500</v>
      </c>
      <c r="X321" s="404"/>
      <c r="Y321" s="88"/>
      <c r="Z321" s="102"/>
      <c r="AA321" s="73"/>
      <c r="AB321" s="165"/>
      <c r="AC321" s="88">
        <f t="shared" si="373"/>
        <v>0</v>
      </c>
      <c r="AD321" s="151">
        <v>121500</v>
      </c>
      <c r="AE321" s="404"/>
      <c r="AF321" s="88"/>
      <c r="AG321" s="102"/>
      <c r="AH321" s="117"/>
      <c r="AI321" s="147"/>
      <c r="AJ321" s="88">
        <f t="shared" si="374"/>
        <v>0</v>
      </c>
      <c r="AK321" s="151">
        <v>121500</v>
      </c>
      <c r="AL321" s="404"/>
      <c r="AM321" s="102">
        <f t="shared" si="375"/>
        <v>0</v>
      </c>
      <c r="AN321" s="99">
        <f t="shared" si="368"/>
        <v>0</v>
      </c>
      <c r="AO321" s="164"/>
      <c r="AP321" s="417"/>
      <c r="AQ321" s="415">
        <f t="shared" si="376"/>
        <v>0</v>
      </c>
      <c r="AR321" s="151">
        <v>121500</v>
      </c>
      <c r="AS321" s="404">
        <v>6.4000000000000005E-4</v>
      </c>
      <c r="AT321" s="102">
        <f t="shared" si="377"/>
        <v>77.760000000000005</v>
      </c>
      <c r="AU321" s="102"/>
      <c r="AV321" s="122"/>
      <c r="AW321" s="143"/>
      <c r="AX321" s="141">
        <f t="shared" si="378"/>
        <v>77.760000000000005</v>
      </c>
      <c r="AY321" s="376">
        <v>4500000</v>
      </c>
      <c r="AZ321" s="404">
        <v>2.2900000000000001E-4</v>
      </c>
      <c r="BA321" s="141">
        <f t="shared" si="379"/>
        <v>1030.5</v>
      </c>
      <c r="BB321" s="141"/>
      <c r="BC321" s="142"/>
      <c r="BD321" s="143"/>
      <c r="BE321" s="141">
        <f t="shared" si="370"/>
        <v>1030.5</v>
      </c>
      <c r="BF321" s="376">
        <v>4500000</v>
      </c>
      <c r="BG321" s="404">
        <v>2.43E-4</v>
      </c>
      <c r="BH321" s="168">
        <f t="shared" si="380"/>
        <v>1093.5</v>
      </c>
      <c r="BI321" s="168"/>
      <c r="BJ321" s="142"/>
      <c r="BK321" s="165"/>
      <c r="BL321" s="166">
        <f t="shared" si="381"/>
        <v>1093.5</v>
      </c>
      <c r="BM321" s="376">
        <v>4500000</v>
      </c>
      <c r="BN321" s="421">
        <v>2.5900000000000001E-4</v>
      </c>
      <c r="BO321" s="166">
        <f t="shared" si="382"/>
        <v>1165.5</v>
      </c>
      <c r="BP321" s="166"/>
      <c r="BQ321" s="164"/>
      <c r="BR321" s="147"/>
      <c r="BS321" s="166">
        <f t="shared" si="383"/>
        <v>1165.5</v>
      </c>
      <c r="BT321" s="376">
        <v>4500000</v>
      </c>
      <c r="BU321" s="424">
        <v>2.7599999999999999E-4</v>
      </c>
      <c r="BV321" s="190">
        <f t="shared" si="384"/>
        <v>1242</v>
      </c>
      <c r="BW321" s="166"/>
      <c r="BX321" s="253"/>
      <c r="BY321" s="147"/>
      <c r="BZ321" s="190">
        <f t="shared" si="337"/>
        <v>1242</v>
      </c>
      <c r="CA321" s="376">
        <v>4500000</v>
      </c>
      <c r="CB321" s="426">
        <v>2.9399999999999999E-4</v>
      </c>
      <c r="CC321" s="194">
        <f t="shared" si="338"/>
        <v>1323</v>
      </c>
      <c r="CD321" s="190"/>
      <c r="CE321" s="142"/>
      <c r="CF321" s="204"/>
      <c r="CG321" s="194">
        <f t="shared" si="339"/>
        <v>1323</v>
      </c>
      <c r="CH321" s="194"/>
      <c r="CI321" s="194"/>
      <c r="CJ321" s="194"/>
      <c r="CK321" s="194"/>
      <c r="CL321" s="222">
        <v>5932.26</v>
      </c>
      <c r="CM321" s="218"/>
      <c r="CN321" s="194">
        <f t="shared" si="340"/>
        <v>-5932.26</v>
      </c>
      <c r="CO321" s="219"/>
      <c r="CP321" s="220">
        <f t="shared" si="367"/>
        <v>0</v>
      </c>
      <c r="CQ321" s="348"/>
      <c r="CR321" s="56"/>
      <c r="CS321" s="228"/>
    </row>
    <row r="322" spans="1:97" s="3" customFormat="1" ht="15" customHeight="1">
      <c r="A322" s="390" t="s">
        <v>815</v>
      </c>
      <c r="B322" s="61" t="s">
        <v>816</v>
      </c>
      <c r="C322" s="6" t="s">
        <v>817</v>
      </c>
      <c r="D322" s="274" t="s">
        <v>740</v>
      </c>
      <c r="E322" s="43">
        <v>374</v>
      </c>
      <c r="F322" s="43"/>
      <c r="G322" s="41" t="s">
        <v>41</v>
      </c>
      <c r="H322" s="427" t="s">
        <v>818</v>
      </c>
      <c r="I322" s="280">
        <v>1465000</v>
      </c>
      <c r="J322" s="396">
        <v>1.4999999999999999E-2</v>
      </c>
      <c r="K322" s="72">
        <f>I322*J322</f>
        <v>21975</v>
      </c>
      <c r="L322" s="166">
        <f>K322*20%</f>
        <v>4395</v>
      </c>
      <c r="M322" s="401"/>
      <c r="N322" s="77"/>
      <c r="O322" s="75">
        <v>17569.2</v>
      </c>
      <c r="P322" s="151">
        <v>499100</v>
      </c>
      <c r="Q322" s="404">
        <v>8.9999999999999993E-3</v>
      </c>
      <c r="R322" s="72">
        <f>P322*Q322</f>
        <v>4491.8999999999996</v>
      </c>
      <c r="S322" s="166">
        <f>R322*20%</f>
        <v>898.38</v>
      </c>
      <c r="T322" s="73"/>
      <c r="U322" s="165"/>
      <c r="V322" s="88">
        <f t="shared" si="372"/>
        <v>3593.5199999999995</v>
      </c>
      <c r="W322" s="151">
        <v>499100</v>
      </c>
      <c r="X322" s="404">
        <v>6.3720000000000001E-3</v>
      </c>
      <c r="Y322" s="88">
        <f t="shared" ref="Y322:Y325" si="385">W322*X322</f>
        <v>3180.2651999999998</v>
      </c>
      <c r="Z322" s="102">
        <f>Y322*20%</f>
        <v>636.05304000000001</v>
      </c>
      <c r="AA322" s="73"/>
      <c r="AB322" s="165"/>
      <c r="AC322" s="88">
        <f t="shared" si="373"/>
        <v>2544.21216</v>
      </c>
      <c r="AD322" s="151">
        <v>499100</v>
      </c>
      <c r="AE322" s="404">
        <v>6.8820000000000001E-3</v>
      </c>
      <c r="AF322" s="88">
        <f>AD322*AE322</f>
        <v>3434.8062</v>
      </c>
      <c r="AG322" s="102">
        <f>AF322*20%</f>
        <v>686.96124000000009</v>
      </c>
      <c r="AH322" s="117"/>
      <c r="AI322" s="147"/>
      <c r="AJ322" s="88">
        <f t="shared" si="374"/>
        <v>2747.8449599999999</v>
      </c>
      <c r="AK322" s="151">
        <v>499100</v>
      </c>
      <c r="AL322" s="404">
        <v>7.5700000000000003E-3</v>
      </c>
      <c r="AM322" s="102">
        <f t="shared" si="375"/>
        <v>3778.1870000000004</v>
      </c>
      <c r="AN322" s="99">
        <f t="shared" si="368"/>
        <v>755.63740000000007</v>
      </c>
      <c r="AO322" s="164"/>
      <c r="AP322" s="417"/>
      <c r="AQ322" s="415">
        <f t="shared" si="376"/>
        <v>3022.5496000000003</v>
      </c>
      <c r="AR322" s="151">
        <v>499100</v>
      </c>
      <c r="AS322" s="404">
        <v>7.9939999999999994E-3</v>
      </c>
      <c r="AT322" s="102">
        <f t="shared" si="377"/>
        <v>3989.8053999999997</v>
      </c>
      <c r="AU322" s="102">
        <f>AT322*20%</f>
        <v>797.96108000000004</v>
      </c>
      <c r="AV322" s="122"/>
      <c r="AW322" s="143"/>
      <c r="AX322" s="141">
        <f t="shared" si="378"/>
        <v>3191.8443199999997</v>
      </c>
      <c r="AY322" s="376">
        <v>6000000</v>
      </c>
      <c r="AZ322" s="405">
        <v>8.489E-3</v>
      </c>
      <c r="BA322" s="141">
        <f t="shared" si="379"/>
        <v>50934</v>
      </c>
      <c r="BB322" s="141">
        <f>BA322*20%</f>
        <v>10186.800000000001</v>
      </c>
      <c r="BC322" s="142"/>
      <c r="BD322" s="143"/>
      <c r="BE322" s="141">
        <f t="shared" si="370"/>
        <v>40747.199999999997</v>
      </c>
      <c r="BF322" s="376">
        <v>6000000</v>
      </c>
      <c r="BG322" s="404">
        <v>8.9990000000000001E-3</v>
      </c>
      <c r="BH322" s="168">
        <f t="shared" si="380"/>
        <v>53994</v>
      </c>
      <c r="BI322" s="168">
        <f>BH322*20%</f>
        <v>10798.800000000001</v>
      </c>
      <c r="BJ322" s="142"/>
      <c r="BK322" s="165"/>
      <c r="BL322" s="166">
        <f t="shared" si="381"/>
        <v>43195.199999999997</v>
      </c>
      <c r="BM322" s="376">
        <v>6000000</v>
      </c>
      <c r="BN322" s="421">
        <v>9.5750000000000002E-3</v>
      </c>
      <c r="BO322" s="166">
        <f t="shared" si="382"/>
        <v>57450</v>
      </c>
      <c r="BP322" s="166">
        <f>BO322*20%</f>
        <v>11490</v>
      </c>
      <c r="BQ322" s="164"/>
      <c r="BR322" s="147"/>
      <c r="BS322" s="166">
        <f t="shared" si="383"/>
        <v>45960</v>
      </c>
      <c r="BT322" s="376">
        <v>6000000</v>
      </c>
      <c r="BU322" s="424">
        <v>1.0187999999999999E-2</v>
      </c>
      <c r="BV322" s="190">
        <f t="shared" si="384"/>
        <v>61127.999999999993</v>
      </c>
      <c r="BW322" s="166">
        <f>BV322*20%</f>
        <v>12225.599999999999</v>
      </c>
      <c r="BX322" s="253"/>
      <c r="BY322" s="147"/>
      <c r="BZ322" s="190">
        <f t="shared" si="337"/>
        <v>48902.399999999994</v>
      </c>
      <c r="CA322" s="376">
        <v>6000000</v>
      </c>
      <c r="CB322" s="426">
        <v>1.0880000000000001E-2</v>
      </c>
      <c r="CC322" s="194">
        <f t="shared" si="338"/>
        <v>65280.000000000007</v>
      </c>
      <c r="CD322" s="166">
        <f>CC322*50%</f>
        <v>32640.000000000004</v>
      </c>
      <c r="CE322" s="142"/>
      <c r="CF322" s="204"/>
      <c r="CG322" s="194">
        <f t="shared" si="339"/>
        <v>32640.000000000004</v>
      </c>
      <c r="CH322" s="194"/>
      <c r="CI322" s="194"/>
      <c r="CJ322" s="194"/>
      <c r="CK322" s="194"/>
      <c r="CL322" s="142"/>
      <c r="CM322" s="218"/>
      <c r="CN322" s="194">
        <f t="shared" si="340"/>
        <v>0</v>
      </c>
      <c r="CO322" s="219"/>
      <c r="CP322" s="220">
        <f t="shared" si="367"/>
        <v>244113.97104</v>
      </c>
      <c r="CQ322" s="348">
        <f>CP322</f>
        <v>244113.97104</v>
      </c>
      <c r="CR322" s="56"/>
      <c r="CS322" s="227" t="s">
        <v>42</v>
      </c>
    </row>
    <row r="323" spans="1:97" s="3" customFormat="1" ht="15" customHeight="1">
      <c r="A323" s="390" t="s">
        <v>819</v>
      </c>
      <c r="B323" s="61" t="s">
        <v>820</v>
      </c>
      <c r="C323" s="6" t="s">
        <v>821</v>
      </c>
      <c r="D323" s="274" t="s">
        <v>740</v>
      </c>
      <c r="E323" s="43"/>
      <c r="F323" s="43"/>
      <c r="G323" s="49" t="s">
        <v>340</v>
      </c>
      <c r="H323" s="58"/>
      <c r="I323" s="43"/>
      <c r="J323" s="399"/>
      <c r="K323" s="72"/>
      <c r="L323" s="56"/>
      <c r="M323" s="401"/>
      <c r="N323" s="77"/>
      <c r="O323" s="75"/>
      <c r="P323" s="151"/>
      <c r="Q323" s="404"/>
      <c r="R323" s="72"/>
      <c r="S323" s="166"/>
      <c r="T323" s="73"/>
      <c r="U323" s="165"/>
      <c r="V323" s="88"/>
      <c r="W323" s="151"/>
      <c r="X323" s="404"/>
      <c r="Y323" s="88"/>
      <c r="Z323" s="102"/>
      <c r="AA323" s="73"/>
      <c r="AB323" s="165"/>
      <c r="AC323" s="88"/>
      <c r="AD323" s="151"/>
      <c r="AE323" s="404"/>
      <c r="AF323" s="88"/>
      <c r="AG323" s="102"/>
      <c r="AH323" s="117"/>
      <c r="AI323" s="147"/>
      <c r="AJ323" s="88"/>
      <c r="AK323" s="151"/>
      <c r="AL323" s="404"/>
      <c r="AM323" s="102"/>
      <c r="AN323" s="99"/>
      <c r="AO323" s="164"/>
      <c r="AP323" s="417"/>
      <c r="AQ323" s="415"/>
      <c r="AR323" s="151"/>
      <c r="AS323" s="404"/>
      <c r="AT323" s="102"/>
      <c r="AU323" s="102"/>
      <c r="AV323" s="122"/>
      <c r="AW323" s="143"/>
      <c r="AX323" s="141"/>
      <c r="AY323" s="376"/>
      <c r="AZ323" s="404"/>
      <c r="BA323" s="141"/>
      <c r="BB323" s="141"/>
      <c r="BC323" s="142"/>
      <c r="BD323" s="143"/>
      <c r="BE323" s="141">
        <f t="shared" si="370"/>
        <v>0</v>
      </c>
      <c r="BF323" s="376"/>
      <c r="BG323" s="404"/>
      <c r="BH323" s="168"/>
      <c r="BI323" s="168"/>
      <c r="BJ323" s="142"/>
      <c r="BK323" s="165"/>
      <c r="BL323" s="166"/>
      <c r="BM323" s="376"/>
      <c r="BN323" s="421"/>
      <c r="BO323" s="166"/>
      <c r="BP323" s="166"/>
      <c r="BQ323" s="164"/>
      <c r="BR323" s="147"/>
      <c r="BS323" s="166"/>
      <c r="BT323" s="376"/>
      <c r="BU323" s="424"/>
      <c r="BV323" s="190"/>
      <c r="BW323" s="166"/>
      <c r="BX323" s="253"/>
      <c r="BY323" s="147"/>
      <c r="BZ323" s="190"/>
      <c r="CA323" s="376"/>
      <c r="CB323" s="426">
        <v>1.0880000000000001E-2</v>
      </c>
      <c r="CC323" s="194">
        <f t="shared" si="338"/>
        <v>0</v>
      </c>
      <c r="CD323" s="190"/>
      <c r="CE323" s="142"/>
      <c r="CF323" s="204"/>
      <c r="CG323" s="194">
        <f t="shared" si="339"/>
        <v>0</v>
      </c>
      <c r="CH323" s="194"/>
      <c r="CI323" s="194"/>
      <c r="CJ323" s="194"/>
      <c r="CK323" s="194"/>
      <c r="CL323" s="142"/>
      <c r="CM323" s="218"/>
      <c r="CN323" s="194">
        <f t="shared" si="340"/>
        <v>0</v>
      </c>
      <c r="CO323" s="219"/>
      <c r="CP323" s="220">
        <f t="shared" si="367"/>
        <v>0</v>
      </c>
      <c r="CQ323" s="348"/>
      <c r="CR323" s="56"/>
      <c r="CS323" s="358" t="s">
        <v>42</v>
      </c>
    </row>
    <row r="324" spans="1:97" s="3" customFormat="1" ht="15" customHeight="1">
      <c r="A324" s="390" t="s">
        <v>822</v>
      </c>
      <c r="B324" s="61" t="s">
        <v>823</v>
      </c>
      <c r="C324" s="6" t="s">
        <v>824</v>
      </c>
      <c r="D324" s="274" t="s">
        <v>740</v>
      </c>
      <c r="E324" s="43"/>
      <c r="F324" s="43"/>
      <c r="G324" s="56" t="s">
        <v>752</v>
      </c>
      <c r="H324" s="58"/>
      <c r="I324" s="43"/>
      <c r="J324" s="399"/>
      <c r="K324" s="72"/>
      <c r="L324" s="56"/>
      <c r="M324" s="401"/>
      <c r="N324" s="77"/>
      <c r="O324" s="75"/>
      <c r="P324" s="151"/>
      <c r="Q324" s="404"/>
      <c r="R324" s="72"/>
      <c r="S324" s="166"/>
      <c r="T324" s="73"/>
      <c r="U324" s="165"/>
      <c r="V324" s="88"/>
      <c r="W324" s="151"/>
      <c r="X324" s="404"/>
      <c r="Y324" s="88"/>
      <c r="Z324" s="102"/>
      <c r="AA324" s="73"/>
      <c r="AB324" s="165"/>
      <c r="AC324" s="88"/>
      <c r="AD324" s="151"/>
      <c r="AE324" s="404"/>
      <c r="AF324" s="88"/>
      <c r="AG324" s="102"/>
      <c r="AH324" s="117"/>
      <c r="AI324" s="147"/>
      <c r="AJ324" s="88"/>
      <c r="AK324" s="151"/>
      <c r="AL324" s="404"/>
      <c r="AM324" s="102"/>
      <c r="AN324" s="99"/>
      <c r="AO324" s="164"/>
      <c r="AP324" s="417"/>
      <c r="AQ324" s="415"/>
      <c r="AR324" s="151"/>
      <c r="AS324" s="404"/>
      <c r="AT324" s="102"/>
      <c r="AU324" s="102"/>
      <c r="AV324" s="122"/>
      <c r="AW324" s="143"/>
      <c r="AX324" s="141"/>
      <c r="AY324" s="376"/>
      <c r="AZ324" s="404"/>
      <c r="BA324" s="141"/>
      <c r="BB324" s="141"/>
      <c r="BC324" s="142"/>
      <c r="BD324" s="143"/>
      <c r="BE324" s="141">
        <f t="shared" si="370"/>
        <v>0</v>
      </c>
      <c r="BF324" s="376"/>
      <c r="BG324" s="404"/>
      <c r="BH324" s="168"/>
      <c r="BI324" s="168"/>
      <c r="BJ324" s="142"/>
      <c r="BK324" s="165"/>
      <c r="BL324" s="166"/>
      <c r="BM324" s="376"/>
      <c r="BN324" s="421"/>
      <c r="BO324" s="166"/>
      <c r="BP324" s="166"/>
      <c r="BQ324" s="164"/>
      <c r="BR324" s="147"/>
      <c r="BS324" s="166"/>
      <c r="BT324" s="376"/>
      <c r="BU324" s="424"/>
      <c r="BV324" s="190"/>
      <c r="BW324" s="166"/>
      <c r="BX324" s="253"/>
      <c r="BY324" s="147"/>
      <c r="BZ324" s="190"/>
      <c r="CA324" s="376"/>
      <c r="CB324" s="426">
        <v>1.0880000000000001E-2</v>
      </c>
      <c r="CC324" s="194">
        <f t="shared" si="338"/>
        <v>0</v>
      </c>
      <c r="CD324" s="190"/>
      <c r="CE324" s="142"/>
      <c r="CF324" s="204"/>
      <c r="CG324" s="194">
        <f t="shared" si="339"/>
        <v>0</v>
      </c>
      <c r="CH324" s="194"/>
      <c r="CI324" s="194"/>
      <c r="CJ324" s="194"/>
      <c r="CK324" s="194"/>
      <c r="CL324" s="142"/>
      <c r="CM324" s="218"/>
      <c r="CN324" s="194">
        <f t="shared" si="340"/>
        <v>0</v>
      </c>
      <c r="CO324" s="219"/>
      <c r="CP324" s="220">
        <f t="shared" si="367"/>
        <v>0</v>
      </c>
      <c r="CQ324" s="348"/>
      <c r="CR324" s="56"/>
      <c r="CS324" s="227" t="s">
        <v>42</v>
      </c>
    </row>
    <row r="325" spans="1:97" s="2" customFormat="1" ht="15" customHeight="1">
      <c r="A325" s="41" t="s">
        <v>825</v>
      </c>
      <c r="B325" s="6" t="s">
        <v>826</v>
      </c>
      <c r="C325" s="6" t="s">
        <v>827</v>
      </c>
      <c r="D325" s="41" t="s">
        <v>828</v>
      </c>
      <c r="E325" s="43">
        <v>9</v>
      </c>
      <c r="F325" s="428"/>
      <c r="G325" s="41" t="s">
        <v>829</v>
      </c>
      <c r="H325" s="191">
        <v>8000081</v>
      </c>
      <c r="I325" s="280">
        <v>23000</v>
      </c>
      <c r="J325" s="430">
        <v>0.10065</v>
      </c>
      <c r="K325" s="141">
        <f t="shared" ref="K325:K342" si="386">I325*J325</f>
        <v>2314.9500000000003</v>
      </c>
      <c r="L325" s="72">
        <f t="shared" ref="L325:L344" si="387">K325*20%</f>
        <v>462.99000000000007</v>
      </c>
      <c r="M325" s="164">
        <v>1851.96</v>
      </c>
      <c r="N325" s="77"/>
      <c r="O325" s="75">
        <f t="shared" ref="O325:O344" si="388">K325-L325-M325</f>
        <v>0</v>
      </c>
      <c r="P325" s="255">
        <v>171300</v>
      </c>
      <c r="Q325" s="6">
        <v>1.2E-2</v>
      </c>
      <c r="R325" s="72">
        <f t="shared" ref="R325:R344" si="389">P325*Q325</f>
        <v>2055.6</v>
      </c>
      <c r="S325" s="6"/>
      <c r="T325" s="117">
        <v>2055.6</v>
      </c>
      <c r="U325" s="77"/>
      <c r="V325" s="88">
        <f t="shared" ref="V325:V344" si="390">R325-S325-T325</f>
        <v>0</v>
      </c>
      <c r="W325" s="255">
        <v>171300</v>
      </c>
      <c r="X325" s="42">
        <v>1.2999999999999999E-2</v>
      </c>
      <c r="Y325" s="88">
        <f t="shared" si="385"/>
        <v>2226.9</v>
      </c>
      <c r="Z325" s="6"/>
      <c r="AA325" s="164">
        <v>2226.9</v>
      </c>
      <c r="AB325" s="77"/>
      <c r="AC325" s="88">
        <f t="shared" ref="AC325:AC344" si="391">Y325-Z325-AA325</f>
        <v>0</v>
      </c>
      <c r="AD325" s="255">
        <v>171300</v>
      </c>
      <c r="AE325" s="43">
        <v>1.43E-2</v>
      </c>
      <c r="AF325" s="88">
        <f t="shared" ref="AF325:AF344" si="392">AD325*AE325</f>
        <v>2449.59</v>
      </c>
      <c r="AG325" s="6"/>
      <c r="AH325" s="164">
        <v>2449.59</v>
      </c>
      <c r="AI325" s="167">
        <v>2449.59</v>
      </c>
      <c r="AJ325" s="88">
        <f t="shared" ref="AJ325:AJ344" si="393">AF325-AG325-AH325</f>
        <v>0</v>
      </c>
      <c r="AK325" s="255">
        <v>171300</v>
      </c>
      <c r="AL325" s="6">
        <v>1.5301E-2</v>
      </c>
      <c r="AM325" s="72">
        <f t="shared" ref="AM325:AM344" si="394">AK325*AL325</f>
        <v>2621.0612999999998</v>
      </c>
      <c r="AN325" s="72"/>
      <c r="AO325" s="164">
        <v>2621.06</v>
      </c>
      <c r="AP325" s="167">
        <v>2621.06</v>
      </c>
      <c r="AQ325" s="72">
        <f t="shared" ref="AQ325:AQ344" si="395">AM325-AN325-AO325</f>
        <v>1.299999999901047E-3</v>
      </c>
      <c r="AR325" s="255">
        <v>171300</v>
      </c>
      <c r="AS325" s="153">
        <v>1.6372000000000001E-2</v>
      </c>
      <c r="AT325" s="72">
        <f t="shared" ref="AT325:AT344" si="396">AR325*AS325</f>
        <v>2804.5236</v>
      </c>
      <c r="AU325" s="72"/>
      <c r="AV325" s="142">
        <v>2804.52</v>
      </c>
      <c r="AW325" s="218">
        <v>2804.52</v>
      </c>
      <c r="AX325" s="72">
        <f t="shared" ref="AX325:AX344" si="397">AT325-AU325-AV325</f>
        <v>3.6000000000058208E-3</v>
      </c>
      <c r="AY325" s="255">
        <v>348000</v>
      </c>
      <c r="AZ325" s="6">
        <v>1.6469999999999999E-2</v>
      </c>
      <c r="BA325" s="72">
        <f t="shared" ref="BA325:BA344" si="398">AY325*AZ325</f>
        <v>5731.5599999999995</v>
      </c>
      <c r="BB325" s="72"/>
      <c r="BC325" s="142">
        <v>5731.56</v>
      </c>
      <c r="BD325" s="218">
        <v>5731.56</v>
      </c>
      <c r="BE325" s="141">
        <f t="shared" ref="BE325:BE344" si="399">BA325-BB325-BC325</f>
        <v>0</v>
      </c>
      <c r="BF325" s="255">
        <v>348000</v>
      </c>
      <c r="BG325" s="6">
        <v>1.7392000000000001E-2</v>
      </c>
      <c r="BH325" s="75">
        <f t="shared" ref="BH325:BH344" si="400">BF325*BG325</f>
        <v>6052.4160000000002</v>
      </c>
      <c r="BI325" s="6"/>
      <c r="BJ325" s="164">
        <v>6052.4160000000002</v>
      </c>
      <c r="BK325" s="167">
        <v>6052.4160000000002</v>
      </c>
      <c r="BL325" s="75">
        <f t="shared" ref="BL325:BL344" si="401">BH325-BI325-BJ325</f>
        <v>0</v>
      </c>
      <c r="BM325" s="374">
        <v>348000</v>
      </c>
      <c r="BN325" s="191">
        <v>1.8540000000000001E-2</v>
      </c>
      <c r="BO325" s="75">
        <f t="shared" ref="BO325:BO344" si="402">BM325*BN325</f>
        <v>6451.92</v>
      </c>
      <c r="BP325" s="6"/>
      <c r="BQ325" s="164">
        <v>6451.92</v>
      </c>
      <c r="BR325" s="77"/>
      <c r="BS325" s="75">
        <f t="shared" ref="BS325:BS344" si="403">BO325-BP325-BQ325</f>
        <v>0</v>
      </c>
      <c r="BT325" s="374">
        <v>348000</v>
      </c>
      <c r="BU325" s="6">
        <v>1.9727000000000001E-2</v>
      </c>
      <c r="BV325" s="337">
        <f t="shared" ref="BV325:BV344" si="404">BT325*BU325</f>
        <v>6864.9960000000001</v>
      </c>
      <c r="BW325" s="6"/>
      <c r="BX325" s="164">
        <v>6864.9960000000001</v>
      </c>
      <c r="BY325" s="77"/>
      <c r="BZ325" s="337">
        <f t="shared" ref="BZ325:BZ344" si="405">BV325-BX325-BW325</f>
        <v>0</v>
      </c>
      <c r="CA325" s="374">
        <v>400000</v>
      </c>
      <c r="CB325" s="439">
        <v>2.0773E-2</v>
      </c>
      <c r="CC325" s="141">
        <f t="shared" ref="CC325:CC344" si="406">CA325*CB325</f>
        <v>8309.2000000000007</v>
      </c>
      <c r="CD325" s="337"/>
      <c r="CE325" s="142">
        <v>8309.2000000000007</v>
      </c>
      <c r="CF325" s="218"/>
      <c r="CG325" s="141">
        <f t="shared" ref="CG325:CG344" si="407">CC325-CD325-CE325</f>
        <v>0</v>
      </c>
      <c r="CH325" s="374">
        <v>400000</v>
      </c>
      <c r="CI325" s="444">
        <v>2.1852E-2</v>
      </c>
      <c r="CJ325" s="349">
        <f>CH325*CI325</f>
        <v>8740.7999999999993</v>
      </c>
      <c r="CK325" s="141"/>
      <c r="CL325" s="142"/>
      <c r="CM325" s="218"/>
      <c r="CN325" s="445">
        <f>CJ325-CK325-CL325</f>
        <v>8740.7999999999993</v>
      </c>
      <c r="CO325" s="219"/>
      <c r="CP325" s="220">
        <f t="shared" si="367"/>
        <v>8740.8048999999992</v>
      </c>
      <c r="CQ325" s="220"/>
      <c r="CR325" s="6"/>
      <c r="CS325" s="359" t="s">
        <v>42</v>
      </c>
    </row>
    <row r="326" spans="1:97" s="2" customFormat="1" ht="15" customHeight="1">
      <c r="A326" s="41" t="s">
        <v>830</v>
      </c>
      <c r="B326" s="6" t="s">
        <v>826</v>
      </c>
      <c r="C326" s="6" t="s">
        <v>827</v>
      </c>
      <c r="D326" s="41" t="s">
        <v>828</v>
      </c>
      <c r="E326" s="43">
        <v>10</v>
      </c>
      <c r="F326" s="428"/>
      <c r="G326" s="41" t="s">
        <v>829</v>
      </c>
      <c r="H326" s="191">
        <v>8000098</v>
      </c>
      <c r="I326" s="280">
        <v>26500</v>
      </c>
      <c r="J326" s="430">
        <v>0.10065</v>
      </c>
      <c r="K326" s="141">
        <f t="shared" si="386"/>
        <v>2667.2249999999999</v>
      </c>
      <c r="L326" s="72">
        <f t="shared" si="387"/>
        <v>533.44500000000005</v>
      </c>
      <c r="M326" s="164">
        <v>2133.7800000000002</v>
      </c>
      <c r="N326" s="77"/>
      <c r="O326" s="75">
        <f t="shared" si="388"/>
        <v>0</v>
      </c>
      <c r="P326" s="255">
        <v>0</v>
      </c>
      <c r="Q326" s="6">
        <v>1.2E-2</v>
      </c>
      <c r="R326" s="72">
        <f t="shared" si="389"/>
        <v>0</v>
      </c>
      <c r="S326" s="6"/>
      <c r="T326" s="117"/>
      <c r="U326" s="77"/>
      <c r="V326" s="88">
        <f t="shared" si="390"/>
        <v>0</v>
      </c>
      <c r="W326" s="255">
        <v>0</v>
      </c>
      <c r="X326" s="42">
        <v>1.2999999999999999E-2</v>
      </c>
      <c r="Y326" s="88">
        <f t="shared" ref="Y326:Y344" si="408">W326*X326</f>
        <v>0</v>
      </c>
      <c r="Z326" s="6"/>
      <c r="AA326" s="164"/>
      <c r="AB326" s="77"/>
      <c r="AC326" s="88">
        <f t="shared" si="391"/>
        <v>0</v>
      </c>
      <c r="AD326" s="255">
        <v>0</v>
      </c>
      <c r="AE326" s="43">
        <v>1.43E-2</v>
      </c>
      <c r="AF326" s="88">
        <f t="shared" si="392"/>
        <v>0</v>
      </c>
      <c r="AG326" s="6"/>
      <c r="AH326" s="164"/>
      <c r="AI326" s="167"/>
      <c r="AJ326" s="88">
        <f t="shared" si="393"/>
        <v>0</v>
      </c>
      <c r="AK326" s="255">
        <v>0</v>
      </c>
      <c r="AL326" s="6">
        <v>1.5301E-2</v>
      </c>
      <c r="AM326" s="72">
        <f t="shared" si="394"/>
        <v>0</v>
      </c>
      <c r="AN326" s="72"/>
      <c r="AO326" s="164"/>
      <c r="AP326" s="167"/>
      <c r="AQ326" s="72">
        <f t="shared" si="395"/>
        <v>0</v>
      </c>
      <c r="AR326" s="255">
        <v>0</v>
      </c>
      <c r="AS326" s="153">
        <v>1.6372000000000001E-2</v>
      </c>
      <c r="AT326" s="72">
        <f t="shared" si="396"/>
        <v>0</v>
      </c>
      <c r="AU326" s="72"/>
      <c r="AV326" s="142"/>
      <c r="AW326" s="218"/>
      <c r="AX326" s="72">
        <f t="shared" si="397"/>
        <v>0</v>
      </c>
      <c r="AY326" s="255">
        <v>943000</v>
      </c>
      <c r="AZ326" s="6">
        <v>1.6469999999999999E-2</v>
      </c>
      <c r="BA326" s="72">
        <f t="shared" si="398"/>
        <v>15531.21</v>
      </c>
      <c r="BB326" s="72"/>
      <c r="BC326" s="142">
        <v>15531.21</v>
      </c>
      <c r="BD326" s="218">
        <v>15531.21</v>
      </c>
      <c r="BE326" s="141">
        <f t="shared" si="399"/>
        <v>0</v>
      </c>
      <c r="BF326" s="255">
        <v>943000</v>
      </c>
      <c r="BG326" s="6">
        <v>1.7392000000000001E-2</v>
      </c>
      <c r="BH326" s="75">
        <f t="shared" si="400"/>
        <v>16400.656000000003</v>
      </c>
      <c r="BI326" s="6"/>
      <c r="BJ326" s="164">
        <v>16400.655999999999</v>
      </c>
      <c r="BK326" s="167">
        <v>16400.655999999999</v>
      </c>
      <c r="BL326" s="75">
        <f t="shared" si="401"/>
        <v>0</v>
      </c>
      <c r="BM326" s="374">
        <v>943000</v>
      </c>
      <c r="BN326" s="191">
        <v>1.8540000000000001E-2</v>
      </c>
      <c r="BO326" s="75">
        <f t="shared" si="402"/>
        <v>17483.22</v>
      </c>
      <c r="BP326" s="6"/>
      <c r="BQ326" s="164">
        <v>17483.22</v>
      </c>
      <c r="BR326" s="77"/>
      <c r="BS326" s="75">
        <f t="shared" si="403"/>
        <v>0</v>
      </c>
      <c r="BT326" s="374">
        <v>943000</v>
      </c>
      <c r="BU326" s="6">
        <v>1.9727000000000001E-2</v>
      </c>
      <c r="BV326" s="337">
        <f t="shared" si="404"/>
        <v>18602.561000000002</v>
      </c>
      <c r="BW326" s="6"/>
      <c r="BX326" s="164">
        <v>18602.561000000002</v>
      </c>
      <c r="BY326" s="77"/>
      <c r="BZ326" s="337">
        <f t="shared" si="405"/>
        <v>0</v>
      </c>
      <c r="CA326" s="374">
        <v>2500000</v>
      </c>
      <c r="CB326" s="439">
        <v>2.0773E-2</v>
      </c>
      <c r="CC326" s="141">
        <f t="shared" si="406"/>
        <v>51932.5</v>
      </c>
      <c r="CD326" s="337"/>
      <c r="CE326" s="142">
        <v>51932.5</v>
      </c>
      <c r="CF326" s="218"/>
      <c r="CG326" s="141">
        <f t="shared" si="407"/>
        <v>0</v>
      </c>
      <c r="CH326" s="374">
        <v>2500000</v>
      </c>
      <c r="CI326" s="444">
        <v>2.1852E-2</v>
      </c>
      <c r="CJ326" s="349">
        <f t="shared" ref="CJ326:CJ356" si="409">CH326*CI326</f>
        <v>54630</v>
      </c>
      <c r="CK326" s="141"/>
      <c r="CL326" s="142"/>
      <c r="CM326" s="218"/>
      <c r="CN326" s="445">
        <f t="shared" ref="CN326:CN356" si="410">CJ326-CK326-CL326</f>
        <v>54630</v>
      </c>
      <c r="CO326" s="219"/>
      <c r="CP326" s="220">
        <f t="shared" si="367"/>
        <v>54630</v>
      </c>
      <c r="CQ326" s="220"/>
      <c r="CR326" s="6"/>
      <c r="CS326" s="359" t="s">
        <v>42</v>
      </c>
    </row>
    <row r="327" spans="1:97" s="3" customFormat="1" ht="15" customHeight="1">
      <c r="A327" s="59" t="s">
        <v>831</v>
      </c>
      <c r="B327" s="6" t="s">
        <v>832</v>
      </c>
      <c r="C327" s="6" t="s">
        <v>827</v>
      </c>
      <c r="D327" s="274" t="s">
        <v>828</v>
      </c>
      <c r="E327" s="55">
        <v>36</v>
      </c>
      <c r="F327" s="428"/>
      <c r="G327" s="49" t="s">
        <v>833</v>
      </c>
      <c r="H327" s="58">
        <v>8000210</v>
      </c>
      <c r="I327" s="280">
        <v>100</v>
      </c>
      <c r="J327" s="431">
        <v>0.11965000000000001</v>
      </c>
      <c r="K327" s="141">
        <v>3881.9</v>
      </c>
      <c r="L327" s="168">
        <f t="shared" si="387"/>
        <v>776.38000000000011</v>
      </c>
      <c r="M327" s="432">
        <v>3105.52</v>
      </c>
      <c r="N327" s="77"/>
      <c r="O327" s="75">
        <f t="shared" si="388"/>
        <v>0</v>
      </c>
      <c r="P327" s="151">
        <v>678000</v>
      </c>
      <c r="Q327" s="56">
        <v>1.2E-2</v>
      </c>
      <c r="R327" s="72">
        <f t="shared" si="389"/>
        <v>8136</v>
      </c>
      <c r="S327" s="56"/>
      <c r="T327" s="73">
        <v>8136</v>
      </c>
      <c r="U327" s="147"/>
      <c r="V327" s="88">
        <f t="shared" si="390"/>
        <v>0</v>
      </c>
      <c r="W327" s="151">
        <v>678000</v>
      </c>
      <c r="X327" s="78">
        <v>1.2999999999999999E-2</v>
      </c>
      <c r="Y327" s="88">
        <f t="shared" si="408"/>
        <v>8814</v>
      </c>
      <c r="Z327" s="99"/>
      <c r="AA327" s="432">
        <v>8814</v>
      </c>
      <c r="AB327" s="143"/>
      <c r="AC327" s="88">
        <f t="shared" si="391"/>
        <v>0</v>
      </c>
      <c r="AD327" s="151">
        <v>678000</v>
      </c>
      <c r="AE327" s="43">
        <v>1.43E-2</v>
      </c>
      <c r="AF327" s="88">
        <f t="shared" si="392"/>
        <v>9695.4</v>
      </c>
      <c r="AG327" s="99"/>
      <c r="AH327" s="164">
        <v>9695.4</v>
      </c>
      <c r="AI327" s="204">
        <v>9695.4</v>
      </c>
      <c r="AJ327" s="88">
        <f t="shared" si="393"/>
        <v>0</v>
      </c>
      <c r="AK327" s="151">
        <v>678000</v>
      </c>
      <c r="AL327" s="6">
        <v>1.5301E-2</v>
      </c>
      <c r="AM327" s="72">
        <f t="shared" si="394"/>
        <v>10374.078</v>
      </c>
      <c r="AN327" s="141"/>
      <c r="AO327" s="164">
        <v>10374.08</v>
      </c>
      <c r="AP327" s="204">
        <v>10374.08</v>
      </c>
      <c r="AQ327" s="72">
        <f t="shared" si="395"/>
        <v>-2.0000000004074536E-3</v>
      </c>
      <c r="AR327" s="151">
        <v>678000</v>
      </c>
      <c r="AS327" s="153">
        <v>1.6372000000000001E-2</v>
      </c>
      <c r="AT327" s="72">
        <f t="shared" si="396"/>
        <v>11100.216</v>
      </c>
      <c r="AU327" s="141"/>
      <c r="AV327" s="142">
        <v>11100.22</v>
      </c>
      <c r="AW327" s="204">
        <v>11100.22</v>
      </c>
      <c r="AX327" s="72">
        <f t="shared" si="397"/>
        <v>-3.9999999989959178E-3</v>
      </c>
      <c r="AY327" s="374">
        <v>567000</v>
      </c>
      <c r="AZ327" s="6">
        <v>1.6469999999999999E-2</v>
      </c>
      <c r="BA327" s="72">
        <f t="shared" si="398"/>
        <v>9338.49</v>
      </c>
      <c r="BB327" s="141"/>
      <c r="BC327" s="142">
        <v>9338.49</v>
      </c>
      <c r="BD327" s="204">
        <v>9338.49</v>
      </c>
      <c r="BE327" s="141">
        <f t="shared" si="399"/>
        <v>0</v>
      </c>
      <c r="BF327" s="151">
        <v>567000</v>
      </c>
      <c r="BG327" s="56">
        <v>1.7392000000000001E-2</v>
      </c>
      <c r="BH327" s="166">
        <f t="shared" si="400"/>
        <v>9861.264000000001</v>
      </c>
      <c r="BI327" s="56"/>
      <c r="BJ327" s="164">
        <v>9861.2639999999992</v>
      </c>
      <c r="BK327" s="165">
        <v>9861.2639999999992</v>
      </c>
      <c r="BL327" s="166">
        <f t="shared" si="401"/>
        <v>0</v>
      </c>
      <c r="BM327" s="376">
        <v>567000</v>
      </c>
      <c r="BN327" s="58">
        <v>1.8540000000000001E-2</v>
      </c>
      <c r="BO327" s="166">
        <f t="shared" si="402"/>
        <v>10512.18</v>
      </c>
      <c r="BP327" s="56"/>
      <c r="BQ327" s="164">
        <v>10512.18</v>
      </c>
      <c r="BR327" s="147"/>
      <c r="BS327" s="166">
        <f t="shared" si="403"/>
        <v>0</v>
      </c>
      <c r="BT327" s="376">
        <v>567000</v>
      </c>
      <c r="BU327" s="56">
        <v>1.9727000000000001E-2</v>
      </c>
      <c r="BV327" s="190">
        <f t="shared" si="404"/>
        <v>11185.209000000001</v>
      </c>
      <c r="BW327" s="56"/>
      <c r="BX327" s="164">
        <v>11185.209000000001</v>
      </c>
      <c r="BY327" s="147"/>
      <c r="BZ327" s="190">
        <f t="shared" si="405"/>
        <v>0</v>
      </c>
      <c r="CA327" s="376">
        <v>1200000</v>
      </c>
      <c r="CB327" s="440">
        <v>2.0773E-2</v>
      </c>
      <c r="CC327" s="194">
        <f t="shared" si="406"/>
        <v>24927.599999999999</v>
      </c>
      <c r="CD327" s="190"/>
      <c r="CE327" s="142">
        <v>24927.599999999999</v>
      </c>
      <c r="CF327" s="204"/>
      <c r="CG327" s="194">
        <f t="shared" si="407"/>
        <v>0</v>
      </c>
      <c r="CH327" s="376">
        <v>1200000</v>
      </c>
      <c r="CI327" s="444">
        <v>2.1852E-2</v>
      </c>
      <c r="CJ327" s="349">
        <f t="shared" si="409"/>
        <v>26222.400000000001</v>
      </c>
      <c r="CK327" s="194"/>
      <c r="CL327" s="142"/>
      <c r="CM327" s="218"/>
      <c r="CN327" s="445">
        <f t="shared" si="410"/>
        <v>26222.400000000001</v>
      </c>
      <c r="CO327" s="219"/>
      <c r="CP327" s="220">
        <f t="shared" si="367"/>
        <v>26222.394</v>
      </c>
      <c r="CQ327" s="221">
        <v>0</v>
      </c>
      <c r="CR327" s="56"/>
      <c r="CS327" s="228"/>
    </row>
    <row r="328" spans="1:97" s="3" customFormat="1" ht="15" customHeight="1">
      <c r="A328" s="59" t="s">
        <v>834</v>
      </c>
      <c r="B328" s="6" t="s">
        <v>832</v>
      </c>
      <c r="C328" s="6" t="s">
        <v>827</v>
      </c>
      <c r="D328" s="274" t="s">
        <v>828</v>
      </c>
      <c r="E328" s="55">
        <v>37</v>
      </c>
      <c r="F328" s="428"/>
      <c r="G328" s="49" t="s">
        <v>833</v>
      </c>
      <c r="H328" s="58">
        <v>8000227</v>
      </c>
      <c r="I328" s="280">
        <v>270000</v>
      </c>
      <c r="J328" s="431">
        <v>0.11965000000000001</v>
      </c>
      <c r="K328" s="141">
        <v>2905.51</v>
      </c>
      <c r="L328" s="168">
        <f t="shared" si="387"/>
        <v>581.10200000000009</v>
      </c>
      <c r="M328" s="432">
        <v>2324.41</v>
      </c>
      <c r="N328" s="77"/>
      <c r="O328" s="72">
        <f t="shared" si="388"/>
        <v>-1.9999999994979589E-3</v>
      </c>
      <c r="P328" s="151">
        <v>585000</v>
      </c>
      <c r="Q328" s="56">
        <v>1.2E-2</v>
      </c>
      <c r="R328" s="72">
        <f t="shared" si="389"/>
        <v>7020</v>
      </c>
      <c r="S328" s="56"/>
      <c r="T328" s="73">
        <v>7020</v>
      </c>
      <c r="U328" s="147"/>
      <c r="V328" s="88">
        <f t="shared" si="390"/>
        <v>0</v>
      </c>
      <c r="W328" s="151">
        <v>585000</v>
      </c>
      <c r="X328" s="78">
        <v>1.2999999999999999E-2</v>
      </c>
      <c r="Y328" s="88">
        <f t="shared" si="408"/>
        <v>7605</v>
      </c>
      <c r="Z328" s="99"/>
      <c r="AA328" s="432">
        <v>7605</v>
      </c>
      <c r="AB328" s="143"/>
      <c r="AC328" s="88">
        <f t="shared" si="391"/>
        <v>0</v>
      </c>
      <c r="AD328" s="151">
        <v>585000</v>
      </c>
      <c r="AE328" s="43">
        <v>1.43E-2</v>
      </c>
      <c r="AF328" s="88">
        <f t="shared" si="392"/>
        <v>8365.5</v>
      </c>
      <c r="AG328" s="99"/>
      <c r="AH328" s="164">
        <v>8365.5</v>
      </c>
      <c r="AI328" s="204">
        <v>8365.5</v>
      </c>
      <c r="AJ328" s="88">
        <f t="shared" si="393"/>
        <v>0</v>
      </c>
      <c r="AK328" s="151">
        <v>585000</v>
      </c>
      <c r="AL328" s="6">
        <v>1.5301E-2</v>
      </c>
      <c r="AM328" s="72">
        <f t="shared" si="394"/>
        <v>8951.0850000000009</v>
      </c>
      <c r="AN328" s="141"/>
      <c r="AO328" s="164">
        <v>8951.09</v>
      </c>
      <c r="AP328" s="204">
        <v>8951.09</v>
      </c>
      <c r="AQ328" s="72">
        <f t="shared" si="395"/>
        <v>-4.9999999991996447E-3</v>
      </c>
      <c r="AR328" s="151">
        <v>585000</v>
      </c>
      <c r="AS328" s="153">
        <v>1.6372000000000001E-2</v>
      </c>
      <c r="AT328" s="72">
        <f t="shared" si="396"/>
        <v>9577.6200000000008</v>
      </c>
      <c r="AU328" s="141"/>
      <c r="AV328" s="142">
        <v>9577.6200000000008</v>
      </c>
      <c r="AW328" s="204">
        <v>9577.6200000000008</v>
      </c>
      <c r="AX328" s="72">
        <f t="shared" si="397"/>
        <v>0</v>
      </c>
      <c r="AY328" s="374">
        <v>361000</v>
      </c>
      <c r="AZ328" s="6">
        <v>1.6469999999999999E-2</v>
      </c>
      <c r="BA328" s="72">
        <f t="shared" si="398"/>
        <v>5945.6699999999992</v>
      </c>
      <c r="BB328" s="141"/>
      <c r="BC328" s="142">
        <v>5945.67</v>
      </c>
      <c r="BD328" s="204">
        <v>5945.67</v>
      </c>
      <c r="BE328" s="141">
        <f t="shared" si="399"/>
        <v>0</v>
      </c>
      <c r="BF328" s="151">
        <v>361000</v>
      </c>
      <c r="BG328" s="56">
        <v>1.7392000000000001E-2</v>
      </c>
      <c r="BH328" s="166">
        <f t="shared" si="400"/>
        <v>6278.5120000000006</v>
      </c>
      <c r="BI328" s="56"/>
      <c r="BJ328" s="164">
        <v>6278.5119999999997</v>
      </c>
      <c r="BK328" s="165">
        <v>6278.5119999999997</v>
      </c>
      <c r="BL328" s="166">
        <f t="shared" si="401"/>
        <v>0</v>
      </c>
      <c r="BM328" s="376">
        <v>361000</v>
      </c>
      <c r="BN328" s="58">
        <v>1.8540000000000001E-2</v>
      </c>
      <c r="BO328" s="166">
        <f t="shared" si="402"/>
        <v>6692.9400000000005</v>
      </c>
      <c r="BP328" s="56"/>
      <c r="BQ328" s="164">
        <v>6692.94</v>
      </c>
      <c r="BR328" s="147"/>
      <c r="BS328" s="166">
        <f t="shared" si="403"/>
        <v>0</v>
      </c>
      <c r="BT328" s="376">
        <v>361000</v>
      </c>
      <c r="BU328" s="56">
        <v>1.9727000000000001E-2</v>
      </c>
      <c r="BV328" s="190">
        <f t="shared" si="404"/>
        <v>7121.4470000000001</v>
      </c>
      <c r="BW328" s="56"/>
      <c r="BX328" s="164">
        <v>7121.4470000000001</v>
      </c>
      <c r="BY328" s="147"/>
      <c r="BZ328" s="190">
        <f t="shared" si="405"/>
        <v>0</v>
      </c>
      <c r="CA328" s="376">
        <v>1050000</v>
      </c>
      <c r="CB328" s="440">
        <v>2.0773E-2</v>
      </c>
      <c r="CC328" s="194">
        <f t="shared" si="406"/>
        <v>21811.65</v>
      </c>
      <c r="CD328" s="190"/>
      <c r="CE328" s="142">
        <v>21811.65</v>
      </c>
      <c r="CF328" s="204"/>
      <c r="CG328" s="194">
        <f t="shared" si="407"/>
        <v>0</v>
      </c>
      <c r="CH328" s="376">
        <v>1050000</v>
      </c>
      <c r="CI328" s="444">
        <v>2.1852E-2</v>
      </c>
      <c r="CJ328" s="349">
        <f t="shared" si="409"/>
        <v>22944.6</v>
      </c>
      <c r="CK328" s="194"/>
      <c r="CL328" s="142"/>
      <c r="CM328" s="218"/>
      <c r="CN328" s="445">
        <f t="shared" si="410"/>
        <v>22944.6</v>
      </c>
      <c r="CO328" s="219"/>
      <c r="CP328" s="220">
        <f t="shared" si="367"/>
        <v>22944.593000000001</v>
      </c>
      <c r="CQ328" s="221">
        <v>0</v>
      </c>
      <c r="CR328" s="56"/>
      <c r="CS328" s="228"/>
    </row>
    <row r="329" spans="1:97" s="3" customFormat="1" ht="15" customHeight="1">
      <c r="A329" s="59" t="s">
        <v>835</v>
      </c>
      <c r="B329" s="6" t="s">
        <v>832</v>
      </c>
      <c r="C329" s="6" t="s">
        <v>827</v>
      </c>
      <c r="D329" s="274" t="s">
        <v>828</v>
      </c>
      <c r="E329" s="55">
        <v>38</v>
      </c>
      <c r="F329" s="428"/>
      <c r="G329" s="49" t="s">
        <v>833</v>
      </c>
      <c r="H329" s="58">
        <v>8000234</v>
      </c>
      <c r="I329" s="280">
        <v>24000</v>
      </c>
      <c r="J329" s="431">
        <v>0.11965000000000001</v>
      </c>
      <c r="K329" s="141">
        <f t="shared" si="386"/>
        <v>2871.6000000000004</v>
      </c>
      <c r="L329" s="168">
        <f t="shared" si="387"/>
        <v>574.32000000000005</v>
      </c>
      <c r="M329" s="432">
        <v>2297.2800000000002</v>
      </c>
      <c r="N329" s="77"/>
      <c r="O329" s="75">
        <f t="shared" si="388"/>
        <v>0</v>
      </c>
      <c r="P329" s="151">
        <v>466000</v>
      </c>
      <c r="Q329" s="56">
        <v>1.2E-2</v>
      </c>
      <c r="R329" s="72">
        <f t="shared" si="389"/>
        <v>5592</v>
      </c>
      <c r="S329" s="56"/>
      <c r="T329" s="73">
        <v>5592</v>
      </c>
      <c r="U329" s="147"/>
      <c r="V329" s="88">
        <f t="shared" si="390"/>
        <v>0</v>
      </c>
      <c r="W329" s="151">
        <v>466000</v>
      </c>
      <c r="X329" s="78">
        <v>1.2999999999999999E-2</v>
      </c>
      <c r="Y329" s="88">
        <f t="shared" si="408"/>
        <v>6058</v>
      </c>
      <c r="Z329" s="99"/>
      <c r="AA329" s="432">
        <v>6058</v>
      </c>
      <c r="AB329" s="143"/>
      <c r="AC329" s="88">
        <f t="shared" si="391"/>
        <v>0</v>
      </c>
      <c r="AD329" s="151">
        <v>466000</v>
      </c>
      <c r="AE329" s="43">
        <v>1.43E-2</v>
      </c>
      <c r="AF329" s="88">
        <f t="shared" si="392"/>
        <v>6663.8</v>
      </c>
      <c r="AG329" s="99"/>
      <c r="AH329" s="164">
        <v>6663.8</v>
      </c>
      <c r="AI329" s="204">
        <v>6663.8</v>
      </c>
      <c r="AJ329" s="88">
        <f t="shared" si="393"/>
        <v>0</v>
      </c>
      <c r="AK329" s="151">
        <v>466000</v>
      </c>
      <c r="AL329" s="6">
        <v>1.5301E-2</v>
      </c>
      <c r="AM329" s="72">
        <f t="shared" si="394"/>
        <v>7130.2660000000005</v>
      </c>
      <c r="AN329" s="141"/>
      <c r="AO329" s="164">
        <v>7130.27</v>
      </c>
      <c r="AP329" s="204">
        <v>7130.27</v>
      </c>
      <c r="AQ329" s="72">
        <f t="shared" si="395"/>
        <v>-3.9999999999054126E-3</v>
      </c>
      <c r="AR329" s="151">
        <v>466000</v>
      </c>
      <c r="AS329" s="153">
        <v>1.6372000000000001E-2</v>
      </c>
      <c r="AT329" s="72">
        <f t="shared" si="396"/>
        <v>7629.3520000000008</v>
      </c>
      <c r="AU329" s="141"/>
      <c r="AV329" s="142">
        <v>7629.35</v>
      </c>
      <c r="AW329" s="204">
        <v>7629.35</v>
      </c>
      <c r="AX329" s="72">
        <f t="shared" si="397"/>
        <v>2.0000000004074536E-3</v>
      </c>
      <c r="AY329" s="374">
        <v>374000</v>
      </c>
      <c r="AZ329" s="6">
        <v>1.6469999999999999E-2</v>
      </c>
      <c r="BA329" s="72">
        <f t="shared" si="398"/>
        <v>6159.78</v>
      </c>
      <c r="BB329" s="141"/>
      <c r="BC329" s="142">
        <v>6159.78</v>
      </c>
      <c r="BD329" s="204">
        <v>6159.78</v>
      </c>
      <c r="BE329" s="141">
        <f t="shared" si="399"/>
        <v>0</v>
      </c>
      <c r="BF329" s="151">
        <v>374000</v>
      </c>
      <c r="BG329" s="56">
        <v>1.7392000000000001E-2</v>
      </c>
      <c r="BH329" s="166">
        <f t="shared" si="400"/>
        <v>6504.6080000000002</v>
      </c>
      <c r="BI329" s="56"/>
      <c r="BJ329" s="164">
        <v>6504.6080000000002</v>
      </c>
      <c r="BK329" s="165">
        <v>6504.6080000000002</v>
      </c>
      <c r="BL329" s="166">
        <f t="shared" si="401"/>
        <v>0</v>
      </c>
      <c r="BM329" s="376">
        <v>374000</v>
      </c>
      <c r="BN329" s="58">
        <v>1.8540000000000001E-2</v>
      </c>
      <c r="BO329" s="166">
        <f t="shared" si="402"/>
        <v>6933.96</v>
      </c>
      <c r="BP329" s="56"/>
      <c r="BQ329" s="164">
        <v>6933.96</v>
      </c>
      <c r="BR329" s="147"/>
      <c r="BS329" s="166">
        <f t="shared" si="403"/>
        <v>0</v>
      </c>
      <c r="BT329" s="376">
        <v>374000</v>
      </c>
      <c r="BU329" s="56">
        <v>1.9727000000000001E-2</v>
      </c>
      <c r="BV329" s="190">
        <f t="shared" si="404"/>
        <v>7377.8980000000001</v>
      </c>
      <c r="BW329" s="56"/>
      <c r="BX329" s="164">
        <v>7377.8980000000001</v>
      </c>
      <c r="BY329" s="147"/>
      <c r="BZ329" s="190">
        <f t="shared" si="405"/>
        <v>0</v>
      </c>
      <c r="CA329" s="376">
        <v>900000</v>
      </c>
      <c r="CB329" s="440">
        <v>2.0773E-2</v>
      </c>
      <c r="CC329" s="194">
        <f t="shared" si="406"/>
        <v>18695.7</v>
      </c>
      <c r="CD329" s="190"/>
      <c r="CE329" s="142">
        <v>18695.7</v>
      </c>
      <c r="CF329" s="204"/>
      <c r="CG329" s="194">
        <f t="shared" si="407"/>
        <v>0</v>
      </c>
      <c r="CH329" s="376">
        <v>900000</v>
      </c>
      <c r="CI329" s="444">
        <v>2.1852E-2</v>
      </c>
      <c r="CJ329" s="349">
        <f t="shared" si="409"/>
        <v>19666.8</v>
      </c>
      <c r="CK329" s="194"/>
      <c r="CL329" s="142"/>
      <c r="CM329" s="218"/>
      <c r="CN329" s="445">
        <f t="shared" si="410"/>
        <v>19666.8</v>
      </c>
      <c r="CO329" s="219"/>
      <c r="CP329" s="220">
        <f t="shared" si="367"/>
        <v>19666.797999999999</v>
      </c>
      <c r="CQ329" s="221">
        <v>0</v>
      </c>
      <c r="CR329" s="56"/>
      <c r="CS329" s="228"/>
    </row>
    <row r="330" spans="1:97" s="3" customFormat="1" ht="15" customHeight="1">
      <c r="A330" s="59" t="s">
        <v>836</v>
      </c>
      <c r="B330" s="6" t="s">
        <v>832</v>
      </c>
      <c r="C330" s="6" t="s">
        <v>827</v>
      </c>
      <c r="D330" s="274" t="s">
        <v>828</v>
      </c>
      <c r="E330" s="55">
        <v>39</v>
      </c>
      <c r="F330" s="428"/>
      <c r="G330" s="49" t="s">
        <v>833</v>
      </c>
      <c r="H330" s="58">
        <v>8000242</v>
      </c>
      <c r="I330" s="280">
        <v>22000</v>
      </c>
      <c r="J330" s="431">
        <v>0.11965000000000001</v>
      </c>
      <c r="K330" s="141">
        <f t="shared" si="386"/>
        <v>2632.3</v>
      </c>
      <c r="L330" s="168">
        <f t="shared" si="387"/>
        <v>526.46</v>
      </c>
      <c r="M330" s="432">
        <v>2105.84</v>
      </c>
      <c r="N330" s="77"/>
      <c r="O330" s="75">
        <f t="shared" si="388"/>
        <v>0</v>
      </c>
      <c r="P330" s="151">
        <v>381000</v>
      </c>
      <c r="Q330" s="56">
        <v>1.2E-2</v>
      </c>
      <c r="R330" s="72">
        <f t="shared" si="389"/>
        <v>4572</v>
      </c>
      <c r="S330" s="56"/>
      <c r="T330" s="73">
        <v>4572</v>
      </c>
      <c r="U330" s="147"/>
      <c r="V330" s="88">
        <f t="shared" si="390"/>
        <v>0</v>
      </c>
      <c r="W330" s="151">
        <v>381000</v>
      </c>
      <c r="X330" s="78">
        <v>1.2999999999999999E-2</v>
      </c>
      <c r="Y330" s="88">
        <f t="shared" si="408"/>
        <v>4953</v>
      </c>
      <c r="Z330" s="6"/>
      <c r="AA330" s="432">
        <v>4953</v>
      </c>
      <c r="AB330" s="147"/>
      <c r="AC330" s="88">
        <f t="shared" si="391"/>
        <v>0</v>
      </c>
      <c r="AD330" s="151">
        <v>381000</v>
      </c>
      <c r="AE330" s="43">
        <v>1.43E-2</v>
      </c>
      <c r="AF330" s="88">
        <f t="shared" si="392"/>
        <v>5448.3</v>
      </c>
      <c r="AG330" s="6"/>
      <c r="AH330" s="164">
        <v>5448.3</v>
      </c>
      <c r="AI330" s="165">
        <v>5448.3</v>
      </c>
      <c r="AJ330" s="88">
        <f t="shared" si="393"/>
        <v>0</v>
      </c>
      <c r="AK330" s="151">
        <v>381000</v>
      </c>
      <c r="AL330" s="6">
        <v>1.5301E-2</v>
      </c>
      <c r="AM330" s="72">
        <f t="shared" si="394"/>
        <v>5829.6810000000005</v>
      </c>
      <c r="AN330" s="72"/>
      <c r="AO330" s="164">
        <v>5829.68</v>
      </c>
      <c r="AP330" s="165">
        <v>5829.68</v>
      </c>
      <c r="AQ330" s="72">
        <f t="shared" si="395"/>
        <v>1.0000000002037268E-3</v>
      </c>
      <c r="AR330" s="151">
        <v>381000</v>
      </c>
      <c r="AS330" s="153">
        <v>1.6372000000000001E-2</v>
      </c>
      <c r="AT330" s="72">
        <f t="shared" si="396"/>
        <v>6237.7320000000009</v>
      </c>
      <c r="AU330" s="141"/>
      <c r="AV330" s="142">
        <v>6237.73</v>
      </c>
      <c r="AW330" s="204">
        <v>6237.73</v>
      </c>
      <c r="AX330" s="72">
        <f t="shared" si="397"/>
        <v>2.0000000013169483E-3</v>
      </c>
      <c r="AY330" s="374">
        <v>302000</v>
      </c>
      <c r="AZ330" s="6">
        <v>1.6469999999999999E-2</v>
      </c>
      <c r="BA330" s="72">
        <f t="shared" si="398"/>
        <v>4973.9399999999996</v>
      </c>
      <c r="BB330" s="141"/>
      <c r="BC330" s="142">
        <v>4973.9399999999996</v>
      </c>
      <c r="BD330" s="204">
        <v>4973.9399999999996</v>
      </c>
      <c r="BE330" s="141">
        <f t="shared" si="399"/>
        <v>0</v>
      </c>
      <c r="BF330" s="151">
        <v>302000</v>
      </c>
      <c r="BG330" s="56">
        <v>1.7392000000000001E-2</v>
      </c>
      <c r="BH330" s="166">
        <f t="shared" si="400"/>
        <v>5252.384</v>
      </c>
      <c r="BI330" s="56"/>
      <c r="BJ330" s="164">
        <v>5252.384</v>
      </c>
      <c r="BK330" s="165">
        <v>5252.384</v>
      </c>
      <c r="BL330" s="166">
        <f t="shared" si="401"/>
        <v>0</v>
      </c>
      <c r="BM330" s="376">
        <v>302000</v>
      </c>
      <c r="BN330" s="58">
        <v>1.8540000000000001E-2</v>
      </c>
      <c r="BO330" s="166">
        <f t="shared" si="402"/>
        <v>5599.08</v>
      </c>
      <c r="BP330" s="56"/>
      <c r="BQ330" s="164">
        <v>5599.08</v>
      </c>
      <c r="BR330" s="147"/>
      <c r="BS330" s="166">
        <f t="shared" si="403"/>
        <v>0</v>
      </c>
      <c r="BT330" s="376">
        <v>302000</v>
      </c>
      <c r="BU330" s="56">
        <v>1.9727000000000001E-2</v>
      </c>
      <c r="BV330" s="190">
        <f t="shared" si="404"/>
        <v>5957.5540000000001</v>
      </c>
      <c r="BW330" s="56"/>
      <c r="BX330" s="164">
        <v>5957.5540000000001</v>
      </c>
      <c r="BY330" s="147"/>
      <c r="BZ330" s="190">
        <f t="shared" si="405"/>
        <v>0</v>
      </c>
      <c r="CA330" s="376">
        <v>350000</v>
      </c>
      <c r="CB330" s="440">
        <v>2.0773E-2</v>
      </c>
      <c r="CC330" s="194">
        <f t="shared" si="406"/>
        <v>7270.55</v>
      </c>
      <c r="CD330" s="190"/>
      <c r="CE330" s="142">
        <v>7270.55</v>
      </c>
      <c r="CF330" s="204"/>
      <c r="CG330" s="194">
        <f t="shared" si="407"/>
        <v>0</v>
      </c>
      <c r="CH330" s="376">
        <v>350000</v>
      </c>
      <c r="CI330" s="444">
        <v>2.1852E-2</v>
      </c>
      <c r="CJ330" s="349">
        <f t="shared" si="409"/>
        <v>7648.2</v>
      </c>
      <c r="CK330" s="194"/>
      <c r="CL330" s="142"/>
      <c r="CM330" s="218"/>
      <c r="CN330" s="445">
        <f t="shared" si="410"/>
        <v>7648.2</v>
      </c>
      <c r="CO330" s="219"/>
      <c r="CP330" s="220">
        <f t="shared" si="367"/>
        <v>7648.2030000000013</v>
      </c>
      <c r="CQ330" s="221">
        <v>0</v>
      </c>
      <c r="CR330" s="56"/>
      <c r="CS330" s="228"/>
    </row>
    <row r="331" spans="1:97" s="3" customFormat="1" ht="15" customHeight="1">
      <c r="A331" s="59" t="s">
        <v>837</v>
      </c>
      <c r="B331" s="6" t="s">
        <v>838</v>
      </c>
      <c r="C331" s="6" t="s">
        <v>827</v>
      </c>
      <c r="D331" s="274" t="s">
        <v>828</v>
      </c>
      <c r="E331" s="55">
        <v>42</v>
      </c>
      <c r="F331" s="428"/>
      <c r="G331" s="49" t="s">
        <v>839</v>
      </c>
      <c r="H331" s="58">
        <v>8000273</v>
      </c>
      <c r="I331" s="280">
        <v>33000</v>
      </c>
      <c r="J331" s="431">
        <v>0.11965000000000001</v>
      </c>
      <c r="K331" s="141">
        <f t="shared" si="386"/>
        <v>3948.4500000000003</v>
      </c>
      <c r="L331" s="168">
        <f t="shared" si="387"/>
        <v>789.69</v>
      </c>
      <c r="M331" s="432">
        <v>3158.76</v>
      </c>
      <c r="N331" s="77"/>
      <c r="O331" s="75">
        <f t="shared" si="388"/>
        <v>0</v>
      </c>
      <c r="P331" s="151">
        <v>363000</v>
      </c>
      <c r="Q331" s="56">
        <v>1.2E-2</v>
      </c>
      <c r="R331" s="72">
        <f t="shared" si="389"/>
        <v>4356</v>
      </c>
      <c r="S331" s="56"/>
      <c r="T331" s="73">
        <v>4356</v>
      </c>
      <c r="U331" s="147"/>
      <c r="V331" s="88">
        <f t="shared" si="390"/>
        <v>0</v>
      </c>
      <c r="W331" s="151">
        <v>363000</v>
      </c>
      <c r="X331" s="78">
        <v>1.2999999999999999E-2</v>
      </c>
      <c r="Y331" s="88">
        <f t="shared" si="408"/>
        <v>4719</v>
      </c>
      <c r="Z331" s="99"/>
      <c r="AA331" s="432">
        <v>4719</v>
      </c>
      <c r="AB331" s="143"/>
      <c r="AC331" s="88">
        <f t="shared" si="391"/>
        <v>0</v>
      </c>
      <c r="AD331" s="151">
        <v>363000</v>
      </c>
      <c r="AE331" s="43">
        <v>1.43E-2</v>
      </c>
      <c r="AF331" s="88">
        <f t="shared" si="392"/>
        <v>5190.8999999999996</v>
      </c>
      <c r="AG331" s="99"/>
      <c r="AH331" s="164">
        <v>5191.8999999999996</v>
      </c>
      <c r="AI331" s="204">
        <v>5191.8999999999996</v>
      </c>
      <c r="AJ331" s="88">
        <f t="shared" si="393"/>
        <v>-1</v>
      </c>
      <c r="AK331" s="151">
        <v>363000</v>
      </c>
      <c r="AL331" s="6">
        <v>1.5301E-2</v>
      </c>
      <c r="AM331" s="72">
        <f t="shared" si="394"/>
        <v>5554.2629999999999</v>
      </c>
      <c r="AN331" s="141"/>
      <c r="AO331" s="164">
        <v>5554.26</v>
      </c>
      <c r="AP331" s="204">
        <v>5554.26</v>
      </c>
      <c r="AQ331" s="72">
        <f t="shared" si="395"/>
        <v>2.9999999997016857E-3</v>
      </c>
      <c r="AR331" s="151">
        <v>363000</v>
      </c>
      <c r="AS331" s="153">
        <v>1.6372000000000001E-2</v>
      </c>
      <c r="AT331" s="72">
        <f t="shared" si="396"/>
        <v>5943.0360000000001</v>
      </c>
      <c r="AU331" s="141"/>
      <c r="AV331" s="142">
        <v>5943.04</v>
      </c>
      <c r="AW331" s="204">
        <v>5943.04</v>
      </c>
      <c r="AX331" s="72">
        <f t="shared" si="397"/>
        <v>-3.9999999999054126E-3</v>
      </c>
      <c r="AY331" s="374">
        <v>301000</v>
      </c>
      <c r="AZ331" s="6">
        <v>1.6469999999999999E-2</v>
      </c>
      <c r="BA331" s="72">
        <f t="shared" si="398"/>
        <v>4957.4699999999993</v>
      </c>
      <c r="BB331" s="141"/>
      <c r="BC331" s="142">
        <v>4957.47</v>
      </c>
      <c r="BD331" s="204">
        <v>4957.47</v>
      </c>
      <c r="BE331" s="141">
        <f t="shared" si="399"/>
        <v>0</v>
      </c>
      <c r="BF331" s="151">
        <v>301000</v>
      </c>
      <c r="BG331" s="56">
        <v>1.7392000000000001E-2</v>
      </c>
      <c r="BH331" s="166">
        <f t="shared" si="400"/>
        <v>5234.9920000000002</v>
      </c>
      <c r="BI331" s="56"/>
      <c r="BJ331" s="164">
        <v>5234.9920000000002</v>
      </c>
      <c r="BK331" s="165">
        <v>5234.9920000000002</v>
      </c>
      <c r="BL331" s="166">
        <f t="shared" si="401"/>
        <v>0</v>
      </c>
      <c r="BM331" s="376">
        <v>301000</v>
      </c>
      <c r="BN331" s="58">
        <v>1.8540000000000001E-2</v>
      </c>
      <c r="BO331" s="166">
        <f t="shared" si="402"/>
        <v>5580.54</v>
      </c>
      <c r="BP331" s="56"/>
      <c r="BQ331" s="164">
        <v>5580.54</v>
      </c>
      <c r="BR331" s="147"/>
      <c r="BS331" s="166">
        <f t="shared" si="403"/>
        <v>0</v>
      </c>
      <c r="BT331" s="376">
        <v>301000</v>
      </c>
      <c r="BU331" s="56">
        <v>1.9727000000000001E-2</v>
      </c>
      <c r="BV331" s="190">
        <f t="shared" si="404"/>
        <v>5937.8270000000002</v>
      </c>
      <c r="BW331" s="56"/>
      <c r="BX331" s="164">
        <v>5937.8270000000002</v>
      </c>
      <c r="BY331" s="147"/>
      <c r="BZ331" s="190">
        <f t="shared" si="405"/>
        <v>0</v>
      </c>
      <c r="CA331" s="376">
        <v>325000</v>
      </c>
      <c r="CB331" s="440">
        <v>2.0773E-2</v>
      </c>
      <c r="CC331" s="194">
        <f t="shared" si="406"/>
        <v>6751.2250000000004</v>
      </c>
      <c r="CD331" s="190"/>
      <c r="CE331" s="142">
        <v>6751.2250000000004</v>
      </c>
      <c r="CF331" s="204"/>
      <c r="CG331" s="194">
        <f t="shared" si="407"/>
        <v>0</v>
      </c>
      <c r="CH331" s="376">
        <v>325000</v>
      </c>
      <c r="CI331" s="444">
        <v>2.1852E-2</v>
      </c>
      <c r="CJ331" s="349">
        <f t="shared" si="409"/>
        <v>7101.9</v>
      </c>
      <c r="CK331" s="194"/>
      <c r="CL331" s="142"/>
      <c r="CM331" s="218"/>
      <c r="CN331" s="445">
        <f t="shared" si="410"/>
        <v>7101.9</v>
      </c>
      <c r="CO331" s="219"/>
      <c r="CP331" s="220">
        <f t="shared" si="367"/>
        <v>7100.8989999999994</v>
      </c>
      <c r="CQ331" s="221">
        <v>0</v>
      </c>
      <c r="CR331" s="56"/>
      <c r="CS331" s="228"/>
    </row>
    <row r="332" spans="1:97" s="3" customFormat="1" ht="15" customHeight="1">
      <c r="A332" s="59" t="s">
        <v>840</v>
      </c>
      <c r="B332" s="6" t="s">
        <v>832</v>
      </c>
      <c r="C332" s="6" t="s">
        <v>827</v>
      </c>
      <c r="D332" s="274" t="s">
        <v>828</v>
      </c>
      <c r="E332" s="55">
        <v>43</v>
      </c>
      <c r="F332" s="428"/>
      <c r="G332" s="49" t="s">
        <v>833</v>
      </c>
      <c r="H332" s="58">
        <v>8000281</v>
      </c>
      <c r="I332" s="280">
        <v>25000</v>
      </c>
      <c r="J332" s="431">
        <v>0.11965000000000001</v>
      </c>
      <c r="K332" s="141">
        <f t="shared" si="386"/>
        <v>2991.25</v>
      </c>
      <c r="L332" s="168">
        <f t="shared" si="387"/>
        <v>598.25</v>
      </c>
      <c r="M332" s="432">
        <v>2393</v>
      </c>
      <c r="N332" s="77"/>
      <c r="O332" s="75">
        <f t="shared" si="388"/>
        <v>0</v>
      </c>
      <c r="P332" s="151">
        <v>574000</v>
      </c>
      <c r="Q332" s="56">
        <v>1.2E-2</v>
      </c>
      <c r="R332" s="72">
        <f t="shared" si="389"/>
        <v>6888</v>
      </c>
      <c r="S332" s="56"/>
      <c r="T332" s="73">
        <v>6888</v>
      </c>
      <c r="U332" s="147"/>
      <c r="V332" s="88">
        <f t="shared" si="390"/>
        <v>0</v>
      </c>
      <c r="W332" s="151">
        <v>574000</v>
      </c>
      <c r="X332" s="78">
        <v>1.2999999999999999E-2</v>
      </c>
      <c r="Y332" s="88">
        <f t="shared" si="408"/>
        <v>7462</v>
      </c>
      <c r="Z332" s="99"/>
      <c r="AA332" s="432">
        <v>7462</v>
      </c>
      <c r="AB332" s="143"/>
      <c r="AC332" s="88">
        <f t="shared" si="391"/>
        <v>0</v>
      </c>
      <c r="AD332" s="151">
        <v>574000</v>
      </c>
      <c r="AE332" s="43">
        <v>1.43E-2</v>
      </c>
      <c r="AF332" s="88">
        <f t="shared" si="392"/>
        <v>8208.2000000000007</v>
      </c>
      <c r="AG332" s="99"/>
      <c r="AH332" s="164">
        <v>8208.2000000000007</v>
      </c>
      <c r="AI332" s="204">
        <v>8208.2000000000007</v>
      </c>
      <c r="AJ332" s="88">
        <f t="shared" si="393"/>
        <v>0</v>
      </c>
      <c r="AK332" s="151">
        <v>574000</v>
      </c>
      <c r="AL332" s="6">
        <v>1.5301E-2</v>
      </c>
      <c r="AM332" s="72">
        <f t="shared" si="394"/>
        <v>8782.7739999999994</v>
      </c>
      <c r="AN332" s="141"/>
      <c r="AO332" s="164">
        <v>8782.77</v>
      </c>
      <c r="AP332" s="204">
        <v>8782.77</v>
      </c>
      <c r="AQ332" s="72">
        <f t="shared" si="395"/>
        <v>3.9999999989959178E-3</v>
      </c>
      <c r="AR332" s="151">
        <v>574000</v>
      </c>
      <c r="AS332" s="153">
        <v>1.6372000000000001E-2</v>
      </c>
      <c r="AT332" s="72">
        <f t="shared" si="396"/>
        <v>9397.5280000000002</v>
      </c>
      <c r="AU332" s="141"/>
      <c r="AV332" s="142">
        <v>9397.5300000000007</v>
      </c>
      <c r="AW332" s="204">
        <v>9397.5300000000007</v>
      </c>
      <c r="AX332" s="72">
        <f t="shared" si="397"/>
        <v>-2.0000000004074536E-3</v>
      </c>
      <c r="AY332" s="374">
        <v>461000</v>
      </c>
      <c r="AZ332" s="6">
        <v>1.6469999999999999E-2</v>
      </c>
      <c r="BA332" s="72">
        <f t="shared" si="398"/>
        <v>7592.6699999999992</v>
      </c>
      <c r="BB332" s="141"/>
      <c r="BC332" s="142">
        <v>7592.67</v>
      </c>
      <c r="BD332" s="204">
        <v>7592.67</v>
      </c>
      <c r="BE332" s="141">
        <f t="shared" si="399"/>
        <v>0</v>
      </c>
      <c r="BF332" s="151">
        <v>461000</v>
      </c>
      <c r="BG332" s="56">
        <v>1.7392000000000001E-2</v>
      </c>
      <c r="BH332" s="166">
        <f t="shared" si="400"/>
        <v>8017.7120000000004</v>
      </c>
      <c r="BI332" s="56"/>
      <c r="BJ332" s="164">
        <v>8017.7120000000004</v>
      </c>
      <c r="BK332" s="165">
        <v>8017.7120000000004</v>
      </c>
      <c r="BL332" s="166">
        <f t="shared" si="401"/>
        <v>0</v>
      </c>
      <c r="BM332" s="376">
        <v>461000</v>
      </c>
      <c r="BN332" s="58">
        <v>1.8540000000000001E-2</v>
      </c>
      <c r="BO332" s="166">
        <f t="shared" si="402"/>
        <v>8546.94</v>
      </c>
      <c r="BP332" s="56"/>
      <c r="BQ332" s="164">
        <v>8546.94</v>
      </c>
      <c r="BR332" s="147"/>
      <c r="BS332" s="166">
        <f t="shared" si="403"/>
        <v>0</v>
      </c>
      <c r="BT332" s="376">
        <v>461000</v>
      </c>
      <c r="BU332" s="56">
        <v>1.9727000000000001E-2</v>
      </c>
      <c r="BV332" s="190">
        <f t="shared" si="404"/>
        <v>9094.1470000000008</v>
      </c>
      <c r="BW332" s="56"/>
      <c r="BX332" s="164">
        <v>9094.1470000000008</v>
      </c>
      <c r="BY332" s="147"/>
      <c r="BZ332" s="190">
        <f t="shared" si="405"/>
        <v>0</v>
      </c>
      <c r="CA332" s="376">
        <v>500000</v>
      </c>
      <c r="CB332" s="440">
        <v>2.0773E-2</v>
      </c>
      <c r="CC332" s="194">
        <f t="shared" si="406"/>
        <v>10386.5</v>
      </c>
      <c r="CD332" s="190"/>
      <c r="CE332" s="142">
        <v>10386.5</v>
      </c>
      <c r="CF332" s="204"/>
      <c r="CG332" s="194">
        <f t="shared" si="407"/>
        <v>0</v>
      </c>
      <c r="CH332" s="376">
        <v>500000</v>
      </c>
      <c r="CI332" s="444">
        <v>2.1852E-2</v>
      </c>
      <c r="CJ332" s="349">
        <f t="shared" si="409"/>
        <v>10926</v>
      </c>
      <c r="CK332" s="194"/>
      <c r="CL332" s="142"/>
      <c r="CM332" s="218"/>
      <c r="CN332" s="445">
        <f t="shared" si="410"/>
        <v>10926</v>
      </c>
      <c r="CO332" s="219"/>
      <c r="CP332" s="220">
        <f t="shared" si="367"/>
        <v>10926.001999999999</v>
      </c>
      <c r="CQ332" s="221">
        <v>0</v>
      </c>
      <c r="CR332" s="56"/>
      <c r="CS332" s="228"/>
    </row>
    <row r="333" spans="1:97" s="3" customFormat="1" ht="15" customHeight="1">
      <c r="A333" s="59" t="s">
        <v>841</v>
      </c>
      <c r="B333" s="6" t="s">
        <v>838</v>
      </c>
      <c r="C333" s="6" t="s">
        <v>827</v>
      </c>
      <c r="D333" s="274" t="s">
        <v>828</v>
      </c>
      <c r="E333" s="55">
        <v>44</v>
      </c>
      <c r="F333" s="428"/>
      <c r="G333" s="49" t="s">
        <v>839</v>
      </c>
      <c r="H333" s="58">
        <v>8000298</v>
      </c>
      <c r="I333" s="280">
        <v>24000</v>
      </c>
      <c r="J333" s="431">
        <v>0.11965000000000001</v>
      </c>
      <c r="K333" s="141">
        <f t="shared" si="386"/>
        <v>2871.6000000000004</v>
      </c>
      <c r="L333" s="168">
        <f t="shared" si="387"/>
        <v>574.32000000000005</v>
      </c>
      <c r="M333" s="432">
        <v>2297.2800000000002</v>
      </c>
      <c r="N333" s="77"/>
      <c r="O333" s="75">
        <f t="shared" si="388"/>
        <v>0</v>
      </c>
      <c r="P333" s="151">
        <v>553000</v>
      </c>
      <c r="Q333" s="56">
        <v>1.2E-2</v>
      </c>
      <c r="R333" s="72">
        <f t="shared" si="389"/>
        <v>6636</v>
      </c>
      <c r="S333" s="56"/>
      <c r="T333" s="73">
        <v>6636</v>
      </c>
      <c r="U333" s="147"/>
      <c r="V333" s="88">
        <f t="shared" si="390"/>
        <v>0</v>
      </c>
      <c r="W333" s="151">
        <v>553000</v>
      </c>
      <c r="X333" s="78">
        <v>1.2999999999999999E-2</v>
      </c>
      <c r="Y333" s="88">
        <f t="shared" si="408"/>
        <v>7189</v>
      </c>
      <c r="Z333" s="6"/>
      <c r="AA333" s="432">
        <v>7189</v>
      </c>
      <c r="AB333" s="147"/>
      <c r="AC333" s="88">
        <f t="shared" si="391"/>
        <v>0</v>
      </c>
      <c r="AD333" s="151">
        <v>553000</v>
      </c>
      <c r="AE333" s="43">
        <v>1.43E-2</v>
      </c>
      <c r="AF333" s="88">
        <f t="shared" si="392"/>
        <v>7907.9000000000005</v>
      </c>
      <c r="AG333" s="6"/>
      <c r="AH333" s="164">
        <v>7907.9</v>
      </c>
      <c r="AI333" s="165">
        <v>7907.9</v>
      </c>
      <c r="AJ333" s="88">
        <f t="shared" si="393"/>
        <v>0</v>
      </c>
      <c r="AK333" s="151">
        <v>553000</v>
      </c>
      <c r="AL333" s="6">
        <v>1.5301E-2</v>
      </c>
      <c r="AM333" s="72">
        <f t="shared" si="394"/>
        <v>8461.4529999999995</v>
      </c>
      <c r="AN333" s="72"/>
      <c r="AO333" s="164">
        <v>8461.4500000000007</v>
      </c>
      <c r="AP333" s="165">
        <v>8461.4500000000007</v>
      </c>
      <c r="AQ333" s="72">
        <f t="shared" si="395"/>
        <v>2.999999998792191E-3</v>
      </c>
      <c r="AR333" s="151">
        <v>553000</v>
      </c>
      <c r="AS333" s="153">
        <v>1.6372000000000001E-2</v>
      </c>
      <c r="AT333" s="72">
        <f t="shared" si="396"/>
        <v>9053.7160000000003</v>
      </c>
      <c r="AU333" s="141"/>
      <c r="AV333" s="142">
        <v>9053.7199999999993</v>
      </c>
      <c r="AW333" s="204">
        <v>9053.7199999999993</v>
      </c>
      <c r="AX333" s="72">
        <f t="shared" si="397"/>
        <v>-3.9999999989959178E-3</v>
      </c>
      <c r="AY333" s="374">
        <v>370000</v>
      </c>
      <c r="AZ333" s="6">
        <v>1.6469999999999999E-2</v>
      </c>
      <c r="BA333" s="72">
        <f t="shared" si="398"/>
        <v>6093.9</v>
      </c>
      <c r="BB333" s="141"/>
      <c r="BC333" s="142">
        <v>6093.9</v>
      </c>
      <c r="BD333" s="204">
        <v>6093.9</v>
      </c>
      <c r="BE333" s="141">
        <f t="shared" si="399"/>
        <v>0</v>
      </c>
      <c r="BF333" s="151">
        <v>370000</v>
      </c>
      <c r="BG333" s="56">
        <v>1.7392000000000001E-2</v>
      </c>
      <c r="BH333" s="166">
        <f t="shared" si="400"/>
        <v>6435.0400000000009</v>
      </c>
      <c r="BI333" s="56"/>
      <c r="BJ333" s="164">
        <v>6435.04</v>
      </c>
      <c r="BK333" s="165">
        <v>6435.04</v>
      </c>
      <c r="BL333" s="166">
        <f t="shared" si="401"/>
        <v>0</v>
      </c>
      <c r="BM333" s="376">
        <v>370000</v>
      </c>
      <c r="BN333" s="58">
        <v>1.8540000000000001E-2</v>
      </c>
      <c r="BO333" s="166">
        <f t="shared" si="402"/>
        <v>6859.8</v>
      </c>
      <c r="BP333" s="56"/>
      <c r="BQ333" s="164">
        <v>6859.8</v>
      </c>
      <c r="BR333" s="147"/>
      <c r="BS333" s="166">
        <f t="shared" si="403"/>
        <v>0</v>
      </c>
      <c r="BT333" s="376">
        <v>370000</v>
      </c>
      <c r="BU333" s="56">
        <v>1.9727000000000001E-2</v>
      </c>
      <c r="BV333" s="190">
        <f t="shared" si="404"/>
        <v>7298.9900000000007</v>
      </c>
      <c r="BW333" s="56"/>
      <c r="BX333" s="164">
        <v>7298.99</v>
      </c>
      <c r="BY333" s="147"/>
      <c r="BZ333" s="190">
        <f t="shared" si="405"/>
        <v>9.0949470177292824E-13</v>
      </c>
      <c r="CA333" s="376">
        <v>400000</v>
      </c>
      <c r="CB333" s="440">
        <v>2.0773E-2</v>
      </c>
      <c r="CC333" s="194">
        <f t="shared" si="406"/>
        <v>8309.2000000000007</v>
      </c>
      <c r="CD333" s="190"/>
      <c r="CE333" s="142">
        <v>8309.2000000000007</v>
      </c>
      <c r="CF333" s="204"/>
      <c r="CG333" s="194">
        <f t="shared" si="407"/>
        <v>0</v>
      </c>
      <c r="CH333" s="376">
        <v>400000</v>
      </c>
      <c r="CI333" s="444">
        <v>2.1852E-2</v>
      </c>
      <c r="CJ333" s="349">
        <f t="shared" si="409"/>
        <v>8740.7999999999993</v>
      </c>
      <c r="CK333" s="194"/>
      <c r="CL333" s="142"/>
      <c r="CM333" s="218"/>
      <c r="CN333" s="445">
        <f t="shared" si="410"/>
        <v>8740.7999999999993</v>
      </c>
      <c r="CO333" s="219"/>
      <c r="CP333" s="220">
        <f t="shared" si="367"/>
        <v>8740.7989999999991</v>
      </c>
      <c r="CQ333" s="221">
        <v>0</v>
      </c>
      <c r="CR333" s="56"/>
      <c r="CS333" s="228"/>
    </row>
    <row r="334" spans="1:97" s="3" customFormat="1" ht="15" customHeight="1">
      <c r="A334" s="59" t="s">
        <v>842</v>
      </c>
      <c r="B334" s="6" t="s">
        <v>838</v>
      </c>
      <c r="C334" s="6" t="s">
        <v>827</v>
      </c>
      <c r="D334" s="274" t="s">
        <v>828</v>
      </c>
      <c r="E334" s="55">
        <v>45</v>
      </c>
      <c r="F334" s="428"/>
      <c r="G334" s="49" t="s">
        <v>839</v>
      </c>
      <c r="H334" s="58">
        <v>8000309</v>
      </c>
      <c r="I334" s="280">
        <v>35000</v>
      </c>
      <c r="J334" s="431">
        <v>0.11965000000000001</v>
      </c>
      <c r="K334" s="141">
        <f t="shared" si="386"/>
        <v>4187.75</v>
      </c>
      <c r="L334" s="168">
        <f t="shared" si="387"/>
        <v>837.55000000000007</v>
      </c>
      <c r="M334" s="432">
        <v>3350.2</v>
      </c>
      <c r="N334" s="77"/>
      <c r="O334" s="75">
        <f t="shared" si="388"/>
        <v>0</v>
      </c>
      <c r="P334" s="151">
        <v>477000</v>
      </c>
      <c r="Q334" s="56">
        <v>1.2E-2</v>
      </c>
      <c r="R334" s="72">
        <f t="shared" si="389"/>
        <v>5724</v>
      </c>
      <c r="S334" s="56"/>
      <c r="T334" s="73">
        <v>5724</v>
      </c>
      <c r="U334" s="147"/>
      <c r="V334" s="88">
        <f t="shared" si="390"/>
        <v>0</v>
      </c>
      <c r="W334" s="151">
        <v>477000</v>
      </c>
      <c r="X334" s="78">
        <v>1.2999999999999999E-2</v>
      </c>
      <c r="Y334" s="88">
        <f t="shared" si="408"/>
        <v>6201</v>
      </c>
      <c r="Z334" s="6"/>
      <c r="AA334" s="432">
        <v>6201</v>
      </c>
      <c r="AB334" s="147"/>
      <c r="AC334" s="88">
        <f t="shared" si="391"/>
        <v>0</v>
      </c>
      <c r="AD334" s="151">
        <v>477000</v>
      </c>
      <c r="AE334" s="43">
        <v>1.43E-2</v>
      </c>
      <c r="AF334" s="88">
        <f t="shared" si="392"/>
        <v>6821.1</v>
      </c>
      <c r="AG334" s="6"/>
      <c r="AH334" s="164">
        <v>6821.1</v>
      </c>
      <c r="AI334" s="165">
        <v>6821.1</v>
      </c>
      <c r="AJ334" s="88">
        <f t="shared" si="393"/>
        <v>0</v>
      </c>
      <c r="AK334" s="151">
        <v>477000</v>
      </c>
      <c r="AL334" s="6">
        <v>1.5301E-2</v>
      </c>
      <c r="AM334" s="72">
        <f t="shared" si="394"/>
        <v>7298.5770000000002</v>
      </c>
      <c r="AN334" s="72"/>
      <c r="AO334" s="164">
        <v>7298.58</v>
      </c>
      <c r="AP334" s="165">
        <v>7298.58</v>
      </c>
      <c r="AQ334" s="72">
        <f t="shared" si="395"/>
        <v>-2.9999999997016857E-3</v>
      </c>
      <c r="AR334" s="151">
        <v>477000</v>
      </c>
      <c r="AS334" s="153">
        <v>1.6372000000000001E-2</v>
      </c>
      <c r="AT334" s="72">
        <f t="shared" si="396"/>
        <v>7809.4440000000004</v>
      </c>
      <c r="AU334" s="141"/>
      <c r="AV334" s="142">
        <v>7809.44</v>
      </c>
      <c r="AW334" s="204">
        <v>7809.44</v>
      </c>
      <c r="AX334" s="72">
        <f t="shared" si="397"/>
        <v>4.0000000008149073E-3</v>
      </c>
      <c r="AY334" s="374">
        <v>319000</v>
      </c>
      <c r="AZ334" s="6">
        <v>1.6469999999999999E-2</v>
      </c>
      <c r="BA334" s="72">
        <f t="shared" si="398"/>
        <v>5253.9299999999994</v>
      </c>
      <c r="BB334" s="141"/>
      <c r="BC334" s="142">
        <v>5253.93</v>
      </c>
      <c r="BD334" s="204">
        <v>5253.93</v>
      </c>
      <c r="BE334" s="141">
        <f t="shared" si="399"/>
        <v>0</v>
      </c>
      <c r="BF334" s="151">
        <v>319000</v>
      </c>
      <c r="BG334" s="56">
        <v>1.7392000000000001E-2</v>
      </c>
      <c r="BH334" s="166">
        <f t="shared" si="400"/>
        <v>5548.0480000000007</v>
      </c>
      <c r="BI334" s="56"/>
      <c r="BJ334" s="164">
        <v>5548.0479999999998</v>
      </c>
      <c r="BK334" s="165">
        <v>5548.0479999999998</v>
      </c>
      <c r="BL334" s="166">
        <f t="shared" si="401"/>
        <v>0</v>
      </c>
      <c r="BM334" s="376">
        <v>319000</v>
      </c>
      <c r="BN334" s="58">
        <v>1.8540000000000001E-2</v>
      </c>
      <c r="BO334" s="166">
        <f t="shared" si="402"/>
        <v>5914.26</v>
      </c>
      <c r="BP334" s="56"/>
      <c r="BQ334" s="164">
        <v>5914.26</v>
      </c>
      <c r="BR334" s="147"/>
      <c r="BS334" s="166">
        <f t="shared" si="403"/>
        <v>0</v>
      </c>
      <c r="BT334" s="376">
        <v>319000</v>
      </c>
      <c r="BU334" s="56">
        <v>1.9727000000000001E-2</v>
      </c>
      <c r="BV334" s="190">
        <f t="shared" si="404"/>
        <v>6292.9130000000005</v>
      </c>
      <c r="BW334" s="56"/>
      <c r="BX334" s="164">
        <v>6292.9129999999996</v>
      </c>
      <c r="BY334" s="147"/>
      <c r="BZ334" s="190">
        <f t="shared" si="405"/>
        <v>9.0949470177292824E-13</v>
      </c>
      <c r="CA334" s="376">
        <v>350000</v>
      </c>
      <c r="CB334" s="440">
        <v>2.0773E-2</v>
      </c>
      <c r="CC334" s="194">
        <f t="shared" si="406"/>
        <v>7270.55</v>
      </c>
      <c r="CD334" s="190"/>
      <c r="CE334" s="142">
        <v>7270.55</v>
      </c>
      <c r="CF334" s="204"/>
      <c r="CG334" s="194">
        <f t="shared" si="407"/>
        <v>0</v>
      </c>
      <c r="CH334" s="376">
        <v>350000</v>
      </c>
      <c r="CI334" s="444">
        <v>2.1852E-2</v>
      </c>
      <c r="CJ334" s="349">
        <f t="shared" si="409"/>
        <v>7648.2</v>
      </c>
      <c r="CK334" s="194"/>
      <c r="CL334" s="142"/>
      <c r="CM334" s="218"/>
      <c r="CN334" s="445">
        <f t="shared" si="410"/>
        <v>7648.2</v>
      </c>
      <c r="CO334" s="219"/>
      <c r="CP334" s="220">
        <f t="shared" si="367"/>
        <v>7648.2010000000018</v>
      </c>
      <c r="CQ334" s="221">
        <v>0</v>
      </c>
      <c r="CR334" s="56"/>
      <c r="CS334" s="228"/>
    </row>
    <row r="335" spans="1:97" s="3" customFormat="1" ht="15" customHeight="1">
      <c r="A335" s="41" t="s">
        <v>843</v>
      </c>
      <c r="B335" s="6" t="s">
        <v>838</v>
      </c>
      <c r="C335" s="6" t="s">
        <v>827</v>
      </c>
      <c r="D335" s="274" t="s">
        <v>828</v>
      </c>
      <c r="E335" s="43">
        <v>47</v>
      </c>
      <c r="F335" s="428"/>
      <c r="G335" s="49" t="s">
        <v>45</v>
      </c>
      <c r="H335" s="191">
        <v>8000316</v>
      </c>
      <c r="I335" s="280">
        <v>999000</v>
      </c>
      <c r="J335" s="433"/>
      <c r="K335" s="141">
        <f t="shared" si="386"/>
        <v>0</v>
      </c>
      <c r="L335" s="168">
        <f t="shared" si="387"/>
        <v>0</v>
      </c>
      <c r="M335" s="432"/>
      <c r="N335" s="77"/>
      <c r="O335" s="75">
        <f t="shared" si="388"/>
        <v>0</v>
      </c>
      <c r="P335" s="151">
        <v>228000</v>
      </c>
      <c r="Q335" s="56">
        <v>1.2E-2</v>
      </c>
      <c r="R335" s="72">
        <f t="shared" si="389"/>
        <v>2736</v>
      </c>
      <c r="S335" s="56"/>
      <c r="T335" s="73"/>
      <c r="U335" s="147"/>
      <c r="V335" s="88">
        <f t="shared" si="390"/>
        <v>2736</v>
      </c>
      <c r="W335" s="151">
        <v>228000</v>
      </c>
      <c r="X335" s="78">
        <v>1.2999999999999999E-2</v>
      </c>
      <c r="Y335" s="88">
        <f t="shared" si="408"/>
        <v>2964</v>
      </c>
      <c r="Z335" s="6"/>
      <c r="AA335" s="432">
        <v>5883.52</v>
      </c>
      <c r="AB335" s="147"/>
      <c r="AC335" s="88">
        <f t="shared" si="391"/>
        <v>-2919.5200000000004</v>
      </c>
      <c r="AD335" s="151">
        <v>228000</v>
      </c>
      <c r="AE335" s="43">
        <v>1.43E-2</v>
      </c>
      <c r="AF335" s="88">
        <f t="shared" si="392"/>
        <v>3260.4</v>
      </c>
      <c r="AG335" s="6"/>
      <c r="AH335" s="164"/>
      <c r="AI335" s="165"/>
      <c r="AJ335" s="88">
        <f t="shared" si="393"/>
        <v>3260.4</v>
      </c>
      <c r="AK335" s="151">
        <v>228000</v>
      </c>
      <c r="AL335" s="6">
        <v>1.5301E-2</v>
      </c>
      <c r="AM335" s="72">
        <f t="shared" si="394"/>
        <v>3488.6280000000002</v>
      </c>
      <c r="AN335" s="72"/>
      <c r="AO335" s="164">
        <v>3488.63</v>
      </c>
      <c r="AP335" s="165">
        <v>3488.63</v>
      </c>
      <c r="AQ335" s="72">
        <f t="shared" si="395"/>
        <v>-1.9999999999527063E-3</v>
      </c>
      <c r="AR335" s="151">
        <v>228000</v>
      </c>
      <c r="AS335" s="153">
        <v>1.6372000000000001E-2</v>
      </c>
      <c r="AT335" s="72">
        <f t="shared" si="396"/>
        <v>3732.8160000000003</v>
      </c>
      <c r="AU335" s="141"/>
      <c r="AV335" s="142">
        <v>3732.82</v>
      </c>
      <c r="AW335" s="204">
        <v>3732.82</v>
      </c>
      <c r="AX335" s="72">
        <f t="shared" si="397"/>
        <v>-3.9999999999054126E-3</v>
      </c>
      <c r="AY335" s="374">
        <v>81000</v>
      </c>
      <c r="AZ335" s="6">
        <v>1.6469999999999999E-2</v>
      </c>
      <c r="BA335" s="72">
        <f t="shared" si="398"/>
        <v>1334.07</v>
      </c>
      <c r="BB335" s="141"/>
      <c r="BC335" s="142">
        <v>1334.07</v>
      </c>
      <c r="BD335" s="204">
        <v>1334.07</v>
      </c>
      <c r="BE335" s="141">
        <f t="shared" si="399"/>
        <v>0</v>
      </c>
      <c r="BF335" s="151">
        <v>81000</v>
      </c>
      <c r="BG335" s="56">
        <v>1.7392000000000001E-2</v>
      </c>
      <c r="BH335" s="166">
        <f t="shared" si="400"/>
        <v>1408.7520000000002</v>
      </c>
      <c r="BI335" s="56"/>
      <c r="BJ335" s="164">
        <v>1408.752</v>
      </c>
      <c r="BK335" s="165">
        <v>1408.752</v>
      </c>
      <c r="BL335" s="166">
        <f t="shared" si="401"/>
        <v>0</v>
      </c>
      <c r="BM335" s="374">
        <v>81000</v>
      </c>
      <c r="BN335" s="58">
        <v>1.8540000000000001E-2</v>
      </c>
      <c r="BO335" s="166">
        <f t="shared" si="402"/>
        <v>1501.74</v>
      </c>
      <c r="BP335" s="56"/>
      <c r="BQ335" s="164">
        <v>1501.74</v>
      </c>
      <c r="BR335" s="147"/>
      <c r="BS335" s="166">
        <f t="shared" si="403"/>
        <v>0</v>
      </c>
      <c r="BT335" s="374">
        <v>81000</v>
      </c>
      <c r="BU335" s="56">
        <v>1.9727000000000001E-2</v>
      </c>
      <c r="BV335" s="190">
        <f t="shared" si="404"/>
        <v>1597.8870000000002</v>
      </c>
      <c r="BW335" s="56"/>
      <c r="BX335" s="164">
        <v>1597.8869999999999</v>
      </c>
      <c r="BY335" s="147"/>
      <c r="BZ335" s="190">
        <f t="shared" si="405"/>
        <v>2.2737367544323206E-13</v>
      </c>
      <c r="CA335" s="374">
        <v>90000</v>
      </c>
      <c r="CB335" s="440">
        <v>2.0773E-2</v>
      </c>
      <c r="CC335" s="194">
        <f t="shared" si="406"/>
        <v>1869.57</v>
      </c>
      <c r="CD335" s="190"/>
      <c r="CE335" s="142">
        <v>1869.57</v>
      </c>
      <c r="CF335" s="204"/>
      <c r="CG335" s="194">
        <f t="shared" si="407"/>
        <v>0</v>
      </c>
      <c r="CH335" s="374">
        <v>90000</v>
      </c>
      <c r="CI335" s="444">
        <v>2.1852E-2</v>
      </c>
      <c r="CJ335" s="349">
        <f t="shared" si="409"/>
        <v>1966.68</v>
      </c>
      <c r="CK335" s="194"/>
      <c r="CL335" s="142"/>
      <c r="CM335" s="218"/>
      <c r="CN335" s="445">
        <f t="shared" si="410"/>
        <v>1966.68</v>
      </c>
      <c r="CO335" s="219"/>
      <c r="CP335" s="220">
        <f t="shared" si="367"/>
        <v>5043.5540000000001</v>
      </c>
      <c r="CQ335" s="221"/>
      <c r="CR335" s="56" t="s">
        <v>844</v>
      </c>
    </row>
    <row r="336" spans="1:97" s="3" customFormat="1" ht="15" customHeight="1">
      <c r="A336" s="41" t="s">
        <v>845</v>
      </c>
      <c r="B336" s="6" t="s">
        <v>838</v>
      </c>
      <c r="C336" s="6" t="s">
        <v>827</v>
      </c>
      <c r="D336" s="274" t="s">
        <v>828</v>
      </c>
      <c r="E336" s="43">
        <v>48</v>
      </c>
      <c r="F336" s="428"/>
      <c r="G336" s="49" t="s">
        <v>45</v>
      </c>
      <c r="H336" s="191">
        <v>8000323</v>
      </c>
      <c r="I336" s="280">
        <v>531200</v>
      </c>
      <c r="J336" s="433"/>
      <c r="K336" s="141">
        <f t="shared" si="386"/>
        <v>0</v>
      </c>
      <c r="L336" s="168">
        <f t="shared" si="387"/>
        <v>0</v>
      </c>
      <c r="M336" s="432"/>
      <c r="N336" s="77"/>
      <c r="O336" s="75">
        <f t="shared" si="388"/>
        <v>0</v>
      </c>
      <c r="P336" s="151">
        <v>667600</v>
      </c>
      <c r="Q336" s="56">
        <v>1.2E-2</v>
      </c>
      <c r="R336" s="72">
        <f t="shared" si="389"/>
        <v>8011.2</v>
      </c>
      <c r="S336" s="56"/>
      <c r="T336" s="73"/>
      <c r="U336" s="147"/>
      <c r="V336" s="88">
        <f t="shared" si="390"/>
        <v>8011.2</v>
      </c>
      <c r="W336" s="151">
        <v>667600</v>
      </c>
      <c r="X336" s="78">
        <v>1.2999999999999999E-2</v>
      </c>
      <c r="Y336" s="88">
        <f t="shared" si="408"/>
        <v>8678.7999999999993</v>
      </c>
      <c r="Z336" s="6"/>
      <c r="AA336" s="432">
        <v>16690</v>
      </c>
      <c r="AB336" s="147"/>
      <c r="AC336" s="88">
        <f t="shared" si="391"/>
        <v>-8011.2000000000007</v>
      </c>
      <c r="AD336" s="151">
        <v>667600</v>
      </c>
      <c r="AE336" s="43">
        <v>1.43E-2</v>
      </c>
      <c r="AF336" s="88">
        <f t="shared" si="392"/>
        <v>9546.68</v>
      </c>
      <c r="AG336" s="6"/>
      <c r="AH336" s="164"/>
      <c r="AI336" s="165"/>
      <c r="AJ336" s="88">
        <f t="shared" si="393"/>
        <v>9546.68</v>
      </c>
      <c r="AK336" s="151">
        <v>667600</v>
      </c>
      <c r="AL336" s="6">
        <v>1.5301E-2</v>
      </c>
      <c r="AM336" s="72">
        <f t="shared" si="394"/>
        <v>10214.9476</v>
      </c>
      <c r="AN336" s="72"/>
      <c r="AO336" s="164">
        <v>10214.950000000001</v>
      </c>
      <c r="AP336" s="165">
        <v>10214.950000000001</v>
      </c>
      <c r="AQ336" s="72">
        <f t="shared" si="395"/>
        <v>-2.4000000012165401E-3</v>
      </c>
      <c r="AR336" s="151">
        <v>667600</v>
      </c>
      <c r="AS336" s="153">
        <v>1.6372000000000001E-2</v>
      </c>
      <c r="AT336" s="72">
        <f t="shared" si="396"/>
        <v>10929.947200000001</v>
      </c>
      <c r="AU336" s="141"/>
      <c r="AV336" s="142">
        <v>10929.95</v>
      </c>
      <c r="AW336" s="204">
        <v>10929.95</v>
      </c>
      <c r="AX336" s="72">
        <f t="shared" si="397"/>
        <v>-2.8000000002066372E-3</v>
      </c>
      <c r="AY336" s="374">
        <v>199000</v>
      </c>
      <c r="AZ336" s="6">
        <v>1.6469999999999999E-2</v>
      </c>
      <c r="BA336" s="72">
        <f t="shared" si="398"/>
        <v>3277.5299999999997</v>
      </c>
      <c r="BB336" s="141"/>
      <c r="BC336" s="142">
        <v>3277.53</v>
      </c>
      <c r="BD336" s="204">
        <v>3277.53</v>
      </c>
      <c r="BE336" s="141">
        <f t="shared" si="399"/>
        <v>0</v>
      </c>
      <c r="BF336" s="151">
        <v>199000</v>
      </c>
      <c r="BG336" s="56">
        <v>1.7392000000000001E-2</v>
      </c>
      <c r="BH336" s="166">
        <f t="shared" si="400"/>
        <v>3461.0080000000003</v>
      </c>
      <c r="BI336" s="56"/>
      <c r="BJ336" s="164">
        <v>3461.0079999999998</v>
      </c>
      <c r="BK336" s="165">
        <v>3461.0079999999998</v>
      </c>
      <c r="BL336" s="166">
        <f t="shared" si="401"/>
        <v>0</v>
      </c>
      <c r="BM336" s="374">
        <v>199000</v>
      </c>
      <c r="BN336" s="58">
        <v>1.8540000000000001E-2</v>
      </c>
      <c r="BO336" s="166">
        <f t="shared" si="402"/>
        <v>3689.46</v>
      </c>
      <c r="BP336" s="56"/>
      <c r="BQ336" s="164">
        <v>3689.46</v>
      </c>
      <c r="BR336" s="147"/>
      <c r="BS336" s="166">
        <f t="shared" si="403"/>
        <v>0</v>
      </c>
      <c r="BT336" s="374">
        <v>199000</v>
      </c>
      <c r="BU336" s="56">
        <v>1.9727000000000001E-2</v>
      </c>
      <c r="BV336" s="190">
        <f t="shared" si="404"/>
        <v>3925.6730000000002</v>
      </c>
      <c r="BW336" s="56"/>
      <c r="BX336" s="164">
        <v>3925.6729999999998</v>
      </c>
      <c r="BY336" s="147"/>
      <c r="BZ336" s="190">
        <f t="shared" si="405"/>
        <v>4.5474735088646412E-13</v>
      </c>
      <c r="CA336" s="374">
        <v>200000</v>
      </c>
      <c r="CB336" s="440">
        <v>2.0773E-2</v>
      </c>
      <c r="CC336" s="194">
        <f t="shared" si="406"/>
        <v>4154.6000000000004</v>
      </c>
      <c r="CD336" s="190"/>
      <c r="CE336" s="142">
        <v>4154.6000000000004</v>
      </c>
      <c r="CF336" s="204"/>
      <c r="CG336" s="194">
        <f t="shared" si="407"/>
        <v>0</v>
      </c>
      <c r="CH336" s="374">
        <v>200000</v>
      </c>
      <c r="CI336" s="444">
        <v>2.1852E-2</v>
      </c>
      <c r="CJ336" s="349">
        <f t="shared" si="409"/>
        <v>4370.3999999999996</v>
      </c>
      <c r="CK336" s="194"/>
      <c r="CL336" s="142"/>
      <c r="CM336" s="218"/>
      <c r="CN336" s="445">
        <f t="shared" si="410"/>
        <v>4370.3999999999996</v>
      </c>
      <c r="CO336" s="219"/>
      <c r="CP336" s="220">
        <f t="shared" si="367"/>
        <v>13917.074799999999</v>
      </c>
      <c r="CQ336" s="221"/>
      <c r="CR336" s="56" t="s">
        <v>844</v>
      </c>
    </row>
    <row r="337" spans="1:97" s="3" customFormat="1" ht="15" customHeight="1">
      <c r="A337" s="59" t="s">
        <v>846</v>
      </c>
      <c r="B337" s="6" t="s">
        <v>838</v>
      </c>
      <c r="C337" s="6" t="s">
        <v>827</v>
      </c>
      <c r="D337" s="274" t="s">
        <v>828</v>
      </c>
      <c r="E337" s="55">
        <v>49</v>
      </c>
      <c r="F337" s="428"/>
      <c r="G337" s="49" t="s">
        <v>839</v>
      </c>
      <c r="H337" s="58">
        <v>8000330</v>
      </c>
      <c r="I337" s="280">
        <v>35500</v>
      </c>
      <c r="J337" s="431">
        <v>0.11965000000000001</v>
      </c>
      <c r="K337" s="141">
        <f t="shared" si="386"/>
        <v>4247.5749999999998</v>
      </c>
      <c r="L337" s="168">
        <f t="shared" si="387"/>
        <v>849.51499999999999</v>
      </c>
      <c r="M337" s="432">
        <v>3398.06</v>
      </c>
      <c r="N337" s="77"/>
      <c r="O337" s="75">
        <f t="shared" si="388"/>
        <v>0</v>
      </c>
      <c r="P337" s="151">
        <v>530000</v>
      </c>
      <c r="Q337" s="56">
        <v>1.2E-2</v>
      </c>
      <c r="R337" s="72">
        <f t="shared" si="389"/>
        <v>6360</v>
      </c>
      <c r="S337" s="56"/>
      <c r="T337" s="73">
        <v>6360</v>
      </c>
      <c r="U337" s="147"/>
      <c r="V337" s="88">
        <f t="shared" si="390"/>
        <v>0</v>
      </c>
      <c r="W337" s="151">
        <v>530000</v>
      </c>
      <c r="X337" s="78">
        <v>1.2999999999999999E-2</v>
      </c>
      <c r="Y337" s="88">
        <f t="shared" si="408"/>
        <v>6890</v>
      </c>
      <c r="Z337" s="6"/>
      <c r="AA337" s="432">
        <v>6890</v>
      </c>
      <c r="AB337" s="147"/>
      <c r="AC337" s="88">
        <f t="shared" si="391"/>
        <v>0</v>
      </c>
      <c r="AD337" s="151">
        <v>530000</v>
      </c>
      <c r="AE337" s="43">
        <v>1.43E-2</v>
      </c>
      <c r="AF337" s="88">
        <f t="shared" si="392"/>
        <v>7579</v>
      </c>
      <c r="AG337" s="6"/>
      <c r="AH337" s="164">
        <v>7579</v>
      </c>
      <c r="AI337" s="165">
        <v>7579</v>
      </c>
      <c r="AJ337" s="88">
        <f t="shared" si="393"/>
        <v>0</v>
      </c>
      <c r="AK337" s="151">
        <v>530000</v>
      </c>
      <c r="AL337" s="6">
        <v>1.5301E-2</v>
      </c>
      <c r="AM337" s="72">
        <f t="shared" si="394"/>
        <v>8109.53</v>
      </c>
      <c r="AN337" s="72"/>
      <c r="AO337" s="164">
        <v>8109.53</v>
      </c>
      <c r="AP337" s="165">
        <v>8109.53</v>
      </c>
      <c r="AQ337" s="72">
        <f t="shared" si="395"/>
        <v>0</v>
      </c>
      <c r="AR337" s="151">
        <v>530000</v>
      </c>
      <c r="AS337" s="153">
        <v>1.6372000000000001E-2</v>
      </c>
      <c r="AT337" s="72">
        <f t="shared" si="396"/>
        <v>8677.16</v>
      </c>
      <c r="AU337" s="141"/>
      <c r="AV337" s="142">
        <v>8677.16</v>
      </c>
      <c r="AW337" s="204">
        <v>8677.16</v>
      </c>
      <c r="AX337" s="72">
        <f t="shared" si="397"/>
        <v>0</v>
      </c>
      <c r="AY337" s="374">
        <v>355000</v>
      </c>
      <c r="AZ337" s="6">
        <v>1.6469999999999999E-2</v>
      </c>
      <c r="BA337" s="72">
        <f t="shared" si="398"/>
        <v>5846.8499999999995</v>
      </c>
      <c r="BB337" s="141"/>
      <c r="BC337" s="142">
        <v>5846.85</v>
      </c>
      <c r="BD337" s="204">
        <v>5846.85</v>
      </c>
      <c r="BE337" s="141">
        <f t="shared" si="399"/>
        <v>0</v>
      </c>
      <c r="BF337" s="151">
        <v>355000</v>
      </c>
      <c r="BG337" s="56">
        <v>1.7392000000000001E-2</v>
      </c>
      <c r="BH337" s="166">
        <f t="shared" si="400"/>
        <v>6174.1600000000008</v>
      </c>
      <c r="BI337" s="56"/>
      <c r="BJ337" s="164">
        <v>6174.16</v>
      </c>
      <c r="BK337" s="165">
        <v>6174.16</v>
      </c>
      <c r="BL337" s="166">
        <f t="shared" si="401"/>
        <v>0</v>
      </c>
      <c r="BM337" s="376">
        <v>355000</v>
      </c>
      <c r="BN337" s="58">
        <v>1.8540000000000001E-2</v>
      </c>
      <c r="BO337" s="166">
        <f t="shared" si="402"/>
        <v>6581.7000000000007</v>
      </c>
      <c r="BP337" s="56"/>
      <c r="BQ337" s="164">
        <v>6581.7</v>
      </c>
      <c r="BR337" s="147"/>
      <c r="BS337" s="166">
        <f t="shared" si="403"/>
        <v>0</v>
      </c>
      <c r="BT337" s="376">
        <v>355000</v>
      </c>
      <c r="BU337" s="56">
        <v>1.9727000000000001E-2</v>
      </c>
      <c r="BV337" s="190">
        <f t="shared" si="404"/>
        <v>7003.0850000000009</v>
      </c>
      <c r="BW337" s="56"/>
      <c r="BX337" s="164">
        <v>7003.085</v>
      </c>
      <c r="BY337" s="147"/>
      <c r="BZ337" s="190">
        <f t="shared" si="405"/>
        <v>9.0949470177292824E-13</v>
      </c>
      <c r="CA337" s="376">
        <v>380000</v>
      </c>
      <c r="CB337" s="440">
        <v>2.0773E-2</v>
      </c>
      <c r="CC337" s="194">
        <f t="shared" si="406"/>
        <v>7893.74</v>
      </c>
      <c r="CD337" s="190"/>
      <c r="CE337" s="142">
        <v>7893.74</v>
      </c>
      <c r="CF337" s="204"/>
      <c r="CG337" s="194">
        <f t="shared" si="407"/>
        <v>0</v>
      </c>
      <c r="CH337" s="376">
        <v>380000</v>
      </c>
      <c r="CI337" s="444">
        <v>2.1852E-2</v>
      </c>
      <c r="CJ337" s="349">
        <f t="shared" si="409"/>
        <v>8303.76</v>
      </c>
      <c r="CK337" s="194"/>
      <c r="CL337" s="142"/>
      <c r="CM337" s="218"/>
      <c r="CN337" s="445">
        <f t="shared" si="410"/>
        <v>8303.76</v>
      </c>
      <c r="CO337" s="219"/>
      <c r="CP337" s="220">
        <f t="shared" si="367"/>
        <v>8303.760000000002</v>
      </c>
      <c r="CQ337" s="221"/>
      <c r="CR337" s="56"/>
      <c r="CS337" s="228"/>
    </row>
    <row r="338" spans="1:97" s="3" customFormat="1" ht="15" customHeight="1">
      <c r="A338" s="59" t="s">
        <v>847</v>
      </c>
      <c r="B338" s="6" t="s">
        <v>838</v>
      </c>
      <c r="C338" s="6" t="s">
        <v>827</v>
      </c>
      <c r="D338" s="274" t="s">
        <v>828</v>
      </c>
      <c r="E338" s="55">
        <v>50</v>
      </c>
      <c r="F338" s="428"/>
      <c r="G338" s="49" t="s">
        <v>839</v>
      </c>
      <c r="H338" s="58">
        <v>8000348</v>
      </c>
      <c r="I338" s="280">
        <v>34500</v>
      </c>
      <c r="J338" s="431">
        <v>0.11965000000000001</v>
      </c>
      <c r="K338" s="141">
        <f t="shared" si="386"/>
        <v>4127.9250000000002</v>
      </c>
      <c r="L338" s="168">
        <f t="shared" si="387"/>
        <v>825.58500000000004</v>
      </c>
      <c r="M338" s="432">
        <v>3302.34</v>
      </c>
      <c r="N338" s="77"/>
      <c r="O338" s="75">
        <f t="shared" si="388"/>
        <v>0</v>
      </c>
      <c r="P338" s="151">
        <v>439000</v>
      </c>
      <c r="Q338" s="56">
        <v>1.2E-2</v>
      </c>
      <c r="R338" s="72">
        <f t="shared" si="389"/>
        <v>5268</v>
      </c>
      <c r="S338" s="56"/>
      <c r="T338" s="73">
        <v>5268</v>
      </c>
      <c r="U338" s="147"/>
      <c r="V338" s="88">
        <f t="shared" si="390"/>
        <v>0</v>
      </c>
      <c r="W338" s="151">
        <v>439000</v>
      </c>
      <c r="X338" s="78">
        <v>1.2999999999999999E-2</v>
      </c>
      <c r="Y338" s="88">
        <f t="shared" si="408"/>
        <v>5707</v>
      </c>
      <c r="Z338" s="6"/>
      <c r="AA338" s="432">
        <v>5707</v>
      </c>
      <c r="AB338" s="147"/>
      <c r="AC338" s="88">
        <f t="shared" si="391"/>
        <v>0</v>
      </c>
      <c r="AD338" s="151">
        <v>439000</v>
      </c>
      <c r="AE338" s="43">
        <v>1.43E-2</v>
      </c>
      <c r="AF338" s="88">
        <f t="shared" si="392"/>
        <v>6277.7</v>
      </c>
      <c r="AG338" s="6"/>
      <c r="AH338" s="164">
        <v>6277.7</v>
      </c>
      <c r="AI338" s="165">
        <v>6277.7</v>
      </c>
      <c r="AJ338" s="88">
        <f t="shared" si="393"/>
        <v>0</v>
      </c>
      <c r="AK338" s="151">
        <v>439000</v>
      </c>
      <c r="AL338" s="6">
        <v>1.5301E-2</v>
      </c>
      <c r="AM338" s="72">
        <f t="shared" si="394"/>
        <v>6717.1390000000001</v>
      </c>
      <c r="AN338" s="72"/>
      <c r="AO338" s="164">
        <v>6717.14</v>
      </c>
      <c r="AP338" s="165">
        <v>6717.14</v>
      </c>
      <c r="AQ338" s="72">
        <f t="shared" si="395"/>
        <v>-1.0000000002037268E-3</v>
      </c>
      <c r="AR338" s="151">
        <v>439000</v>
      </c>
      <c r="AS338" s="153">
        <v>1.6372000000000001E-2</v>
      </c>
      <c r="AT338" s="72">
        <f t="shared" si="396"/>
        <v>7187.3080000000009</v>
      </c>
      <c r="AU338" s="141"/>
      <c r="AV338" s="142">
        <v>7187.31</v>
      </c>
      <c r="AW338" s="204">
        <v>7187.31</v>
      </c>
      <c r="AX338" s="72">
        <f t="shared" si="397"/>
        <v>-1.9999999994979589E-3</v>
      </c>
      <c r="AY338" s="374">
        <v>300000</v>
      </c>
      <c r="AZ338" s="6">
        <v>1.6469999999999999E-2</v>
      </c>
      <c r="BA338" s="72">
        <f t="shared" si="398"/>
        <v>4941</v>
      </c>
      <c r="BB338" s="141"/>
      <c r="BC338" s="142">
        <v>4941</v>
      </c>
      <c r="BD338" s="204">
        <v>4941</v>
      </c>
      <c r="BE338" s="141">
        <f t="shared" si="399"/>
        <v>0</v>
      </c>
      <c r="BF338" s="151">
        <v>300000</v>
      </c>
      <c r="BG338" s="56">
        <v>1.7392000000000001E-2</v>
      </c>
      <c r="BH338" s="166">
        <f t="shared" si="400"/>
        <v>5217.6000000000004</v>
      </c>
      <c r="BI338" s="56"/>
      <c r="BJ338" s="164">
        <v>5217.6000000000004</v>
      </c>
      <c r="BK338" s="165">
        <v>5217.6000000000004</v>
      </c>
      <c r="BL338" s="166">
        <f t="shared" si="401"/>
        <v>0</v>
      </c>
      <c r="BM338" s="376">
        <v>300000</v>
      </c>
      <c r="BN338" s="58">
        <v>1.8540000000000001E-2</v>
      </c>
      <c r="BO338" s="166">
        <f t="shared" si="402"/>
        <v>5562</v>
      </c>
      <c r="BP338" s="56"/>
      <c r="BQ338" s="164">
        <v>5562</v>
      </c>
      <c r="BR338" s="147"/>
      <c r="BS338" s="166">
        <f t="shared" si="403"/>
        <v>0</v>
      </c>
      <c r="BT338" s="376">
        <v>300000</v>
      </c>
      <c r="BU338" s="56">
        <v>1.9727000000000001E-2</v>
      </c>
      <c r="BV338" s="190">
        <f t="shared" si="404"/>
        <v>5918.1</v>
      </c>
      <c r="BW338" s="56"/>
      <c r="BX338" s="164">
        <v>5918.1</v>
      </c>
      <c r="BY338" s="147"/>
      <c r="BZ338" s="190">
        <f t="shared" si="405"/>
        <v>0</v>
      </c>
      <c r="CA338" s="376">
        <v>330000</v>
      </c>
      <c r="CB338" s="440">
        <v>2.0773E-2</v>
      </c>
      <c r="CC338" s="194">
        <f t="shared" si="406"/>
        <v>6855.09</v>
      </c>
      <c r="CD338" s="190"/>
      <c r="CE338" s="142">
        <v>6855.09</v>
      </c>
      <c r="CF338" s="204"/>
      <c r="CG338" s="194">
        <f t="shared" si="407"/>
        <v>0</v>
      </c>
      <c r="CH338" s="376">
        <v>330000</v>
      </c>
      <c r="CI338" s="444">
        <v>2.1852E-2</v>
      </c>
      <c r="CJ338" s="349">
        <f t="shared" si="409"/>
        <v>7211.16</v>
      </c>
      <c r="CK338" s="194"/>
      <c r="CL338" s="142"/>
      <c r="CM338" s="218"/>
      <c r="CN338" s="445">
        <f t="shared" si="410"/>
        <v>7211.16</v>
      </c>
      <c r="CO338" s="219"/>
      <c r="CP338" s="220">
        <f t="shared" si="367"/>
        <v>7211.1570000000002</v>
      </c>
      <c r="CQ338" s="221">
        <v>0</v>
      </c>
      <c r="CR338" s="56"/>
      <c r="CS338" s="228"/>
    </row>
    <row r="339" spans="1:97" s="3" customFormat="1" ht="15" customHeight="1">
      <c r="A339" s="59" t="s">
        <v>848</v>
      </c>
      <c r="B339" s="6" t="s">
        <v>826</v>
      </c>
      <c r="C339" s="6" t="s">
        <v>827</v>
      </c>
      <c r="D339" s="274" t="s">
        <v>828</v>
      </c>
      <c r="E339" s="55">
        <v>51</v>
      </c>
      <c r="F339" s="428"/>
      <c r="G339" s="49" t="s">
        <v>45</v>
      </c>
      <c r="H339" s="58">
        <v>8000355</v>
      </c>
      <c r="I339" s="280">
        <v>24000</v>
      </c>
      <c r="J339" s="431">
        <v>0.11965000000000001</v>
      </c>
      <c r="K339" s="141">
        <f t="shared" si="386"/>
        <v>2871.6000000000004</v>
      </c>
      <c r="L339" s="168">
        <f t="shared" si="387"/>
        <v>574.32000000000005</v>
      </c>
      <c r="M339" s="432">
        <v>2297.2800000000002</v>
      </c>
      <c r="N339" s="77"/>
      <c r="O339" s="75">
        <f t="shared" si="388"/>
        <v>0</v>
      </c>
      <c r="P339" s="151">
        <v>621000</v>
      </c>
      <c r="Q339" s="56">
        <v>1.2E-2</v>
      </c>
      <c r="R339" s="72">
        <f t="shared" si="389"/>
        <v>7452</v>
      </c>
      <c r="S339" s="56"/>
      <c r="T339" s="73">
        <v>7452</v>
      </c>
      <c r="U339" s="147"/>
      <c r="V339" s="88">
        <f t="shared" si="390"/>
        <v>0</v>
      </c>
      <c r="W339" s="151">
        <v>621000</v>
      </c>
      <c r="X339" s="78">
        <v>1.2999999999999999E-2</v>
      </c>
      <c r="Y339" s="88">
        <f t="shared" si="408"/>
        <v>8073</v>
      </c>
      <c r="Z339" s="6"/>
      <c r="AA339" s="432">
        <v>8073</v>
      </c>
      <c r="AB339" s="147"/>
      <c r="AC339" s="88">
        <f t="shared" si="391"/>
        <v>0</v>
      </c>
      <c r="AD339" s="151">
        <v>621000</v>
      </c>
      <c r="AE339" s="43">
        <v>1.43E-2</v>
      </c>
      <c r="AF339" s="88">
        <f t="shared" si="392"/>
        <v>8880.2999999999993</v>
      </c>
      <c r="AG339" s="6"/>
      <c r="AH339" s="164">
        <v>8880.2999999999993</v>
      </c>
      <c r="AI339" s="165">
        <v>8880.2999999999993</v>
      </c>
      <c r="AJ339" s="88">
        <f t="shared" si="393"/>
        <v>0</v>
      </c>
      <c r="AK339" s="151">
        <v>621000</v>
      </c>
      <c r="AL339" s="6">
        <v>1.5301E-2</v>
      </c>
      <c r="AM339" s="72">
        <f t="shared" si="394"/>
        <v>9501.9210000000003</v>
      </c>
      <c r="AN339" s="72"/>
      <c r="AO339" s="164">
        <v>9501.92</v>
      </c>
      <c r="AP339" s="165">
        <v>9501.92</v>
      </c>
      <c r="AQ339" s="72">
        <f t="shared" si="395"/>
        <v>1.0000000002037268E-3</v>
      </c>
      <c r="AR339" s="151">
        <v>621000</v>
      </c>
      <c r="AS339" s="153">
        <v>1.6372000000000001E-2</v>
      </c>
      <c r="AT339" s="72">
        <f t="shared" si="396"/>
        <v>10167.012000000001</v>
      </c>
      <c r="AU339" s="141"/>
      <c r="AV339" s="142">
        <v>10167.01</v>
      </c>
      <c r="AW339" s="204">
        <v>10167.01</v>
      </c>
      <c r="AX339" s="72">
        <f t="shared" si="397"/>
        <v>2.0000000004074536E-3</v>
      </c>
      <c r="AY339" s="374">
        <v>403000</v>
      </c>
      <c r="AZ339" s="6">
        <v>1.6469999999999999E-2</v>
      </c>
      <c r="BA339" s="72">
        <f t="shared" si="398"/>
        <v>6637.41</v>
      </c>
      <c r="BB339" s="141"/>
      <c r="BC339" s="142">
        <v>6637.41</v>
      </c>
      <c r="BD339" s="204">
        <v>6637.41</v>
      </c>
      <c r="BE339" s="141">
        <f t="shared" si="399"/>
        <v>0</v>
      </c>
      <c r="BF339" s="151">
        <v>403000</v>
      </c>
      <c r="BG339" s="56">
        <v>1.7392000000000001E-2</v>
      </c>
      <c r="BH339" s="166">
        <f t="shared" si="400"/>
        <v>7008.9760000000006</v>
      </c>
      <c r="BI339" s="56"/>
      <c r="BJ339" s="164">
        <v>7008.9759999999997</v>
      </c>
      <c r="BK339" s="165">
        <v>7008.9759999999997</v>
      </c>
      <c r="BL339" s="166">
        <f t="shared" si="401"/>
        <v>0</v>
      </c>
      <c r="BM339" s="376">
        <v>403000</v>
      </c>
      <c r="BN339" s="58">
        <v>1.8540000000000001E-2</v>
      </c>
      <c r="BO339" s="166">
        <f t="shared" si="402"/>
        <v>7471.6200000000008</v>
      </c>
      <c r="BP339" s="56"/>
      <c r="BQ339" s="164">
        <v>7471.62</v>
      </c>
      <c r="BR339" s="147"/>
      <c r="BS339" s="166">
        <f t="shared" si="403"/>
        <v>0</v>
      </c>
      <c r="BT339" s="376">
        <v>403000</v>
      </c>
      <c r="BU339" s="56">
        <v>1.9727000000000001E-2</v>
      </c>
      <c r="BV339" s="190">
        <f t="shared" si="404"/>
        <v>7949.9810000000007</v>
      </c>
      <c r="BW339" s="56"/>
      <c r="BX339" s="164">
        <v>7949.9809999999998</v>
      </c>
      <c r="BY339" s="147"/>
      <c r="BZ339" s="190">
        <f t="shared" si="405"/>
        <v>9.0949470177292824E-13</v>
      </c>
      <c r="CA339" s="376">
        <v>430000</v>
      </c>
      <c r="CB339" s="440">
        <v>2.0773E-2</v>
      </c>
      <c r="CC339" s="194">
        <f t="shared" si="406"/>
        <v>8932.39</v>
      </c>
      <c r="CD339" s="190"/>
      <c r="CE339" s="142">
        <v>8932.39</v>
      </c>
      <c r="CF339" s="204"/>
      <c r="CG339" s="194">
        <f t="shared" si="407"/>
        <v>0</v>
      </c>
      <c r="CH339" s="376">
        <v>430000</v>
      </c>
      <c r="CI339" s="444">
        <v>2.1852E-2</v>
      </c>
      <c r="CJ339" s="349">
        <f t="shared" si="409"/>
        <v>9396.36</v>
      </c>
      <c r="CK339" s="194"/>
      <c r="CL339" s="142"/>
      <c r="CM339" s="218"/>
      <c r="CN339" s="445">
        <f t="shared" si="410"/>
        <v>9396.36</v>
      </c>
      <c r="CO339" s="219"/>
      <c r="CP339" s="220">
        <f t="shared" si="367"/>
        <v>9396.3630000000012</v>
      </c>
      <c r="CQ339" s="221">
        <v>0</v>
      </c>
      <c r="CR339" s="56"/>
      <c r="CS339" s="228"/>
    </row>
    <row r="340" spans="1:97" s="3" customFormat="1" ht="15" customHeight="1">
      <c r="A340" s="59" t="s">
        <v>849</v>
      </c>
      <c r="B340" s="6" t="s">
        <v>838</v>
      </c>
      <c r="C340" s="6" t="s">
        <v>827</v>
      </c>
      <c r="D340" s="274" t="s">
        <v>828</v>
      </c>
      <c r="E340" s="55">
        <v>52</v>
      </c>
      <c r="F340" s="428"/>
      <c r="G340" s="49" t="s">
        <v>839</v>
      </c>
      <c r="H340" s="58">
        <v>8000362</v>
      </c>
      <c r="I340" s="280">
        <v>79700</v>
      </c>
      <c r="J340" s="431">
        <v>0.11965000000000001</v>
      </c>
      <c r="K340" s="141">
        <v>3282.16</v>
      </c>
      <c r="L340" s="168">
        <f t="shared" si="387"/>
        <v>656.43200000000002</v>
      </c>
      <c r="M340" s="432">
        <v>2625.73</v>
      </c>
      <c r="N340" s="77"/>
      <c r="O340" s="75">
        <f t="shared" si="388"/>
        <v>-1.9999999999527063E-3</v>
      </c>
      <c r="P340" s="151">
        <v>564700</v>
      </c>
      <c r="Q340" s="56">
        <v>1.2E-2</v>
      </c>
      <c r="R340" s="72">
        <f t="shared" si="389"/>
        <v>6776.4000000000005</v>
      </c>
      <c r="S340" s="56"/>
      <c r="T340" s="73">
        <v>6776.4</v>
      </c>
      <c r="U340" s="147"/>
      <c r="V340" s="88">
        <f t="shared" si="390"/>
        <v>0</v>
      </c>
      <c r="W340" s="151">
        <v>564700</v>
      </c>
      <c r="X340" s="78">
        <v>1.2999999999999999E-2</v>
      </c>
      <c r="Y340" s="88">
        <f t="shared" si="408"/>
        <v>7341.0999999999995</v>
      </c>
      <c r="Z340" s="99"/>
      <c r="AA340" s="432">
        <v>7341.1</v>
      </c>
      <c r="AB340" s="143"/>
      <c r="AC340" s="88">
        <f t="shared" si="391"/>
        <v>0</v>
      </c>
      <c r="AD340" s="151">
        <v>564700</v>
      </c>
      <c r="AE340" s="43">
        <v>1.43E-2</v>
      </c>
      <c r="AF340" s="88">
        <f t="shared" si="392"/>
        <v>8075.21</v>
      </c>
      <c r="AG340" s="99"/>
      <c r="AH340" s="164">
        <v>8075.21</v>
      </c>
      <c r="AI340" s="204">
        <v>8075.21</v>
      </c>
      <c r="AJ340" s="88">
        <f t="shared" si="393"/>
        <v>0</v>
      </c>
      <c r="AK340" s="151">
        <v>564700</v>
      </c>
      <c r="AL340" s="6">
        <v>1.5301E-2</v>
      </c>
      <c r="AM340" s="72">
        <f t="shared" si="394"/>
        <v>8640.4747000000007</v>
      </c>
      <c r="AN340" s="141"/>
      <c r="AO340" s="164">
        <v>8640.4699999999993</v>
      </c>
      <c r="AP340" s="204">
        <v>8640.4699999999993</v>
      </c>
      <c r="AQ340" s="72">
        <f t="shared" si="395"/>
        <v>4.7000000013213139E-3</v>
      </c>
      <c r="AR340" s="151">
        <v>564700</v>
      </c>
      <c r="AS340" s="153">
        <v>1.6372000000000001E-2</v>
      </c>
      <c r="AT340" s="72">
        <f t="shared" si="396"/>
        <v>9245.2684000000008</v>
      </c>
      <c r="AU340" s="141"/>
      <c r="AV340" s="142">
        <v>9245.27</v>
      </c>
      <c r="AW340" s="204">
        <v>9245.27</v>
      </c>
      <c r="AX340" s="72">
        <f t="shared" si="397"/>
        <v>-1.5999999995983671E-3</v>
      </c>
      <c r="AY340" s="374">
        <v>323000</v>
      </c>
      <c r="AZ340" s="6">
        <v>1.6469999999999999E-2</v>
      </c>
      <c r="BA340" s="72">
        <f t="shared" si="398"/>
        <v>5319.8099999999995</v>
      </c>
      <c r="BB340" s="141"/>
      <c r="BC340" s="142">
        <v>5319.81</v>
      </c>
      <c r="BD340" s="204">
        <v>5319.81</v>
      </c>
      <c r="BE340" s="141">
        <f t="shared" si="399"/>
        <v>0</v>
      </c>
      <c r="BF340" s="151">
        <v>323000</v>
      </c>
      <c r="BG340" s="56">
        <v>1.7392000000000001E-2</v>
      </c>
      <c r="BH340" s="166">
        <f t="shared" si="400"/>
        <v>5617.616</v>
      </c>
      <c r="BI340" s="56"/>
      <c r="BJ340" s="164">
        <v>5617.616</v>
      </c>
      <c r="BK340" s="165">
        <v>5617.616</v>
      </c>
      <c r="BL340" s="166">
        <f t="shared" si="401"/>
        <v>0</v>
      </c>
      <c r="BM340" s="374">
        <v>323000</v>
      </c>
      <c r="BN340" s="58">
        <v>1.8540000000000001E-2</v>
      </c>
      <c r="BO340" s="166">
        <f t="shared" si="402"/>
        <v>5988.42</v>
      </c>
      <c r="BP340" s="56"/>
      <c r="BQ340" s="164">
        <v>5988.42</v>
      </c>
      <c r="BR340" s="147"/>
      <c r="BS340" s="166">
        <f t="shared" si="403"/>
        <v>0</v>
      </c>
      <c r="BT340" s="374">
        <v>323000</v>
      </c>
      <c r="BU340" s="56">
        <v>1.9727000000000001E-2</v>
      </c>
      <c r="BV340" s="190">
        <f t="shared" si="404"/>
        <v>6371.8210000000008</v>
      </c>
      <c r="BW340" s="56"/>
      <c r="BX340" s="164">
        <v>6371.8209999999999</v>
      </c>
      <c r="BY340" s="147"/>
      <c r="BZ340" s="190">
        <f t="shared" si="405"/>
        <v>9.0949470177292824E-13</v>
      </c>
      <c r="CA340" s="374">
        <v>340000</v>
      </c>
      <c r="CB340" s="440">
        <v>2.0773E-2</v>
      </c>
      <c r="CC340" s="194">
        <f t="shared" si="406"/>
        <v>7062.82</v>
      </c>
      <c r="CD340" s="190"/>
      <c r="CE340" s="142">
        <v>7062.82</v>
      </c>
      <c r="CF340" s="204"/>
      <c r="CG340" s="194">
        <f t="shared" si="407"/>
        <v>0</v>
      </c>
      <c r="CH340" s="374">
        <v>340000</v>
      </c>
      <c r="CI340" s="444">
        <v>2.1852E-2</v>
      </c>
      <c r="CJ340" s="349">
        <f t="shared" si="409"/>
        <v>7429.68</v>
      </c>
      <c r="CK340" s="194"/>
      <c r="CL340" s="142"/>
      <c r="CM340" s="218"/>
      <c r="CN340" s="445">
        <f t="shared" si="410"/>
        <v>7429.68</v>
      </c>
      <c r="CO340" s="219"/>
      <c r="CP340" s="220">
        <f t="shared" si="367"/>
        <v>7429.6811000000034</v>
      </c>
      <c r="CQ340" s="221">
        <v>0</v>
      </c>
      <c r="CR340" s="56"/>
      <c r="CS340" s="228"/>
    </row>
    <row r="341" spans="1:97" s="3" customFormat="1" ht="15" customHeight="1">
      <c r="A341" s="59" t="s">
        <v>850</v>
      </c>
      <c r="B341" s="6" t="s">
        <v>838</v>
      </c>
      <c r="C341" s="6" t="s">
        <v>827</v>
      </c>
      <c r="D341" s="274" t="s">
        <v>828</v>
      </c>
      <c r="E341" s="55">
        <v>53</v>
      </c>
      <c r="F341" s="428"/>
      <c r="G341" s="49" t="s">
        <v>839</v>
      </c>
      <c r="H341" s="58">
        <v>8000379</v>
      </c>
      <c r="I341" s="280">
        <v>24500</v>
      </c>
      <c r="J341" s="431">
        <v>0.11965000000000001</v>
      </c>
      <c r="K341" s="141">
        <f t="shared" si="386"/>
        <v>2931.4250000000002</v>
      </c>
      <c r="L341" s="168">
        <f t="shared" si="387"/>
        <v>586.28500000000008</v>
      </c>
      <c r="M341" s="432">
        <v>2345.14</v>
      </c>
      <c r="N341" s="77"/>
      <c r="O341" s="75">
        <f t="shared" si="388"/>
        <v>0</v>
      </c>
      <c r="P341" s="151">
        <v>559000</v>
      </c>
      <c r="Q341" s="56">
        <v>1.2E-2</v>
      </c>
      <c r="R341" s="72">
        <f t="shared" si="389"/>
        <v>6708</v>
      </c>
      <c r="S341" s="56"/>
      <c r="T341" s="73">
        <v>6708</v>
      </c>
      <c r="U341" s="147"/>
      <c r="V341" s="88">
        <f t="shared" si="390"/>
        <v>0</v>
      </c>
      <c r="W341" s="151">
        <v>559000</v>
      </c>
      <c r="X341" s="78">
        <v>1.2999999999999999E-2</v>
      </c>
      <c r="Y341" s="88">
        <f t="shared" si="408"/>
        <v>7267</v>
      </c>
      <c r="Z341" s="99"/>
      <c r="AA341" s="432">
        <v>7267</v>
      </c>
      <c r="AB341" s="143"/>
      <c r="AC341" s="88">
        <f t="shared" si="391"/>
        <v>0</v>
      </c>
      <c r="AD341" s="151">
        <v>559000</v>
      </c>
      <c r="AE341" s="43">
        <v>1.43E-2</v>
      </c>
      <c r="AF341" s="88">
        <f t="shared" si="392"/>
        <v>7993.7</v>
      </c>
      <c r="AG341" s="99"/>
      <c r="AH341" s="164">
        <v>7993.7</v>
      </c>
      <c r="AI341" s="204">
        <v>7993.7</v>
      </c>
      <c r="AJ341" s="88">
        <f t="shared" si="393"/>
        <v>0</v>
      </c>
      <c r="AK341" s="151">
        <v>559000</v>
      </c>
      <c r="AL341" s="6">
        <v>1.5301E-2</v>
      </c>
      <c r="AM341" s="72">
        <f t="shared" si="394"/>
        <v>8553.259</v>
      </c>
      <c r="AN341" s="141"/>
      <c r="AO341" s="164">
        <v>8553.26</v>
      </c>
      <c r="AP341" s="204">
        <v>8553.26</v>
      </c>
      <c r="AQ341" s="72">
        <f t="shared" si="395"/>
        <v>-1.0000000002037268E-3</v>
      </c>
      <c r="AR341" s="151">
        <v>559000</v>
      </c>
      <c r="AS341" s="153">
        <v>1.6372000000000001E-2</v>
      </c>
      <c r="AT341" s="72">
        <f t="shared" si="396"/>
        <v>9151.9480000000003</v>
      </c>
      <c r="AU341" s="141"/>
      <c r="AV341" s="142">
        <v>9151.9500000000007</v>
      </c>
      <c r="AW341" s="204">
        <v>9151.9500000000007</v>
      </c>
      <c r="AX341" s="72">
        <f t="shared" si="397"/>
        <v>-2.0000000004074536E-3</v>
      </c>
      <c r="AY341" s="374">
        <v>385000</v>
      </c>
      <c r="AZ341" s="6">
        <v>1.6469999999999999E-2</v>
      </c>
      <c r="BA341" s="72">
        <f t="shared" si="398"/>
        <v>6340.95</v>
      </c>
      <c r="BB341" s="141"/>
      <c r="BC341" s="142">
        <v>6340.95</v>
      </c>
      <c r="BD341" s="204">
        <v>6340.95</v>
      </c>
      <c r="BE341" s="141">
        <f t="shared" si="399"/>
        <v>0</v>
      </c>
      <c r="BF341" s="151">
        <v>385000</v>
      </c>
      <c r="BG341" s="56">
        <v>1.7392000000000001E-2</v>
      </c>
      <c r="BH341" s="166">
        <f t="shared" si="400"/>
        <v>6695.92</v>
      </c>
      <c r="BI341" s="56"/>
      <c r="BJ341" s="164">
        <v>6695.92</v>
      </c>
      <c r="BK341" s="165">
        <v>6695.92</v>
      </c>
      <c r="BL341" s="166">
        <f t="shared" si="401"/>
        <v>0</v>
      </c>
      <c r="BM341" s="376">
        <v>385000</v>
      </c>
      <c r="BN341" s="58">
        <v>1.8540000000000001E-2</v>
      </c>
      <c r="BO341" s="166">
        <f t="shared" si="402"/>
        <v>7137.9000000000005</v>
      </c>
      <c r="BP341" s="56"/>
      <c r="BQ341" s="164">
        <v>7137.9</v>
      </c>
      <c r="BR341" s="147"/>
      <c r="BS341" s="166">
        <f t="shared" si="403"/>
        <v>0</v>
      </c>
      <c r="BT341" s="376">
        <v>385000</v>
      </c>
      <c r="BU341" s="56">
        <v>1.9727000000000001E-2</v>
      </c>
      <c r="BV341" s="190">
        <f t="shared" si="404"/>
        <v>7594.8950000000004</v>
      </c>
      <c r="BW341" s="56"/>
      <c r="BX341" s="164">
        <v>7594.8950000000004</v>
      </c>
      <c r="BY341" s="147"/>
      <c r="BZ341" s="190">
        <f t="shared" si="405"/>
        <v>0</v>
      </c>
      <c r="CA341" s="376">
        <v>410000</v>
      </c>
      <c r="CB341" s="440">
        <v>2.0773E-2</v>
      </c>
      <c r="CC341" s="194">
        <f t="shared" si="406"/>
        <v>8516.93</v>
      </c>
      <c r="CD341" s="190"/>
      <c r="CE341" s="142">
        <v>8516.93</v>
      </c>
      <c r="CF341" s="204"/>
      <c r="CG341" s="194">
        <f t="shared" si="407"/>
        <v>0</v>
      </c>
      <c r="CH341" s="376">
        <v>410000</v>
      </c>
      <c r="CI341" s="444">
        <v>2.1852E-2</v>
      </c>
      <c r="CJ341" s="349">
        <f t="shared" si="409"/>
        <v>8959.32</v>
      </c>
      <c r="CK341" s="194"/>
      <c r="CL341" s="142"/>
      <c r="CM341" s="218"/>
      <c r="CN341" s="445">
        <f t="shared" si="410"/>
        <v>8959.32</v>
      </c>
      <c r="CO341" s="219"/>
      <c r="CP341" s="220">
        <f t="shared" si="367"/>
        <v>8959.3169999999991</v>
      </c>
      <c r="CQ341" s="221">
        <v>0</v>
      </c>
      <c r="CR341" s="56"/>
      <c r="CS341" s="228"/>
    </row>
    <row r="342" spans="1:97" s="3" customFormat="1" ht="15" customHeight="1">
      <c r="A342" s="59" t="s">
        <v>851</v>
      </c>
      <c r="B342" s="6" t="s">
        <v>838</v>
      </c>
      <c r="C342" s="6" t="s">
        <v>827</v>
      </c>
      <c r="D342" s="274" t="s">
        <v>828</v>
      </c>
      <c r="E342" s="55">
        <v>54</v>
      </c>
      <c r="F342" s="428"/>
      <c r="G342" s="49" t="s">
        <v>839</v>
      </c>
      <c r="H342" s="58">
        <v>8000387</v>
      </c>
      <c r="I342" s="280">
        <v>23500</v>
      </c>
      <c r="J342" s="431">
        <v>0.11965000000000001</v>
      </c>
      <c r="K342" s="141">
        <f t="shared" si="386"/>
        <v>2811.7750000000001</v>
      </c>
      <c r="L342" s="168">
        <f t="shared" si="387"/>
        <v>562.35500000000002</v>
      </c>
      <c r="M342" s="432">
        <v>2249.42</v>
      </c>
      <c r="N342" s="77"/>
      <c r="O342" s="75">
        <f t="shared" si="388"/>
        <v>0</v>
      </c>
      <c r="P342" s="151">
        <v>528000</v>
      </c>
      <c r="Q342" s="56">
        <v>1.2E-2</v>
      </c>
      <c r="R342" s="72">
        <f t="shared" si="389"/>
        <v>6336</v>
      </c>
      <c r="S342" s="56"/>
      <c r="T342" s="73">
        <v>6336</v>
      </c>
      <c r="U342" s="147"/>
      <c r="V342" s="88">
        <f t="shared" si="390"/>
        <v>0</v>
      </c>
      <c r="W342" s="151">
        <v>528000</v>
      </c>
      <c r="X342" s="78">
        <v>1.2999999999999999E-2</v>
      </c>
      <c r="Y342" s="88">
        <f t="shared" si="408"/>
        <v>6864</v>
      </c>
      <c r="Z342" s="99"/>
      <c r="AA342" s="432">
        <v>6864</v>
      </c>
      <c r="AB342" s="143"/>
      <c r="AC342" s="88">
        <f t="shared" si="391"/>
        <v>0</v>
      </c>
      <c r="AD342" s="151">
        <v>528000</v>
      </c>
      <c r="AE342" s="43">
        <v>1.43E-2</v>
      </c>
      <c r="AF342" s="88">
        <f t="shared" si="392"/>
        <v>7550.4000000000005</v>
      </c>
      <c r="AG342" s="99"/>
      <c r="AH342" s="164">
        <v>7550.4</v>
      </c>
      <c r="AI342" s="204">
        <v>7550.4</v>
      </c>
      <c r="AJ342" s="88">
        <f t="shared" si="393"/>
        <v>0</v>
      </c>
      <c r="AK342" s="151">
        <v>528000</v>
      </c>
      <c r="AL342" s="6">
        <v>1.5301E-2</v>
      </c>
      <c r="AM342" s="72">
        <f t="shared" si="394"/>
        <v>8078.9279999999999</v>
      </c>
      <c r="AN342" s="141"/>
      <c r="AO342" s="164">
        <v>8078.93</v>
      </c>
      <c r="AP342" s="204">
        <v>8078.93</v>
      </c>
      <c r="AQ342" s="72">
        <f t="shared" si="395"/>
        <v>-2.0000000004074536E-3</v>
      </c>
      <c r="AR342" s="151">
        <v>528000</v>
      </c>
      <c r="AS342" s="153">
        <v>1.6372000000000001E-2</v>
      </c>
      <c r="AT342" s="72">
        <f t="shared" si="396"/>
        <v>8644.4160000000011</v>
      </c>
      <c r="AU342" s="141"/>
      <c r="AV342" s="142">
        <v>8644.42</v>
      </c>
      <c r="AW342" s="204">
        <v>8644.42</v>
      </c>
      <c r="AX342" s="72">
        <f t="shared" si="397"/>
        <v>-3.9999999989959178E-3</v>
      </c>
      <c r="AY342" s="374">
        <v>374000</v>
      </c>
      <c r="AZ342" s="6">
        <v>1.6469999999999999E-2</v>
      </c>
      <c r="BA342" s="72">
        <f t="shared" si="398"/>
        <v>6159.78</v>
      </c>
      <c r="BB342" s="141"/>
      <c r="BC342" s="142">
        <v>6159.78</v>
      </c>
      <c r="BD342" s="204">
        <v>6159.78</v>
      </c>
      <c r="BE342" s="141">
        <f t="shared" si="399"/>
        <v>0</v>
      </c>
      <c r="BF342" s="151">
        <v>374000</v>
      </c>
      <c r="BG342" s="56">
        <v>1.7392000000000001E-2</v>
      </c>
      <c r="BH342" s="166">
        <f t="shared" si="400"/>
        <v>6504.6080000000002</v>
      </c>
      <c r="BI342" s="56"/>
      <c r="BJ342" s="164">
        <v>6504.6080000000002</v>
      </c>
      <c r="BK342" s="165">
        <v>6504.6080000000002</v>
      </c>
      <c r="BL342" s="166">
        <f t="shared" si="401"/>
        <v>0</v>
      </c>
      <c r="BM342" s="376">
        <v>374000</v>
      </c>
      <c r="BN342" s="58">
        <v>1.8540000000000001E-2</v>
      </c>
      <c r="BO342" s="166">
        <f t="shared" si="402"/>
        <v>6933.96</v>
      </c>
      <c r="BP342" s="56"/>
      <c r="BQ342" s="164">
        <v>6933.96</v>
      </c>
      <c r="BR342" s="147"/>
      <c r="BS342" s="166">
        <f t="shared" si="403"/>
        <v>0</v>
      </c>
      <c r="BT342" s="376">
        <v>374000</v>
      </c>
      <c r="BU342" s="56">
        <v>1.9727000000000001E-2</v>
      </c>
      <c r="BV342" s="190">
        <f t="shared" si="404"/>
        <v>7377.8980000000001</v>
      </c>
      <c r="BW342" s="56"/>
      <c r="BX342" s="164">
        <v>7377.8980000000001</v>
      </c>
      <c r="BY342" s="147"/>
      <c r="BZ342" s="190">
        <f t="shared" si="405"/>
        <v>0</v>
      </c>
      <c r="CA342" s="376">
        <v>400000</v>
      </c>
      <c r="CB342" s="440">
        <v>2.0773E-2</v>
      </c>
      <c r="CC342" s="194">
        <f t="shared" si="406"/>
        <v>8309.2000000000007</v>
      </c>
      <c r="CD342" s="190"/>
      <c r="CE342" s="142">
        <v>8309.2000000000007</v>
      </c>
      <c r="CF342" s="204"/>
      <c r="CG342" s="194">
        <f t="shared" si="407"/>
        <v>0</v>
      </c>
      <c r="CH342" s="376">
        <v>400000</v>
      </c>
      <c r="CI342" s="444">
        <v>2.1852E-2</v>
      </c>
      <c r="CJ342" s="349">
        <f t="shared" si="409"/>
        <v>8740.7999999999993</v>
      </c>
      <c r="CK342" s="194"/>
      <c r="CL342" s="142"/>
      <c r="CM342" s="218"/>
      <c r="CN342" s="445">
        <f t="shared" si="410"/>
        <v>8740.7999999999993</v>
      </c>
      <c r="CO342" s="219"/>
      <c r="CP342" s="220">
        <f t="shared" si="367"/>
        <v>8740.7939999999999</v>
      </c>
      <c r="CQ342" s="221">
        <v>0</v>
      </c>
      <c r="CR342" s="56"/>
      <c r="CS342" s="228"/>
    </row>
    <row r="343" spans="1:97" s="3" customFormat="1" ht="15" customHeight="1">
      <c r="A343" s="59" t="s">
        <v>852</v>
      </c>
      <c r="B343" s="6" t="s">
        <v>838</v>
      </c>
      <c r="C343" s="6" t="s">
        <v>827</v>
      </c>
      <c r="D343" s="274" t="s">
        <v>828</v>
      </c>
      <c r="E343" s="55">
        <v>55</v>
      </c>
      <c r="F343" s="428"/>
      <c r="G343" s="49" t="s">
        <v>839</v>
      </c>
      <c r="H343" s="58">
        <v>8000394</v>
      </c>
      <c r="I343" s="280">
        <v>191700</v>
      </c>
      <c r="J343" s="431">
        <v>0.10065</v>
      </c>
      <c r="K343" s="141">
        <v>4292.1099999999997</v>
      </c>
      <c r="L343" s="168">
        <f t="shared" si="387"/>
        <v>858.42200000000003</v>
      </c>
      <c r="M343" s="432">
        <v>3433.69</v>
      </c>
      <c r="N343" s="77"/>
      <c r="O343" s="75">
        <f t="shared" si="388"/>
        <v>-2.0000000004074536E-3</v>
      </c>
      <c r="P343" s="151">
        <v>748200</v>
      </c>
      <c r="Q343" s="56">
        <v>1.2E-2</v>
      </c>
      <c r="R343" s="72">
        <f t="shared" si="389"/>
        <v>8978.4</v>
      </c>
      <c r="S343" s="56"/>
      <c r="T343" s="73">
        <v>8978.4</v>
      </c>
      <c r="U343" s="147"/>
      <c r="V343" s="88">
        <f t="shared" si="390"/>
        <v>0</v>
      </c>
      <c r="W343" s="151">
        <v>748200</v>
      </c>
      <c r="X343" s="78">
        <v>1.2999999999999999E-2</v>
      </c>
      <c r="Y343" s="88">
        <f t="shared" si="408"/>
        <v>9726.6</v>
      </c>
      <c r="Z343" s="121"/>
      <c r="AA343" s="432">
        <v>9726.6</v>
      </c>
      <c r="AB343" s="256"/>
      <c r="AC343" s="88">
        <f t="shared" si="391"/>
        <v>0</v>
      </c>
      <c r="AD343" s="151">
        <v>748200</v>
      </c>
      <c r="AE343" s="43">
        <v>1.43E-2</v>
      </c>
      <c r="AF343" s="88">
        <f t="shared" si="392"/>
        <v>10699.26</v>
      </c>
      <c r="AG343" s="121"/>
      <c r="AH343" s="164">
        <v>10699.26</v>
      </c>
      <c r="AI343" s="165">
        <v>10699.26</v>
      </c>
      <c r="AJ343" s="88">
        <f t="shared" si="393"/>
        <v>0</v>
      </c>
      <c r="AK343" s="151">
        <v>748200</v>
      </c>
      <c r="AL343" s="6">
        <v>1.5301E-2</v>
      </c>
      <c r="AM343" s="72">
        <f t="shared" si="394"/>
        <v>11448.208200000001</v>
      </c>
      <c r="AN343" s="72"/>
      <c r="AO343" s="164">
        <v>11448.21</v>
      </c>
      <c r="AP343" s="165">
        <v>11448.21</v>
      </c>
      <c r="AQ343" s="72">
        <f t="shared" si="395"/>
        <v>-1.799999998183921E-3</v>
      </c>
      <c r="AR343" s="151">
        <v>748200</v>
      </c>
      <c r="AS343" s="153">
        <v>1.6372000000000001E-2</v>
      </c>
      <c r="AT343" s="72">
        <f t="shared" si="396"/>
        <v>12249.530400000001</v>
      </c>
      <c r="AU343" s="72"/>
      <c r="AV343" s="142">
        <v>12249.53</v>
      </c>
      <c r="AW343" s="204">
        <v>12249.53</v>
      </c>
      <c r="AX343" s="72">
        <f t="shared" si="397"/>
        <v>4.0000000080908649E-4</v>
      </c>
      <c r="AY343" s="255">
        <v>785000</v>
      </c>
      <c r="AZ343" s="6">
        <v>1.6469999999999999E-2</v>
      </c>
      <c r="BA343" s="72">
        <f t="shared" si="398"/>
        <v>12928.949999999999</v>
      </c>
      <c r="BB343" s="141"/>
      <c r="BC343" s="142">
        <v>12928.95</v>
      </c>
      <c r="BD343" s="204">
        <v>12928.95</v>
      </c>
      <c r="BE343" s="141">
        <f t="shared" si="399"/>
        <v>0</v>
      </c>
      <c r="BF343" s="151">
        <v>785000</v>
      </c>
      <c r="BG343" s="56">
        <v>1.7392000000000001E-2</v>
      </c>
      <c r="BH343" s="166">
        <f t="shared" si="400"/>
        <v>13652.720000000001</v>
      </c>
      <c r="BI343" s="56"/>
      <c r="BJ343" s="164">
        <v>13652.72</v>
      </c>
      <c r="BK343" s="165">
        <v>13652.72</v>
      </c>
      <c r="BL343" s="166">
        <f t="shared" si="401"/>
        <v>0</v>
      </c>
      <c r="BM343" s="376">
        <v>785000</v>
      </c>
      <c r="BN343" s="58">
        <v>1.8540000000000001E-2</v>
      </c>
      <c r="BO343" s="166">
        <f t="shared" si="402"/>
        <v>14553.900000000001</v>
      </c>
      <c r="BP343" s="56"/>
      <c r="BQ343" s="164">
        <v>14553.9</v>
      </c>
      <c r="BR343" s="147"/>
      <c r="BS343" s="166">
        <f t="shared" si="403"/>
        <v>0</v>
      </c>
      <c r="BT343" s="376">
        <v>785000</v>
      </c>
      <c r="BU343" s="56">
        <v>1.9727000000000001E-2</v>
      </c>
      <c r="BV343" s="190">
        <f t="shared" si="404"/>
        <v>15485.695000000002</v>
      </c>
      <c r="BW343" s="56"/>
      <c r="BX343" s="164">
        <v>15485.695</v>
      </c>
      <c r="BY343" s="147"/>
      <c r="BZ343" s="190">
        <f t="shared" si="405"/>
        <v>1.8189894035458565E-12</v>
      </c>
      <c r="CA343" s="376">
        <v>850000</v>
      </c>
      <c r="CB343" s="440">
        <v>2.0773E-2</v>
      </c>
      <c r="CC343" s="194">
        <f t="shared" si="406"/>
        <v>17657.05</v>
      </c>
      <c r="CD343" s="190"/>
      <c r="CE343" s="142">
        <v>17657.05</v>
      </c>
      <c r="CF343" s="204"/>
      <c r="CG343" s="194">
        <f t="shared" si="407"/>
        <v>0</v>
      </c>
      <c r="CH343" s="376">
        <v>850000</v>
      </c>
      <c r="CI343" s="444">
        <v>2.1852E-2</v>
      </c>
      <c r="CJ343" s="349">
        <f t="shared" si="409"/>
        <v>18574.2</v>
      </c>
      <c r="CK343" s="194"/>
      <c r="CL343" s="142"/>
      <c r="CM343" s="218"/>
      <c r="CN343" s="445">
        <f t="shared" si="410"/>
        <v>18574.2</v>
      </c>
      <c r="CO343" s="219"/>
      <c r="CP343" s="220">
        <f t="shared" si="367"/>
        <v>18574.196600000003</v>
      </c>
      <c r="CQ343" s="221">
        <v>0</v>
      </c>
      <c r="CR343" s="56"/>
      <c r="CS343" s="228"/>
    </row>
    <row r="344" spans="1:97" s="3" customFormat="1" ht="15" customHeight="1">
      <c r="A344" s="59" t="s">
        <v>853</v>
      </c>
      <c r="B344" s="6" t="s">
        <v>854</v>
      </c>
      <c r="C344" s="6" t="s">
        <v>827</v>
      </c>
      <c r="D344" s="274" t="s">
        <v>828</v>
      </c>
      <c r="E344" s="43">
        <v>157</v>
      </c>
      <c r="F344" s="428"/>
      <c r="G344" s="41" t="s">
        <v>41</v>
      </c>
      <c r="H344" s="58">
        <v>8001189</v>
      </c>
      <c r="I344" s="280">
        <v>176700</v>
      </c>
      <c r="J344" s="431">
        <v>0.11965000000000001</v>
      </c>
      <c r="K344" s="141">
        <v>3270.59</v>
      </c>
      <c r="L344" s="168">
        <f t="shared" si="387"/>
        <v>654.11800000000005</v>
      </c>
      <c r="M344" s="432">
        <v>2616.4699999999998</v>
      </c>
      <c r="N344" s="77"/>
      <c r="O344" s="75">
        <f t="shared" si="388"/>
        <v>2.0000000004074536E-3</v>
      </c>
      <c r="P344" s="151">
        <v>821000</v>
      </c>
      <c r="Q344" s="56">
        <v>1.2E-2</v>
      </c>
      <c r="R344" s="72">
        <f t="shared" si="389"/>
        <v>9852</v>
      </c>
      <c r="S344" s="56"/>
      <c r="T344" s="73">
        <v>9852</v>
      </c>
      <c r="U344" s="147"/>
      <c r="V344" s="88">
        <f t="shared" si="390"/>
        <v>0</v>
      </c>
      <c r="W344" s="434">
        <v>750000</v>
      </c>
      <c r="X344" s="78">
        <v>1.2999999999999999E-2</v>
      </c>
      <c r="Y344" s="88">
        <f t="shared" si="408"/>
        <v>9750</v>
      </c>
      <c r="Z344" s="99"/>
      <c r="AA344" s="432">
        <v>9750</v>
      </c>
      <c r="AB344" s="143"/>
      <c r="AC344" s="88">
        <f t="shared" si="391"/>
        <v>0</v>
      </c>
      <c r="AD344" s="434">
        <v>750000</v>
      </c>
      <c r="AE344" s="43">
        <v>1.43E-2</v>
      </c>
      <c r="AF344" s="88">
        <f t="shared" si="392"/>
        <v>10725</v>
      </c>
      <c r="AG344" s="99"/>
      <c r="AH344" s="164">
        <v>10725</v>
      </c>
      <c r="AI344" s="204">
        <v>10725</v>
      </c>
      <c r="AJ344" s="88">
        <f t="shared" si="393"/>
        <v>0</v>
      </c>
      <c r="AK344" s="434">
        <v>750000</v>
      </c>
      <c r="AL344" s="6">
        <v>1.5301E-2</v>
      </c>
      <c r="AM344" s="72">
        <f t="shared" si="394"/>
        <v>11475.75</v>
      </c>
      <c r="AN344" s="141"/>
      <c r="AO344" s="164">
        <v>11475.75</v>
      </c>
      <c r="AP344" s="204">
        <v>11475.75</v>
      </c>
      <c r="AQ344" s="72">
        <f t="shared" si="395"/>
        <v>0</v>
      </c>
      <c r="AR344" s="434">
        <v>750000</v>
      </c>
      <c r="AS344" s="153">
        <v>1.6372000000000001E-2</v>
      </c>
      <c r="AT344" s="72">
        <f t="shared" si="396"/>
        <v>12279</v>
      </c>
      <c r="AU344" s="141"/>
      <c r="AV344" s="142">
        <v>12279</v>
      </c>
      <c r="AW344" s="204">
        <v>12279</v>
      </c>
      <c r="AX344" s="72">
        <f t="shared" si="397"/>
        <v>0</v>
      </c>
      <c r="AY344" s="374">
        <v>858000</v>
      </c>
      <c r="AZ344" s="6">
        <v>1.6469999999999999E-2</v>
      </c>
      <c r="BA344" s="72">
        <f t="shared" si="398"/>
        <v>14131.259999999998</v>
      </c>
      <c r="BB344" s="141"/>
      <c r="BC344" s="142">
        <v>14131.26</v>
      </c>
      <c r="BD344" s="204">
        <v>14131.26</v>
      </c>
      <c r="BE344" s="141">
        <f t="shared" si="399"/>
        <v>0</v>
      </c>
      <c r="BF344" s="151">
        <v>858000</v>
      </c>
      <c r="BG344" s="56">
        <v>1.7392000000000001E-2</v>
      </c>
      <c r="BH344" s="166">
        <f t="shared" si="400"/>
        <v>14922.336000000001</v>
      </c>
      <c r="BI344" s="56"/>
      <c r="BJ344" s="164">
        <v>14922.335999999999</v>
      </c>
      <c r="BK344" s="165">
        <v>14922.335999999999</v>
      </c>
      <c r="BL344" s="166">
        <f t="shared" si="401"/>
        <v>0</v>
      </c>
      <c r="BM344" s="376">
        <v>858000</v>
      </c>
      <c r="BN344" s="58">
        <v>1.8540000000000001E-2</v>
      </c>
      <c r="BO344" s="166">
        <f t="shared" si="402"/>
        <v>15907.320000000002</v>
      </c>
      <c r="BP344" s="56"/>
      <c r="BQ344" s="164">
        <v>15907.32</v>
      </c>
      <c r="BR344" s="147"/>
      <c r="BS344" s="166">
        <f t="shared" si="403"/>
        <v>0</v>
      </c>
      <c r="BT344" s="376">
        <v>858000</v>
      </c>
      <c r="BU344" s="56">
        <v>1.9727000000000001E-2</v>
      </c>
      <c r="BV344" s="190">
        <f t="shared" si="404"/>
        <v>16925.766</v>
      </c>
      <c r="BW344" s="56"/>
      <c r="BX344" s="164">
        <v>16925.766</v>
      </c>
      <c r="BY344" s="147"/>
      <c r="BZ344" s="190">
        <f t="shared" si="405"/>
        <v>0</v>
      </c>
      <c r="CA344" s="376">
        <v>910000</v>
      </c>
      <c r="CB344" s="440">
        <v>2.0773E-2</v>
      </c>
      <c r="CC344" s="194">
        <f t="shared" si="406"/>
        <v>18903.43</v>
      </c>
      <c r="CD344" s="190"/>
      <c r="CE344" s="142">
        <v>18903.43</v>
      </c>
      <c r="CF344" s="204"/>
      <c r="CG344" s="194">
        <f t="shared" si="407"/>
        <v>0</v>
      </c>
      <c r="CH344" s="376">
        <v>910000</v>
      </c>
      <c r="CI344" s="444">
        <v>2.1852E-2</v>
      </c>
      <c r="CJ344" s="349">
        <f t="shared" si="409"/>
        <v>19885.32</v>
      </c>
      <c r="CK344" s="194"/>
      <c r="CL344" s="142"/>
      <c r="CM344" s="218"/>
      <c r="CN344" s="445">
        <f t="shared" si="410"/>
        <v>19885.32</v>
      </c>
      <c r="CO344" s="219"/>
      <c r="CP344" s="220">
        <f t="shared" si="367"/>
        <v>19885.322</v>
      </c>
      <c r="CQ344" s="221">
        <v>0</v>
      </c>
      <c r="CR344" s="56"/>
      <c r="CS344" s="228"/>
    </row>
    <row r="345" spans="1:97" s="3" customFormat="1" ht="15" customHeight="1">
      <c r="A345" s="59" t="s">
        <v>855</v>
      </c>
      <c r="B345" s="6" t="s">
        <v>856</v>
      </c>
      <c r="C345" s="6" t="s">
        <v>827</v>
      </c>
      <c r="D345" s="274" t="s">
        <v>828</v>
      </c>
      <c r="E345" s="43">
        <v>157</v>
      </c>
      <c r="F345" s="428"/>
      <c r="G345" s="41" t="s">
        <v>340</v>
      </c>
      <c r="H345" s="58"/>
      <c r="I345" s="280"/>
      <c r="J345" s="431"/>
      <c r="K345" s="141"/>
      <c r="L345" s="168"/>
      <c r="M345" s="432"/>
      <c r="N345" s="77"/>
      <c r="O345" s="75"/>
      <c r="P345" s="151"/>
      <c r="Q345" s="56"/>
      <c r="R345" s="72"/>
      <c r="S345" s="56"/>
      <c r="T345" s="73"/>
      <c r="U345" s="147"/>
      <c r="V345" s="88"/>
      <c r="W345" s="434"/>
      <c r="X345" s="78"/>
      <c r="Y345" s="88"/>
      <c r="Z345" s="99"/>
      <c r="AA345" s="432"/>
      <c r="AB345" s="143"/>
      <c r="AC345" s="88"/>
      <c r="AD345" s="434"/>
      <c r="AE345" s="43"/>
      <c r="AF345" s="88"/>
      <c r="AG345" s="99"/>
      <c r="AH345" s="164"/>
      <c r="AI345" s="204"/>
      <c r="AJ345" s="88"/>
      <c r="AK345" s="434"/>
      <c r="AL345" s="6"/>
      <c r="AM345" s="72"/>
      <c r="AN345" s="141"/>
      <c r="AO345" s="164"/>
      <c r="AP345" s="204"/>
      <c r="AQ345" s="72"/>
      <c r="AR345" s="434"/>
      <c r="AS345" s="153"/>
      <c r="AT345" s="72"/>
      <c r="AU345" s="141"/>
      <c r="AV345" s="142"/>
      <c r="AW345" s="204"/>
      <c r="AX345" s="72"/>
      <c r="AY345" s="374"/>
      <c r="AZ345" s="6"/>
      <c r="BA345" s="72"/>
      <c r="BB345" s="141"/>
      <c r="BC345" s="142"/>
      <c r="BD345" s="204"/>
      <c r="BE345" s="141"/>
      <c r="BF345" s="151"/>
      <c r="BG345" s="56"/>
      <c r="BH345" s="166"/>
      <c r="BI345" s="56"/>
      <c r="BJ345" s="164"/>
      <c r="BK345" s="165"/>
      <c r="BL345" s="166"/>
      <c r="BM345" s="376"/>
      <c r="BN345" s="58"/>
      <c r="BO345" s="166"/>
      <c r="BP345" s="56"/>
      <c r="BQ345" s="164"/>
      <c r="BR345" s="147"/>
      <c r="BS345" s="166"/>
      <c r="BT345" s="376"/>
      <c r="BU345" s="56"/>
      <c r="BV345" s="190"/>
      <c r="BW345" s="56"/>
      <c r="BX345" s="164"/>
      <c r="BY345" s="147"/>
      <c r="BZ345" s="190"/>
      <c r="CA345" s="376"/>
      <c r="CB345" s="440"/>
      <c r="CC345" s="194"/>
      <c r="CD345" s="190"/>
      <c r="CE345" s="142"/>
      <c r="CF345" s="204"/>
      <c r="CG345" s="194"/>
      <c r="CH345" s="376"/>
      <c r="CI345" s="194"/>
      <c r="CJ345" s="349"/>
      <c r="CK345" s="194"/>
      <c r="CL345" s="142"/>
      <c r="CM345" s="218"/>
      <c r="CN345" s="446"/>
      <c r="CO345" s="219"/>
      <c r="CP345" s="220">
        <f t="shared" si="367"/>
        <v>0</v>
      </c>
      <c r="CQ345" s="221"/>
      <c r="CR345" s="56"/>
      <c r="CS345" s="358" t="s">
        <v>42</v>
      </c>
    </row>
    <row r="346" spans="1:97" s="3" customFormat="1" ht="15" customHeight="1">
      <c r="A346" s="59" t="s">
        <v>857</v>
      </c>
      <c r="B346" s="6" t="s">
        <v>858</v>
      </c>
      <c r="C346" s="6" t="s">
        <v>827</v>
      </c>
      <c r="D346" s="274" t="s">
        <v>828</v>
      </c>
      <c r="E346" s="43">
        <v>894</v>
      </c>
      <c r="F346" s="428"/>
      <c r="G346" s="49" t="s">
        <v>45</v>
      </c>
      <c r="H346" s="58">
        <v>8301870</v>
      </c>
      <c r="I346" s="280">
        <v>49500</v>
      </c>
      <c r="J346" s="431">
        <v>0.11965000000000001</v>
      </c>
      <c r="K346" s="141">
        <f>I346*J346</f>
        <v>5922.6750000000002</v>
      </c>
      <c r="L346" s="168">
        <f t="shared" ref="L346:L351" si="411">K346*20%</f>
        <v>1184.5350000000001</v>
      </c>
      <c r="M346" s="432">
        <v>4738.1400000000003</v>
      </c>
      <c r="N346" s="77"/>
      <c r="O346" s="75">
        <f t="shared" ref="O346:O351" si="412">K346-L346-M346</f>
        <v>0</v>
      </c>
      <c r="P346" s="151">
        <v>2279000</v>
      </c>
      <c r="Q346" s="56">
        <v>1.2E-2</v>
      </c>
      <c r="R346" s="72">
        <f t="shared" ref="R346:R351" si="413">P346*Q346</f>
        <v>27348</v>
      </c>
      <c r="S346" s="56"/>
      <c r="T346" s="73">
        <v>27348</v>
      </c>
      <c r="U346" s="147"/>
      <c r="V346" s="88">
        <f t="shared" ref="V346:V351" si="414">R346-S346-T346</f>
        <v>0</v>
      </c>
      <c r="W346" s="151">
        <v>2279000</v>
      </c>
      <c r="X346" s="78">
        <v>1.2999999999999999E-2</v>
      </c>
      <c r="Y346" s="88">
        <f t="shared" ref="Y346:Y351" si="415">W346*X346</f>
        <v>29627</v>
      </c>
      <c r="Z346" s="99"/>
      <c r="AA346" s="432">
        <v>29627</v>
      </c>
      <c r="AB346" s="143"/>
      <c r="AC346" s="88">
        <f t="shared" ref="AC346:AC351" si="416">Y346-Z346-AA346</f>
        <v>0</v>
      </c>
      <c r="AD346" s="151">
        <v>2279000</v>
      </c>
      <c r="AE346" s="43">
        <v>1.43E-2</v>
      </c>
      <c r="AF346" s="88">
        <f t="shared" ref="AF346:AF351" si="417">AD346*AE346</f>
        <v>32589.7</v>
      </c>
      <c r="AG346" s="99"/>
      <c r="AH346" s="164">
        <v>32589.7</v>
      </c>
      <c r="AI346" s="204">
        <v>32589.7</v>
      </c>
      <c r="AJ346" s="88">
        <f t="shared" ref="AJ346:AJ351" si="418">AF346-AG346-AH346</f>
        <v>0</v>
      </c>
      <c r="AK346" s="151">
        <v>2279000</v>
      </c>
      <c r="AL346" s="6">
        <v>1.5301E-2</v>
      </c>
      <c r="AM346" s="72">
        <f t="shared" ref="AM346:AM351" si="419">AK346*AL346</f>
        <v>34870.978999999999</v>
      </c>
      <c r="AN346" s="141"/>
      <c r="AO346" s="164">
        <v>34870.980000000003</v>
      </c>
      <c r="AP346" s="204">
        <v>34870.980000000003</v>
      </c>
      <c r="AQ346" s="72">
        <f t="shared" ref="AQ346:AQ351" si="420">AM346-AN346-AO346</f>
        <v>-1.0000000038417056E-3</v>
      </c>
      <c r="AR346" s="151">
        <v>2279000</v>
      </c>
      <c r="AS346" s="153">
        <v>1.6372000000000001E-2</v>
      </c>
      <c r="AT346" s="72">
        <f t="shared" ref="AT346:AT351" si="421">AR346*AS346</f>
        <v>37311.788</v>
      </c>
      <c r="AU346" s="141"/>
      <c r="AV346" s="142">
        <v>37311.79</v>
      </c>
      <c r="AW346" s="204">
        <v>37311.79</v>
      </c>
      <c r="AX346" s="72">
        <f t="shared" ref="AX346:AX351" si="422">AT346-AU346-AV346</f>
        <v>-2.0000000004074536E-3</v>
      </c>
      <c r="AY346" s="374">
        <v>3378000</v>
      </c>
      <c r="AZ346" s="6">
        <v>1.6469999999999999E-2</v>
      </c>
      <c r="BA346" s="72">
        <f t="shared" ref="BA346:BA351" si="423">AY346*AZ346</f>
        <v>55635.659999999996</v>
      </c>
      <c r="BB346" s="141"/>
      <c r="BC346" s="142">
        <v>55635.66</v>
      </c>
      <c r="BD346" s="204">
        <v>55635.66</v>
      </c>
      <c r="BE346" s="141">
        <f t="shared" ref="BE346:BE351" si="424">BA346-BB346-BC346</f>
        <v>0</v>
      </c>
      <c r="BF346" s="151">
        <v>3378000</v>
      </c>
      <c r="BG346" s="56">
        <v>1.7392000000000001E-2</v>
      </c>
      <c r="BH346" s="166">
        <f t="shared" ref="BH346:BH351" si="425">BF346*BG346</f>
        <v>58750.176000000007</v>
      </c>
      <c r="BI346" s="56"/>
      <c r="BJ346" s="164">
        <v>58750.175999999999</v>
      </c>
      <c r="BK346" s="165">
        <v>58750.175999999999</v>
      </c>
      <c r="BL346" s="166">
        <f t="shared" ref="BL346:BL351" si="426">BH346-BI346-BJ346</f>
        <v>0</v>
      </c>
      <c r="BM346" s="376">
        <v>3378000</v>
      </c>
      <c r="BN346" s="58">
        <v>1.8540000000000001E-2</v>
      </c>
      <c r="BO346" s="166">
        <f t="shared" ref="BO346:BO351" si="427">BM346*BN346</f>
        <v>62628.12</v>
      </c>
      <c r="BP346" s="56"/>
      <c r="BQ346" s="164">
        <v>62628.12</v>
      </c>
      <c r="BR346" s="147"/>
      <c r="BS346" s="166">
        <f t="shared" ref="BS346:BS351" si="428">BO346-BP346-BQ346</f>
        <v>0</v>
      </c>
      <c r="BT346" s="376">
        <v>3378000</v>
      </c>
      <c r="BU346" s="56">
        <v>1.9727000000000001E-2</v>
      </c>
      <c r="BV346" s="190">
        <f t="shared" ref="BV346:BV351" si="429">BT346*BU346</f>
        <v>66637.806000000011</v>
      </c>
      <c r="BW346" s="56"/>
      <c r="BX346" s="164">
        <v>66637.805999999997</v>
      </c>
      <c r="BY346" s="147"/>
      <c r="BZ346" s="190">
        <f t="shared" ref="BZ346:BZ351" si="430">BV346-BX346-BW346</f>
        <v>1.4551915228366852E-11</v>
      </c>
      <c r="CA346" s="376">
        <v>3600000</v>
      </c>
      <c r="CB346" s="440">
        <v>2.0773E-2</v>
      </c>
      <c r="CC346" s="194">
        <f t="shared" ref="CC346:CC351" si="431">CA346*CB346</f>
        <v>74782.8</v>
      </c>
      <c r="CD346" s="190"/>
      <c r="CE346" s="142">
        <v>74782.8</v>
      </c>
      <c r="CF346" s="204"/>
      <c r="CG346" s="194">
        <f t="shared" ref="CG346:CG351" si="432">CC346-CD346-CE346</f>
        <v>0</v>
      </c>
      <c r="CH346" s="376">
        <v>3600000</v>
      </c>
      <c r="CI346" s="444">
        <v>2.1852E-2</v>
      </c>
      <c r="CJ346" s="349">
        <f t="shared" si="409"/>
        <v>78667.199999999997</v>
      </c>
      <c r="CK346" s="194"/>
      <c r="CL346" s="142"/>
      <c r="CM346" s="218"/>
      <c r="CN346" s="445">
        <f t="shared" si="410"/>
        <v>78667.199999999997</v>
      </c>
      <c r="CO346" s="219"/>
      <c r="CP346" s="220">
        <f t="shared" si="367"/>
        <v>78667.197000000015</v>
      </c>
      <c r="CQ346" s="221">
        <v>0</v>
      </c>
      <c r="CR346" s="56"/>
    </row>
    <row r="347" spans="1:97" s="3" customFormat="1" ht="15" customHeight="1">
      <c r="A347" s="59" t="s">
        <v>859</v>
      </c>
      <c r="B347" s="6" t="s">
        <v>858</v>
      </c>
      <c r="C347" s="6" t="s">
        <v>827</v>
      </c>
      <c r="D347" s="274" t="s">
        <v>828</v>
      </c>
      <c r="E347" s="43">
        <v>896</v>
      </c>
      <c r="F347" s="429"/>
      <c r="G347" s="49" t="s">
        <v>45</v>
      </c>
      <c r="H347" s="58"/>
      <c r="I347" s="280">
        <v>14000</v>
      </c>
      <c r="J347" s="433"/>
      <c r="K347" s="141">
        <f>I347*J347</f>
        <v>0</v>
      </c>
      <c r="L347" s="168">
        <f t="shared" si="411"/>
        <v>0</v>
      </c>
      <c r="M347" s="432"/>
      <c r="N347" s="77"/>
      <c r="O347" s="75">
        <f t="shared" si="412"/>
        <v>0</v>
      </c>
      <c r="P347" s="151">
        <v>1770000</v>
      </c>
      <c r="Q347" s="56">
        <v>1.2E-2</v>
      </c>
      <c r="R347" s="72">
        <f t="shared" si="413"/>
        <v>21240</v>
      </c>
      <c r="S347" s="56"/>
      <c r="T347" s="73"/>
      <c r="U347" s="147"/>
      <c r="V347" s="88">
        <f t="shared" si="414"/>
        <v>21240</v>
      </c>
      <c r="W347" s="151">
        <v>1770000</v>
      </c>
      <c r="X347" s="78">
        <v>1.2999999999999999E-2</v>
      </c>
      <c r="Y347" s="88">
        <f t="shared" si="415"/>
        <v>23010</v>
      </c>
      <c r="Z347" s="99"/>
      <c r="AA347" s="432">
        <v>44250</v>
      </c>
      <c r="AB347" s="143"/>
      <c r="AC347" s="88">
        <f t="shared" si="416"/>
        <v>-21240</v>
      </c>
      <c r="AD347" s="151">
        <v>1770000</v>
      </c>
      <c r="AE347" s="43">
        <v>1.43E-2</v>
      </c>
      <c r="AF347" s="88">
        <f t="shared" si="417"/>
        <v>25311</v>
      </c>
      <c r="AG347" s="99"/>
      <c r="AH347" s="142">
        <v>25311</v>
      </c>
      <c r="AI347" s="204"/>
      <c r="AJ347" s="88">
        <f t="shared" si="418"/>
        <v>0</v>
      </c>
      <c r="AK347" s="151">
        <v>1770000</v>
      </c>
      <c r="AL347" s="6">
        <v>1.5301E-2</v>
      </c>
      <c r="AM347" s="72">
        <f t="shared" si="419"/>
        <v>27082.77</v>
      </c>
      <c r="AN347" s="141"/>
      <c r="AO347" s="142">
        <v>27082.77</v>
      </c>
      <c r="AP347" s="204">
        <v>27082.77</v>
      </c>
      <c r="AQ347" s="72">
        <f t="shared" si="420"/>
        <v>0</v>
      </c>
      <c r="AR347" s="151">
        <v>1770000</v>
      </c>
      <c r="AS347" s="153">
        <v>1.6372000000000001E-2</v>
      </c>
      <c r="AT347" s="72">
        <f t="shared" si="421"/>
        <v>28978.440000000002</v>
      </c>
      <c r="AU347" s="141"/>
      <c r="AV347" s="142">
        <v>28978.44</v>
      </c>
      <c r="AW347" s="204">
        <v>28978.44</v>
      </c>
      <c r="AX347" s="72">
        <f t="shared" si="422"/>
        <v>0</v>
      </c>
      <c r="AY347" s="374">
        <v>444000</v>
      </c>
      <c r="AZ347" s="6">
        <v>1.6469999999999999E-2</v>
      </c>
      <c r="BA347" s="72">
        <f t="shared" si="423"/>
        <v>7312.6799999999994</v>
      </c>
      <c r="BB347" s="141"/>
      <c r="BC347" s="142">
        <v>7312.68</v>
      </c>
      <c r="BD347" s="204">
        <v>7312.68</v>
      </c>
      <c r="BE347" s="141">
        <f t="shared" si="424"/>
        <v>0</v>
      </c>
      <c r="BF347" s="151">
        <v>444000</v>
      </c>
      <c r="BG347" s="56">
        <v>1.7392000000000001E-2</v>
      </c>
      <c r="BH347" s="166">
        <f t="shared" si="425"/>
        <v>7722.0480000000007</v>
      </c>
      <c r="BI347" s="56"/>
      <c r="BJ347" s="164">
        <v>7722.0479999999998</v>
      </c>
      <c r="BK347" s="165">
        <v>7722.0479999999998</v>
      </c>
      <c r="BL347" s="166">
        <f t="shared" si="426"/>
        <v>0</v>
      </c>
      <c r="BM347" s="374">
        <v>444000</v>
      </c>
      <c r="BN347" s="58">
        <v>1.8540000000000001E-2</v>
      </c>
      <c r="BO347" s="166">
        <f t="shared" si="427"/>
        <v>8231.76</v>
      </c>
      <c r="BP347" s="56"/>
      <c r="BQ347" s="164">
        <v>8231.76</v>
      </c>
      <c r="BR347" s="147"/>
      <c r="BS347" s="166">
        <f t="shared" si="428"/>
        <v>0</v>
      </c>
      <c r="BT347" s="374">
        <v>444000</v>
      </c>
      <c r="BU347" s="56">
        <v>1.9727000000000001E-2</v>
      </c>
      <c r="BV347" s="190">
        <f t="shared" si="429"/>
        <v>8758.7880000000005</v>
      </c>
      <c r="BW347" s="56"/>
      <c r="BX347" s="164">
        <v>8758.7880000000005</v>
      </c>
      <c r="BY347" s="147"/>
      <c r="BZ347" s="190">
        <f t="shared" si="430"/>
        <v>0</v>
      </c>
      <c r="CA347" s="374">
        <v>470000</v>
      </c>
      <c r="CB347" s="440">
        <v>2.0773E-2</v>
      </c>
      <c r="CC347" s="194">
        <f t="shared" si="431"/>
        <v>9763.31</v>
      </c>
      <c r="CD347" s="190"/>
      <c r="CE347" s="142">
        <v>9763.31</v>
      </c>
      <c r="CF347" s="204"/>
      <c r="CG347" s="194">
        <f t="shared" si="432"/>
        <v>0</v>
      </c>
      <c r="CH347" s="374">
        <v>470000</v>
      </c>
      <c r="CI347" s="444">
        <v>2.1852E-2</v>
      </c>
      <c r="CJ347" s="349">
        <f t="shared" si="409"/>
        <v>10270.44</v>
      </c>
      <c r="CK347" s="194"/>
      <c r="CL347" s="142"/>
      <c r="CM347" s="218"/>
      <c r="CN347" s="445">
        <f t="shared" si="410"/>
        <v>10270.44</v>
      </c>
      <c r="CO347" s="219"/>
      <c r="CP347" s="220">
        <f t="shared" si="367"/>
        <v>10270.44</v>
      </c>
      <c r="CQ347" s="221">
        <v>0</v>
      </c>
      <c r="CR347" s="56"/>
      <c r="CS347" s="228"/>
    </row>
    <row r="348" spans="1:97" s="3" customFormat="1" ht="15" customHeight="1">
      <c r="A348" s="59" t="s">
        <v>860</v>
      </c>
      <c r="B348" s="6" t="s">
        <v>858</v>
      </c>
      <c r="C348" s="6" t="s">
        <v>827</v>
      </c>
      <c r="D348" s="274" t="s">
        <v>828</v>
      </c>
      <c r="E348" s="43">
        <v>897</v>
      </c>
      <c r="F348" s="428"/>
      <c r="G348" s="57" t="s">
        <v>136</v>
      </c>
      <c r="H348" s="58">
        <v>8302169</v>
      </c>
      <c r="I348" s="280">
        <v>1945000</v>
      </c>
      <c r="J348" s="431">
        <v>0.10065</v>
      </c>
      <c r="K348" s="141">
        <v>27686.55</v>
      </c>
      <c r="L348" s="168">
        <f t="shared" si="411"/>
        <v>5537.31</v>
      </c>
      <c r="M348" s="432">
        <v>22149.24</v>
      </c>
      <c r="N348" s="77"/>
      <c r="O348" s="75">
        <f t="shared" si="412"/>
        <v>0</v>
      </c>
      <c r="P348" s="151">
        <v>0</v>
      </c>
      <c r="Q348" s="56">
        <v>1.2E-2</v>
      </c>
      <c r="R348" s="72">
        <f t="shared" si="413"/>
        <v>0</v>
      </c>
      <c r="S348" s="56"/>
      <c r="T348" s="73"/>
      <c r="U348" s="147"/>
      <c r="V348" s="88">
        <f t="shared" si="414"/>
        <v>0</v>
      </c>
      <c r="W348" s="151">
        <v>0</v>
      </c>
      <c r="X348" s="78">
        <v>1.2999999999999999E-2</v>
      </c>
      <c r="Y348" s="88">
        <f t="shared" si="415"/>
        <v>0</v>
      </c>
      <c r="Z348" s="6"/>
      <c r="AA348" s="432"/>
      <c r="AB348" s="147"/>
      <c r="AC348" s="88">
        <f t="shared" si="416"/>
        <v>0</v>
      </c>
      <c r="AD348" s="151">
        <v>0</v>
      </c>
      <c r="AE348" s="43">
        <v>1.43E-2</v>
      </c>
      <c r="AF348" s="88">
        <f t="shared" si="417"/>
        <v>0</v>
      </c>
      <c r="AG348" s="6"/>
      <c r="AH348" s="164"/>
      <c r="AI348" s="165"/>
      <c r="AJ348" s="88">
        <f t="shared" si="418"/>
        <v>0</v>
      </c>
      <c r="AK348" s="151">
        <v>0</v>
      </c>
      <c r="AL348" s="6">
        <v>1.5301E-2</v>
      </c>
      <c r="AM348" s="72">
        <f t="shared" si="419"/>
        <v>0</v>
      </c>
      <c r="AN348" s="72"/>
      <c r="AO348" s="164"/>
      <c r="AP348" s="165"/>
      <c r="AQ348" s="72">
        <f t="shared" si="420"/>
        <v>0</v>
      </c>
      <c r="AR348" s="151">
        <v>0</v>
      </c>
      <c r="AS348" s="153">
        <v>1.6372000000000001E-2</v>
      </c>
      <c r="AT348" s="72">
        <f t="shared" si="421"/>
        <v>0</v>
      </c>
      <c r="AU348" s="141"/>
      <c r="AV348" s="142"/>
      <c r="AW348" s="204"/>
      <c r="AX348" s="72">
        <f t="shared" si="422"/>
        <v>0</v>
      </c>
      <c r="AY348" s="374">
        <v>3754000</v>
      </c>
      <c r="AZ348" s="6">
        <v>1.6469999999999999E-2</v>
      </c>
      <c r="BA348" s="72">
        <f t="shared" si="423"/>
        <v>61828.38</v>
      </c>
      <c r="BB348" s="141"/>
      <c r="BC348" s="142">
        <v>61828.38</v>
      </c>
      <c r="BD348" s="204">
        <v>61828.38</v>
      </c>
      <c r="BE348" s="141">
        <f t="shared" si="424"/>
        <v>0</v>
      </c>
      <c r="BF348" s="151">
        <v>3754000</v>
      </c>
      <c r="BG348" s="56">
        <v>1.7392000000000001E-2</v>
      </c>
      <c r="BH348" s="166">
        <f t="shared" si="425"/>
        <v>65289.568000000007</v>
      </c>
      <c r="BI348" s="56"/>
      <c r="BJ348" s="164">
        <v>65289.567999999999</v>
      </c>
      <c r="BK348" s="165">
        <v>65289.567999999999</v>
      </c>
      <c r="BL348" s="166">
        <f t="shared" si="426"/>
        <v>0</v>
      </c>
      <c r="BM348" s="376">
        <v>3754000</v>
      </c>
      <c r="BN348" s="58">
        <v>1.8540000000000001E-2</v>
      </c>
      <c r="BO348" s="166">
        <f t="shared" si="427"/>
        <v>69599.16</v>
      </c>
      <c r="BP348" s="56"/>
      <c r="BQ348" s="164">
        <v>69599.16</v>
      </c>
      <c r="BR348" s="147"/>
      <c r="BS348" s="166">
        <f t="shared" si="428"/>
        <v>0</v>
      </c>
      <c r="BT348" s="376">
        <v>3754000</v>
      </c>
      <c r="BU348" s="56">
        <v>1.9727000000000001E-2</v>
      </c>
      <c r="BV348" s="190">
        <f t="shared" si="429"/>
        <v>74055.15800000001</v>
      </c>
      <c r="BW348" s="56"/>
      <c r="BX348" s="164">
        <v>74055.157999999996</v>
      </c>
      <c r="BY348" s="147"/>
      <c r="BZ348" s="190">
        <f t="shared" si="430"/>
        <v>1.4551915228366852E-11</v>
      </c>
      <c r="CA348" s="376">
        <v>4000000</v>
      </c>
      <c r="CB348" s="440">
        <v>2.0773E-2</v>
      </c>
      <c r="CC348" s="194">
        <f t="shared" si="431"/>
        <v>83092</v>
      </c>
      <c r="CD348" s="190"/>
      <c r="CE348" s="142">
        <v>83092</v>
      </c>
      <c r="CF348" s="204"/>
      <c r="CG348" s="194">
        <f t="shared" si="432"/>
        <v>0</v>
      </c>
      <c r="CH348" s="376">
        <v>4000000</v>
      </c>
      <c r="CI348" s="444">
        <v>2.1852E-2</v>
      </c>
      <c r="CJ348" s="349">
        <f t="shared" si="409"/>
        <v>87408</v>
      </c>
      <c r="CK348" s="194"/>
      <c r="CL348" s="142"/>
      <c r="CM348" s="218"/>
      <c r="CN348" s="445">
        <f t="shared" si="410"/>
        <v>87408</v>
      </c>
      <c r="CO348" s="219"/>
      <c r="CP348" s="220">
        <f t="shared" si="367"/>
        <v>87408.000000000015</v>
      </c>
      <c r="CQ348" s="221"/>
      <c r="CR348" s="56"/>
      <c r="CS348" s="228"/>
    </row>
    <row r="349" spans="1:97" s="3" customFormat="1" ht="15" customHeight="1">
      <c r="A349" s="59" t="s">
        <v>861</v>
      </c>
      <c r="B349" s="41" t="s">
        <v>862</v>
      </c>
      <c r="C349" s="6" t="s">
        <v>827</v>
      </c>
      <c r="D349" s="274" t="s">
        <v>828</v>
      </c>
      <c r="E349" s="43">
        <v>1859</v>
      </c>
      <c r="F349" s="428"/>
      <c r="G349" s="41" t="s">
        <v>45</v>
      </c>
      <c r="H349" s="58">
        <v>8600809</v>
      </c>
      <c r="I349" s="280">
        <v>143500</v>
      </c>
      <c r="J349" s="431">
        <v>0.11965000000000001</v>
      </c>
      <c r="K349" s="141">
        <v>2480.8200000000002</v>
      </c>
      <c r="L349" s="168">
        <f t="shared" si="411"/>
        <v>496.16400000000004</v>
      </c>
      <c r="M349" s="432">
        <v>1984.66</v>
      </c>
      <c r="N349" s="77"/>
      <c r="O349" s="75">
        <f t="shared" si="412"/>
        <v>-3.9999999999054126E-3</v>
      </c>
      <c r="P349" s="151">
        <v>559000</v>
      </c>
      <c r="Q349" s="56">
        <v>1.2E-2</v>
      </c>
      <c r="R349" s="72">
        <f t="shared" si="413"/>
        <v>6708</v>
      </c>
      <c r="S349" s="56"/>
      <c r="T349" s="73">
        <v>6708</v>
      </c>
      <c r="U349" s="147"/>
      <c r="V349" s="88">
        <f t="shared" si="414"/>
        <v>0</v>
      </c>
      <c r="W349" s="151">
        <v>559000</v>
      </c>
      <c r="X349" s="78">
        <v>1.2999999999999999E-2</v>
      </c>
      <c r="Y349" s="88">
        <f t="shared" si="415"/>
        <v>7267</v>
      </c>
      <c r="Z349" s="99"/>
      <c r="AA349" s="432">
        <v>7267</v>
      </c>
      <c r="AB349" s="143"/>
      <c r="AC349" s="88">
        <f t="shared" si="416"/>
        <v>0</v>
      </c>
      <c r="AD349" s="151">
        <v>559000</v>
      </c>
      <c r="AE349" s="43">
        <v>1.43E-2</v>
      </c>
      <c r="AF349" s="88">
        <f t="shared" si="417"/>
        <v>7993.7</v>
      </c>
      <c r="AG349" s="99"/>
      <c r="AH349" s="164">
        <v>7993.7</v>
      </c>
      <c r="AI349" s="204">
        <v>7993.7</v>
      </c>
      <c r="AJ349" s="88">
        <f t="shared" si="418"/>
        <v>0</v>
      </c>
      <c r="AK349" s="151">
        <v>559000</v>
      </c>
      <c r="AL349" s="6">
        <v>1.5301E-2</v>
      </c>
      <c r="AM349" s="72">
        <f t="shared" si="419"/>
        <v>8553.259</v>
      </c>
      <c r="AN349" s="141"/>
      <c r="AO349" s="164">
        <v>8553.26</v>
      </c>
      <c r="AP349" s="204">
        <v>8553.26</v>
      </c>
      <c r="AQ349" s="72">
        <f t="shared" si="420"/>
        <v>-1.0000000002037268E-3</v>
      </c>
      <c r="AR349" s="151">
        <v>559000</v>
      </c>
      <c r="AS349" s="153">
        <v>1.6372000000000001E-2</v>
      </c>
      <c r="AT349" s="72">
        <f t="shared" si="421"/>
        <v>9151.9480000000003</v>
      </c>
      <c r="AU349" s="141"/>
      <c r="AV349" s="142">
        <v>9151.9500000000007</v>
      </c>
      <c r="AW349" s="204">
        <v>9151.9500000000007</v>
      </c>
      <c r="AX349" s="72">
        <f t="shared" si="422"/>
        <v>-2.0000000004074536E-3</v>
      </c>
      <c r="AY349" s="374">
        <v>712000</v>
      </c>
      <c r="AZ349" s="6">
        <v>1.6469999999999999E-2</v>
      </c>
      <c r="BA349" s="72">
        <f t="shared" si="423"/>
        <v>11726.64</v>
      </c>
      <c r="BB349" s="141"/>
      <c r="BC349" s="142">
        <v>11726.64</v>
      </c>
      <c r="BD349" s="204">
        <v>11726.64</v>
      </c>
      <c r="BE349" s="141">
        <f t="shared" si="424"/>
        <v>0</v>
      </c>
      <c r="BF349" s="151">
        <v>712000</v>
      </c>
      <c r="BG349" s="56">
        <v>1.7392000000000001E-2</v>
      </c>
      <c r="BH349" s="166">
        <f t="shared" si="425"/>
        <v>12383.104000000001</v>
      </c>
      <c r="BI349" s="56"/>
      <c r="BJ349" s="164">
        <v>12383.103999999999</v>
      </c>
      <c r="BK349" s="165">
        <v>12383.103999999999</v>
      </c>
      <c r="BL349" s="166">
        <f t="shared" si="426"/>
        <v>0</v>
      </c>
      <c r="BM349" s="376">
        <v>712000</v>
      </c>
      <c r="BN349" s="58">
        <v>1.8540000000000001E-2</v>
      </c>
      <c r="BO349" s="166">
        <f t="shared" si="427"/>
        <v>13200.480000000001</v>
      </c>
      <c r="BP349" s="56"/>
      <c r="BQ349" s="164">
        <v>13200.48</v>
      </c>
      <c r="BR349" s="147"/>
      <c r="BS349" s="166">
        <f t="shared" si="428"/>
        <v>0</v>
      </c>
      <c r="BT349" s="376">
        <v>712000</v>
      </c>
      <c r="BU349" s="56">
        <v>1.9727000000000001E-2</v>
      </c>
      <c r="BV349" s="190">
        <f t="shared" si="429"/>
        <v>14045.624000000002</v>
      </c>
      <c r="BW349" s="56"/>
      <c r="BX349" s="164">
        <v>14045.624</v>
      </c>
      <c r="BY349" s="147"/>
      <c r="BZ349" s="190">
        <f t="shared" si="430"/>
        <v>1.8189894035458565E-12</v>
      </c>
      <c r="CA349" s="376">
        <v>760000</v>
      </c>
      <c r="CB349" s="440">
        <v>2.0773E-2</v>
      </c>
      <c r="CC349" s="194">
        <f t="shared" si="431"/>
        <v>15787.48</v>
      </c>
      <c r="CD349" s="190"/>
      <c r="CE349" s="142">
        <v>15787.48</v>
      </c>
      <c r="CF349" s="204"/>
      <c r="CG349" s="194">
        <f t="shared" si="432"/>
        <v>0</v>
      </c>
      <c r="CH349" s="376">
        <v>760000</v>
      </c>
      <c r="CI349" s="444">
        <v>2.1852E-2</v>
      </c>
      <c r="CJ349" s="349">
        <f t="shared" si="409"/>
        <v>16607.52</v>
      </c>
      <c r="CK349" s="194"/>
      <c r="CL349" s="142"/>
      <c r="CM349" s="218"/>
      <c r="CN349" s="445">
        <f t="shared" si="410"/>
        <v>16607.52</v>
      </c>
      <c r="CO349" s="219"/>
      <c r="CP349" s="220">
        <f t="shared" si="367"/>
        <v>16607.513000000003</v>
      </c>
      <c r="CQ349" s="221">
        <v>0</v>
      </c>
      <c r="CR349" s="56"/>
      <c r="CS349" s="228"/>
    </row>
    <row r="350" spans="1:97" s="3" customFormat="1" ht="15" customHeight="1">
      <c r="A350" s="59" t="s">
        <v>863</v>
      </c>
      <c r="B350" s="6" t="s">
        <v>864</v>
      </c>
      <c r="C350" s="6" t="s">
        <v>827</v>
      </c>
      <c r="D350" s="274" t="s">
        <v>828</v>
      </c>
      <c r="E350" s="43">
        <v>1860</v>
      </c>
      <c r="F350" s="428"/>
      <c r="G350" s="41" t="s">
        <v>45</v>
      </c>
      <c r="H350" s="58">
        <v>8600816</v>
      </c>
      <c r="I350" s="280">
        <v>143500</v>
      </c>
      <c r="J350" s="431">
        <v>1.1965E-2</v>
      </c>
      <c r="K350" s="141">
        <v>2480.8200000000002</v>
      </c>
      <c r="L350" s="168">
        <f t="shared" si="411"/>
        <v>496.16400000000004</v>
      </c>
      <c r="M350" s="432">
        <v>1984.66</v>
      </c>
      <c r="N350" s="77"/>
      <c r="O350" s="75">
        <f t="shared" si="412"/>
        <v>-3.9999999999054126E-3</v>
      </c>
      <c r="P350" s="151">
        <v>549000</v>
      </c>
      <c r="Q350" s="56">
        <v>1.2E-2</v>
      </c>
      <c r="R350" s="72">
        <f t="shared" si="413"/>
        <v>6588</v>
      </c>
      <c r="S350" s="56"/>
      <c r="T350" s="73">
        <v>6588</v>
      </c>
      <c r="U350" s="147"/>
      <c r="V350" s="88">
        <f t="shared" si="414"/>
        <v>0</v>
      </c>
      <c r="W350" s="151">
        <v>549000</v>
      </c>
      <c r="X350" s="78">
        <v>1.2999999999999999E-2</v>
      </c>
      <c r="Y350" s="88">
        <f t="shared" si="415"/>
        <v>7137</v>
      </c>
      <c r="Z350" s="99"/>
      <c r="AA350" s="432">
        <v>7137</v>
      </c>
      <c r="AB350" s="143"/>
      <c r="AC350" s="88">
        <f t="shared" si="416"/>
        <v>0</v>
      </c>
      <c r="AD350" s="151">
        <v>549000</v>
      </c>
      <c r="AE350" s="43">
        <v>1.43E-2</v>
      </c>
      <c r="AF350" s="88">
        <f t="shared" si="417"/>
        <v>7850.7</v>
      </c>
      <c r="AG350" s="99"/>
      <c r="AH350" s="164">
        <v>7850.7</v>
      </c>
      <c r="AI350" s="204">
        <v>7850.7</v>
      </c>
      <c r="AJ350" s="88">
        <f t="shared" si="418"/>
        <v>0</v>
      </c>
      <c r="AK350" s="151">
        <v>549000</v>
      </c>
      <c r="AL350" s="6">
        <v>1.5301E-2</v>
      </c>
      <c r="AM350" s="72">
        <f t="shared" si="419"/>
        <v>8400.2489999999998</v>
      </c>
      <c r="AN350" s="141"/>
      <c r="AO350" s="164">
        <v>8400.25</v>
      </c>
      <c r="AP350" s="204">
        <v>8400.25</v>
      </c>
      <c r="AQ350" s="72">
        <f t="shared" si="420"/>
        <v>-1.0000000002037268E-3</v>
      </c>
      <c r="AR350" s="151">
        <v>549000</v>
      </c>
      <c r="AS350" s="153">
        <v>1.6372000000000001E-2</v>
      </c>
      <c r="AT350" s="72">
        <f t="shared" si="421"/>
        <v>8988.228000000001</v>
      </c>
      <c r="AU350" s="141"/>
      <c r="AV350" s="142">
        <v>8988.23</v>
      </c>
      <c r="AW350" s="204">
        <v>8988.23</v>
      </c>
      <c r="AX350" s="72">
        <f t="shared" si="422"/>
        <v>-1.9999999985884642E-3</v>
      </c>
      <c r="AY350" s="374">
        <v>696000</v>
      </c>
      <c r="AZ350" s="6">
        <v>1.6469999999999999E-2</v>
      </c>
      <c r="BA350" s="72">
        <f t="shared" si="423"/>
        <v>11463.119999999999</v>
      </c>
      <c r="BB350" s="141"/>
      <c r="BC350" s="142">
        <v>11463.12</v>
      </c>
      <c r="BD350" s="204">
        <v>11463.12</v>
      </c>
      <c r="BE350" s="141">
        <f t="shared" si="424"/>
        <v>0</v>
      </c>
      <c r="BF350" s="151">
        <v>696000</v>
      </c>
      <c r="BG350" s="56">
        <v>1.7392000000000001E-2</v>
      </c>
      <c r="BH350" s="166">
        <f t="shared" si="425"/>
        <v>12104.832</v>
      </c>
      <c r="BI350" s="56"/>
      <c r="BJ350" s="164">
        <v>12104.832</v>
      </c>
      <c r="BK350" s="165">
        <v>12104.832</v>
      </c>
      <c r="BL350" s="166">
        <f t="shared" si="426"/>
        <v>0</v>
      </c>
      <c r="BM350" s="376">
        <v>696000</v>
      </c>
      <c r="BN350" s="58">
        <v>1.8540000000000001E-2</v>
      </c>
      <c r="BO350" s="166">
        <f t="shared" si="427"/>
        <v>12903.84</v>
      </c>
      <c r="BP350" s="56"/>
      <c r="BQ350" s="164">
        <v>12903.84</v>
      </c>
      <c r="BR350" s="147"/>
      <c r="BS350" s="166">
        <f t="shared" si="428"/>
        <v>0</v>
      </c>
      <c r="BT350" s="376">
        <v>696000</v>
      </c>
      <c r="BU350" s="56">
        <v>1.9727000000000001E-2</v>
      </c>
      <c r="BV350" s="190">
        <f t="shared" si="429"/>
        <v>13729.992</v>
      </c>
      <c r="BW350" s="56"/>
      <c r="BX350" s="164">
        <v>13729.992</v>
      </c>
      <c r="BY350" s="147"/>
      <c r="BZ350" s="190">
        <f t="shared" si="430"/>
        <v>0</v>
      </c>
      <c r="CA350" s="376">
        <v>740000</v>
      </c>
      <c r="CB350" s="440">
        <v>2.0773E-2</v>
      </c>
      <c r="CC350" s="194">
        <f t="shared" si="431"/>
        <v>15372.02</v>
      </c>
      <c r="CD350" s="190"/>
      <c r="CE350" s="142">
        <v>15372.02</v>
      </c>
      <c r="CF350" s="204"/>
      <c r="CG350" s="194">
        <f t="shared" si="432"/>
        <v>0</v>
      </c>
      <c r="CH350" s="376">
        <v>740000</v>
      </c>
      <c r="CI350" s="444">
        <v>2.1852E-2</v>
      </c>
      <c r="CJ350" s="349">
        <f t="shared" si="409"/>
        <v>16170.48</v>
      </c>
      <c r="CK350" s="194"/>
      <c r="CL350" s="142"/>
      <c r="CM350" s="218"/>
      <c r="CN350" s="445">
        <f t="shared" si="410"/>
        <v>16170.48</v>
      </c>
      <c r="CO350" s="219"/>
      <c r="CP350" s="220">
        <f t="shared" si="367"/>
        <v>16170.473000000002</v>
      </c>
      <c r="CQ350" s="221">
        <v>0</v>
      </c>
      <c r="CR350" s="56"/>
      <c r="CS350" s="228"/>
    </row>
    <row r="351" spans="1:97" s="3" customFormat="1" ht="15" customHeight="1">
      <c r="A351" s="59" t="s">
        <v>865</v>
      </c>
      <c r="B351" s="41" t="s">
        <v>866</v>
      </c>
      <c r="C351" s="6" t="s">
        <v>827</v>
      </c>
      <c r="D351" s="274" t="s">
        <v>828</v>
      </c>
      <c r="E351" s="55">
        <v>1947</v>
      </c>
      <c r="F351" s="428"/>
      <c r="G351" s="49" t="s">
        <v>45</v>
      </c>
      <c r="H351" s="58">
        <v>8601336</v>
      </c>
      <c r="I351" s="280">
        <v>5710000</v>
      </c>
      <c r="J351" s="431">
        <v>0.10065</v>
      </c>
      <c r="K351" s="141">
        <v>104313</v>
      </c>
      <c r="L351" s="168">
        <f t="shared" si="411"/>
        <v>20862.600000000002</v>
      </c>
      <c r="M351" s="432">
        <v>83450.399999999994</v>
      </c>
      <c r="N351" s="77"/>
      <c r="O351" s="75">
        <f t="shared" si="412"/>
        <v>0</v>
      </c>
      <c r="P351" s="151">
        <v>11305800</v>
      </c>
      <c r="Q351" s="56">
        <v>1.2E-2</v>
      </c>
      <c r="R351" s="72">
        <f t="shared" si="413"/>
        <v>135669.6</v>
      </c>
      <c r="S351" s="56"/>
      <c r="T351" s="73">
        <v>135669.6</v>
      </c>
      <c r="U351" s="147"/>
      <c r="V351" s="88">
        <f t="shared" si="414"/>
        <v>0</v>
      </c>
      <c r="W351" s="151">
        <v>11305800</v>
      </c>
      <c r="X351" s="78">
        <v>1.2999999999999999E-2</v>
      </c>
      <c r="Y351" s="88">
        <f t="shared" si="415"/>
        <v>146975.4</v>
      </c>
      <c r="Z351" s="99"/>
      <c r="AA351" s="432">
        <v>146975.4</v>
      </c>
      <c r="AB351" s="143"/>
      <c r="AC351" s="88">
        <f t="shared" si="416"/>
        <v>0</v>
      </c>
      <c r="AD351" s="151">
        <v>11305800</v>
      </c>
      <c r="AE351" s="43">
        <v>1.43E-2</v>
      </c>
      <c r="AF351" s="88">
        <f t="shared" si="417"/>
        <v>161672.94</v>
      </c>
      <c r="AG351" s="99"/>
      <c r="AH351" s="164">
        <v>161672.94</v>
      </c>
      <c r="AI351" s="204">
        <v>161672.94</v>
      </c>
      <c r="AJ351" s="88">
        <f t="shared" si="418"/>
        <v>0</v>
      </c>
      <c r="AK351" s="151">
        <v>11305800</v>
      </c>
      <c r="AL351" s="6">
        <v>1.5301E-2</v>
      </c>
      <c r="AM351" s="72">
        <f t="shared" si="419"/>
        <v>172990.04579999999</v>
      </c>
      <c r="AN351" s="141"/>
      <c r="AO351" s="164">
        <v>172990.05</v>
      </c>
      <c r="AP351" s="204">
        <v>172990.05</v>
      </c>
      <c r="AQ351" s="72">
        <f t="shared" si="420"/>
        <v>-4.1999999957624823E-3</v>
      </c>
      <c r="AR351" s="151">
        <v>11305800</v>
      </c>
      <c r="AS351" s="153">
        <v>1.6372000000000001E-2</v>
      </c>
      <c r="AT351" s="72">
        <f t="shared" si="421"/>
        <v>185098.5576</v>
      </c>
      <c r="AU351" s="141"/>
      <c r="AV351" s="142">
        <v>185098.56</v>
      </c>
      <c r="AW351" s="204">
        <v>185098.56</v>
      </c>
      <c r="AX351" s="72">
        <f t="shared" si="422"/>
        <v>-2.3999999975785613E-3</v>
      </c>
      <c r="AY351" s="374">
        <v>8725000</v>
      </c>
      <c r="AZ351" s="6">
        <v>1.6469999999999999E-2</v>
      </c>
      <c r="BA351" s="72">
        <f t="shared" si="423"/>
        <v>143700.75</v>
      </c>
      <c r="BB351" s="141"/>
      <c r="BC351" s="142">
        <v>143700.75</v>
      </c>
      <c r="BD351" s="204">
        <v>143700.75</v>
      </c>
      <c r="BE351" s="141">
        <f t="shared" si="424"/>
        <v>0</v>
      </c>
      <c r="BF351" s="151">
        <v>8725000</v>
      </c>
      <c r="BG351" s="56">
        <v>1.7392000000000001E-2</v>
      </c>
      <c r="BH351" s="166">
        <f t="shared" si="425"/>
        <v>151745.20000000001</v>
      </c>
      <c r="BI351" s="56"/>
      <c r="BJ351" s="164">
        <v>151745.20000000001</v>
      </c>
      <c r="BK351" s="165">
        <v>151745.20000000001</v>
      </c>
      <c r="BL351" s="166">
        <f t="shared" si="426"/>
        <v>0</v>
      </c>
      <c r="BM351" s="376">
        <v>8725000</v>
      </c>
      <c r="BN351" s="58">
        <v>1.8540000000000001E-2</v>
      </c>
      <c r="BO351" s="166">
        <f t="shared" si="427"/>
        <v>161761.5</v>
      </c>
      <c r="BP351" s="56"/>
      <c r="BQ351" s="164">
        <v>161761.5</v>
      </c>
      <c r="BR351" s="147"/>
      <c r="BS351" s="166">
        <f t="shared" si="428"/>
        <v>0</v>
      </c>
      <c r="BT351" s="376">
        <v>8725000</v>
      </c>
      <c r="BU351" s="56">
        <v>1.9727000000000001E-2</v>
      </c>
      <c r="BV351" s="190">
        <f t="shared" si="429"/>
        <v>172118.07500000001</v>
      </c>
      <c r="BW351" s="56"/>
      <c r="BX351" s="164">
        <v>172118.07500000001</v>
      </c>
      <c r="BY351" s="147"/>
      <c r="BZ351" s="190">
        <f t="shared" si="430"/>
        <v>0</v>
      </c>
      <c r="CA351" s="376">
        <v>9500000</v>
      </c>
      <c r="CB351" s="440">
        <v>2.0773E-2</v>
      </c>
      <c r="CC351" s="194">
        <f t="shared" si="431"/>
        <v>197343.5</v>
      </c>
      <c r="CD351" s="190"/>
      <c r="CE351" s="142">
        <v>197343.5</v>
      </c>
      <c r="CF351" s="204"/>
      <c r="CG351" s="194">
        <f t="shared" si="432"/>
        <v>0</v>
      </c>
      <c r="CH351" s="376">
        <v>9500000</v>
      </c>
      <c r="CI351" s="444">
        <v>2.1852E-2</v>
      </c>
      <c r="CJ351" s="349">
        <f t="shared" si="409"/>
        <v>207594</v>
      </c>
      <c r="CK351" s="194"/>
      <c r="CL351" s="142"/>
      <c r="CM351" s="218"/>
      <c r="CN351" s="445">
        <f t="shared" si="410"/>
        <v>207594</v>
      </c>
      <c r="CO351" s="219"/>
      <c r="CP351" s="220">
        <f t="shared" si="367"/>
        <v>207593.99340000001</v>
      </c>
      <c r="CQ351" s="221">
        <v>0</v>
      </c>
      <c r="CR351" s="56"/>
    </row>
    <row r="352" spans="1:97" s="2" customFormat="1" ht="15" customHeight="1">
      <c r="A352" s="41" t="s">
        <v>3621</v>
      </c>
      <c r="B352" s="41" t="s">
        <v>867</v>
      </c>
      <c r="C352" s="6" t="s">
        <v>827</v>
      </c>
      <c r="D352" s="41" t="s">
        <v>828</v>
      </c>
      <c r="E352" s="43">
        <v>1974</v>
      </c>
      <c r="F352" s="428"/>
      <c r="G352" s="49" t="s">
        <v>340</v>
      </c>
      <c r="H352" s="191"/>
      <c r="I352" s="280"/>
      <c r="J352" s="430"/>
      <c r="K352" s="141"/>
      <c r="L352" s="72"/>
      <c r="M352" s="164"/>
      <c r="N352" s="77"/>
      <c r="O352" s="75"/>
      <c r="P352" s="255"/>
      <c r="Q352" s="6"/>
      <c r="R352" s="72"/>
      <c r="S352" s="6"/>
      <c r="T352" s="117"/>
      <c r="U352" s="77"/>
      <c r="V352" s="88"/>
      <c r="W352" s="255"/>
      <c r="X352" s="42"/>
      <c r="Y352" s="88"/>
      <c r="Z352" s="99"/>
      <c r="AA352" s="164"/>
      <c r="AB352" s="100"/>
      <c r="AC352" s="88"/>
      <c r="AD352" s="255"/>
      <c r="AE352" s="43"/>
      <c r="AF352" s="88"/>
      <c r="AG352" s="99"/>
      <c r="AH352" s="164"/>
      <c r="AI352" s="218"/>
      <c r="AJ352" s="88"/>
      <c r="AK352" s="255"/>
      <c r="AL352" s="6"/>
      <c r="AM352" s="72"/>
      <c r="AN352" s="141"/>
      <c r="AO352" s="164"/>
      <c r="AP352" s="218"/>
      <c r="AQ352" s="72"/>
      <c r="AR352" s="255"/>
      <c r="AS352" s="153"/>
      <c r="AT352" s="72"/>
      <c r="AU352" s="141"/>
      <c r="AV352" s="142"/>
      <c r="AW352" s="218"/>
      <c r="AX352" s="72"/>
      <c r="AY352" s="374"/>
      <c r="AZ352" s="6"/>
      <c r="BA352" s="72"/>
      <c r="BB352" s="141"/>
      <c r="BC352" s="142"/>
      <c r="BD352" s="218"/>
      <c r="BE352" s="141"/>
      <c r="BF352" s="255"/>
      <c r="BG352" s="6"/>
      <c r="BH352" s="75"/>
      <c r="BI352" s="6"/>
      <c r="BJ352" s="164"/>
      <c r="BK352" s="167"/>
      <c r="BL352" s="75"/>
      <c r="BM352" s="374"/>
      <c r="BN352" s="191"/>
      <c r="BO352" s="75"/>
      <c r="BP352" s="6"/>
      <c r="BQ352" s="164"/>
      <c r="BR352" s="77"/>
      <c r="BS352" s="75"/>
      <c r="BT352" s="374"/>
      <c r="BU352" s="6"/>
      <c r="BV352" s="337"/>
      <c r="BW352" s="6"/>
      <c r="BX352" s="164"/>
      <c r="BY352" s="77"/>
      <c r="BZ352" s="337"/>
      <c r="CA352" s="374"/>
      <c r="CB352" s="439"/>
      <c r="CC352" s="141"/>
      <c r="CD352" s="337"/>
      <c r="CE352" s="142"/>
      <c r="CF352" s="218"/>
      <c r="CG352" s="141"/>
      <c r="CH352" s="374"/>
      <c r="CI352" s="141"/>
      <c r="CJ352" s="349"/>
      <c r="CK352" s="141"/>
      <c r="CL352" s="142"/>
      <c r="CM352" s="218"/>
      <c r="CN352" s="446"/>
      <c r="CO352" s="219"/>
      <c r="CP352" s="220">
        <f t="shared" si="367"/>
        <v>0</v>
      </c>
      <c r="CQ352" s="220"/>
      <c r="CR352" s="6"/>
      <c r="CS352" s="358" t="s">
        <v>42</v>
      </c>
    </row>
    <row r="353" spans="1:97" s="2" customFormat="1" ht="15" customHeight="1">
      <c r="A353" s="264" t="s">
        <v>868</v>
      </c>
      <c r="B353" s="61" t="s">
        <v>869</v>
      </c>
      <c r="C353" s="61" t="s">
        <v>827</v>
      </c>
      <c r="D353" s="264" t="s">
        <v>828</v>
      </c>
      <c r="E353" s="234">
        <v>1986</v>
      </c>
      <c r="F353" s="429"/>
      <c r="G353" s="49" t="s">
        <v>870</v>
      </c>
      <c r="H353" s="362">
        <v>9101552</v>
      </c>
      <c r="I353" s="280">
        <v>3509000</v>
      </c>
      <c r="J353" s="430">
        <v>0.10065</v>
      </c>
      <c r="K353" s="141">
        <v>45038.400000000001</v>
      </c>
      <c r="L353" s="72">
        <f t="shared" ref="L353:L356" si="433">K353*20%</f>
        <v>9007.68</v>
      </c>
      <c r="M353" s="142">
        <v>36030.720000000001</v>
      </c>
      <c r="N353" s="77"/>
      <c r="O353" s="75">
        <f t="shared" ref="O353:O356" si="434">K353-L353-M353</f>
        <v>0</v>
      </c>
      <c r="P353" s="255">
        <v>943900</v>
      </c>
      <c r="Q353" s="6">
        <v>1.2E-2</v>
      </c>
      <c r="R353" s="72">
        <f t="shared" ref="R353:R356" si="435">P353*Q353</f>
        <v>11326.800000000001</v>
      </c>
      <c r="S353" s="6"/>
      <c r="T353" s="122">
        <v>11326.8</v>
      </c>
      <c r="U353" s="77"/>
      <c r="V353" s="88">
        <f t="shared" ref="V353:V356" si="436">R353-S353-T353</f>
        <v>0</v>
      </c>
      <c r="W353" s="255">
        <v>943900</v>
      </c>
      <c r="X353" s="42">
        <v>1.2999999999999999E-2</v>
      </c>
      <c r="Y353" s="88">
        <f t="shared" ref="Y353:Y356" si="437">W353*X353</f>
        <v>12270.699999999999</v>
      </c>
      <c r="Z353" s="99"/>
      <c r="AA353" s="142">
        <v>12270.7</v>
      </c>
      <c r="AB353" s="100"/>
      <c r="AC353" s="88">
        <f t="shared" ref="AC353:AC356" si="438">Y353-Z353-AA353</f>
        <v>0</v>
      </c>
      <c r="AD353" s="255">
        <v>943900</v>
      </c>
      <c r="AE353" s="43">
        <v>1.43E-2</v>
      </c>
      <c r="AF353" s="88">
        <f t="shared" ref="AF353:AF356" si="439">AD353*AE353</f>
        <v>13497.77</v>
      </c>
      <c r="AG353" s="99"/>
      <c r="AH353" s="142">
        <v>13497.77</v>
      </c>
      <c r="AI353" s="218">
        <v>13497.77</v>
      </c>
      <c r="AJ353" s="88">
        <f t="shared" ref="AJ353:AJ356" si="440">AF353-AG353-AH353</f>
        <v>0</v>
      </c>
      <c r="AK353" s="255">
        <v>943900</v>
      </c>
      <c r="AL353" s="6">
        <v>1.5301E-2</v>
      </c>
      <c r="AM353" s="72">
        <f t="shared" ref="AM353:AM356" si="441">AK353*AL353</f>
        <v>14442.6139</v>
      </c>
      <c r="AN353" s="141"/>
      <c r="AO353" s="142">
        <v>14442.61</v>
      </c>
      <c r="AP353" s="218">
        <v>14442.61</v>
      </c>
      <c r="AQ353" s="72">
        <f t="shared" ref="AQ353:AQ356" si="442">AM353-AN353-AO353</f>
        <v>3.8999999997031409E-3</v>
      </c>
      <c r="AR353" s="255">
        <v>943900</v>
      </c>
      <c r="AS353" s="153">
        <v>1.6372000000000001E-2</v>
      </c>
      <c r="AT353" s="72">
        <f t="shared" ref="AT353:AT356" si="443">AR353*AS353</f>
        <v>15453.5308</v>
      </c>
      <c r="AU353" s="141"/>
      <c r="AV353" s="142">
        <v>15453.53</v>
      </c>
      <c r="AW353" s="218">
        <v>15453.53</v>
      </c>
      <c r="AX353" s="72">
        <f t="shared" ref="AX353:AX356" si="444">AT353-AU353-AV353</f>
        <v>7.9999999979918357E-4</v>
      </c>
      <c r="AY353" s="374">
        <v>12714000</v>
      </c>
      <c r="AZ353" s="6">
        <v>1.6469999999999999E-2</v>
      </c>
      <c r="BA353" s="72">
        <f t="shared" ref="BA353:BA356" si="445">AY353*AZ353</f>
        <v>209399.58</v>
      </c>
      <c r="BB353" s="141"/>
      <c r="BC353" s="142">
        <v>209399.58</v>
      </c>
      <c r="BD353" s="218">
        <v>209399.58</v>
      </c>
      <c r="BE353" s="141">
        <f t="shared" ref="BE353:BE356" si="446">BA353-BB353-BC353</f>
        <v>0</v>
      </c>
      <c r="BF353" s="255">
        <v>12714000</v>
      </c>
      <c r="BG353" s="6">
        <v>1.7392000000000001E-2</v>
      </c>
      <c r="BH353" s="75">
        <f t="shared" ref="BH353:BH356" si="447">BF353*BG353</f>
        <v>221121.88800000001</v>
      </c>
      <c r="BI353" s="6"/>
      <c r="BJ353" s="164">
        <v>221121.88800000001</v>
      </c>
      <c r="BK353" s="167">
        <v>221121.88800000001</v>
      </c>
      <c r="BL353" s="75">
        <f t="shared" ref="BL353:BL356" si="448">BH353-BI353-BJ353</f>
        <v>0</v>
      </c>
      <c r="BM353" s="374">
        <v>12714000</v>
      </c>
      <c r="BN353" s="191">
        <v>1.8540000000000001E-2</v>
      </c>
      <c r="BO353" s="75">
        <f t="shared" ref="BO353:BO356" si="449">BM353*BN353</f>
        <v>235717.56</v>
      </c>
      <c r="BP353" s="6"/>
      <c r="BQ353" s="164">
        <v>235717.56</v>
      </c>
      <c r="BR353" s="77"/>
      <c r="BS353" s="75">
        <f t="shared" ref="BS353:BS356" si="450">BO353-BP353-BQ353</f>
        <v>0</v>
      </c>
      <c r="BT353" s="374">
        <v>12714000</v>
      </c>
      <c r="BU353" s="6">
        <v>1.9727000000000001E-2</v>
      </c>
      <c r="BV353" s="337">
        <f t="shared" ref="BV353:BV356" si="451">BT353*BU353</f>
        <v>250809.07800000001</v>
      </c>
      <c r="BW353" s="6"/>
      <c r="BX353" s="164">
        <v>250809.07800000001</v>
      </c>
      <c r="BY353" s="77"/>
      <c r="BZ353" s="337">
        <f t="shared" ref="BZ353:BZ356" si="452">BV353-BX353-BW353</f>
        <v>0</v>
      </c>
      <c r="CA353" s="374">
        <v>13540000</v>
      </c>
      <c r="CB353" s="439">
        <v>2.0773E-2</v>
      </c>
      <c r="CC353" s="141">
        <f t="shared" ref="CC353:CC356" si="453">CA353*CB353</f>
        <v>281266.42</v>
      </c>
      <c r="CD353" s="337"/>
      <c r="CE353" s="142">
        <v>281266.42</v>
      </c>
      <c r="CF353" s="218"/>
      <c r="CG353" s="141">
        <f t="shared" ref="CG353:CG356" si="454">CC353-CD353-CE353</f>
        <v>0</v>
      </c>
      <c r="CH353" s="374">
        <v>13540000</v>
      </c>
      <c r="CI353" s="444">
        <v>2.1852E-2</v>
      </c>
      <c r="CJ353" s="349">
        <f t="shared" si="409"/>
        <v>295876.08</v>
      </c>
      <c r="CK353" s="141"/>
      <c r="CL353" s="142"/>
      <c r="CM353" s="218"/>
      <c r="CN353" s="445">
        <f t="shared" si="410"/>
        <v>295876.08</v>
      </c>
      <c r="CO353" s="219"/>
      <c r="CP353" s="220">
        <f t="shared" si="367"/>
        <v>295876.08470000001</v>
      </c>
      <c r="CQ353" s="220"/>
      <c r="CR353" s="6"/>
    </row>
    <row r="354" spans="1:97" s="3" customFormat="1" ht="15" customHeight="1">
      <c r="A354" s="59" t="s">
        <v>871</v>
      </c>
      <c r="B354" s="6" t="s">
        <v>858</v>
      </c>
      <c r="C354" s="6" t="s">
        <v>827</v>
      </c>
      <c r="D354" s="274" t="s">
        <v>828</v>
      </c>
      <c r="E354" s="55">
        <v>1999</v>
      </c>
      <c r="F354" s="428"/>
      <c r="G354" s="57" t="s">
        <v>136</v>
      </c>
      <c r="H354" s="58">
        <v>8601618</v>
      </c>
      <c r="I354" s="280">
        <v>162500</v>
      </c>
      <c r="J354" s="431">
        <v>0.10065</v>
      </c>
      <c r="K354" s="141">
        <v>11686.8</v>
      </c>
      <c r="L354" s="168">
        <f t="shared" si="433"/>
        <v>2337.36</v>
      </c>
      <c r="M354" s="432">
        <v>9349.44</v>
      </c>
      <c r="N354" s="77"/>
      <c r="O354" s="75">
        <f t="shared" si="434"/>
        <v>0</v>
      </c>
      <c r="P354" s="151">
        <v>646800</v>
      </c>
      <c r="Q354" s="56">
        <v>1.2E-2</v>
      </c>
      <c r="R354" s="72">
        <f t="shared" si="435"/>
        <v>7761.6</v>
      </c>
      <c r="S354" s="56"/>
      <c r="T354" s="73">
        <v>7761.6</v>
      </c>
      <c r="U354" s="147"/>
      <c r="V354" s="88">
        <f t="shared" si="436"/>
        <v>0</v>
      </c>
      <c r="W354" s="151">
        <v>646800</v>
      </c>
      <c r="X354" s="78">
        <v>1.2999999999999999E-2</v>
      </c>
      <c r="Y354" s="88">
        <f t="shared" si="437"/>
        <v>8408.4</v>
      </c>
      <c r="Z354" s="99"/>
      <c r="AA354" s="432">
        <v>8408.4</v>
      </c>
      <c r="AB354" s="143"/>
      <c r="AC354" s="88">
        <f t="shared" si="438"/>
        <v>0</v>
      </c>
      <c r="AD354" s="151">
        <v>646800</v>
      </c>
      <c r="AE354" s="43">
        <v>1.43E-2</v>
      </c>
      <c r="AF354" s="88">
        <f t="shared" si="439"/>
        <v>9249.24</v>
      </c>
      <c r="AG354" s="99"/>
      <c r="AH354" s="164">
        <v>9250</v>
      </c>
      <c r="AI354" s="204">
        <v>9250</v>
      </c>
      <c r="AJ354" s="88">
        <f t="shared" si="440"/>
        <v>-0.76000000000021828</v>
      </c>
      <c r="AK354" s="151">
        <v>646800</v>
      </c>
      <c r="AL354" s="6">
        <v>1.5301E-2</v>
      </c>
      <c r="AM354" s="72">
        <f t="shared" si="441"/>
        <v>9896.6867999999995</v>
      </c>
      <c r="AN354" s="141"/>
      <c r="AO354" s="164">
        <v>9896.69</v>
      </c>
      <c r="AP354" s="204">
        <v>9896.69</v>
      </c>
      <c r="AQ354" s="72">
        <f t="shared" si="442"/>
        <v>-3.2000000010157237E-3</v>
      </c>
      <c r="AR354" s="151">
        <v>646800</v>
      </c>
      <c r="AS354" s="153">
        <v>1.6372000000000001E-2</v>
      </c>
      <c r="AT354" s="72">
        <f t="shared" si="443"/>
        <v>10589.409600000001</v>
      </c>
      <c r="AU354" s="141"/>
      <c r="AV354" s="142">
        <v>10589.41</v>
      </c>
      <c r="AW354" s="204">
        <v>10589.41</v>
      </c>
      <c r="AX354" s="75">
        <f t="shared" si="444"/>
        <v>-3.9999999899009708E-4</v>
      </c>
      <c r="AY354" s="374">
        <v>776000</v>
      </c>
      <c r="AZ354" s="6">
        <v>1.6469999999999999E-2</v>
      </c>
      <c r="BA354" s="72">
        <f t="shared" si="445"/>
        <v>12780.72</v>
      </c>
      <c r="BB354" s="141"/>
      <c r="BC354" s="142">
        <v>12780.72</v>
      </c>
      <c r="BD354" s="204">
        <v>12780.72</v>
      </c>
      <c r="BE354" s="141">
        <f t="shared" si="446"/>
        <v>0</v>
      </c>
      <c r="BF354" s="151">
        <v>776000</v>
      </c>
      <c r="BG354" s="56">
        <v>1.7392000000000001E-2</v>
      </c>
      <c r="BH354" s="166">
        <f t="shared" si="447"/>
        <v>13496.192000000001</v>
      </c>
      <c r="BI354" s="56"/>
      <c r="BJ354" s="164">
        <v>13496.191999999999</v>
      </c>
      <c r="BK354" s="165">
        <v>13496.191999999999</v>
      </c>
      <c r="BL354" s="166">
        <f t="shared" si="448"/>
        <v>0</v>
      </c>
      <c r="BM354" s="376">
        <v>776000</v>
      </c>
      <c r="BN354" s="58">
        <v>1.8540000000000001E-2</v>
      </c>
      <c r="BO354" s="166">
        <f t="shared" si="449"/>
        <v>14387.04</v>
      </c>
      <c r="BP354" s="56"/>
      <c r="BQ354" s="164">
        <v>14387.04</v>
      </c>
      <c r="BR354" s="147"/>
      <c r="BS354" s="166">
        <f t="shared" si="450"/>
        <v>0</v>
      </c>
      <c r="BT354" s="376">
        <v>776000</v>
      </c>
      <c r="BU354" s="56">
        <v>1.9727000000000001E-2</v>
      </c>
      <c r="BV354" s="190">
        <f t="shared" si="451"/>
        <v>15308.152000000002</v>
      </c>
      <c r="BW354" s="56"/>
      <c r="BX354" s="164">
        <v>15308.152</v>
      </c>
      <c r="BY354" s="147"/>
      <c r="BZ354" s="190">
        <f t="shared" si="452"/>
        <v>1.8189894035458565E-12</v>
      </c>
      <c r="CA354" s="376">
        <v>830000</v>
      </c>
      <c r="CB354" s="440">
        <v>2.0773E-2</v>
      </c>
      <c r="CC354" s="194">
        <f t="shared" si="453"/>
        <v>17241.59</v>
      </c>
      <c r="CD354" s="190"/>
      <c r="CE354" s="142">
        <v>17241.59</v>
      </c>
      <c r="CF354" s="204"/>
      <c r="CG354" s="194">
        <f t="shared" si="454"/>
        <v>0</v>
      </c>
      <c r="CH354" s="376">
        <v>830000</v>
      </c>
      <c r="CI354" s="444">
        <v>2.1852E-2</v>
      </c>
      <c r="CJ354" s="349">
        <f t="shared" si="409"/>
        <v>18137.16</v>
      </c>
      <c r="CK354" s="194"/>
      <c r="CL354" s="142"/>
      <c r="CM354" s="218"/>
      <c r="CN354" s="445">
        <f t="shared" si="410"/>
        <v>18137.16</v>
      </c>
      <c r="CO354" s="219"/>
      <c r="CP354" s="220">
        <f t="shared" si="367"/>
        <v>18136.396400000001</v>
      </c>
      <c r="CQ354" s="221">
        <v>0</v>
      </c>
      <c r="CR354" s="56"/>
      <c r="CS354" s="228"/>
    </row>
    <row r="355" spans="1:97" s="3" customFormat="1" ht="15" customHeight="1">
      <c r="A355" s="59" t="s">
        <v>872</v>
      </c>
      <c r="B355" s="6" t="s">
        <v>774</v>
      </c>
      <c r="C355" s="6" t="s">
        <v>827</v>
      </c>
      <c r="D355" s="274" t="s">
        <v>828</v>
      </c>
      <c r="E355" s="55">
        <v>2407</v>
      </c>
      <c r="F355" s="428"/>
      <c r="G355" s="392" t="s">
        <v>66</v>
      </c>
      <c r="H355" s="58">
        <v>8800137</v>
      </c>
      <c r="I355" s="280">
        <v>48900</v>
      </c>
      <c r="J355" s="431">
        <v>0.11965000000000001</v>
      </c>
      <c r="K355" s="141">
        <f>I355*J355</f>
        <v>5850.8850000000002</v>
      </c>
      <c r="L355" s="168">
        <f t="shared" si="433"/>
        <v>1170.1770000000001</v>
      </c>
      <c r="M355" s="432">
        <v>3937.42</v>
      </c>
      <c r="N355" s="77"/>
      <c r="O355" s="75">
        <f t="shared" si="434"/>
        <v>743.28800000000047</v>
      </c>
      <c r="P355" s="151">
        <v>260100</v>
      </c>
      <c r="Q355" s="56">
        <v>1.2E-2</v>
      </c>
      <c r="R355" s="72">
        <f t="shared" si="435"/>
        <v>3121.2000000000003</v>
      </c>
      <c r="S355" s="56"/>
      <c r="T355" s="73">
        <v>3121.2</v>
      </c>
      <c r="U355" s="147"/>
      <c r="V355" s="88">
        <f t="shared" si="436"/>
        <v>0</v>
      </c>
      <c r="W355" s="151">
        <v>260100</v>
      </c>
      <c r="X355" s="78">
        <v>1.2999999999999999E-2</v>
      </c>
      <c r="Y355" s="88">
        <f t="shared" si="437"/>
        <v>3381.2999999999997</v>
      </c>
      <c r="Z355" s="99"/>
      <c r="AA355" s="432">
        <v>4124.58</v>
      </c>
      <c r="AB355" s="143"/>
      <c r="AC355" s="88">
        <f t="shared" si="438"/>
        <v>-743.2800000000002</v>
      </c>
      <c r="AD355" s="151">
        <v>260100</v>
      </c>
      <c r="AE355" s="43">
        <v>1.43E-2</v>
      </c>
      <c r="AF355" s="88">
        <f t="shared" si="439"/>
        <v>3719.43</v>
      </c>
      <c r="AG355" s="99"/>
      <c r="AH355" s="164">
        <v>3719.43</v>
      </c>
      <c r="AI355" s="204">
        <v>3719.43</v>
      </c>
      <c r="AJ355" s="88">
        <f t="shared" si="440"/>
        <v>0</v>
      </c>
      <c r="AK355" s="151">
        <v>260100</v>
      </c>
      <c r="AL355" s="6">
        <v>1.5301E-2</v>
      </c>
      <c r="AM355" s="72">
        <f t="shared" si="441"/>
        <v>3979.7901000000002</v>
      </c>
      <c r="AN355" s="141"/>
      <c r="AO355" s="164">
        <v>3979.79</v>
      </c>
      <c r="AP355" s="204">
        <v>3979.79</v>
      </c>
      <c r="AQ355" s="72">
        <f t="shared" si="442"/>
        <v>1.0000000020227162E-4</v>
      </c>
      <c r="AR355" s="151">
        <v>260100</v>
      </c>
      <c r="AS355" s="153">
        <v>1.6372000000000001E-2</v>
      </c>
      <c r="AT355" s="72">
        <f t="shared" si="443"/>
        <v>4258.3572000000004</v>
      </c>
      <c r="AU355" s="141"/>
      <c r="AV355" s="142">
        <v>4258.3599999999997</v>
      </c>
      <c r="AW355" s="204">
        <v>4258.3599999999997</v>
      </c>
      <c r="AX355" s="75">
        <f t="shared" si="444"/>
        <v>-2.7999999992971425E-3</v>
      </c>
      <c r="AY355" s="374">
        <v>338000</v>
      </c>
      <c r="AZ355" s="6">
        <v>1.6469999999999999E-2</v>
      </c>
      <c r="BA355" s="72">
        <f t="shared" si="445"/>
        <v>5566.86</v>
      </c>
      <c r="BB355" s="141"/>
      <c r="BC355" s="142">
        <v>5566.86</v>
      </c>
      <c r="BD355" s="204">
        <v>5566.86</v>
      </c>
      <c r="BE355" s="141">
        <f t="shared" si="446"/>
        <v>0</v>
      </c>
      <c r="BF355" s="151">
        <v>338000</v>
      </c>
      <c r="BG355" s="56">
        <v>1.7392000000000001E-2</v>
      </c>
      <c r="BH355" s="166">
        <f t="shared" si="447"/>
        <v>5878.4960000000001</v>
      </c>
      <c r="BI355" s="56"/>
      <c r="BJ355" s="164">
        <v>5878.4960000000001</v>
      </c>
      <c r="BK355" s="165">
        <v>5878.4960000000001</v>
      </c>
      <c r="BL355" s="166">
        <f t="shared" si="448"/>
        <v>0</v>
      </c>
      <c r="BM355" s="376">
        <v>338000</v>
      </c>
      <c r="BN355" s="58">
        <v>1.8540000000000001E-2</v>
      </c>
      <c r="BO355" s="166">
        <f t="shared" si="449"/>
        <v>6266.52</v>
      </c>
      <c r="BP355" s="56"/>
      <c r="BQ355" s="164">
        <v>6266.52</v>
      </c>
      <c r="BR355" s="147"/>
      <c r="BS355" s="166">
        <f t="shared" si="450"/>
        <v>0</v>
      </c>
      <c r="BT355" s="376">
        <v>338000</v>
      </c>
      <c r="BU355" s="56">
        <v>1.9727000000000001E-2</v>
      </c>
      <c r="BV355" s="190">
        <f t="shared" si="451"/>
        <v>6667.7260000000006</v>
      </c>
      <c r="BW355" s="56"/>
      <c r="BX355" s="164">
        <v>6667.7259999999997</v>
      </c>
      <c r="BY355" s="147"/>
      <c r="BZ355" s="190">
        <f t="shared" si="452"/>
        <v>9.0949470177292824E-13</v>
      </c>
      <c r="CA355" s="376">
        <v>360000</v>
      </c>
      <c r="CB355" s="440">
        <v>2.0773E-2</v>
      </c>
      <c r="CC355" s="194">
        <f t="shared" si="453"/>
        <v>7478.28</v>
      </c>
      <c r="CD355" s="190"/>
      <c r="CE355" s="142">
        <v>7478.28</v>
      </c>
      <c r="CF355" s="204"/>
      <c r="CG355" s="194">
        <f t="shared" si="454"/>
        <v>0</v>
      </c>
      <c r="CH355" s="376">
        <v>360000</v>
      </c>
      <c r="CI355" s="444">
        <v>2.1852E-2</v>
      </c>
      <c r="CJ355" s="349">
        <f t="shared" si="409"/>
        <v>7866.72</v>
      </c>
      <c r="CK355" s="194"/>
      <c r="CL355" s="142"/>
      <c r="CM355" s="218"/>
      <c r="CN355" s="445">
        <f t="shared" si="410"/>
        <v>7866.72</v>
      </c>
      <c r="CO355" s="219"/>
      <c r="CP355" s="220">
        <f t="shared" si="367"/>
        <v>7866.7253000000019</v>
      </c>
      <c r="CQ355" s="221">
        <v>0</v>
      </c>
      <c r="CR355" s="56"/>
      <c r="CS355" s="228"/>
    </row>
    <row r="356" spans="1:97" s="3" customFormat="1" ht="15" customHeight="1">
      <c r="A356" s="59" t="s">
        <v>873</v>
      </c>
      <c r="B356" s="41" t="s">
        <v>874</v>
      </c>
      <c r="C356" s="6" t="s">
        <v>827</v>
      </c>
      <c r="D356" s="274" t="s">
        <v>828</v>
      </c>
      <c r="E356" s="55">
        <v>2582</v>
      </c>
      <c r="F356" s="428"/>
      <c r="G356" s="49" t="s">
        <v>875</v>
      </c>
      <c r="H356" s="58">
        <v>8801211</v>
      </c>
      <c r="I356" s="280">
        <v>581200</v>
      </c>
      <c r="J356" s="431">
        <v>0.10065</v>
      </c>
      <c r="K356" s="141">
        <v>14477.43</v>
      </c>
      <c r="L356" s="168">
        <f t="shared" si="433"/>
        <v>2895.4860000000003</v>
      </c>
      <c r="M356" s="432">
        <v>11581.94</v>
      </c>
      <c r="N356" s="77"/>
      <c r="O356" s="75">
        <f t="shared" si="434"/>
        <v>3.9999999989959178E-3</v>
      </c>
      <c r="P356" s="151">
        <v>452500</v>
      </c>
      <c r="Q356" s="56">
        <v>1.2E-2</v>
      </c>
      <c r="R356" s="72">
        <f t="shared" si="435"/>
        <v>5430</v>
      </c>
      <c r="S356" s="56"/>
      <c r="T356" s="73">
        <v>5430</v>
      </c>
      <c r="U356" s="147"/>
      <c r="V356" s="88">
        <f t="shared" si="436"/>
        <v>0</v>
      </c>
      <c r="W356" s="151">
        <v>452500</v>
      </c>
      <c r="X356" s="78">
        <v>1.2999999999999999E-2</v>
      </c>
      <c r="Y356" s="88">
        <f t="shared" si="437"/>
        <v>5882.5</v>
      </c>
      <c r="Z356" s="6"/>
      <c r="AA356" s="432">
        <v>5882.5</v>
      </c>
      <c r="AB356" s="147"/>
      <c r="AC356" s="88">
        <f t="shared" si="438"/>
        <v>0</v>
      </c>
      <c r="AD356" s="151">
        <v>452500</v>
      </c>
      <c r="AE356" s="43">
        <v>1.43E-2</v>
      </c>
      <c r="AF356" s="88">
        <f t="shared" si="439"/>
        <v>6470.75</v>
      </c>
      <c r="AG356" s="6"/>
      <c r="AH356" s="164">
        <v>6470.75</v>
      </c>
      <c r="AI356" s="165">
        <v>6470.75</v>
      </c>
      <c r="AJ356" s="88">
        <f t="shared" si="440"/>
        <v>0</v>
      </c>
      <c r="AK356" s="151">
        <v>452500</v>
      </c>
      <c r="AL356" s="6">
        <v>1.5301E-2</v>
      </c>
      <c r="AM356" s="72">
        <f t="shared" si="441"/>
        <v>6923.7025000000003</v>
      </c>
      <c r="AN356" s="72"/>
      <c r="AO356" s="164">
        <v>6923.7</v>
      </c>
      <c r="AP356" s="165">
        <v>6923.7</v>
      </c>
      <c r="AQ356" s="72">
        <f t="shared" si="442"/>
        <v>2.500000000509317E-3</v>
      </c>
      <c r="AR356" s="151">
        <v>452500</v>
      </c>
      <c r="AS356" s="153">
        <v>1.6372000000000001E-2</v>
      </c>
      <c r="AT356" s="72">
        <f t="shared" si="443"/>
        <v>7408.3300000000008</v>
      </c>
      <c r="AU356" s="141"/>
      <c r="AV356" s="142">
        <v>7408.33</v>
      </c>
      <c r="AW356" s="204">
        <v>7408.33</v>
      </c>
      <c r="AX356" s="75">
        <f t="shared" si="444"/>
        <v>0</v>
      </c>
      <c r="AY356" s="374">
        <v>1674000</v>
      </c>
      <c r="AZ356" s="6">
        <v>1.6469999999999999E-2</v>
      </c>
      <c r="BA356" s="72">
        <f t="shared" si="445"/>
        <v>27570.78</v>
      </c>
      <c r="BB356" s="141"/>
      <c r="BC356" s="142">
        <v>27570.78</v>
      </c>
      <c r="BD356" s="204">
        <v>27570.78</v>
      </c>
      <c r="BE356" s="141">
        <f t="shared" si="446"/>
        <v>0</v>
      </c>
      <c r="BF356" s="151">
        <v>1674000</v>
      </c>
      <c r="BG356" s="56">
        <v>1.7392000000000001E-2</v>
      </c>
      <c r="BH356" s="166">
        <f t="shared" si="447"/>
        <v>29114.208000000002</v>
      </c>
      <c r="BI356" s="56"/>
      <c r="BJ356" s="164">
        <v>29114.207999999999</v>
      </c>
      <c r="BK356" s="165">
        <v>29114.207999999999</v>
      </c>
      <c r="BL356" s="166">
        <f t="shared" si="448"/>
        <v>0</v>
      </c>
      <c r="BM356" s="376">
        <v>1674000</v>
      </c>
      <c r="BN356" s="58">
        <v>1.8540000000000001E-2</v>
      </c>
      <c r="BO356" s="166">
        <f t="shared" si="449"/>
        <v>31035.960000000003</v>
      </c>
      <c r="BP356" s="56"/>
      <c r="BQ356" s="164">
        <v>31035.96</v>
      </c>
      <c r="BR356" s="147"/>
      <c r="BS356" s="166">
        <f t="shared" si="450"/>
        <v>0</v>
      </c>
      <c r="BT356" s="376">
        <v>1674000</v>
      </c>
      <c r="BU356" s="56">
        <v>1.9727000000000001E-2</v>
      </c>
      <c r="BV356" s="190">
        <f t="shared" si="451"/>
        <v>33022.998</v>
      </c>
      <c r="BW356" s="56"/>
      <c r="BX356" s="164">
        <v>33022.998</v>
      </c>
      <c r="BY356" s="147"/>
      <c r="BZ356" s="190">
        <f t="shared" si="452"/>
        <v>0</v>
      </c>
      <c r="CA356" s="376">
        <v>1780000</v>
      </c>
      <c r="CB356" s="440">
        <v>2.0773E-2</v>
      </c>
      <c r="CC356" s="194">
        <f t="shared" si="453"/>
        <v>36975.94</v>
      </c>
      <c r="CD356" s="190"/>
      <c r="CE356" s="142">
        <v>36975.94</v>
      </c>
      <c r="CF356" s="204"/>
      <c r="CG356" s="194">
        <f t="shared" si="454"/>
        <v>0</v>
      </c>
      <c r="CH356" s="376">
        <v>1780000</v>
      </c>
      <c r="CI356" s="444">
        <v>2.1852E-2</v>
      </c>
      <c r="CJ356" s="349">
        <f t="shared" si="409"/>
        <v>38896.559999999998</v>
      </c>
      <c r="CK356" s="194"/>
      <c r="CL356" s="142"/>
      <c r="CM356" s="218"/>
      <c r="CN356" s="445">
        <f t="shared" si="410"/>
        <v>38896.559999999998</v>
      </c>
      <c r="CO356" s="219"/>
      <c r="CP356" s="220">
        <f t="shared" si="367"/>
        <v>38896.566500000001</v>
      </c>
      <c r="CQ356" s="221"/>
      <c r="CR356" s="56"/>
      <c r="CS356" s="227" t="s">
        <v>42</v>
      </c>
    </row>
    <row r="357" spans="1:97" s="2" customFormat="1" ht="15" customHeight="1">
      <c r="A357" s="264" t="s">
        <v>876</v>
      </c>
      <c r="B357" s="6" t="s">
        <v>877</v>
      </c>
      <c r="C357" s="6" t="s">
        <v>827</v>
      </c>
      <c r="D357" s="41" t="s">
        <v>828</v>
      </c>
      <c r="E357" s="234" t="s">
        <v>878</v>
      </c>
      <c r="F357" s="234"/>
      <c r="G357" s="49" t="s">
        <v>879</v>
      </c>
      <c r="H357" s="191"/>
      <c r="I357" s="280"/>
      <c r="J357" s="430"/>
      <c r="K357" s="72"/>
      <c r="L357" s="75"/>
      <c r="M357" s="117"/>
      <c r="N357" s="77"/>
      <c r="O357" s="75"/>
      <c r="P357" s="255"/>
      <c r="Q357" s="6"/>
      <c r="R357" s="72"/>
      <c r="S357" s="6"/>
      <c r="T357" s="117"/>
      <c r="U357" s="77"/>
      <c r="V357" s="88"/>
      <c r="W357" s="42"/>
      <c r="X357" s="42"/>
      <c r="Y357" s="88"/>
      <c r="Z357" s="6"/>
      <c r="AA357" s="164"/>
      <c r="AB357" s="77"/>
      <c r="AC357" s="88"/>
      <c r="AD357" s="280"/>
      <c r="AE357" s="43"/>
      <c r="AF357" s="88"/>
      <c r="AG357" s="6"/>
      <c r="AH357" s="122"/>
      <c r="AI357" s="77"/>
      <c r="AJ357" s="88"/>
      <c r="AK357" s="280"/>
      <c r="AL357" s="6"/>
      <c r="AM357" s="72"/>
      <c r="AN357" s="72"/>
      <c r="AO357" s="142"/>
      <c r="AP357" s="77"/>
      <c r="AQ357" s="72"/>
      <c r="AR357" s="280"/>
      <c r="AS357" s="153"/>
      <c r="AT357" s="72"/>
      <c r="AU357" s="72"/>
      <c r="AV357" s="142"/>
      <c r="AW357" s="167"/>
      <c r="AX357" s="75"/>
      <c r="AY357" s="255"/>
      <c r="AZ357" s="6"/>
      <c r="BA357" s="72"/>
      <c r="BB357" s="72"/>
      <c r="BC357" s="142"/>
      <c r="BD357" s="77"/>
      <c r="BE357" s="141"/>
      <c r="BF357" s="255"/>
      <c r="BG357" s="6"/>
      <c r="BH357" s="75"/>
      <c r="BI357" s="6"/>
      <c r="BJ357" s="164"/>
      <c r="BK357" s="167"/>
      <c r="BL357" s="75"/>
      <c r="BM357" s="255"/>
      <c r="BN357" s="191"/>
      <c r="BO357" s="75"/>
      <c r="BP357" s="6"/>
      <c r="BQ357" s="164"/>
      <c r="BR357" s="77"/>
      <c r="BS357" s="75"/>
      <c r="BT357" s="255"/>
      <c r="BU357" s="441"/>
      <c r="BV357" s="337"/>
      <c r="BW357" s="6"/>
      <c r="BX357" s="253"/>
      <c r="BY357" s="77"/>
      <c r="BZ357" s="337"/>
      <c r="CA357" s="442"/>
      <c r="CB357" s="439"/>
      <c r="CC357" s="141"/>
      <c r="CD357" s="337"/>
      <c r="CE357" s="142"/>
      <c r="CF357" s="218"/>
      <c r="CG357" s="141"/>
      <c r="CH357" s="442"/>
      <c r="CI357" s="141"/>
      <c r="CJ357" s="349"/>
      <c r="CK357" s="141"/>
      <c r="CL357" s="142"/>
      <c r="CM357" s="218"/>
      <c r="CN357" s="446"/>
      <c r="CO357" s="219"/>
      <c r="CP357" s="220">
        <f t="shared" si="367"/>
        <v>0</v>
      </c>
      <c r="CQ357" s="220"/>
      <c r="CR357" s="6"/>
      <c r="CS357" s="227" t="s">
        <v>42</v>
      </c>
    </row>
    <row r="358" spans="1:97" s="2" customFormat="1" ht="15" customHeight="1">
      <c r="A358" s="264" t="s">
        <v>880</v>
      </c>
      <c r="B358" s="6" t="s">
        <v>881</v>
      </c>
      <c r="C358" s="6" t="s">
        <v>827</v>
      </c>
      <c r="D358" s="41" t="s">
        <v>828</v>
      </c>
      <c r="E358" s="234">
        <v>3369</v>
      </c>
      <c r="F358" s="234"/>
      <c r="G358" s="49" t="s">
        <v>882</v>
      </c>
      <c r="H358" s="191"/>
      <c r="I358" s="280"/>
      <c r="J358" s="430"/>
      <c r="K358" s="72"/>
      <c r="L358" s="75"/>
      <c r="M358" s="117"/>
      <c r="N358" s="77"/>
      <c r="O358" s="75"/>
      <c r="P358" s="255"/>
      <c r="Q358" s="6"/>
      <c r="R358" s="72"/>
      <c r="S358" s="6"/>
      <c r="T358" s="117"/>
      <c r="U358" s="77"/>
      <c r="V358" s="88"/>
      <c r="W358" s="42"/>
      <c r="X358" s="42"/>
      <c r="Y358" s="88"/>
      <c r="Z358" s="6"/>
      <c r="AA358" s="164"/>
      <c r="AB358" s="77"/>
      <c r="AC358" s="88"/>
      <c r="AD358" s="280"/>
      <c r="AE358" s="43"/>
      <c r="AF358" s="88"/>
      <c r="AG358" s="6"/>
      <c r="AH358" s="122"/>
      <c r="AI358" s="77"/>
      <c r="AJ358" s="88"/>
      <c r="AK358" s="280"/>
      <c r="AL358" s="6"/>
      <c r="AM358" s="72"/>
      <c r="AN358" s="72"/>
      <c r="AO358" s="142"/>
      <c r="AP358" s="77"/>
      <c r="AQ358" s="72"/>
      <c r="AR358" s="280"/>
      <c r="AS358" s="153"/>
      <c r="AT358" s="72"/>
      <c r="AU358" s="72"/>
      <c r="AV358" s="142"/>
      <c r="AW358" s="167"/>
      <c r="AX358" s="75"/>
      <c r="AY358" s="255"/>
      <c r="AZ358" s="6"/>
      <c r="BA358" s="72"/>
      <c r="BB358" s="72"/>
      <c r="BC358" s="142"/>
      <c r="BD358" s="77"/>
      <c r="BE358" s="141"/>
      <c r="BF358" s="255"/>
      <c r="BG358" s="6"/>
      <c r="BH358" s="75"/>
      <c r="BI358" s="6"/>
      <c r="BJ358" s="164"/>
      <c r="BK358" s="167"/>
      <c r="BL358" s="75"/>
      <c r="BM358" s="255"/>
      <c r="BN358" s="191"/>
      <c r="BO358" s="75"/>
      <c r="BP358" s="6"/>
      <c r="BQ358" s="164"/>
      <c r="BR358" s="77"/>
      <c r="BS358" s="75"/>
      <c r="BT358" s="255"/>
      <c r="BU358" s="441"/>
      <c r="BV358" s="337"/>
      <c r="BW358" s="6"/>
      <c r="BX358" s="253"/>
      <c r="BY358" s="77"/>
      <c r="BZ358" s="337"/>
      <c r="CA358" s="442"/>
      <c r="CB358" s="439"/>
      <c r="CC358" s="141"/>
      <c r="CD358" s="337"/>
      <c r="CE358" s="142"/>
      <c r="CF358" s="218"/>
      <c r="CG358" s="141"/>
      <c r="CH358" s="442"/>
      <c r="CI358" s="141"/>
      <c r="CJ358" s="349"/>
      <c r="CK358" s="141"/>
      <c r="CL358" s="142"/>
      <c r="CM358" s="218"/>
      <c r="CN358" s="446"/>
      <c r="CO358" s="219"/>
      <c r="CP358" s="220">
        <f t="shared" si="367"/>
        <v>0</v>
      </c>
      <c r="CQ358" s="220"/>
      <c r="CR358" s="6"/>
      <c r="CS358" s="227" t="s">
        <v>42</v>
      </c>
    </row>
    <row r="359" spans="1:97" s="2" customFormat="1" ht="15" customHeight="1">
      <c r="A359" s="264" t="s">
        <v>883</v>
      </c>
      <c r="B359" s="6" t="s">
        <v>884</v>
      </c>
      <c r="C359" s="6" t="s">
        <v>827</v>
      </c>
      <c r="D359" s="41" t="s">
        <v>828</v>
      </c>
      <c r="E359" s="234">
        <v>3531</v>
      </c>
      <c r="F359" s="234"/>
      <c r="G359" s="49" t="s">
        <v>882</v>
      </c>
      <c r="H359" s="191"/>
      <c r="I359" s="280"/>
      <c r="J359" s="430"/>
      <c r="K359" s="72"/>
      <c r="L359" s="75"/>
      <c r="M359" s="117"/>
      <c r="N359" s="77"/>
      <c r="O359" s="75"/>
      <c r="P359" s="255"/>
      <c r="Q359" s="6"/>
      <c r="R359" s="72"/>
      <c r="S359" s="6"/>
      <c r="T359" s="117"/>
      <c r="U359" s="77"/>
      <c r="V359" s="88"/>
      <c r="W359" s="42"/>
      <c r="X359" s="42"/>
      <c r="Y359" s="88"/>
      <c r="Z359" s="6"/>
      <c r="AA359" s="164"/>
      <c r="AB359" s="77"/>
      <c r="AC359" s="88"/>
      <c r="AD359" s="280"/>
      <c r="AE359" s="43"/>
      <c r="AF359" s="88"/>
      <c r="AG359" s="6"/>
      <c r="AH359" s="122"/>
      <c r="AI359" s="77"/>
      <c r="AJ359" s="88"/>
      <c r="AK359" s="280"/>
      <c r="AL359" s="6"/>
      <c r="AM359" s="72"/>
      <c r="AN359" s="72"/>
      <c r="AO359" s="142"/>
      <c r="AP359" s="77"/>
      <c r="AQ359" s="72"/>
      <c r="AR359" s="280"/>
      <c r="AS359" s="153"/>
      <c r="AT359" s="72"/>
      <c r="AU359" s="72"/>
      <c r="AV359" s="142"/>
      <c r="AW359" s="167"/>
      <c r="AX359" s="75"/>
      <c r="AY359" s="255"/>
      <c r="AZ359" s="6"/>
      <c r="BA359" s="72"/>
      <c r="BB359" s="72"/>
      <c r="BC359" s="142"/>
      <c r="BD359" s="77"/>
      <c r="BE359" s="141"/>
      <c r="BF359" s="255"/>
      <c r="BG359" s="6"/>
      <c r="BH359" s="75"/>
      <c r="BI359" s="6"/>
      <c r="BJ359" s="164"/>
      <c r="BK359" s="167"/>
      <c r="BL359" s="75"/>
      <c r="BM359" s="255"/>
      <c r="BN359" s="191"/>
      <c r="BO359" s="75"/>
      <c r="BP359" s="6"/>
      <c r="BQ359" s="164"/>
      <c r="BR359" s="77"/>
      <c r="BS359" s="75"/>
      <c r="BT359" s="255"/>
      <c r="BU359" s="441"/>
      <c r="BV359" s="337"/>
      <c r="BW359" s="6"/>
      <c r="BX359" s="253"/>
      <c r="BY359" s="77"/>
      <c r="BZ359" s="337"/>
      <c r="CA359" s="442"/>
      <c r="CB359" s="439"/>
      <c r="CC359" s="141"/>
      <c r="CD359" s="337"/>
      <c r="CE359" s="142"/>
      <c r="CF359" s="218"/>
      <c r="CG359" s="141"/>
      <c r="CH359" s="442"/>
      <c r="CI359" s="141"/>
      <c r="CJ359" s="349"/>
      <c r="CK359" s="141"/>
      <c r="CL359" s="142"/>
      <c r="CM359" s="218"/>
      <c r="CN359" s="446"/>
      <c r="CO359" s="219"/>
      <c r="CP359" s="220">
        <f t="shared" si="367"/>
        <v>0</v>
      </c>
      <c r="CQ359" s="220"/>
      <c r="CR359" s="6"/>
      <c r="CS359" s="227" t="s">
        <v>42</v>
      </c>
    </row>
    <row r="360" spans="1:97" s="3" customFormat="1" ht="15" customHeight="1">
      <c r="A360" s="59" t="s">
        <v>885</v>
      </c>
      <c r="B360" s="6" t="s">
        <v>886</v>
      </c>
      <c r="C360" s="6" t="s">
        <v>827</v>
      </c>
      <c r="D360" s="274" t="s">
        <v>828</v>
      </c>
      <c r="E360" s="55">
        <v>3666</v>
      </c>
      <c r="F360" s="428"/>
      <c r="G360" s="49" t="s">
        <v>839</v>
      </c>
      <c r="H360" s="58">
        <v>8902318</v>
      </c>
      <c r="I360" s="280">
        <v>7370000</v>
      </c>
      <c r="J360" s="431">
        <v>0.10065</v>
      </c>
      <c r="K360" s="141">
        <v>125505.60000000001</v>
      </c>
      <c r="L360" s="168">
        <f t="shared" ref="L360:L363" si="455">K360*20%</f>
        <v>25101.120000000003</v>
      </c>
      <c r="M360" s="432">
        <v>100404.48</v>
      </c>
      <c r="N360" s="77"/>
      <c r="O360" s="75">
        <f t="shared" ref="O360:O362" si="456">K360-L360-M360</f>
        <v>0</v>
      </c>
      <c r="P360" s="151">
        <v>5520000</v>
      </c>
      <c r="Q360" s="56">
        <v>1.2E-2</v>
      </c>
      <c r="R360" s="72">
        <f t="shared" ref="R360:R363" si="457">P360*Q360</f>
        <v>66240</v>
      </c>
      <c r="S360" s="56"/>
      <c r="T360" s="73">
        <v>66240</v>
      </c>
      <c r="U360" s="147"/>
      <c r="V360" s="88">
        <f t="shared" ref="V360:V363" si="458">R360-S360-T360</f>
        <v>0</v>
      </c>
      <c r="W360" s="151">
        <v>5520000</v>
      </c>
      <c r="X360" s="78">
        <v>1.2999999999999999E-2</v>
      </c>
      <c r="Y360" s="88">
        <f t="shared" ref="Y360:Y363" si="459">W360*X360</f>
        <v>71760</v>
      </c>
      <c r="Z360" s="99"/>
      <c r="AA360" s="432">
        <v>71760</v>
      </c>
      <c r="AB360" s="143"/>
      <c r="AC360" s="88">
        <f t="shared" ref="AC360:AC363" si="460">Y360-Z360-AA360</f>
        <v>0</v>
      </c>
      <c r="AD360" s="151">
        <v>5520000</v>
      </c>
      <c r="AE360" s="43">
        <v>1.43E-2</v>
      </c>
      <c r="AF360" s="88">
        <f t="shared" ref="AF360:AF363" si="461">AD360*AE360</f>
        <v>78936</v>
      </c>
      <c r="AG360" s="99"/>
      <c r="AH360" s="142">
        <v>78936</v>
      </c>
      <c r="AI360" s="204">
        <v>78936</v>
      </c>
      <c r="AJ360" s="88">
        <f t="shared" ref="AJ360:AJ363" si="462">AF360-AG360-AH360</f>
        <v>0</v>
      </c>
      <c r="AK360" s="151">
        <v>5520000</v>
      </c>
      <c r="AL360" s="6">
        <v>1.5301E-2</v>
      </c>
      <c r="AM360" s="72">
        <f t="shared" ref="AM360:AM363" si="463">AK360*AL360</f>
        <v>84461.52</v>
      </c>
      <c r="AN360" s="141"/>
      <c r="AO360" s="142">
        <v>84461.52</v>
      </c>
      <c r="AP360" s="204">
        <v>84461.52</v>
      </c>
      <c r="AQ360" s="72">
        <f t="shared" ref="AQ360:AQ363" si="464">AM360-AN360-AO360</f>
        <v>0</v>
      </c>
      <c r="AR360" s="151">
        <v>5520000</v>
      </c>
      <c r="AS360" s="153">
        <v>1.6372000000000001E-2</v>
      </c>
      <c r="AT360" s="72">
        <f t="shared" ref="AT360:AT363" si="465">AR360*AS360</f>
        <v>90373.440000000002</v>
      </c>
      <c r="AU360" s="141"/>
      <c r="AV360" s="142">
        <v>90373.440000000002</v>
      </c>
      <c r="AW360" s="204">
        <v>90373.440000000002</v>
      </c>
      <c r="AX360" s="75">
        <f t="shared" ref="AX360:AX363" si="466">AT360-AU360-AV360</f>
        <v>0</v>
      </c>
      <c r="AY360" s="374">
        <v>9963000</v>
      </c>
      <c r="AZ360" s="6">
        <v>1.6469999999999999E-2</v>
      </c>
      <c r="BA360" s="72">
        <f t="shared" ref="BA360:BA363" si="467">AY360*AZ360</f>
        <v>164090.60999999999</v>
      </c>
      <c r="BB360" s="141"/>
      <c r="BC360" s="142">
        <v>164090.60999999999</v>
      </c>
      <c r="BD360" s="204">
        <v>164090.60999999999</v>
      </c>
      <c r="BE360" s="141">
        <f t="shared" ref="BE360:BE363" si="468">BA360-BB360-BC360</f>
        <v>0</v>
      </c>
      <c r="BF360" s="151">
        <v>9963000</v>
      </c>
      <c r="BG360" s="56">
        <v>1.7392000000000001E-2</v>
      </c>
      <c r="BH360" s="166">
        <f t="shared" ref="BH360:BH363" si="469">BF360*BG360</f>
        <v>173276.49600000001</v>
      </c>
      <c r="BI360" s="56"/>
      <c r="BJ360" s="164">
        <v>173276.49600000001</v>
      </c>
      <c r="BK360" s="165">
        <v>173276.49600000001</v>
      </c>
      <c r="BL360" s="166">
        <f t="shared" ref="BL360:BL363" si="470">BH360-BI360-BJ360</f>
        <v>0</v>
      </c>
      <c r="BM360" s="376">
        <v>9963000</v>
      </c>
      <c r="BN360" s="58">
        <v>1.8540000000000001E-2</v>
      </c>
      <c r="BO360" s="166">
        <f t="shared" ref="BO360:BO363" si="471">BM360*BN360</f>
        <v>184714.02000000002</v>
      </c>
      <c r="BP360" s="56"/>
      <c r="BQ360" s="164">
        <v>184714.02</v>
      </c>
      <c r="BR360" s="147"/>
      <c r="BS360" s="166">
        <f t="shared" ref="BS360:BS363" si="472">BO360-BP360-BQ360</f>
        <v>0</v>
      </c>
      <c r="BT360" s="376">
        <v>9963000</v>
      </c>
      <c r="BU360" s="56">
        <v>1.9727000000000001E-2</v>
      </c>
      <c r="BV360" s="190">
        <f t="shared" ref="BV360:BV363" si="473">BT360*BU360</f>
        <v>196540.10100000002</v>
      </c>
      <c r="BW360" s="56"/>
      <c r="BX360" s="164">
        <v>196540.101</v>
      </c>
      <c r="BY360" s="147"/>
      <c r="BZ360" s="190">
        <f t="shared" ref="BZ360:BZ363" si="474">BV360-BX360-BW360</f>
        <v>2.9103830456733704E-11</v>
      </c>
      <c r="CA360" s="376">
        <v>12000000</v>
      </c>
      <c r="CB360" s="440">
        <v>2.0773E-2</v>
      </c>
      <c r="CC360" s="194">
        <f t="shared" ref="CC360:CC363" si="475">CA360*CB360</f>
        <v>249276</v>
      </c>
      <c r="CD360" s="190"/>
      <c r="CE360" s="142">
        <v>249276</v>
      </c>
      <c r="CF360" s="204"/>
      <c r="CG360" s="194">
        <f t="shared" ref="CG360:CG363" si="476">CC360-CD360-CE360</f>
        <v>0</v>
      </c>
      <c r="CH360" s="376">
        <v>12000000</v>
      </c>
      <c r="CI360" s="444">
        <v>2.1852E-2</v>
      </c>
      <c r="CJ360" s="349">
        <f t="shared" ref="CJ360:CJ363" si="477">CH360*CI360</f>
        <v>262224</v>
      </c>
      <c r="CK360" s="194"/>
      <c r="CL360" s="142"/>
      <c r="CM360" s="218"/>
      <c r="CN360" s="445">
        <f t="shared" ref="CN360:CN363" si="478">CJ360-CK360-CL360</f>
        <v>262224</v>
      </c>
      <c r="CO360" s="219"/>
      <c r="CP360" s="220">
        <f t="shared" si="367"/>
        <v>262224</v>
      </c>
      <c r="CQ360" s="221"/>
      <c r="CR360" s="56"/>
      <c r="CS360" s="228"/>
    </row>
    <row r="361" spans="1:97" s="3" customFormat="1" ht="15" customHeight="1">
      <c r="A361" s="59" t="s">
        <v>887</v>
      </c>
      <c r="B361" s="6" t="s">
        <v>832</v>
      </c>
      <c r="C361" s="6" t="s">
        <v>827</v>
      </c>
      <c r="D361" s="274" t="s">
        <v>828</v>
      </c>
      <c r="E361" s="55">
        <v>3667</v>
      </c>
      <c r="F361" s="428"/>
      <c r="G361" s="49" t="s">
        <v>833</v>
      </c>
      <c r="H361" s="58">
        <v>8902357</v>
      </c>
      <c r="I361" s="280">
        <v>7480000</v>
      </c>
      <c r="J361" s="431">
        <v>0.10065</v>
      </c>
      <c r="K361" s="141">
        <f t="shared" ref="K361:K363" si="479">I361*J361</f>
        <v>752862</v>
      </c>
      <c r="L361" s="168">
        <f t="shared" si="455"/>
        <v>150572.4</v>
      </c>
      <c r="M361" s="432">
        <v>602289.6</v>
      </c>
      <c r="N361" s="77"/>
      <c r="O361" s="75">
        <f t="shared" si="456"/>
        <v>0</v>
      </c>
      <c r="P361" s="151">
        <v>5300000</v>
      </c>
      <c r="Q361" s="56">
        <v>1.2E-2</v>
      </c>
      <c r="R361" s="72">
        <f t="shared" si="457"/>
        <v>63600</v>
      </c>
      <c r="S361" s="56"/>
      <c r="T361" s="73">
        <v>63600</v>
      </c>
      <c r="U361" s="147"/>
      <c r="V361" s="88">
        <f t="shared" si="458"/>
        <v>0</v>
      </c>
      <c r="W361" s="151">
        <v>5300000</v>
      </c>
      <c r="X361" s="78">
        <v>1.2999999999999999E-2</v>
      </c>
      <c r="Y361" s="88">
        <f t="shared" si="459"/>
        <v>68900</v>
      </c>
      <c r="Z361" s="99"/>
      <c r="AA361" s="432">
        <v>68900</v>
      </c>
      <c r="AB361" s="143"/>
      <c r="AC361" s="88">
        <f t="shared" si="460"/>
        <v>0</v>
      </c>
      <c r="AD361" s="151">
        <v>5300000</v>
      </c>
      <c r="AE361" s="43">
        <v>1.43E-2</v>
      </c>
      <c r="AF361" s="88">
        <f t="shared" si="461"/>
        <v>75790</v>
      </c>
      <c r="AG361" s="99"/>
      <c r="AH361" s="142">
        <v>75790</v>
      </c>
      <c r="AI361" s="204">
        <v>75790</v>
      </c>
      <c r="AJ361" s="88">
        <f t="shared" si="462"/>
        <v>0</v>
      </c>
      <c r="AK361" s="151">
        <v>5300000</v>
      </c>
      <c r="AL361" s="6">
        <v>1.5301E-2</v>
      </c>
      <c r="AM361" s="72">
        <f t="shared" si="463"/>
        <v>81095.3</v>
      </c>
      <c r="AN361" s="141"/>
      <c r="AO361" s="142">
        <v>81095.3</v>
      </c>
      <c r="AP361" s="204">
        <v>81095.3</v>
      </c>
      <c r="AQ361" s="72">
        <f t="shared" si="464"/>
        <v>0</v>
      </c>
      <c r="AR361" s="151">
        <v>5300000</v>
      </c>
      <c r="AS361" s="153">
        <v>1.6372000000000001E-2</v>
      </c>
      <c r="AT361" s="72">
        <f t="shared" si="465"/>
        <v>86771.6</v>
      </c>
      <c r="AU361" s="141"/>
      <c r="AV361" s="142">
        <v>86771.6</v>
      </c>
      <c r="AW361" s="204">
        <v>86771.6</v>
      </c>
      <c r="AX361" s="75">
        <f t="shared" si="466"/>
        <v>0</v>
      </c>
      <c r="AY361" s="374">
        <v>8869000</v>
      </c>
      <c r="AZ361" s="6">
        <v>1.6469999999999999E-2</v>
      </c>
      <c r="BA361" s="72">
        <f t="shared" si="467"/>
        <v>146072.43</v>
      </c>
      <c r="BB361" s="141"/>
      <c r="BC361" s="142">
        <v>146072.43</v>
      </c>
      <c r="BD361" s="204">
        <v>146072.43</v>
      </c>
      <c r="BE361" s="141">
        <f t="shared" si="468"/>
        <v>0</v>
      </c>
      <c r="BF361" s="151">
        <v>8869000</v>
      </c>
      <c r="BG361" s="56">
        <v>1.7392000000000001E-2</v>
      </c>
      <c r="BH361" s="166">
        <f t="shared" si="469"/>
        <v>154249.64800000002</v>
      </c>
      <c r="BI361" s="56"/>
      <c r="BJ361" s="164">
        <v>154249.64799999999</v>
      </c>
      <c r="BK361" s="165">
        <v>154249.64799999999</v>
      </c>
      <c r="BL361" s="166">
        <f t="shared" si="470"/>
        <v>0</v>
      </c>
      <c r="BM361" s="376">
        <v>8869000</v>
      </c>
      <c r="BN361" s="58">
        <v>1.8540000000000001E-2</v>
      </c>
      <c r="BO361" s="166">
        <f t="shared" si="471"/>
        <v>164431.26</v>
      </c>
      <c r="BP361" s="56"/>
      <c r="BQ361" s="164">
        <v>164431.26</v>
      </c>
      <c r="BR361" s="147"/>
      <c r="BS361" s="166">
        <f t="shared" si="472"/>
        <v>0</v>
      </c>
      <c r="BT361" s="376">
        <v>8869000</v>
      </c>
      <c r="BU361" s="56">
        <v>1.9727000000000001E-2</v>
      </c>
      <c r="BV361" s="190">
        <f t="shared" si="473"/>
        <v>174958.76300000001</v>
      </c>
      <c r="BW361" s="56"/>
      <c r="BX361" s="164">
        <v>174958.76300000001</v>
      </c>
      <c r="BY361" s="147"/>
      <c r="BZ361" s="190">
        <f t="shared" si="474"/>
        <v>0</v>
      </c>
      <c r="CA361" s="376">
        <v>9500000</v>
      </c>
      <c r="CB361" s="440">
        <v>2.0773E-2</v>
      </c>
      <c r="CC361" s="194">
        <f t="shared" si="475"/>
        <v>197343.5</v>
      </c>
      <c r="CD361" s="190"/>
      <c r="CE361" s="142">
        <v>197343.5</v>
      </c>
      <c r="CF361" s="204"/>
      <c r="CG361" s="194">
        <f t="shared" si="476"/>
        <v>0</v>
      </c>
      <c r="CH361" s="376">
        <v>9500000</v>
      </c>
      <c r="CI361" s="444">
        <v>2.1852E-2</v>
      </c>
      <c r="CJ361" s="349">
        <f t="shared" si="477"/>
        <v>207594</v>
      </c>
      <c r="CK361" s="194"/>
      <c r="CL361" s="142"/>
      <c r="CM361" s="218"/>
      <c r="CN361" s="445">
        <f t="shared" si="478"/>
        <v>207594</v>
      </c>
      <c r="CO361" s="219"/>
      <c r="CP361" s="220">
        <f t="shared" si="367"/>
        <v>207594</v>
      </c>
      <c r="CQ361" s="221"/>
      <c r="CR361" s="56"/>
      <c r="CS361" s="228"/>
    </row>
    <row r="362" spans="1:97" s="3" customFormat="1" ht="15" customHeight="1">
      <c r="A362" s="59" t="s">
        <v>888</v>
      </c>
      <c r="B362" s="6" t="s">
        <v>832</v>
      </c>
      <c r="C362" s="6" t="s">
        <v>827</v>
      </c>
      <c r="D362" s="274" t="s">
        <v>828</v>
      </c>
      <c r="E362" s="43">
        <v>3668</v>
      </c>
      <c r="F362" s="428"/>
      <c r="G362" s="49" t="s">
        <v>41</v>
      </c>
      <c r="H362" s="58">
        <v>9701466</v>
      </c>
      <c r="I362" s="280">
        <v>511000</v>
      </c>
      <c r="J362" s="433"/>
      <c r="K362" s="72">
        <f t="shared" si="479"/>
        <v>0</v>
      </c>
      <c r="L362" s="168">
        <f t="shared" si="455"/>
        <v>0</v>
      </c>
      <c r="M362" s="432"/>
      <c r="N362" s="77"/>
      <c r="O362" s="75">
        <f t="shared" si="456"/>
        <v>0</v>
      </c>
      <c r="P362" s="151">
        <v>150000</v>
      </c>
      <c r="Q362" s="56">
        <v>1.2E-2</v>
      </c>
      <c r="R362" s="72">
        <f t="shared" si="457"/>
        <v>1800</v>
      </c>
      <c r="S362" s="56"/>
      <c r="T362" s="73"/>
      <c r="U362" s="147"/>
      <c r="V362" s="88">
        <f t="shared" si="458"/>
        <v>1800</v>
      </c>
      <c r="W362" s="151">
        <v>150000</v>
      </c>
      <c r="X362" s="78">
        <v>1.2999999999999999E-2</v>
      </c>
      <c r="Y362" s="88">
        <f t="shared" si="459"/>
        <v>1950</v>
      </c>
      <c r="Z362" s="99"/>
      <c r="AA362" s="432">
        <v>3750</v>
      </c>
      <c r="AB362" s="143"/>
      <c r="AC362" s="88">
        <f t="shared" si="460"/>
        <v>-1800</v>
      </c>
      <c r="AD362" s="151">
        <v>150000</v>
      </c>
      <c r="AE362" s="43">
        <v>1.43E-2</v>
      </c>
      <c r="AF362" s="88">
        <f t="shared" si="461"/>
        <v>2145</v>
      </c>
      <c r="AG362" s="99"/>
      <c r="AH362" s="142">
        <v>2145</v>
      </c>
      <c r="AI362" s="204">
        <v>2145</v>
      </c>
      <c r="AJ362" s="88">
        <f t="shared" si="462"/>
        <v>0</v>
      </c>
      <c r="AK362" s="151">
        <v>150000</v>
      </c>
      <c r="AL362" s="6">
        <v>1.5301E-2</v>
      </c>
      <c r="AM362" s="72">
        <f t="shared" si="463"/>
        <v>2295.15</v>
      </c>
      <c r="AN362" s="141"/>
      <c r="AO362" s="142">
        <v>2295.15</v>
      </c>
      <c r="AP362" s="204">
        <v>2295.15</v>
      </c>
      <c r="AQ362" s="72">
        <f t="shared" si="464"/>
        <v>0</v>
      </c>
      <c r="AR362" s="151">
        <v>150000</v>
      </c>
      <c r="AS362" s="153">
        <v>1.6372000000000001E-2</v>
      </c>
      <c r="AT362" s="72">
        <f t="shared" si="465"/>
        <v>2455.8000000000002</v>
      </c>
      <c r="AU362" s="141"/>
      <c r="AV362" s="142">
        <v>2455.8000000000002</v>
      </c>
      <c r="AW362" s="204">
        <v>2455.8000000000002</v>
      </c>
      <c r="AX362" s="75">
        <f t="shared" si="466"/>
        <v>0</v>
      </c>
      <c r="AY362" s="374">
        <v>338000</v>
      </c>
      <c r="AZ362" s="6">
        <v>1.6469999999999999E-2</v>
      </c>
      <c r="BA362" s="72">
        <f t="shared" si="467"/>
        <v>5566.86</v>
      </c>
      <c r="BB362" s="141"/>
      <c r="BC362" s="142">
        <v>5566.86</v>
      </c>
      <c r="BD362" s="204">
        <v>5566.86</v>
      </c>
      <c r="BE362" s="141">
        <f t="shared" si="468"/>
        <v>0</v>
      </c>
      <c r="BF362" s="151">
        <v>338000</v>
      </c>
      <c r="BG362" s="56">
        <v>1.7392000000000001E-2</v>
      </c>
      <c r="BH362" s="166">
        <f t="shared" si="469"/>
        <v>5878.4960000000001</v>
      </c>
      <c r="BI362" s="56"/>
      <c r="BJ362" s="164">
        <v>5878.4960000000001</v>
      </c>
      <c r="BK362" s="165">
        <v>5878.4960000000001</v>
      </c>
      <c r="BL362" s="166">
        <f t="shared" si="470"/>
        <v>0</v>
      </c>
      <c r="BM362" s="376">
        <v>338000</v>
      </c>
      <c r="BN362" s="58">
        <v>1.8540000000000001E-2</v>
      </c>
      <c r="BO362" s="166">
        <f t="shared" si="471"/>
        <v>6266.52</v>
      </c>
      <c r="BP362" s="56"/>
      <c r="BQ362" s="164">
        <v>6266.52</v>
      </c>
      <c r="BR362" s="147"/>
      <c r="BS362" s="166">
        <f t="shared" si="472"/>
        <v>0</v>
      </c>
      <c r="BT362" s="376">
        <v>338000</v>
      </c>
      <c r="BU362" s="56">
        <v>1.9727000000000001E-2</v>
      </c>
      <c r="BV362" s="190">
        <f t="shared" si="473"/>
        <v>6667.7260000000006</v>
      </c>
      <c r="BW362" s="56"/>
      <c r="BX362" s="164">
        <v>6667.7259999999997</v>
      </c>
      <c r="BY362" s="147"/>
      <c r="BZ362" s="190">
        <f t="shared" si="474"/>
        <v>9.0949470177292824E-13</v>
      </c>
      <c r="CA362" s="376">
        <v>350000</v>
      </c>
      <c r="CB362" s="440">
        <v>2.0773E-2</v>
      </c>
      <c r="CC362" s="194">
        <f t="shared" si="475"/>
        <v>7270.55</v>
      </c>
      <c r="CD362" s="190"/>
      <c r="CE362" s="142">
        <v>7270.55</v>
      </c>
      <c r="CF362" s="204"/>
      <c r="CG362" s="194">
        <f t="shared" si="476"/>
        <v>0</v>
      </c>
      <c r="CH362" s="376">
        <v>350000</v>
      </c>
      <c r="CI362" s="444">
        <v>2.1852E-2</v>
      </c>
      <c r="CJ362" s="349">
        <f t="shared" si="477"/>
        <v>7648.2</v>
      </c>
      <c r="CK362" s="194"/>
      <c r="CL362" s="142"/>
      <c r="CM362" s="218"/>
      <c r="CN362" s="445">
        <f t="shared" si="478"/>
        <v>7648.2</v>
      </c>
      <c r="CO362" s="219"/>
      <c r="CP362" s="220">
        <f t="shared" si="367"/>
        <v>7648.2000000000007</v>
      </c>
      <c r="CQ362" s="221"/>
      <c r="CR362" s="56"/>
      <c r="CS362" s="228"/>
    </row>
    <row r="363" spans="1:97" s="3" customFormat="1" ht="15" customHeight="1">
      <c r="A363" s="59" t="s">
        <v>889</v>
      </c>
      <c r="B363" s="41" t="s">
        <v>890</v>
      </c>
      <c r="C363" s="6" t="s">
        <v>827</v>
      </c>
      <c r="D363" s="274" t="s">
        <v>828</v>
      </c>
      <c r="E363" s="55">
        <v>4336</v>
      </c>
      <c r="F363" s="428"/>
      <c r="G363" s="49" t="s">
        <v>890</v>
      </c>
      <c r="H363" s="58">
        <v>9701466</v>
      </c>
      <c r="I363" s="280">
        <v>184800</v>
      </c>
      <c r="J363" s="431">
        <v>0.10065</v>
      </c>
      <c r="K363" s="72">
        <f t="shared" si="479"/>
        <v>18600.12</v>
      </c>
      <c r="L363" s="168">
        <f t="shared" si="455"/>
        <v>3720.0239999999999</v>
      </c>
      <c r="M363" s="432">
        <v>14880.09</v>
      </c>
      <c r="N363" s="77"/>
      <c r="O363" s="75">
        <v>1125.1199999999999</v>
      </c>
      <c r="P363" s="434">
        <v>307000</v>
      </c>
      <c r="Q363" s="56">
        <v>1.2E-2</v>
      </c>
      <c r="R363" s="72">
        <f t="shared" si="457"/>
        <v>3684</v>
      </c>
      <c r="S363" s="166"/>
      <c r="T363" s="73">
        <v>2964</v>
      </c>
      <c r="U363" s="147"/>
      <c r="V363" s="88">
        <f t="shared" si="458"/>
        <v>720</v>
      </c>
      <c r="W363" s="434">
        <v>307000</v>
      </c>
      <c r="X363" s="78">
        <v>1.2999999999999999E-2</v>
      </c>
      <c r="Y363" s="88">
        <f t="shared" si="459"/>
        <v>3991</v>
      </c>
      <c r="Z363" s="6"/>
      <c r="AA363" s="432">
        <v>5836.12</v>
      </c>
      <c r="AB363" s="147"/>
      <c r="AC363" s="88">
        <f t="shared" si="460"/>
        <v>-1845.12</v>
      </c>
      <c r="AD363" s="434">
        <v>307000</v>
      </c>
      <c r="AE363" s="43">
        <v>1.43E-2</v>
      </c>
      <c r="AF363" s="88">
        <f t="shared" si="461"/>
        <v>4390.1000000000004</v>
      </c>
      <c r="AG363" s="6"/>
      <c r="AH363" s="142">
        <v>3532.1</v>
      </c>
      <c r="AI363" s="165">
        <v>3532.1</v>
      </c>
      <c r="AJ363" s="88">
        <f t="shared" si="462"/>
        <v>858.00000000000045</v>
      </c>
      <c r="AK363" s="434">
        <v>307000</v>
      </c>
      <c r="AL363" s="6">
        <v>1.5301E-2</v>
      </c>
      <c r="AM363" s="72">
        <f t="shared" si="463"/>
        <v>4697.4070000000002</v>
      </c>
      <c r="AN363" s="72"/>
      <c r="AO363" s="142">
        <v>3779.35</v>
      </c>
      <c r="AP363" s="165">
        <v>3779.35</v>
      </c>
      <c r="AQ363" s="72">
        <f t="shared" si="464"/>
        <v>918.05700000000024</v>
      </c>
      <c r="AR363" s="434">
        <v>307000</v>
      </c>
      <c r="AS363" s="153">
        <v>1.6372000000000001E-2</v>
      </c>
      <c r="AT363" s="72">
        <f t="shared" si="465"/>
        <v>5026.2040000000006</v>
      </c>
      <c r="AU363" s="141"/>
      <c r="AV363" s="142">
        <v>4043.88</v>
      </c>
      <c r="AW363" s="204">
        <v>4043.88</v>
      </c>
      <c r="AX363" s="75">
        <f t="shared" si="466"/>
        <v>982.32400000000052</v>
      </c>
      <c r="AY363" s="374">
        <v>900000</v>
      </c>
      <c r="AZ363" s="6">
        <v>1.6469999999999999E-2</v>
      </c>
      <c r="BA363" s="72">
        <f t="shared" si="467"/>
        <v>14822.999999999998</v>
      </c>
      <c r="BB363" s="141"/>
      <c r="BC363" s="142">
        <v>14823</v>
      </c>
      <c r="BD363" s="204">
        <v>14823</v>
      </c>
      <c r="BE363" s="141">
        <f t="shared" si="468"/>
        <v>0</v>
      </c>
      <c r="BF363" s="151">
        <v>900000</v>
      </c>
      <c r="BG363" s="56">
        <v>1.7392000000000001E-2</v>
      </c>
      <c r="BH363" s="166">
        <f t="shared" si="469"/>
        <v>15652.800000000001</v>
      </c>
      <c r="BI363" s="56"/>
      <c r="BJ363" s="164">
        <v>15652.8</v>
      </c>
      <c r="BK363" s="165">
        <v>15652.8</v>
      </c>
      <c r="BL363" s="166">
        <f t="shared" si="470"/>
        <v>0</v>
      </c>
      <c r="BM363" s="376">
        <v>900000</v>
      </c>
      <c r="BN363" s="58">
        <v>1.8540000000000001E-2</v>
      </c>
      <c r="BO363" s="166">
        <f t="shared" si="471"/>
        <v>16686</v>
      </c>
      <c r="BP363" s="56"/>
      <c r="BQ363" s="164">
        <v>16686</v>
      </c>
      <c r="BR363" s="147"/>
      <c r="BS363" s="166">
        <f t="shared" si="472"/>
        <v>0</v>
      </c>
      <c r="BT363" s="376">
        <v>900000</v>
      </c>
      <c r="BU363" s="56">
        <v>1.9727000000000001E-2</v>
      </c>
      <c r="BV363" s="190">
        <f t="shared" si="473"/>
        <v>17754.300000000003</v>
      </c>
      <c r="BW363" s="56"/>
      <c r="BX363" s="164">
        <v>17754.3</v>
      </c>
      <c r="BY363" s="147"/>
      <c r="BZ363" s="190">
        <f t="shared" si="474"/>
        <v>3.637978807091713E-12</v>
      </c>
      <c r="CA363" s="376">
        <v>1200000</v>
      </c>
      <c r="CB363" s="440">
        <v>2.0773E-2</v>
      </c>
      <c r="CC363" s="194">
        <f t="shared" si="475"/>
        <v>24927.599999999999</v>
      </c>
      <c r="CD363" s="190"/>
      <c r="CE363" s="142">
        <v>24927.599999999999</v>
      </c>
      <c r="CF363" s="204"/>
      <c r="CG363" s="194">
        <f t="shared" si="476"/>
        <v>0</v>
      </c>
      <c r="CH363" s="376">
        <v>1200000</v>
      </c>
      <c r="CI363" s="444">
        <v>2.1852E-2</v>
      </c>
      <c r="CJ363" s="349">
        <f t="shared" si="477"/>
        <v>26222.400000000001</v>
      </c>
      <c r="CK363" s="194"/>
      <c r="CL363" s="142"/>
      <c r="CM363" s="218"/>
      <c r="CN363" s="445">
        <f t="shared" si="478"/>
        <v>26222.400000000001</v>
      </c>
      <c r="CO363" s="219"/>
      <c r="CP363" s="220">
        <f t="shared" si="367"/>
        <v>28980.781000000006</v>
      </c>
      <c r="CQ363" s="221"/>
      <c r="CR363" s="56" t="s">
        <v>891</v>
      </c>
      <c r="CS363" s="228"/>
    </row>
    <row r="364" spans="1:97" s="2" customFormat="1" ht="15" customHeight="1">
      <c r="A364" s="41" t="s">
        <v>892</v>
      </c>
      <c r="B364" s="41" t="s">
        <v>877</v>
      </c>
      <c r="C364" s="6" t="s">
        <v>827</v>
      </c>
      <c r="D364" s="41" t="s">
        <v>828</v>
      </c>
      <c r="E364" s="43">
        <v>4439</v>
      </c>
      <c r="F364" s="428"/>
      <c r="G364" s="49" t="s">
        <v>879</v>
      </c>
      <c r="H364" s="191"/>
      <c r="I364" s="280"/>
      <c r="J364" s="430"/>
      <c r="K364" s="72"/>
      <c r="L364" s="72"/>
      <c r="M364" s="164"/>
      <c r="N364" s="77"/>
      <c r="O364" s="75"/>
      <c r="P364" s="435"/>
      <c r="Q364" s="6"/>
      <c r="R364" s="72"/>
      <c r="S364" s="75"/>
      <c r="T364" s="117"/>
      <c r="U364" s="77"/>
      <c r="V364" s="88"/>
      <c r="W364" s="435"/>
      <c r="X364" s="42"/>
      <c r="Y364" s="88"/>
      <c r="Z364" s="6"/>
      <c r="AA364" s="164"/>
      <c r="AB364" s="77"/>
      <c r="AC364" s="88"/>
      <c r="AD364" s="435"/>
      <c r="AE364" s="43"/>
      <c r="AF364" s="88"/>
      <c r="AG364" s="6"/>
      <c r="AH364" s="142"/>
      <c r="AI364" s="167"/>
      <c r="AJ364" s="88"/>
      <c r="AK364" s="435"/>
      <c r="AL364" s="6"/>
      <c r="AM364" s="72"/>
      <c r="AN364" s="72"/>
      <c r="AO364" s="142"/>
      <c r="AP364" s="167"/>
      <c r="AQ364" s="72"/>
      <c r="AR364" s="435"/>
      <c r="AS364" s="153"/>
      <c r="AT364" s="72"/>
      <c r="AU364" s="141"/>
      <c r="AV364" s="142"/>
      <c r="AW364" s="218"/>
      <c r="AX364" s="75"/>
      <c r="AY364" s="374"/>
      <c r="AZ364" s="6"/>
      <c r="BA364" s="72"/>
      <c r="BB364" s="141"/>
      <c r="BC364" s="142"/>
      <c r="BD364" s="218"/>
      <c r="BE364" s="141"/>
      <c r="BF364" s="255"/>
      <c r="BG364" s="6"/>
      <c r="BH364" s="75"/>
      <c r="BI364" s="6"/>
      <c r="BJ364" s="164"/>
      <c r="BK364" s="167"/>
      <c r="BL364" s="75"/>
      <c r="BM364" s="374"/>
      <c r="BN364" s="191"/>
      <c r="BO364" s="75"/>
      <c r="BP364" s="6"/>
      <c r="BQ364" s="164"/>
      <c r="BR364" s="77"/>
      <c r="BS364" s="75"/>
      <c r="BT364" s="374"/>
      <c r="BU364" s="6"/>
      <c r="BV364" s="337"/>
      <c r="BW364" s="6"/>
      <c r="BX364" s="164"/>
      <c r="BY364" s="77"/>
      <c r="BZ364" s="337"/>
      <c r="CA364" s="374"/>
      <c r="CB364" s="439"/>
      <c r="CC364" s="141"/>
      <c r="CD364" s="337"/>
      <c r="CE364" s="142"/>
      <c r="CF364" s="218"/>
      <c r="CG364" s="141"/>
      <c r="CH364" s="374"/>
      <c r="CI364" s="141"/>
      <c r="CJ364" s="349"/>
      <c r="CK364" s="141"/>
      <c r="CL364" s="142"/>
      <c r="CM364" s="218"/>
      <c r="CN364" s="446"/>
      <c r="CO364" s="219"/>
      <c r="CP364" s="220">
        <f t="shared" si="367"/>
        <v>0</v>
      </c>
      <c r="CQ364" s="220"/>
      <c r="CR364" s="6"/>
      <c r="CS364" s="227" t="s">
        <v>42</v>
      </c>
    </row>
    <row r="365" spans="1:97" s="3" customFormat="1" ht="15" customHeight="1">
      <c r="A365" s="41" t="s">
        <v>893</v>
      </c>
      <c r="B365" s="6" t="s">
        <v>894</v>
      </c>
      <c r="C365" s="6" t="s">
        <v>827</v>
      </c>
      <c r="D365" s="274" t="s">
        <v>828</v>
      </c>
      <c r="E365" s="234">
        <v>690</v>
      </c>
      <c r="F365" s="234">
        <v>1</v>
      </c>
      <c r="G365" s="49" t="s">
        <v>45</v>
      </c>
      <c r="H365" s="191">
        <v>5001985</v>
      </c>
      <c r="I365" s="280">
        <v>5059500</v>
      </c>
      <c r="J365" s="433">
        <v>0.10065</v>
      </c>
      <c r="K365" s="72">
        <f t="shared" ref="K365:K397" si="480">I365*J365</f>
        <v>509238.67499999999</v>
      </c>
      <c r="L365" s="166"/>
      <c r="M365" s="73"/>
      <c r="N365" s="77"/>
      <c r="O365" s="75">
        <f>K365-L365-M365</f>
        <v>509238.67499999999</v>
      </c>
      <c r="P365" s="151">
        <v>5059500</v>
      </c>
      <c r="Q365" s="56">
        <v>3.6999999999999999E-4</v>
      </c>
      <c r="R365" s="72">
        <f t="shared" ref="R365:R397" si="481">P365*Q365</f>
        <v>1872.0149999999999</v>
      </c>
      <c r="S365" s="56"/>
      <c r="T365" s="73"/>
      <c r="U365" s="147"/>
      <c r="V365" s="88">
        <f t="shared" ref="V365:V397" si="482">R365-S365-T365</f>
        <v>1872.0149999999999</v>
      </c>
      <c r="W365" s="151">
        <v>5059500</v>
      </c>
      <c r="X365" s="78">
        <v>7.5000000000000002E-4</v>
      </c>
      <c r="Y365" s="88">
        <f>W365*X365</f>
        <v>3794.625</v>
      </c>
      <c r="Z365" s="102"/>
      <c r="AA365" s="432"/>
      <c r="AB365" s="143"/>
      <c r="AC365" s="88">
        <f t="shared" ref="AC365:AC397" si="483">Y365-Z365-AA365</f>
        <v>3794.625</v>
      </c>
      <c r="AD365" s="151">
        <v>5059500</v>
      </c>
      <c r="AE365" s="436">
        <v>6.2600000000000004E-4</v>
      </c>
      <c r="AF365" s="88">
        <f t="shared" ref="AF365:AF397" si="484">AD365*AE365</f>
        <v>3167.2470000000003</v>
      </c>
      <c r="AG365" s="102"/>
      <c r="AH365" s="122"/>
      <c r="AI365" s="149"/>
      <c r="AJ365" s="88">
        <f t="shared" ref="AJ365:AJ397" si="485">AF365-AG365-AH365</f>
        <v>3167.2470000000003</v>
      </c>
      <c r="AK365" s="151">
        <v>5059500</v>
      </c>
      <c r="AL365" s="6">
        <v>6.7000000000000002E-4</v>
      </c>
      <c r="AM365" s="72">
        <f t="shared" ref="AM365:AM397" si="486">AK365*AL365</f>
        <v>3389.8650000000002</v>
      </c>
      <c r="AN365" s="141"/>
      <c r="AO365" s="142"/>
      <c r="AP365" s="149"/>
      <c r="AQ365" s="72">
        <f t="shared" ref="AQ365:AQ397" si="487">AM365-AN365-AO365</f>
        <v>3389.8650000000002</v>
      </c>
      <c r="AR365" s="151">
        <v>5059500</v>
      </c>
      <c r="AS365" s="153">
        <v>7.1699999999999997E-4</v>
      </c>
      <c r="AT365" s="72">
        <f t="shared" ref="AT365:AT397" si="488">AR365*AS365</f>
        <v>3627.6614999999997</v>
      </c>
      <c r="AU365" s="72"/>
      <c r="AV365" s="142"/>
      <c r="AW365" s="204"/>
      <c r="AX365" s="75">
        <f t="shared" ref="AX365:AX397" si="489">AT365-AU365-AV365</f>
        <v>3627.6614999999997</v>
      </c>
      <c r="AY365" s="152">
        <v>11962000</v>
      </c>
      <c r="AZ365" s="61">
        <v>1.6469999999999999E-2</v>
      </c>
      <c r="BA365" s="72">
        <f t="shared" ref="BA365:BA397" si="490">AY365*AZ365</f>
        <v>197014.13999999998</v>
      </c>
      <c r="BB365" s="141"/>
      <c r="BC365" s="142"/>
      <c r="BD365" s="149"/>
      <c r="BE365" s="141">
        <f t="shared" ref="BE365:BE397" si="491">BA365-BB365-BC365</f>
        <v>197014.13999999998</v>
      </c>
      <c r="BF365" s="152">
        <v>11962000</v>
      </c>
      <c r="BG365" s="56">
        <v>1.7392000000000001E-2</v>
      </c>
      <c r="BH365" s="166">
        <f t="shared" ref="BH365:BH397" si="492">BF365*BG365</f>
        <v>208043.10400000002</v>
      </c>
      <c r="BI365" s="56"/>
      <c r="BJ365" s="164">
        <v>208043.10399999999</v>
      </c>
      <c r="BK365" s="165">
        <v>208043.10399999999</v>
      </c>
      <c r="BL365" s="168">
        <f t="shared" ref="BL365:BL397" si="493">BH365-BI365-BJ365</f>
        <v>0</v>
      </c>
      <c r="BM365" s="152">
        <v>11962000</v>
      </c>
      <c r="BN365" s="58">
        <v>1.8540000000000001E-2</v>
      </c>
      <c r="BO365" s="166">
        <f t="shared" ref="BO365:BO397" si="494">BM365*BN365</f>
        <v>221775.48</v>
      </c>
      <c r="BP365" s="56"/>
      <c r="BQ365" s="164">
        <v>221775.48</v>
      </c>
      <c r="BR365" s="147"/>
      <c r="BS365" s="166">
        <f t="shared" ref="BS365:BS397" si="495">BO365-BP365-BQ365</f>
        <v>0</v>
      </c>
      <c r="BT365" s="152">
        <v>11962000</v>
      </c>
      <c r="BU365" s="443">
        <v>1.9727000000000001E-2</v>
      </c>
      <c r="BV365" s="190">
        <f t="shared" ref="BV365:BV397" si="496">BT365*BU365</f>
        <v>235974.37400000001</v>
      </c>
      <c r="BW365" s="56"/>
      <c r="BX365" s="164">
        <v>235974.37400000001</v>
      </c>
      <c r="BY365" s="147"/>
      <c r="BZ365" s="190">
        <f t="shared" ref="BZ365:BZ397" si="497">BV365-BX365-BW365</f>
        <v>0</v>
      </c>
      <c r="CA365" s="152">
        <v>12740000</v>
      </c>
      <c r="CB365" s="440">
        <v>2.0773E-2</v>
      </c>
      <c r="CC365" s="194">
        <f t="shared" ref="CC365:CC397" si="498">CA365*CB365</f>
        <v>264648.02</v>
      </c>
      <c r="CD365" s="190"/>
      <c r="CE365" s="142">
        <v>264648.02</v>
      </c>
      <c r="CF365" s="204">
        <v>264648.02</v>
      </c>
      <c r="CG365" s="194">
        <f t="shared" ref="CG365:CG397" si="499">CC365-CD365-CE365</f>
        <v>0</v>
      </c>
      <c r="CH365" s="152">
        <v>12740000</v>
      </c>
      <c r="CI365" s="444">
        <v>2.1852E-2</v>
      </c>
      <c r="CJ365" s="349">
        <f>CH365*CI365</f>
        <v>278394.48</v>
      </c>
      <c r="CK365" s="194"/>
      <c r="CL365" s="142"/>
      <c r="CM365" s="218"/>
      <c r="CN365" s="445">
        <f>CJ365-CK365-CL365</f>
        <v>278394.48</v>
      </c>
      <c r="CO365" s="219"/>
      <c r="CP365" s="220">
        <f t="shared" si="367"/>
        <v>1000498.7084999999</v>
      </c>
      <c r="CQ365" s="221"/>
      <c r="CR365" s="56" t="s">
        <v>895</v>
      </c>
      <c r="CS365" s="228"/>
    </row>
    <row r="366" spans="1:97" s="2" customFormat="1" ht="15" customHeight="1">
      <c r="A366" s="41" t="s">
        <v>896</v>
      </c>
      <c r="B366" s="6" t="s">
        <v>897</v>
      </c>
      <c r="C366" s="6" t="s">
        <v>898</v>
      </c>
      <c r="D366" s="41" t="s">
        <v>828</v>
      </c>
      <c r="E366" s="234">
        <v>205</v>
      </c>
      <c r="F366" s="264"/>
      <c r="G366" s="264" t="s">
        <v>882</v>
      </c>
      <c r="H366" s="191">
        <v>3101975</v>
      </c>
      <c r="I366" s="280"/>
      <c r="J366" s="430"/>
      <c r="K366" s="72">
        <f t="shared" si="480"/>
        <v>0</v>
      </c>
      <c r="L366" s="75">
        <f t="shared" ref="L366:L397" si="500">K366*20%</f>
        <v>0</v>
      </c>
      <c r="M366" s="117"/>
      <c r="N366" s="77" t="s">
        <v>899</v>
      </c>
      <c r="O366" s="75">
        <f t="shared" ref="O366:O397" si="501">K366-L366-M366</f>
        <v>0</v>
      </c>
      <c r="P366" s="255"/>
      <c r="Q366" s="6"/>
      <c r="R366" s="72">
        <f t="shared" si="481"/>
        <v>0</v>
      </c>
      <c r="S366" s="6"/>
      <c r="T366" s="117"/>
      <c r="U366" s="77"/>
      <c r="V366" s="88">
        <f t="shared" si="482"/>
        <v>0</v>
      </c>
      <c r="W366" s="42"/>
      <c r="X366" s="42"/>
      <c r="Y366" s="88">
        <f t="shared" ref="Y366:Y397" si="502">W366*X366</f>
        <v>0</v>
      </c>
      <c r="Z366" s="99"/>
      <c r="AA366" s="164"/>
      <c r="AB366" s="100"/>
      <c r="AC366" s="88">
        <f t="shared" si="483"/>
        <v>0</v>
      </c>
      <c r="AD366" s="402"/>
      <c r="AE366" s="101"/>
      <c r="AF366" s="88">
        <f t="shared" si="484"/>
        <v>0</v>
      </c>
      <c r="AG366" s="99"/>
      <c r="AH366" s="122"/>
      <c r="AI366" s="100"/>
      <c r="AJ366" s="88">
        <f t="shared" si="485"/>
        <v>0</v>
      </c>
      <c r="AK366" s="402"/>
      <c r="AL366" s="6"/>
      <c r="AM366" s="72">
        <f t="shared" si="486"/>
        <v>0</v>
      </c>
      <c r="AN366" s="141"/>
      <c r="AO366" s="142"/>
      <c r="AP366" s="100"/>
      <c r="AQ366" s="72">
        <f t="shared" si="487"/>
        <v>0</v>
      </c>
      <c r="AR366" s="402"/>
      <c r="AS366" s="99"/>
      <c r="AT366" s="72">
        <f t="shared" si="488"/>
        <v>0</v>
      </c>
      <c r="AU366" s="141"/>
      <c r="AV366" s="142"/>
      <c r="AW366" s="218"/>
      <c r="AX366" s="75">
        <f t="shared" si="489"/>
        <v>0</v>
      </c>
      <c r="AY366" s="374"/>
      <c r="AZ366" s="6"/>
      <c r="BA366" s="72">
        <f t="shared" si="490"/>
        <v>0</v>
      </c>
      <c r="BB366" s="141"/>
      <c r="BC366" s="142"/>
      <c r="BD366" s="100"/>
      <c r="BE366" s="141">
        <f t="shared" si="491"/>
        <v>0</v>
      </c>
      <c r="BF366" s="255">
        <v>453100</v>
      </c>
      <c r="BG366" s="6">
        <v>1.7392000000000001E-2</v>
      </c>
      <c r="BH366" s="75">
        <f t="shared" si="492"/>
        <v>7880.3152000000009</v>
      </c>
      <c r="BI366" s="6"/>
      <c r="BJ366" s="164">
        <v>7880.3152</v>
      </c>
      <c r="BK366" s="167">
        <v>7880.3152</v>
      </c>
      <c r="BL366" s="75">
        <f t="shared" si="493"/>
        <v>0</v>
      </c>
      <c r="BM366" s="152">
        <v>453100</v>
      </c>
      <c r="BN366" s="191">
        <v>1.8540000000000001E-2</v>
      </c>
      <c r="BO366" s="75">
        <f t="shared" si="494"/>
        <v>8400.4740000000002</v>
      </c>
      <c r="BP366" s="6"/>
      <c r="BQ366" s="164">
        <v>8400.4740000000002</v>
      </c>
      <c r="BR366" s="77"/>
      <c r="BS366" s="75">
        <f t="shared" si="495"/>
        <v>0</v>
      </c>
      <c r="BT366" s="152">
        <v>453100</v>
      </c>
      <c r="BU366" s="441">
        <v>1.9727000000000001E-2</v>
      </c>
      <c r="BV366" s="337">
        <f t="shared" si="496"/>
        <v>8938.3037000000004</v>
      </c>
      <c r="BW366" s="6"/>
      <c r="BX366" s="164">
        <v>8938.3037000000004</v>
      </c>
      <c r="BY366" s="77"/>
      <c r="BZ366" s="337">
        <f t="shared" si="497"/>
        <v>0</v>
      </c>
      <c r="CA366" s="337"/>
      <c r="CB366" s="337"/>
      <c r="CC366" s="141">
        <f t="shared" si="498"/>
        <v>0</v>
      </c>
      <c r="CD366" s="337"/>
      <c r="CE366" s="142"/>
      <c r="CF366" s="218"/>
      <c r="CG366" s="141">
        <f t="shared" si="499"/>
        <v>0</v>
      </c>
      <c r="CH366" s="337"/>
      <c r="CI366" s="141"/>
      <c r="CJ366" s="349"/>
      <c r="CK366" s="141"/>
      <c r="CL366" s="142"/>
      <c r="CM366" s="218"/>
      <c r="CN366" s="446"/>
      <c r="CO366" s="219"/>
      <c r="CP366" s="220">
        <f t="shared" si="367"/>
        <v>0</v>
      </c>
      <c r="CQ366" s="220"/>
      <c r="CR366" s="6"/>
      <c r="CS366" s="227" t="s">
        <v>42</v>
      </c>
    </row>
    <row r="367" spans="1:97" s="2" customFormat="1" ht="15" customHeight="1">
      <c r="A367" s="41" t="s">
        <v>900</v>
      </c>
      <c r="B367" s="6" t="s">
        <v>901</v>
      </c>
      <c r="C367" s="6" t="s">
        <v>898</v>
      </c>
      <c r="D367" s="41" t="s">
        <v>828</v>
      </c>
      <c r="E367" s="234">
        <v>235</v>
      </c>
      <c r="F367" s="264"/>
      <c r="G367" s="264" t="s">
        <v>882</v>
      </c>
      <c r="H367" s="191">
        <v>3102270</v>
      </c>
      <c r="I367" s="280"/>
      <c r="J367" s="430"/>
      <c r="K367" s="72">
        <f t="shared" si="480"/>
        <v>0</v>
      </c>
      <c r="L367" s="75">
        <f t="shared" si="500"/>
        <v>0</v>
      </c>
      <c r="M367" s="117"/>
      <c r="N367" s="77" t="s">
        <v>899</v>
      </c>
      <c r="O367" s="75">
        <f t="shared" si="501"/>
        <v>0</v>
      </c>
      <c r="P367" s="255"/>
      <c r="Q367" s="6"/>
      <c r="R367" s="72">
        <f t="shared" si="481"/>
        <v>0</v>
      </c>
      <c r="S367" s="6"/>
      <c r="T367" s="117"/>
      <c r="U367" s="77"/>
      <c r="V367" s="88">
        <f t="shared" si="482"/>
        <v>0</v>
      </c>
      <c r="W367" s="42"/>
      <c r="X367" s="42"/>
      <c r="Y367" s="88">
        <f t="shared" si="502"/>
        <v>0</v>
      </c>
      <c r="Z367" s="99"/>
      <c r="AA367" s="164"/>
      <c r="AB367" s="100"/>
      <c r="AC367" s="88">
        <f t="shared" si="483"/>
        <v>0</v>
      </c>
      <c r="AD367" s="402"/>
      <c r="AE367" s="101"/>
      <c r="AF367" s="88">
        <f t="shared" si="484"/>
        <v>0</v>
      </c>
      <c r="AG367" s="99"/>
      <c r="AH367" s="122"/>
      <c r="AI367" s="100"/>
      <c r="AJ367" s="88">
        <f t="shared" si="485"/>
        <v>0</v>
      </c>
      <c r="AK367" s="402"/>
      <c r="AL367" s="6"/>
      <c r="AM367" s="72">
        <f t="shared" si="486"/>
        <v>0</v>
      </c>
      <c r="AN367" s="141"/>
      <c r="AO367" s="142"/>
      <c r="AP367" s="100"/>
      <c r="AQ367" s="72">
        <f t="shared" si="487"/>
        <v>0</v>
      </c>
      <c r="AR367" s="402"/>
      <c r="AS367" s="99"/>
      <c r="AT367" s="72">
        <f t="shared" si="488"/>
        <v>0</v>
      </c>
      <c r="AU367" s="141"/>
      <c r="AV367" s="142"/>
      <c r="AW367" s="218"/>
      <c r="AX367" s="75">
        <f t="shared" si="489"/>
        <v>0</v>
      </c>
      <c r="AY367" s="374"/>
      <c r="AZ367" s="6"/>
      <c r="BA367" s="72">
        <f t="shared" si="490"/>
        <v>0</v>
      </c>
      <c r="BB367" s="141"/>
      <c r="BC367" s="142"/>
      <c r="BD367" s="100"/>
      <c r="BE367" s="141">
        <f t="shared" si="491"/>
        <v>0</v>
      </c>
      <c r="BF367" s="255">
        <v>82300</v>
      </c>
      <c r="BG367" s="6">
        <v>1.7392000000000001E-2</v>
      </c>
      <c r="BH367" s="75">
        <f t="shared" si="492"/>
        <v>1431.3616000000002</v>
      </c>
      <c r="BI367" s="6"/>
      <c r="BJ367" s="164">
        <v>1431.3616</v>
      </c>
      <c r="BK367" s="167">
        <v>1431.3616</v>
      </c>
      <c r="BL367" s="75">
        <f t="shared" si="493"/>
        <v>0</v>
      </c>
      <c r="BM367" s="152">
        <v>82300</v>
      </c>
      <c r="BN367" s="191">
        <v>1.8540000000000001E-2</v>
      </c>
      <c r="BO367" s="75">
        <f t="shared" si="494"/>
        <v>1525.8420000000001</v>
      </c>
      <c r="BP367" s="6"/>
      <c r="BQ367" s="164">
        <v>1525.8420000000001</v>
      </c>
      <c r="BR367" s="77"/>
      <c r="BS367" s="75">
        <f t="shared" si="495"/>
        <v>0</v>
      </c>
      <c r="BT367" s="152">
        <v>82300</v>
      </c>
      <c r="BU367" s="441">
        <v>1.9727000000000001E-2</v>
      </c>
      <c r="BV367" s="337">
        <f t="shared" si="496"/>
        <v>1623.5321000000001</v>
      </c>
      <c r="BW367" s="6"/>
      <c r="BX367" s="164">
        <v>1623.5320999999999</v>
      </c>
      <c r="BY367" s="77"/>
      <c r="BZ367" s="337">
        <f t="shared" si="497"/>
        <v>2.2737367544323206E-13</v>
      </c>
      <c r="CA367" s="337"/>
      <c r="CB367" s="337"/>
      <c r="CC367" s="141">
        <f t="shared" si="498"/>
        <v>0</v>
      </c>
      <c r="CD367" s="337"/>
      <c r="CE367" s="142"/>
      <c r="CF367" s="218"/>
      <c r="CG367" s="141">
        <f t="shared" si="499"/>
        <v>0</v>
      </c>
      <c r="CH367" s="337"/>
      <c r="CI367" s="141"/>
      <c r="CJ367" s="349"/>
      <c r="CK367" s="141"/>
      <c r="CL367" s="142"/>
      <c r="CM367" s="218"/>
      <c r="CN367" s="446"/>
      <c r="CO367" s="219"/>
      <c r="CP367" s="220">
        <f t="shared" si="367"/>
        <v>2.2737367544323206E-13</v>
      </c>
      <c r="CQ367" s="220"/>
      <c r="CR367" s="6"/>
      <c r="CS367" s="227" t="s">
        <v>42</v>
      </c>
    </row>
    <row r="368" spans="1:97" s="2" customFormat="1" ht="15" customHeight="1">
      <c r="A368" s="41" t="s">
        <v>902</v>
      </c>
      <c r="B368" s="6" t="s">
        <v>903</v>
      </c>
      <c r="C368" s="6" t="s">
        <v>898</v>
      </c>
      <c r="D368" s="41" t="s">
        <v>828</v>
      </c>
      <c r="E368" s="234">
        <v>238</v>
      </c>
      <c r="F368" s="264"/>
      <c r="G368" s="264" t="s">
        <v>882</v>
      </c>
      <c r="H368" s="191">
        <v>3102306</v>
      </c>
      <c r="I368" s="280"/>
      <c r="J368" s="430"/>
      <c r="K368" s="72">
        <f t="shared" si="480"/>
        <v>0</v>
      </c>
      <c r="L368" s="75">
        <f t="shared" si="500"/>
        <v>0</v>
      </c>
      <c r="M368" s="117"/>
      <c r="N368" s="77" t="s">
        <v>899</v>
      </c>
      <c r="O368" s="75">
        <f t="shared" si="501"/>
        <v>0</v>
      </c>
      <c r="P368" s="255"/>
      <c r="Q368" s="6"/>
      <c r="R368" s="72">
        <f t="shared" si="481"/>
        <v>0</v>
      </c>
      <c r="S368" s="6"/>
      <c r="T368" s="117"/>
      <c r="U368" s="77"/>
      <c r="V368" s="88">
        <f t="shared" si="482"/>
        <v>0</v>
      </c>
      <c r="W368" s="42"/>
      <c r="X368" s="42"/>
      <c r="Y368" s="88">
        <f t="shared" si="502"/>
        <v>0</v>
      </c>
      <c r="Z368" s="6"/>
      <c r="AA368" s="164"/>
      <c r="AB368" s="77"/>
      <c r="AC368" s="88">
        <f t="shared" si="483"/>
        <v>0</v>
      </c>
      <c r="AD368" s="280"/>
      <c r="AE368" s="43"/>
      <c r="AF368" s="88">
        <f t="shared" si="484"/>
        <v>0</v>
      </c>
      <c r="AG368" s="6"/>
      <c r="AH368" s="122"/>
      <c r="AI368" s="77"/>
      <c r="AJ368" s="88">
        <f t="shared" si="485"/>
        <v>0</v>
      </c>
      <c r="AK368" s="280"/>
      <c r="AL368" s="6"/>
      <c r="AM368" s="72">
        <f t="shared" si="486"/>
        <v>0</v>
      </c>
      <c r="AN368" s="72"/>
      <c r="AO368" s="142"/>
      <c r="AP368" s="77"/>
      <c r="AQ368" s="72">
        <f t="shared" si="487"/>
        <v>0</v>
      </c>
      <c r="AR368" s="280"/>
      <c r="AS368" s="6"/>
      <c r="AT368" s="72">
        <f t="shared" si="488"/>
        <v>0</v>
      </c>
      <c r="AU368" s="141"/>
      <c r="AV368" s="142"/>
      <c r="AW368" s="218"/>
      <c r="AX368" s="75">
        <f t="shared" si="489"/>
        <v>0</v>
      </c>
      <c r="AY368" s="374"/>
      <c r="AZ368" s="6"/>
      <c r="BA368" s="72">
        <f t="shared" si="490"/>
        <v>0</v>
      </c>
      <c r="BB368" s="141"/>
      <c r="BC368" s="142"/>
      <c r="BD368" s="100"/>
      <c r="BE368" s="141">
        <f t="shared" si="491"/>
        <v>0</v>
      </c>
      <c r="BF368" s="255">
        <v>97200</v>
      </c>
      <c r="BG368" s="6">
        <v>1.7392000000000001E-2</v>
      </c>
      <c r="BH368" s="75">
        <f t="shared" si="492"/>
        <v>1690.5024000000001</v>
      </c>
      <c r="BI368" s="6"/>
      <c r="BJ368" s="164">
        <v>1690.5024000000001</v>
      </c>
      <c r="BK368" s="167">
        <v>1690.5024000000001</v>
      </c>
      <c r="BL368" s="75">
        <f t="shared" si="493"/>
        <v>0</v>
      </c>
      <c r="BM368" s="152">
        <v>97200</v>
      </c>
      <c r="BN368" s="191">
        <v>1.8540000000000001E-2</v>
      </c>
      <c r="BO368" s="75">
        <f t="shared" si="494"/>
        <v>1802.0880000000002</v>
      </c>
      <c r="BP368" s="6"/>
      <c r="BQ368" s="164">
        <v>1802.088</v>
      </c>
      <c r="BR368" s="77"/>
      <c r="BS368" s="75">
        <f t="shared" si="495"/>
        <v>0</v>
      </c>
      <c r="BT368" s="152">
        <v>97200</v>
      </c>
      <c r="BU368" s="441">
        <v>1.9727000000000001E-2</v>
      </c>
      <c r="BV368" s="337">
        <f t="shared" si="496"/>
        <v>1917.4644000000001</v>
      </c>
      <c r="BW368" s="6"/>
      <c r="BX368" s="164">
        <v>1917.4644000000001</v>
      </c>
      <c r="BY368" s="77"/>
      <c r="BZ368" s="337">
        <f t="shared" si="497"/>
        <v>0</v>
      </c>
      <c r="CA368" s="337"/>
      <c r="CB368" s="337"/>
      <c r="CC368" s="141">
        <f t="shared" si="498"/>
        <v>0</v>
      </c>
      <c r="CD368" s="337"/>
      <c r="CE368" s="142"/>
      <c r="CF368" s="218"/>
      <c r="CG368" s="141">
        <f t="shared" si="499"/>
        <v>0</v>
      </c>
      <c r="CH368" s="337"/>
      <c r="CI368" s="141"/>
      <c r="CJ368" s="349"/>
      <c r="CK368" s="141"/>
      <c r="CL368" s="142"/>
      <c r="CM368" s="218"/>
      <c r="CN368" s="446"/>
      <c r="CO368" s="219"/>
      <c r="CP368" s="220">
        <f t="shared" si="367"/>
        <v>0</v>
      </c>
      <c r="CQ368" s="220"/>
      <c r="CR368" s="6"/>
      <c r="CS368" s="227" t="s">
        <v>42</v>
      </c>
    </row>
    <row r="369" spans="1:97" s="2" customFormat="1" ht="15" customHeight="1">
      <c r="A369" s="41" t="s">
        <v>904</v>
      </c>
      <c r="B369" s="6" t="s">
        <v>905</v>
      </c>
      <c r="C369" s="6" t="s">
        <v>898</v>
      </c>
      <c r="D369" s="41" t="s">
        <v>828</v>
      </c>
      <c r="E369" s="234">
        <v>239</v>
      </c>
      <c r="F369" s="264"/>
      <c r="G369" s="264" t="s">
        <v>882</v>
      </c>
      <c r="H369" s="191">
        <v>3102313</v>
      </c>
      <c r="I369" s="280"/>
      <c r="J369" s="430"/>
      <c r="K369" s="72">
        <f t="shared" si="480"/>
        <v>0</v>
      </c>
      <c r="L369" s="75">
        <f t="shared" si="500"/>
        <v>0</v>
      </c>
      <c r="M369" s="117"/>
      <c r="N369" s="77" t="s">
        <v>899</v>
      </c>
      <c r="O369" s="75">
        <f t="shared" si="501"/>
        <v>0</v>
      </c>
      <c r="P369" s="255"/>
      <c r="Q369" s="6"/>
      <c r="R369" s="72">
        <f t="shared" si="481"/>
        <v>0</v>
      </c>
      <c r="S369" s="6"/>
      <c r="T369" s="117"/>
      <c r="U369" s="77"/>
      <c r="V369" s="88">
        <f t="shared" si="482"/>
        <v>0</v>
      </c>
      <c r="W369" s="42"/>
      <c r="X369" s="42"/>
      <c r="Y369" s="88">
        <f t="shared" si="502"/>
        <v>0</v>
      </c>
      <c r="Z369" s="99"/>
      <c r="AA369" s="164"/>
      <c r="AB369" s="100"/>
      <c r="AC369" s="88">
        <f t="shared" si="483"/>
        <v>0</v>
      </c>
      <c r="AD369" s="402"/>
      <c r="AE369" s="101"/>
      <c r="AF369" s="88">
        <f t="shared" si="484"/>
        <v>0</v>
      </c>
      <c r="AG369" s="99"/>
      <c r="AH369" s="122"/>
      <c r="AI369" s="100"/>
      <c r="AJ369" s="88">
        <f t="shared" si="485"/>
        <v>0</v>
      </c>
      <c r="AK369" s="402"/>
      <c r="AL369" s="6"/>
      <c r="AM369" s="72">
        <f t="shared" si="486"/>
        <v>0</v>
      </c>
      <c r="AN369" s="141"/>
      <c r="AO369" s="142"/>
      <c r="AP369" s="100"/>
      <c r="AQ369" s="72">
        <f t="shared" si="487"/>
        <v>0</v>
      </c>
      <c r="AR369" s="402"/>
      <c r="AS369" s="99"/>
      <c r="AT369" s="72">
        <f t="shared" si="488"/>
        <v>0</v>
      </c>
      <c r="AU369" s="141"/>
      <c r="AV369" s="142"/>
      <c r="AW369" s="218"/>
      <c r="AX369" s="75">
        <f t="shared" si="489"/>
        <v>0</v>
      </c>
      <c r="AY369" s="374"/>
      <c r="AZ369" s="6"/>
      <c r="BA369" s="72">
        <f t="shared" si="490"/>
        <v>0</v>
      </c>
      <c r="BB369" s="141"/>
      <c r="BC369" s="142"/>
      <c r="BD369" s="100"/>
      <c r="BE369" s="141">
        <f t="shared" si="491"/>
        <v>0</v>
      </c>
      <c r="BF369" s="255">
        <v>97200</v>
      </c>
      <c r="BG369" s="6">
        <v>1.7392000000000001E-2</v>
      </c>
      <c r="BH369" s="75">
        <f t="shared" si="492"/>
        <v>1690.5024000000001</v>
      </c>
      <c r="BI369" s="6"/>
      <c r="BJ369" s="164">
        <v>1690.5024000000001</v>
      </c>
      <c r="BK369" s="167">
        <v>1690.5024000000001</v>
      </c>
      <c r="BL369" s="75">
        <f t="shared" si="493"/>
        <v>0</v>
      </c>
      <c r="BM369" s="152">
        <v>97200</v>
      </c>
      <c r="BN369" s="191">
        <v>1.8540000000000001E-2</v>
      </c>
      <c r="BO369" s="75">
        <f t="shared" si="494"/>
        <v>1802.0880000000002</v>
      </c>
      <c r="BP369" s="6"/>
      <c r="BQ369" s="164">
        <v>1802.088</v>
      </c>
      <c r="BR369" s="77"/>
      <c r="BS369" s="75">
        <f t="shared" si="495"/>
        <v>0</v>
      </c>
      <c r="BT369" s="152">
        <v>97200</v>
      </c>
      <c r="BU369" s="441">
        <v>1.9727000000000001E-2</v>
      </c>
      <c r="BV369" s="337">
        <f t="shared" si="496"/>
        <v>1917.4644000000001</v>
      </c>
      <c r="BW369" s="6"/>
      <c r="BX369" s="164">
        <v>1917.4644000000001</v>
      </c>
      <c r="BY369" s="77"/>
      <c r="BZ369" s="337">
        <f t="shared" si="497"/>
        <v>0</v>
      </c>
      <c r="CA369" s="337"/>
      <c r="CB369" s="337"/>
      <c r="CC369" s="141">
        <f t="shared" si="498"/>
        <v>0</v>
      </c>
      <c r="CD369" s="337"/>
      <c r="CE369" s="142"/>
      <c r="CF369" s="218"/>
      <c r="CG369" s="141">
        <f t="shared" si="499"/>
        <v>0</v>
      </c>
      <c r="CH369" s="337"/>
      <c r="CI369" s="141"/>
      <c r="CJ369" s="349"/>
      <c r="CK369" s="141"/>
      <c r="CL369" s="142"/>
      <c r="CM369" s="218"/>
      <c r="CN369" s="446"/>
      <c r="CO369" s="219"/>
      <c r="CP369" s="220">
        <f t="shared" si="367"/>
        <v>0</v>
      </c>
      <c r="CQ369" s="220"/>
      <c r="CR369" s="6"/>
      <c r="CS369" s="227" t="s">
        <v>42</v>
      </c>
    </row>
    <row r="370" spans="1:97" s="2" customFormat="1" ht="15" customHeight="1">
      <c r="A370" s="41" t="s">
        <v>906</v>
      </c>
      <c r="B370" s="6" t="s">
        <v>907</v>
      </c>
      <c r="C370" s="6" t="s">
        <v>898</v>
      </c>
      <c r="D370" s="41" t="s">
        <v>828</v>
      </c>
      <c r="E370" s="234">
        <v>245</v>
      </c>
      <c r="F370" s="6"/>
      <c r="G370" s="264" t="s">
        <v>882</v>
      </c>
      <c r="H370" s="191">
        <v>3102376</v>
      </c>
      <c r="I370" s="280"/>
      <c r="J370" s="430"/>
      <c r="K370" s="72">
        <f t="shared" si="480"/>
        <v>0</v>
      </c>
      <c r="L370" s="75">
        <f t="shared" si="500"/>
        <v>0</v>
      </c>
      <c r="M370" s="117"/>
      <c r="N370" s="77" t="s">
        <v>899</v>
      </c>
      <c r="O370" s="75">
        <f t="shared" si="501"/>
        <v>0</v>
      </c>
      <c r="P370" s="255"/>
      <c r="Q370" s="6"/>
      <c r="R370" s="72">
        <f t="shared" si="481"/>
        <v>0</v>
      </c>
      <c r="S370" s="6"/>
      <c r="T370" s="117"/>
      <c r="U370" s="77"/>
      <c r="V370" s="88">
        <f t="shared" si="482"/>
        <v>0</v>
      </c>
      <c r="W370" s="42"/>
      <c r="X370" s="42"/>
      <c r="Y370" s="88">
        <f t="shared" si="502"/>
        <v>0</v>
      </c>
      <c r="Z370" s="99"/>
      <c r="AA370" s="164"/>
      <c r="AB370" s="100"/>
      <c r="AC370" s="88">
        <f t="shared" si="483"/>
        <v>0</v>
      </c>
      <c r="AD370" s="402"/>
      <c r="AE370" s="101"/>
      <c r="AF370" s="88">
        <f t="shared" si="484"/>
        <v>0</v>
      </c>
      <c r="AG370" s="99"/>
      <c r="AH370" s="122"/>
      <c r="AI370" s="100"/>
      <c r="AJ370" s="88">
        <f t="shared" si="485"/>
        <v>0</v>
      </c>
      <c r="AK370" s="402"/>
      <c r="AL370" s="6"/>
      <c r="AM370" s="72">
        <f t="shared" si="486"/>
        <v>0</v>
      </c>
      <c r="AN370" s="141"/>
      <c r="AO370" s="142"/>
      <c r="AP370" s="100"/>
      <c r="AQ370" s="72">
        <f t="shared" si="487"/>
        <v>0</v>
      </c>
      <c r="AR370" s="402"/>
      <c r="AS370" s="99"/>
      <c r="AT370" s="72">
        <f t="shared" si="488"/>
        <v>0</v>
      </c>
      <c r="AU370" s="141"/>
      <c r="AV370" s="142"/>
      <c r="AW370" s="218"/>
      <c r="AX370" s="75">
        <f t="shared" si="489"/>
        <v>0</v>
      </c>
      <c r="AY370" s="374"/>
      <c r="AZ370" s="6"/>
      <c r="BA370" s="72">
        <f t="shared" si="490"/>
        <v>0</v>
      </c>
      <c r="BB370" s="141"/>
      <c r="BC370" s="142"/>
      <c r="BD370" s="100"/>
      <c r="BE370" s="141">
        <f t="shared" si="491"/>
        <v>0</v>
      </c>
      <c r="BF370" s="255">
        <v>97200</v>
      </c>
      <c r="BG370" s="6">
        <v>1.7392000000000001E-2</v>
      </c>
      <c r="BH370" s="75">
        <f t="shared" si="492"/>
        <v>1690.5024000000001</v>
      </c>
      <c r="BI370" s="6"/>
      <c r="BJ370" s="164">
        <v>1690.5024000000001</v>
      </c>
      <c r="BK370" s="167">
        <v>1690.5024000000001</v>
      </c>
      <c r="BL370" s="75">
        <f t="shared" si="493"/>
        <v>0</v>
      </c>
      <c r="BM370" s="152">
        <v>97200</v>
      </c>
      <c r="BN370" s="191">
        <v>1.8540000000000001E-2</v>
      </c>
      <c r="BO370" s="75">
        <f t="shared" si="494"/>
        <v>1802.0880000000002</v>
      </c>
      <c r="BP370" s="6"/>
      <c r="BQ370" s="164">
        <v>1802.088</v>
      </c>
      <c r="BR370" s="77"/>
      <c r="BS370" s="75">
        <f t="shared" si="495"/>
        <v>0</v>
      </c>
      <c r="BT370" s="152">
        <v>97200</v>
      </c>
      <c r="BU370" s="441">
        <v>1.9727000000000001E-2</v>
      </c>
      <c r="BV370" s="337">
        <f t="shared" si="496"/>
        <v>1917.4644000000001</v>
      </c>
      <c r="BW370" s="6"/>
      <c r="BX370" s="164">
        <v>1917.4644000000001</v>
      </c>
      <c r="BY370" s="77"/>
      <c r="BZ370" s="337">
        <f t="shared" si="497"/>
        <v>0</v>
      </c>
      <c r="CA370" s="337"/>
      <c r="CB370" s="337"/>
      <c r="CC370" s="141">
        <f t="shared" si="498"/>
        <v>0</v>
      </c>
      <c r="CD370" s="337"/>
      <c r="CE370" s="142"/>
      <c r="CF370" s="218"/>
      <c r="CG370" s="141">
        <f t="shared" si="499"/>
        <v>0</v>
      </c>
      <c r="CH370" s="337"/>
      <c r="CI370" s="141"/>
      <c r="CJ370" s="349"/>
      <c r="CK370" s="141"/>
      <c r="CL370" s="142"/>
      <c r="CM370" s="218"/>
      <c r="CN370" s="446"/>
      <c r="CO370" s="219"/>
      <c r="CP370" s="220">
        <f t="shared" si="367"/>
        <v>0</v>
      </c>
      <c r="CQ370" s="220"/>
      <c r="CR370" s="6"/>
      <c r="CS370" s="227" t="s">
        <v>42</v>
      </c>
    </row>
    <row r="371" spans="1:97" s="2" customFormat="1" ht="15" customHeight="1">
      <c r="A371" s="41" t="s">
        <v>908</v>
      </c>
      <c r="B371" s="6" t="s">
        <v>909</v>
      </c>
      <c r="C371" s="6" t="s">
        <v>898</v>
      </c>
      <c r="D371" s="41" t="s">
        <v>828</v>
      </c>
      <c r="E371" s="234">
        <v>246</v>
      </c>
      <c r="F371" s="264"/>
      <c r="G371" s="264" t="s">
        <v>340</v>
      </c>
      <c r="H371" s="191">
        <v>3102384</v>
      </c>
      <c r="I371" s="280"/>
      <c r="J371" s="430"/>
      <c r="K371" s="72">
        <f t="shared" si="480"/>
        <v>0</v>
      </c>
      <c r="L371" s="75">
        <f t="shared" si="500"/>
        <v>0</v>
      </c>
      <c r="M371" s="117"/>
      <c r="N371" s="77" t="s">
        <v>899</v>
      </c>
      <c r="O371" s="75">
        <f t="shared" si="501"/>
        <v>0</v>
      </c>
      <c r="P371" s="255"/>
      <c r="Q371" s="6"/>
      <c r="R371" s="72">
        <f t="shared" si="481"/>
        <v>0</v>
      </c>
      <c r="S371" s="6"/>
      <c r="T371" s="117"/>
      <c r="U371" s="77"/>
      <c r="V371" s="88">
        <f t="shared" si="482"/>
        <v>0</v>
      </c>
      <c r="W371" s="42"/>
      <c r="X371" s="42"/>
      <c r="Y371" s="88">
        <f t="shared" si="502"/>
        <v>0</v>
      </c>
      <c r="Z371" s="6"/>
      <c r="AA371" s="164"/>
      <c r="AB371" s="77"/>
      <c r="AC371" s="88">
        <f t="shared" si="483"/>
        <v>0</v>
      </c>
      <c r="AD371" s="280"/>
      <c r="AE371" s="43"/>
      <c r="AF371" s="88">
        <f t="shared" si="484"/>
        <v>0</v>
      </c>
      <c r="AG371" s="6"/>
      <c r="AH371" s="122"/>
      <c r="AI371" s="77"/>
      <c r="AJ371" s="88">
        <f t="shared" si="485"/>
        <v>0</v>
      </c>
      <c r="AK371" s="280"/>
      <c r="AL371" s="6"/>
      <c r="AM371" s="72">
        <f t="shared" si="486"/>
        <v>0</v>
      </c>
      <c r="AN371" s="72"/>
      <c r="AO371" s="142"/>
      <c r="AP371" s="77"/>
      <c r="AQ371" s="72">
        <f t="shared" si="487"/>
        <v>0</v>
      </c>
      <c r="AR371" s="280"/>
      <c r="AS371" s="6"/>
      <c r="AT371" s="72">
        <f t="shared" si="488"/>
        <v>0</v>
      </c>
      <c r="AU371" s="72"/>
      <c r="AV371" s="142"/>
      <c r="AW371" s="167"/>
      <c r="AX371" s="75">
        <f t="shared" si="489"/>
        <v>0</v>
      </c>
      <c r="AY371" s="255"/>
      <c r="AZ371" s="6"/>
      <c r="BA371" s="72">
        <f t="shared" si="490"/>
        <v>0</v>
      </c>
      <c r="BB371" s="72"/>
      <c r="BC371" s="142"/>
      <c r="BD371" s="77"/>
      <c r="BE371" s="141">
        <f t="shared" si="491"/>
        <v>0</v>
      </c>
      <c r="BF371" s="255">
        <v>97200</v>
      </c>
      <c r="BG371" s="6">
        <v>1.7392000000000001E-2</v>
      </c>
      <c r="BH371" s="75">
        <f t="shared" si="492"/>
        <v>1690.5024000000001</v>
      </c>
      <c r="BI371" s="6"/>
      <c r="BJ371" s="164">
        <v>1690.5024000000001</v>
      </c>
      <c r="BK371" s="167">
        <v>1690.5024000000001</v>
      </c>
      <c r="BL371" s="75">
        <f t="shared" si="493"/>
        <v>0</v>
      </c>
      <c r="BM371" s="152">
        <v>97200</v>
      </c>
      <c r="BN371" s="191">
        <v>1.8540000000000001E-2</v>
      </c>
      <c r="BO371" s="75">
        <f t="shared" si="494"/>
        <v>1802.0880000000002</v>
      </c>
      <c r="BP371" s="6"/>
      <c r="BQ371" s="164">
        <v>1802.088</v>
      </c>
      <c r="BR371" s="77"/>
      <c r="BS371" s="75">
        <f t="shared" si="495"/>
        <v>0</v>
      </c>
      <c r="BT371" s="152">
        <v>97200</v>
      </c>
      <c r="BU371" s="441">
        <v>1.9727000000000001E-2</v>
      </c>
      <c r="BV371" s="337">
        <f t="shared" si="496"/>
        <v>1917.4644000000001</v>
      </c>
      <c r="BW371" s="6"/>
      <c r="BX371" s="164">
        <v>1917.4644000000001</v>
      </c>
      <c r="BY371" s="77"/>
      <c r="BZ371" s="337">
        <f t="shared" si="497"/>
        <v>0</v>
      </c>
      <c r="CA371" s="337"/>
      <c r="CB371" s="337"/>
      <c r="CC371" s="141">
        <f t="shared" si="498"/>
        <v>0</v>
      </c>
      <c r="CD371" s="337"/>
      <c r="CE371" s="142"/>
      <c r="CF371" s="218"/>
      <c r="CG371" s="141">
        <f t="shared" si="499"/>
        <v>0</v>
      </c>
      <c r="CH371" s="337"/>
      <c r="CI371" s="141"/>
      <c r="CJ371" s="349"/>
      <c r="CK371" s="141"/>
      <c r="CL371" s="142"/>
      <c r="CM371" s="218"/>
      <c r="CN371" s="446"/>
      <c r="CO371" s="219"/>
      <c r="CP371" s="220">
        <f t="shared" si="367"/>
        <v>0</v>
      </c>
      <c r="CQ371" s="357"/>
      <c r="CR371" s="6"/>
      <c r="CS371" s="358" t="s">
        <v>42</v>
      </c>
    </row>
    <row r="372" spans="1:97" s="2" customFormat="1" ht="15" customHeight="1">
      <c r="A372" s="41" t="s">
        <v>910</v>
      </c>
      <c r="B372" s="6" t="s">
        <v>911</v>
      </c>
      <c r="C372" s="6" t="s">
        <v>898</v>
      </c>
      <c r="D372" s="41" t="s">
        <v>828</v>
      </c>
      <c r="E372" s="234">
        <v>247</v>
      </c>
      <c r="F372" s="264"/>
      <c r="G372" s="264" t="s">
        <v>882</v>
      </c>
      <c r="H372" s="191">
        <v>3102391</v>
      </c>
      <c r="I372" s="280"/>
      <c r="J372" s="430"/>
      <c r="K372" s="72">
        <f t="shared" si="480"/>
        <v>0</v>
      </c>
      <c r="L372" s="75">
        <f t="shared" si="500"/>
        <v>0</v>
      </c>
      <c r="M372" s="117"/>
      <c r="N372" s="77" t="s">
        <v>899</v>
      </c>
      <c r="O372" s="75">
        <f t="shared" si="501"/>
        <v>0</v>
      </c>
      <c r="P372" s="255"/>
      <c r="Q372" s="6"/>
      <c r="R372" s="72">
        <f t="shared" si="481"/>
        <v>0</v>
      </c>
      <c r="S372" s="6"/>
      <c r="T372" s="117"/>
      <c r="U372" s="77"/>
      <c r="V372" s="88">
        <f t="shared" si="482"/>
        <v>0</v>
      </c>
      <c r="W372" s="42"/>
      <c r="X372" s="42"/>
      <c r="Y372" s="88">
        <f t="shared" si="502"/>
        <v>0</v>
      </c>
      <c r="Z372" s="6"/>
      <c r="AA372" s="164"/>
      <c r="AB372" s="77"/>
      <c r="AC372" s="88">
        <f t="shared" si="483"/>
        <v>0</v>
      </c>
      <c r="AD372" s="280"/>
      <c r="AE372" s="43"/>
      <c r="AF372" s="88">
        <f t="shared" si="484"/>
        <v>0</v>
      </c>
      <c r="AG372" s="6"/>
      <c r="AH372" s="122"/>
      <c r="AI372" s="77"/>
      <c r="AJ372" s="88">
        <f t="shared" si="485"/>
        <v>0</v>
      </c>
      <c r="AK372" s="280"/>
      <c r="AL372" s="6"/>
      <c r="AM372" s="72">
        <f t="shared" si="486"/>
        <v>0</v>
      </c>
      <c r="AN372" s="72"/>
      <c r="AO372" s="142"/>
      <c r="AP372" s="77"/>
      <c r="AQ372" s="72">
        <f t="shared" si="487"/>
        <v>0</v>
      </c>
      <c r="AR372" s="280"/>
      <c r="AS372" s="6"/>
      <c r="AT372" s="72">
        <f t="shared" si="488"/>
        <v>0</v>
      </c>
      <c r="AU372" s="72"/>
      <c r="AV372" s="142"/>
      <c r="AW372" s="167"/>
      <c r="AX372" s="75">
        <f t="shared" si="489"/>
        <v>0</v>
      </c>
      <c r="AY372" s="255"/>
      <c r="AZ372" s="6"/>
      <c r="BA372" s="72">
        <f t="shared" si="490"/>
        <v>0</v>
      </c>
      <c r="BB372" s="72"/>
      <c r="BC372" s="142"/>
      <c r="BD372" s="77"/>
      <c r="BE372" s="141">
        <f t="shared" si="491"/>
        <v>0</v>
      </c>
      <c r="BF372" s="255">
        <v>97200</v>
      </c>
      <c r="BG372" s="6">
        <v>1.7392000000000001E-2</v>
      </c>
      <c r="BH372" s="75">
        <f t="shared" si="492"/>
        <v>1690.5024000000001</v>
      </c>
      <c r="BI372" s="6"/>
      <c r="BJ372" s="164">
        <v>1690.5024000000001</v>
      </c>
      <c r="BK372" s="167">
        <v>1690.5024000000001</v>
      </c>
      <c r="BL372" s="75">
        <f t="shared" si="493"/>
        <v>0</v>
      </c>
      <c r="BM372" s="152">
        <v>97200</v>
      </c>
      <c r="BN372" s="191">
        <v>1.8540000000000001E-2</v>
      </c>
      <c r="BO372" s="75">
        <f t="shared" si="494"/>
        <v>1802.0880000000002</v>
      </c>
      <c r="BP372" s="6"/>
      <c r="BQ372" s="164">
        <v>1802.088</v>
      </c>
      <c r="BR372" s="77"/>
      <c r="BS372" s="75">
        <f t="shared" si="495"/>
        <v>0</v>
      </c>
      <c r="BT372" s="152">
        <v>97200</v>
      </c>
      <c r="BU372" s="441">
        <v>1.9727000000000001E-2</v>
      </c>
      <c r="BV372" s="337">
        <f t="shared" si="496"/>
        <v>1917.4644000000001</v>
      </c>
      <c r="BW372" s="6"/>
      <c r="BX372" s="164">
        <v>1917.4644000000001</v>
      </c>
      <c r="BY372" s="77"/>
      <c r="BZ372" s="337">
        <f t="shared" si="497"/>
        <v>0</v>
      </c>
      <c r="CA372" s="337"/>
      <c r="CB372" s="337"/>
      <c r="CC372" s="141">
        <f t="shared" si="498"/>
        <v>0</v>
      </c>
      <c r="CD372" s="337"/>
      <c r="CE372" s="142"/>
      <c r="CF372" s="218"/>
      <c r="CG372" s="141">
        <f t="shared" si="499"/>
        <v>0</v>
      </c>
      <c r="CH372" s="337"/>
      <c r="CI372" s="141"/>
      <c r="CJ372" s="349"/>
      <c r="CK372" s="141"/>
      <c r="CL372" s="142"/>
      <c r="CM372" s="218"/>
      <c r="CN372" s="446"/>
      <c r="CO372" s="219"/>
      <c r="CP372" s="220">
        <f t="shared" si="367"/>
        <v>0</v>
      </c>
      <c r="CQ372" s="220"/>
      <c r="CR372" s="6"/>
      <c r="CS372" s="227" t="s">
        <v>42</v>
      </c>
    </row>
    <row r="373" spans="1:97" s="3" customFormat="1" ht="15" customHeight="1">
      <c r="A373" s="41" t="s">
        <v>912</v>
      </c>
      <c r="B373" s="6" t="s">
        <v>913</v>
      </c>
      <c r="C373" s="6" t="s">
        <v>898</v>
      </c>
      <c r="D373" s="274" t="s">
        <v>828</v>
      </c>
      <c r="E373" s="234">
        <v>276</v>
      </c>
      <c r="F373" s="264"/>
      <c r="G373" s="264" t="s">
        <v>882</v>
      </c>
      <c r="H373" s="191">
        <v>3102626</v>
      </c>
      <c r="I373" s="280"/>
      <c r="J373" s="431"/>
      <c r="K373" s="72">
        <f t="shared" si="480"/>
        <v>0</v>
      </c>
      <c r="L373" s="166">
        <f t="shared" si="500"/>
        <v>0</v>
      </c>
      <c r="M373" s="73"/>
      <c r="N373" s="77" t="s">
        <v>899</v>
      </c>
      <c r="O373" s="75">
        <f t="shared" si="501"/>
        <v>0</v>
      </c>
      <c r="P373" s="151"/>
      <c r="Q373" s="56"/>
      <c r="R373" s="72">
        <f t="shared" si="481"/>
        <v>0</v>
      </c>
      <c r="S373" s="56"/>
      <c r="T373" s="73"/>
      <c r="U373" s="147"/>
      <c r="V373" s="88">
        <f t="shared" si="482"/>
        <v>0</v>
      </c>
      <c r="W373" s="78"/>
      <c r="X373" s="78"/>
      <c r="Y373" s="88">
        <f t="shared" si="502"/>
        <v>0</v>
      </c>
      <c r="Z373" s="6"/>
      <c r="AA373" s="432"/>
      <c r="AB373" s="147"/>
      <c r="AC373" s="88">
        <f t="shared" si="483"/>
        <v>0</v>
      </c>
      <c r="AD373" s="280"/>
      <c r="AE373" s="43"/>
      <c r="AF373" s="88">
        <f t="shared" si="484"/>
        <v>0</v>
      </c>
      <c r="AG373" s="6"/>
      <c r="AH373" s="122"/>
      <c r="AI373" s="147"/>
      <c r="AJ373" s="88">
        <f t="shared" si="485"/>
        <v>0</v>
      </c>
      <c r="AK373" s="280"/>
      <c r="AL373" s="6"/>
      <c r="AM373" s="72">
        <f t="shared" si="486"/>
        <v>0</v>
      </c>
      <c r="AN373" s="72"/>
      <c r="AO373" s="142"/>
      <c r="AP373" s="147"/>
      <c r="AQ373" s="72">
        <f t="shared" si="487"/>
        <v>0</v>
      </c>
      <c r="AR373" s="280"/>
      <c r="AS373" s="6"/>
      <c r="AT373" s="72">
        <f t="shared" si="488"/>
        <v>0</v>
      </c>
      <c r="AU373" s="141"/>
      <c r="AV373" s="142"/>
      <c r="AW373" s="204"/>
      <c r="AX373" s="75">
        <f t="shared" si="489"/>
        <v>0</v>
      </c>
      <c r="AY373" s="374"/>
      <c r="AZ373" s="6"/>
      <c r="BA373" s="72">
        <f t="shared" si="490"/>
        <v>0</v>
      </c>
      <c r="BB373" s="141"/>
      <c r="BC373" s="142"/>
      <c r="BD373" s="143"/>
      <c r="BE373" s="141">
        <f t="shared" si="491"/>
        <v>0</v>
      </c>
      <c r="BF373" s="151">
        <v>130200</v>
      </c>
      <c r="BG373" s="56">
        <v>1.7392000000000001E-2</v>
      </c>
      <c r="BH373" s="166">
        <f t="shared" si="492"/>
        <v>2264.4384</v>
      </c>
      <c r="BI373" s="56"/>
      <c r="BJ373" s="164">
        <v>2264.4384</v>
      </c>
      <c r="BK373" s="165">
        <v>2264.4384</v>
      </c>
      <c r="BL373" s="166">
        <f t="shared" si="493"/>
        <v>0</v>
      </c>
      <c r="BM373" s="438">
        <v>130200</v>
      </c>
      <c r="BN373" s="58">
        <v>1.8540000000000001E-2</v>
      </c>
      <c r="BO373" s="166">
        <f t="shared" si="494"/>
        <v>2413.9079999999999</v>
      </c>
      <c r="BP373" s="56"/>
      <c r="BQ373" s="164">
        <v>2413.9079999999999</v>
      </c>
      <c r="BR373" s="147"/>
      <c r="BS373" s="166">
        <f t="shared" si="495"/>
        <v>0</v>
      </c>
      <c r="BT373" s="438">
        <v>130200</v>
      </c>
      <c r="BU373" s="443">
        <v>1.9727000000000001E-2</v>
      </c>
      <c r="BV373" s="190">
        <f t="shared" si="496"/>
        <v>2568.4554000000003</v>
      </c>
      <c r="BW373" s="56"/>
      <c r="BX373" s="164">
        <v>2568.4553999999998</v>
      </c>
      <c r="BY373" s="147"/>
      <c r="BZ373" s="190">
        <f t="shared" si="497"/>
        <v>4.5474735088646412E-13</v>
      </c>
      <c r="CA373" s="190"/>
      <c r="CB373" s="190"/>
      <c r="CC373" s="194">
        <f t="shared" si="498"/>
        <v>0</v>
      </c>
      <c r="CD373" s="190"/>
      <c r="CE373" s="142"/>
      <c r="CF373" s="204"/>
      <c r="CG373" s="194">
        <f t="shared" si="499"/>
        <v>0</v>
      </c>
      <c r="CH373" s="190"/>
      <c r="CI373" s="194"/>
      <c r="CJ373" s="349"/>
      <c r="CK373" s="194"/>
      <c r="CL373" s="142"/>
      <c r="CM373" s="218"/>
      <c r="CN373" s="446"/>
      <c r="CO373" s="219"/>
      <c r="CP373" s="220">
        <f t="shared" si="367"/>
        <v>4.5474735088646412E-13</v>
      </c>
      <c r="CQ373" s="221"/>
      <c r="CR373" s="56"/>
      <c r="CS373" s="228"/>
    </row>
    <row r="374" spans="1:97" s="2" customFormat="1" ht="15" customHeight="1">
      <c r="A374" s="41" t="s">
        <v>914</v>
      </c>
      <c r="B374" s="6" t="s">
        <v>915</v>
      </c>
      <c r="C374" s="6" t="s">
        <v>898</v>
      </c>
      <c r="D374" s="41" t="s">
        <v>828</v>
      </c>
      <c r="E374" s="234">
        <v>344</v>
      </c>
      <c r="F374" s="264"/>
      <c r="G374" s="264" t="s">
        <v>882</v>
      </c>
      <c r="H374" s="191">
        <v>3103281</v>
      </c>
      <c r="I374" s="280"/>
      <c r="J374" s="430"/>
      <c r="K374" s="72">
        <f t="shared" si="480"/>
        <v>0</v>
      </c>
      <c r="L374" s="75">
        <f t="shared" si="500"/>
        <v>0</v>
      </c>
      <c r="M374" s="117"/>
      <c r="N374" s="77" t="s">
        <v>899</v>
      </c>
      <c r="O374" s="75">
        <f t="shared" si="501"/>
        <v>0</v>
      </c>
      <c r="P374" s="255"/>
      <c r="Q374" s="6"/>
      <c r="R374" s="72">
        <f t="shared" si="481"/>
        <v>0</v>
      </c>
      <c r="S374" s="6"/>
      <c r="T374" s="117"/>
      <c r="U374" s="77"/>
      <c r="V374" s="88">
        <f t="shared" si="482"/>
        <v>0</v>
      </c>
      <c r="W374" s="42"/>
      <c r="X374" s="42"/>
      <c r="Y374" s="88">
        <f t="shared" si="502"/>
        <v>0</v>
      </c>
      <c r="Z374" s="99"/>
      <c r="AA374" s="164"/>
      <c r="AB374" s="100"/>
      <c r="AC374" s="88">
        <f t="shared" si="483"/>
        <v>0</v>
      </c>
      <c r="AD374" s="402"/>
      <c r="AE374" s="101"/>
      <c r="AF374" s="88">
        <f t="shared" si="484"/>
        <v>0</v>
      </c>
      <c r="AG374" s="99"/>
      <c r="AH374" s="122"/>
      <c r="AI374" s="100"/>
      <c r="AJ374" s="88">
        <f t="shared" si="485"/>
        <v>0</v>
      </c>
      <c r="AK374" s="402"/>
      <c r="AL374" s="6"/>
      <c r="AM374" s="72">
        <f t="shared" si="486"/>
        <v>0</v>
      </c>
      <c r="AN374" s="141"/>
      <c r="AO374" s="142"/>
      <c r="AP374" s="437"/>
      <c r="AQ374" s="72">
        <f t="shared" si="487"/>
        <v>0</v>
      </c>
      <c r="AR374" s="402"/>
      <c r="AS374" s="101"/>
      <c r="AT374" s="72">
        <f t="shared" si="488"/>
        <v>0</v>
      </c>
      <c r="AU374" s="141"/>
      <c r="AV374" s="142"/>
      <c r="AW374" s="218"/>
      <c r="AX374" s="75">
        <f t="shared" si="489"/>
        <v>0</v>
      </c>
      <c r="AY374" s="374"/>
      <c r="AZ374" s="6"/>
      <c r="BA374" s="72">
        <f t="shared" si="490"/>
        <v>0</v>
      </c>
      <c r="BB374" s="141"/>
      <c r="BC374" s="142"/>
      <c r="BD374" s="100"/>
      <c r="BE374" s="141">
        <f t="shared" si="491"/>
        <v>0</v>
      </c>
      <c r="BF374" s="255">
        <v>302400</v>
      </c>
      <c r="BG374" s="6">
        <v>1.7392000000000001E-2</v>
      </c>
      <c r="BH374" s="75">
        <f t="shared" si="492"/>
        <v>5259.3407999999999</v>
      </c>
      <c r="BI374" s="6"/>
      <c r="BJ374" s="164">
        <v>5259.3407999999999</v>
      </c>
      <c r="BK374" s="167">
        <v>5259.3407999999999</v>
      </c>
      <c r="BL374" s="75">
        <f t="shared" si="493"/>
        <v>0</v>
      </c>
      <c r="BM374" s="152">
        <v>302400</v>
      </c>
      <c r="BN374" s="191">
        <v>1.8540000000000001E-2</v>
      </c>
      <c r="BO374" s="75">
        <f t="shared" si="494"/>
        <v>5606.4960000000001</v>
      </c>
      <c r="BP374" s="6"/>
      <c r="BQ374" s="164">
        <v>5606.4960000000001</v>
      </c>
      <c r="BR374" s="77"/>
      <c r="BS374" s="75">
        <f t="shared" si="495"/>
        <v>0</v>
      </c>
      <c r="BT374" s="152">
        <v>302400</v>
      </c>
      <c r="BU374" s="441">
        <v>1.9727000000000001E-2</v>
      </c>
      <c r="BV374" s="337">
        <f t="shared" si="496"/>
        <v>5965.4448000000002</v>
      </c>
      <c r="BW374" s="6"/>
      <c r="BX374" s="164">
        <v>5965.4448000000002</v>
      </c>
      <c r="BY374" s="77"/>
      <c r="BZ374" s="337">
        <f t="shared" si="497"/>
        <v>0</v>
      </c>
      <c r="CA374" s="337"/>
      <c r="CB374" s="337"/>
      <c r="CC374" s="141">
        <f t="shared" si="498"/>
        <v>0</v>
      </c>
      <c r="CD374" s="337"/>
      <c r="CE374" s="142"/>
      <c r="CF374" s="218"/>
      <c r="CG374" s="141">
        <f t="shared" si="499"/>
        <v>0</v>
      </c>
      <c r="CH374" s="337"/>
      <c r="CI374" s="141"/>
      <c r="CJ374" s="349"/>
      <c r="CK374" s="141"/>
      <c r="CL374" s="142"/>
      <c r="CM374" s="218"/>
      <c r="CN374" s="446"/>
      <c r="CO374" s="219"/>
      <c r="CP374" s="220">
        <f t="shared" si="367"/>
        <v>0</v>
      </c>
      <c r="CQ374" s="220"/>
      <c r="CR374" s="6"/>
      <c r="CS374" s="227" t="s">
        <v>42</v>
      </c>
    </row>
    <row r="375" spans="1:97" s="2" customFormat="1" ht="15" customHeight="1">
      <c r="A375" s="41" t="s">
        <v>916</v>
      </c>
      <c r="B375" s="6" t="s">
        <v>917</v>
      </c>
      <c r="C375" s="6" t="s">
        <v>898</v>
      </c>
      <c r="D375" s="41" t="s">
        <v>828</v>
      </c>
      <c r="E375" s="234">
        <v>345</v>
      </c>
      <c r="F375" s="264"/>
      <c r="G375" s="264" t="s">
        <v>882</v>
      </c>
      <c r="H375" s="191">
        <v>3103298</v>
      </c>
      <c r="I375" s="280"/>
      <c r="J375" s="430"/>
      <c r="K375" s="72">
        <f t="shared" si="480"/>
        <v>0</v>
      </c>
      <c r="L375" s="75">
        <f t="shared" si="500"/>
        <v>0</v>
      </c>
      <c r="M375" s="117"/>
      <c r="N375" s="77" t="s">
        <v>899</v>
      </c>
      <c r="O375" s="75">
        <f t="shared" si="501"/>
        <v>0</v>
      </c>
      <c r="P375" s="255"/>
      <c r="Q375" s="6"/>
      <c r="R375" s="72">
        <f t="shared" si="481"/>
        <v>0</v>
      </c>
      <c r="S375" s="6"/>
      <c r="T375" s="117"/>
      <c r="U375" s="77"/>
      <c r="V375" s="88">
        <f t="shared" si="482"/>
        <v>0</v>
      </c>
      <c r="W375" s="42"/>
      <c r="X375" s="42"/>
      <c r="Y375" s="88">
        <f t="shared" si="502"/>
        <v>0</v>
      </c>
      <c r="Z375" s="99"/>
      <c r="AA375" s="164"/>
      <c r="AB375" s="100"/>
      <c r="AC375" s="88">
        <f t="shared" si="483"/>
        <v>0</v>
      </c>
      <c r="AD375" s="402"/>
      <c r="AE375" s="101"/>
      <c r="AF375" s="88">
        <f t="shared" si="484"/>
        <v>0</v>
      </c>
      <c r="AG375" s="99"/>
      <c r="AH375" s="122"/>
      <c r="AI375" s="100"/>
      <c r="AJ375" s="88">
        <f t="shared" si="485"/>
        <v>0</v>
      </c>
      <c r="AK375" s="402"/>
      <c r="AL375" s="6"/>
      <c r="AM375" s="72">
        <f t="shared" si="486"/>
        <v>0</v>
      </c>
      <c r="AN375" s="141"/>
      <c r="AO375" s="142"/>
      <c r="AP375" s="100"/>
      <c r="AQ375" s="72">
        <f t="shared" si="487"/>
        <v>0</v>
      </c>
      <c r="AR375" s="402"/>
      <c r="AS375" s="99"/>
      <c r="AT375" s="72">
        <f t="shared" si="488"/>
        <v>0</v>
      </c>
      <c r="AU375" s="141"/>
      <c r="AV375" s="142"/>
      <c r="AW375" s="218"/>
      <c r="AX375" s="75">
        <f t="shared" si="489"/>
        <v>0</v>
      </c>
      <c r="AY375" s="374"/>
      <c r="AZ375" s="6"/>
      <c r="BA375" s="72">
        <f t="shared" si="490"/>
        <v>0</v>
      </c>
      <c r="BB375" s="141"/>
      <c r="BC375" s="142"/>
      <c r="BD375" s="100"/>
      <c r="BE375" s="141">
        <f t="shared" si="491"/>
        <v>0</v>
      </c>
      <c r="BF375" s="255">
        <v>331600</v>
      </c>
      <c r="BG375" s="6">
        <v>1.7392000000000001E-2</v>
      </c>
      <c r="BH375" s="75">
        <f t="shared" si="492"/>
        <v>5767.1872000000003</v>
      </c>
      <c r="BI375" s="6"/>
      <c r="BJ375" s="164">
        <v>5767.1872000000003</v>
      </c>
      <c r="BK375" s="167">
        <v>5767.1872000000003</v>
      </c>
      <c r="BL375" s="75">
        <f t="shared" si="493"/>
        <v>0</v>
      </c>
      <c r="BM375" s="152">
        <v>331600</v>
      </c>
      <c r="BN375" s="191">
        <v>1.8540000000000001E-2</v>
      </c>
      <c r="BO375" s="75">
        <f t="shared" si="494"/>
        <v>6147.8640000000005</v>
      </c>
      <c r="BP375" s="6"/>
      <c r="BQ375" s="164">
        <v>6147.8639999999996</v>
      </c>
      <c r="BR375" s="77"/>
      <c r="BS375" s="75">
        <f t="shared" si="495"/>
        <v>0</v>
      </c>
      <c r="BT375" s="152">
        <v>331600</v>
      </c>
      <c r="BU375" s="441">
        <v>1.9727000000000001E-2</v>
      </c>
      <c r="BV375" s="337">
        <f t="shared" si="496"/>
        <v>6541.4732000000004</v>
      </c>
      <c r="BW375" s="6"/>
      <c r="BX375" s="164">
        <v>6541.4732000000004</v>
      </c>
      <c r="BY375" s="77"/>
      <c r="BZ375" s="337">
        <f t="shared" si="497"/>
        <v>0</v>
      </c>
      <c r="CA375" s="337"/>
      <c r="CB375" s="337"/>
      <c r="CC375" s="141">
        <f t="shared" si="498"/>
        <v>0</v>
      </c>
      <c r="CD375" s="337"/>
      <c r="CE375" s="142"/>
      <c r="CF375" s="218"/>
      <c r="CG375" s="141">
        <f t="shared" si="499"/>
        <v>0</v>
      </c>
      <c r="CH375" s="337"/>
      <c r="CI375" s="141"/>
      <c r="CJ375" s="349"/>
      <c r="CK375" s="141"/>
      <c r="CL375" s="142"/>
      <c r="CM375" s="218"/>
      <c r="CN375" s="446"/>
      <c r="CO375" s="219"/>
      <c r="CP375" s="220">
        <f t="shared" si="367"/>
        <v>0</v>
      </c>
      <c r="CQ375" s="220"/>
      <c r="CR375" s="6"/>
      <c r="CS375" s="227" t="s">
        <v>42</v>
      </c>
    </row>
    <row r="376" spans="1:97" s="2" customFormat="1" ht="15" customHeight="1">
      <c r="A376" s="41" t="s">
        <v>918</v>
      </c>
      <c r="B376" s="6" t="s">
        <v>919</v>
      </c>
      <c r="C376" s="6" t="s">
        <v>898</v>
      </c>
      <c r="D376" s="41" t="s">
        <v>828</v>
      </c>
      <c r="E376" s="234">
        <v>346</v>
      </c>
      <c r="F376" s="264"/>
      <c r="G376" s="264" t="s">
        <v>882</v>
      </c>
      <c r="H376" s="191">
        <v>3103309</v>
      </c>
      <c r="I376" s="280"/>
      <c r="J376" s="430"/>
      <c r="K376" s="72">
        <f t="shared" si="480"/>
        <v>0</v>
      </c>
      <c r="L376" s="75">
        <f t="shared" si="500"/>
        <v>0</v>
      </c>
      <c r="M376" s="117"/>
      <c r="N376" s="77" t="s">
        <v>899</v>
      </c>
      <c r="O376" s="75">
        <f t="shared" si="501"/>
        <v>0</v>
      </c>
      <c r="P376" s="255"/>
      <c r="Q376" s="6"/>
      <c r="R376" s="72">
        <f t="shared" si="481"/>
        <v>0</v>
      </c>
      <c r="S376" s="6"/>
      <c r="T376" s="117"/>
      <c r="U376" s="77"/>
      <c r="V376" s="88">
        <f t="shared" si="482"/>
        <v>0</v>
      </c>
      <c r="W376" s="42"/>
      <c r="X376" s="42"/>
      <c r="Y376" s="88">
        <f t="shared" si="502"/>
        <v>0</v>
      </c>
      <c r="Z376" s="6"/>
      <c r="AA376" s="164"/>
      <c r="AB376" s="77"/>
      <c r="AC376" s="88">
        <f t="shared" si="483"/>
        <v>0</v>
      </c>
      <c r="AD376" s="280"/>
      <c r="AE376" s="43"/>
      <c r="AF376" s="88">
        <f t="shared" si="484"/>
        <v>0</v>
      </c>
      <c r="AG376" s="6"/>
      <c r="AH376" s="122"/>
      <c r="AI376" s="77"/>
      <c r="AJ376" s="88">
        <f t="shared" si="485"/>
        <v>0</v>
      </c>
      <c r="AK376" s="280"/>
      <c r="AL376" s="6"/>
      <c r="AM376" s="72">
        <f t="shared" si="486"/>
        <v>0</v>
      </c>
      <c r="AN376" s="72"/>
      <c r="AO376" s="142"/>
      <c r="AP376" s="77"/>
      <c r="AQ376" s="72">
        <f t="shared" si="487"/>
        <v>0</v>
      </c>
      <c r="AR376" s="280"/>
      <c r="AS376" s="6"/>
      <c r="AT376" s="72">
        <f t="shared" si="488"/>
        <v>0</v>
      </c>
      <c r="AU376" s="72"/>
      <c r="AV376" s="142"/>
      <c r="AW376" s="218"/>
      <c r="AX376" s="75">
        <f t="shared" si="489"/>
        <v>0</v>
      </c>
      <c r="AY376" s="374"/>
      <c r="AZ376" s="6"/>
      <c r="BA376" s="72">
        <f t="shared" si="490"/>
        <v>0</v>
      </c>
      <c r="BB376" s="141"/>
      <c r="BC376" s="142"/>
      <c r="BD376" s="100"/>
      <c r="BE376" s="141">
        <f t="shared" si="491"/>
        <v>0</v>
      </c>
      <c r="BF376" s="255">
        <v>366300</v>
      </c>
      <c r="BG376" s="6">
        <v>1.7392000000000001E-2</v>
      </c>
      <c r="BH376" s="75">
        <f t="shared" si="492"/>
        <v>6370.6896000000006</v>
      </c>
      <c r="BI376" s="6"/>
      <c r="BJ376" s="164">
        <v>6370.6895999999997</v>
      </c>
      <c r="BK376" s="167">
        <v>6370.6895999999997</v>
      </c>
      <c r="BL376" s="75">
        <f t="shared" si="493"/>
        <v>0</v>
      </c>
      <c r="BM376" s="152">
        <v>366300</v>
      </c>
      <c r="BN376" s="191">
        <v>1.8540000000000001E-2</v>
      </c>
      <c r="BO376" s="75">
        <f t="shared" si="494"/>
        <v>6791.2020000000002</v>
      </c>
      <c r="BP376" s="6"/>
      <c r="BQ376" s="164">
        <v>6791.2020000000002</v>
      </c>
      <c r="BR376" s="77"/>
      <c r="BS376" s="75">
        <f t="shared" si="495"/>
        <v>0</v>
      </c>
      <c r="BT376" s="152">
        <v>366300</v>
      </c>
      <c r="BU376" s="441">
        <v>1.9727000000000001E-2</v>
      </c>
      <c r="BV376" s="337">
        <f t="shared" si="496"/>
        <v>7226.0001000000002</v>
      </c>
      <c r="BW376" s="6"/>
      <c r="BX376" s="164">
        <v>7226.0001000000002</v>
      </c>
      <c r="BY376" s="77"/>
      <c r="BZ376" s="337">
        <f t="shared" si="497"/>
        <v>0</v>
      </c>
      <c r="CA376" s="337"/>
      <c r="CB376" s="337"/>
      <c r="CC376" s="141">
        <f t="shared" si="498"/>
        <v>0</v>
      </c>
      <c r="CD376" s="337"/>
      <c r="CE376" s="142"/>
      <c r="CF376" s="218"/>
      <c r="CG376" s="141">
        <f t="shared" si="499"/>
        <v>0</v>
      </c>
      <c r="CH376" s="337"/>
      <c r="CI376" s="141"/>
      <c r="CJ376" s="349"/>
      <c r="CK376" s="141"/>
      <c r="CL376" s="142"/>
      <c r="CM376" s="218"/>
      <c r="CN376" s="446"/>
      <c r="CO376" s="219"/>
      <c r="CP376" s="220">
        <f t="shared" si="367"/>
        <v>0</v>
      </c>
      <c r="CQ376" s="220"/>
      <c r="CR376" s="6"/>
      <c r="CS376" s="227" t="s">
        <v>42</v>
      </c>
    </row>
    <row r="377" spans="1:97" s="2" customFormat="1" ht="15" customHeight="1">
      <c r="A377" s="41" t="s">
        <v>920</v>
      </c>
      <c r="B377" s="6" t="s">
        <v>921</v>
      </c>
      <c r="C377" s="6" t="s">
        <v>898</v>
      </c>
      <c r="D377" s="41" t="s">
        <v>828</v>
      </c>
      <c r="E377" s="234">
        <v>348</v>
      </c>
      <c r="F377" s="264"/>
      <c r="G377" s="264" t="s">
        <v>882</v>
      </c>
      <c r="H377" s="191">
        <v>3103323</v>
      </c>
      <c r="I377" s="280"/>
      <c r="J377" s="430"/>
      <c r="K377" s="72">
        <f t="shared" si="480"/>
        <v>0</v>
      </c>
      <c r="L377" s="75">
        <f t="shared" si="500"/>
        <v>0</v>
      </c>
      <c r="M377" s="117"/>
      <c r="N377" s="77" t="s">
        <v>899</v>
      </c>
      <c r="O377" s="75">
        <f t="shared" si="501"/>
        <v>0</v>
      </c>
      <c r="P377" s="255"/>
      <c r="Q377" s="6"/>
      <c r="R377" s="72">
        <f t="shared" si="481"/>
        <v>0</v>
      </c>
      <c r="S377" s="6"/>
      <c r="T377" s="117"/>
      <c r="U377" s="77"/>
      <c r="V377" s="88">
        <f t="shared" si="482"/>
        <v>0</v>
      </c>
      <c r="W377" s="42"/>
      <c r="X377" s="42"/>
      <c r="Y377" s="88">
        <f t="shared" si="502"/>
        <v>0</v>
      </c>
      <c r="Z377" s="99"/>
      <c r="AA377" s="164"/>
      <c r="AB377" s="100"/>
      <c r="AC377" s="88">
        <f t="shared" si="483"/>
        <v>0</v>
      </c>
      <c r="AD377" s="402"/>
      <c r="AE377" s="101"/>
      <c r="AF377" s="88">
        <f t="shared" si="484"/>
        <v>0</v>
      </c>
      <c r="AG377" s="99"/>
      <c r="AH377" s="122"/>
      <c r="AI377" s="100"/>
      <c r="AJ377" s="88">
        <f t="shared" si="485"/>
        <v>0</v>
      </c>
      <c r="AK377" s="402"/>
      <c r="AL377" s="6"/>
      <c r="AM377" s="72">
        <f t="shared" si="486"/>
        <v>0</v>
      </c>
      <c r="AN377" s="141"/>
      <c r="AO377" s="142"/>
      <c r="AP377" s="100"/>
      <c r="AQ377" s="72">
        <f t="shared" si="487"/>
        <v>0</v>
      </c>
      <c r="AR377" s="402"/>
      <c r="AS377" s="99"/>
      <c r="AT377" s="72">
        <f t="shared" si="488"/>
        <v>0</v>
      </c>
      <c r="AU377" s="141"/>
      <c r="AV377" s="142"/>
      <c r="AW377" s="218"/>
      <c r="AX377" s="75">
        <f t="shared" si="489"/>
        <v>0</v>
      </c>
      <c r="AY377" s="374"/>
      <c r="AZ377" s="6"/>
      <c r="BA377" s="72">
        <f t="shared" si="490"/>
        <v>0</v>
      </c>
      <c r="BB377" s="141"/>
      <c r="BC377" s="142"/>
      <c r="BD377" s="100"/>
      <c r="BE377" s="141">
        <f t="shared" si="491"/>
        <v>0</v>
      </c>
      <c r="BF377" s="255">
        <v>419700</v>
      </c>
      <c r="BG377" s="6">
        <v>1.7392000000000001E-2</v>
      </c>
      <c r="BH377" s="75">
        <f t="shared" si="492"/>
        <v>7299.4224000000004</v>
      </c>
      <c r="BI377" s="6"/>
      <c r="BJ377" s="164">
        <v>7299.4224000000004</v>
      </c>
      <c r="BK377" s="167">
        <v>7299.4224000000004</v>
      </c>
      <c r="BL377" s="75">
        <f t="shared" si="493"/>
        <v>0</v>
      </c>
      <c r="BM377" s="152">
        <v>419700</v>
      </c>
      <c r="BN377" s="191">
        <v>1.8540000000000001E-2</v>
      </c>
      <c r="BO377" s="75">
        <f t="shared" si="494"/>
        <v>7781.2380000000003</v>
      </c>
      <c r="BP377" s="6"/>
      <c r="BQ377" s="164">
        <v>7781.2380000000003</v>
      </c>
      <c r="BR377" s="77"/>
      <c r="BS377" s="75">
        <f t="shared" si="495"/>
        <v>0</v>
      </c>
      <c r="BT377" s="152">
        <v>419700</v>
      </c>
      <c r="BU377" s="441">
        <v>1.9727000000000001E-2</v>
      </c>
      <c r="BV377" s="337">
        <f t="shared" si="496"/>
        <v>8279.4219000000012</v>
      </c>
      <c r="BW377" s="6"/>
      <c r="BX377" s="164">
        <v>8279.4218999999994</v>
      </c>
      <c r="BY377" s="77"/>
      <c r="BZ377" s="337">
        <f t="shared" si="497"/>
        <v>1.8189894035458565E-12</v>
      </c>
      <c r="CA377" s="337"/>
      <c r="CB377" s="337"/>
      <c r="CC377" s="141">
        <f t="shared" si="498"/>
        <v>0</v>
      </c>
      <c r="CD377" s="337"/>
      <c r="CE377" s="142"/>
      <c r="CF377" s="218"/>
      <c r="CG377" s="141">
        <f t="shared" si="499"/>
        <v>0</v>
      </c>
      <c r="CH377" s="337"/>
      <c r="CI377" s="141"/>
      <c r="CJ377" s="349"/>
      <c r="CK377" s="141"/>
      <c r="CL377" s="142"/>
      <c r="CM377" s="218"/>
      <c r="CN377" s="446"/>
      <c r="CO377" s="219"/>
      <c r="CP377" s="220">
        <f t="shared" ref="CP377:CP440" si="503">O377+V377+AC377+AJ377+AQ377+AX377+BE377+BL377+BS377+BZ377+CG377+CN377</f>
        <v>1.8189894035458565E-12</v>
      </c>
      <c r="CQ377" s="220"/>
      <c r="CR377" s="6"/>
      <c r="CS377" s="227" t="s">
        <v>42</v>
      </c>
    </row>
    <row r="378" spans="1:97" s="2" customFormat="1" ht="15" customHeight="1">
      <c r="A378" s="41" t="s">
        <v>922</v>
      </c>
      <c r="B378" s="6" t="s">
        <v>923</v>
      </c>
      <c r="C378" s="6" t="s">
        <v>898</v>
      </c>
      <c r="D378" s="41" t="s">
        <v>828</v>
      </c>
      <c r="E378" s="234">
        <v>352</v>
      </c>
      <c r="F378" s="264"/>
      <c r="G378" s="264" t="s">
        <v>882</v>
      </c>
      <c r="H378" s="191">
        <v>3103362</v>
      </c>
      <c r="I378" s="280"/>
      <c r="J378" s="430"/>
      <c r="K378" s="72">
        <f t="shared" si="480"/>
        <v>0</v>
      </c>
      <c r="L378" s="75">
        <f t="shared" si="500"/>
        <v>0</v>
      </c>
      <c r="M378" s="117"/>
      <c r="N378" s="77" t="s">
        <v>899</v>
      </c>
      <c r="O378" s="75">
        <f t="shared" si="501"/>
        <v>0</v>
      </c>
      <c r="P378" s="255"/>
      <c r="Q378" s="6"/>
      <c r="R378" s="72">
        <f t="shared" si="481"/>
        <v>0</v>
      </c>
      <c r="S378" s="6"/>
      <c r="T378" s="117"/>
      <c r="U378" s="77"/>
      <c r="V378" s="88">
        <f t="shared" si="482"/>
        <v>0</v>
      </c>
      <c r="W378" s="42"/>
      <c r="X378" s="42"/>
      <c r="Y378" s="88">
        <f t="shared" si="502"/>
        <v>0</v>
      </c>
      <c r="Z378" s="121"/>
      <c r="AA378" s="164"/>
      <c r="AB378" s="129"/>
      <c r="AC378" s="88">
        <f t="shared" si="483"/>
        <v>0</v>
      </c>
      <c r="AD378" s="280"/>
      <c r="AE378" s="247"/>
      <c r="AF378" s="88">
        <f t="shared" si="484"/>
        <v>0</v>
      </c>
      <c r="AG378" s="121"/>
      <c r="AH378" s="122"/>
      <c r="AI378" s="129"/>
      <c r="AJ378" s="88">
        <f t="shared" si="485"/>
        <v>0</v>
      </c>
      <c r="AK378" s="280"/>
      <c r="AL378" s="6"/>
      <c r="AM378" s="72">
        <f t="shared" si="486"/>
        <v>0</v>
      </c>
      <c r="AN378" s="72"/>
      <c r="AO378" s="142"/>
      <c r="AP378" s="129"/>
      <c r="AQ378" s="72">
        <f t="shared" si="487"/>
        <v>0</v>
      </c>
      <c r="AR378" s="280"/>
      <c r="AS378" s="121"/>
      <c r="AT378" s="72">
        <f t="shared" si="488"/>
        <v>0</v>
      </c>
      <c r="AU378" s="72"/>
      <c r="AV378" s="142"/>
      <c r="AW378" s="167"/>
      <c r="AX378" s="75">
        <f t="shared" si="489"/>
        <v>0</v>
      </c>
      <c r="AY378" s="255"/>
      <c r="AZ378" s="6"/>
      <c r="BA378" s="72">
        <f t="shared" si="490"/>
        <v>0</v>
      </c>
      <c r="BB378" s="72"/>
      <c r="BC378" s="142"/>
      <c r="BD378" s="129"/>
      <c r="BE378" s="141">
        <f t="shared" si="491"/>
        <v>0</v>
      </c>
      <c r="BF378" s="255">
        <v>97200</v>
      </c>
      <c r="BG378" s="6">
        <v>1.7392000000000001E-2</v>
      </c>
      <c r="BH378" s="75">
        <f t="shared" si="492"/>
        <v>1690.5024000000001</v>
      </c>
      <c r="BI378" s="6"/>
      <c r="BJ378" s="164">
        <v>1690.5024000000001</v>
      </c>
      <c r="BK378" s="167">
        <v>1690.5024000000001</v>
      </c>
      <c r="BL378" s="75">
        <f t="shared" si="493"/>
        <v>0</v>
      </c>
      <c r="BM378" s="152">
        <v>97200</v>
      </c>
      <c r="BN378" s="191">
        <v>1.8540000000000001E-2</v>
      </c>
      <c r="BO378" s="75">
        <f t="shared" si="494"/>
        <v>1802.0880000000002</v>
      </c>
      <c r="BP378" s="6"/>
      <c r="BQ378" s="164">
        <v>1802.088</v>
      </c>
      <c r="BR378" s="77"/>
      <c r="BS378" s="75">
        <f t="shared" si="495"/>
        <v>0</v>
      </c>
      <c r="BT378" s="152">
        <v>97200</v>
      </c>
      <c r="BU378" s="441">
        <v>1.9727000000000001E-2</v>
      </c>
      <c r="BV378" s="337">
        <f t="shared" si="496"/>
        <v>1917.4644000000001</v>
      </c>
      <c r="BW378" s="6"/>
      <c r="BX378" s="164">
        <v>1917.4644000000001</v>
      </c>
      <c r="BY378" s="77"/>
      <c r="BZ378" s="337">
        <f t="shared" si="497"/>
        <v>0</v>
      </c>
      <c r="CA378" s="337"/>
      <c r="CB378" s="337"/>
      <c r="CC378" s="141">
        <f t="shared" si="498"/>
        <v>0</v>
      </c>
      <c r="CD378" s="337"/>
      <c r="CE378" s="142"/>
      <c r="CF378" s="218"/>
      <c r="CG378" s="141">
        <f t="shared" si="499"/>
        <v>0</v>
      </c>
      <c r="CH378" s="337"/>
      <c r="CI378" s="141"/>
      <c r="CJ378" s="349"/>
      <c r="CK378" s="141"/>
      <c r="CL378" s="142"/>
      <c r="CM378" s="218"/>
      <c r="CN378" s="446"/>
      <c r="CO378" s="219"/>
      <c r="CP378" s="220">
        <f t="shared" si="503"/>
        <v>0</v>
      </c>
      <c r="CQ378" s="220"/>
      <c r="CR378" s="6"/>
      <c r="CS378" s="227" t="s">
        <v>42</v>
      </c>
    </row>
    <row r="379" spans="1:97" s="2" customFormat="1" ht="15" customHeight="1">
      <c r="A379" s="41" t="s">
        <v>924</v>
      </c>
      <c r="B379" s="6" t="s">
        <v>925</v>
      </c>
      <c r="C379" s="6" t="s">
        <v>898</v>
      </c>
      <c r="D379" s="41" t="s">
        <v>828</v>
      </c>
      <c r="E379" s="234">
        <v>353</v>
      </c>
      <c r="F379" s="264"/>
      <c r="G379" s="264" t="s">
        <v>882</v>
      </c>
      <c r="H379" s="191">
        <v>3103379</v>
      </c>
      <c r="I379" s="280"/>
      <c r="J379" s="430"/>
      <c r="K379" s="72">
        <f t="shared" si="480"/>
        <v>0</v>
      </c>
      <c r="L379" s="75">
        <f t="shared" si="500"/>
        <v>0</v>
      </c>
      <c r="M379" s="117"/>
      <c r="N379" s="77" t="s">
        <v>899</v>
      </c>
      <c r="O379" s="75">
        <f t="shared" si="501"/>
        <v>0</v>
      </c>
      <c r="P379" s="255"/>
      <c r="Q379" s="6"/>
      <c r="R379" s="72">
        <f t="shared" si="481"/>
        <v>0</v>
      </c>
      <c r="S379" s="6"/>
      <c r="T379" s="117"/>
      <c r="U379" s="77"/>
      <c r="V379" s="88">
        <f t="shared" si="482"/>
        <v>0</v>
      </c>
      <c r="W379" s="42"/>
      <c r="X379" s="42"/>
      <c r="Y379" s="88">
        <f t="shared" si="502"/>
        <v>0</v>
      </c>
      <c r="Z379" s="99"/>
      <c r="AA379" s="164"/>
      <c r="AB379" s="100"/>
      <c r="AC379" s="88">
        <f t="shared" si="483"/>
        <v>0</v>
      </c>
      <c r="AD379" s="402"/>
      <c r="AE379" s="101"/>
      <c r="AF379" s="88">
        <f t="shared" si="484"/>
        <v>0</v>
      </c>
      <c r="AG379" s="99"/>
      <c r="AH379" s="122"/>
      <c r="AI379" s="100"/>
      <c r="AJ379" s="88">
        <f t="shared" si="485"/>
        <v>0</v>
      </c>
      <c r="AK379" s="402"/>
      <c r="AL379" s="6"/>
      <c r="AM379" s="72">
        <f t="shared" si="486"/>
        <v>0</v>
      </c>
      <c r="AN379" s="141"/>
      <c r="AO379" s="142"/>
      <c r="AP379" s="100"/>
      <c r="AQ379" s="72">
        <f t="shared" si="487"/>
        <v>0</v>
      </c>
      <c r="AR379" s="402"/>
      <c r="AS379" s="99"/>
      <c r="AT379" s="72">
        <f t="shared" si="488"/>
        <v>0</v>
      </c>
      <c r="AU379" s="141"/>
      <c r="AV379" s="142"/>
      <c r="AW379" s="218"/>
      <c r="AX379" s="75">
        <f t="shared" si="489"/>
        <v>0</v>
      </c>
      <c r="AY379" s="374"/>
      <c r="AZ379" s="6"/>
      <c r="BA379" s="72">
        <f t="shared" si="490"/>
        <v>0</v>
      </c>
      <c r="BB379" s="141"/>
      <c r="BC379" s="142"/>
      <c r="BD379" s="100"/>
      <c r="BE379" s="141">
        <f t="shared" si="491"/>
        <v>0</v>
      </c>
      <c r="BF379" s="255">
        <v>114300</v>
      </c>
      <c r="BG379" s="6">
        <v>1.7392000000000001E-2</v>
      </c>
      <c r="BH379" s="75">
        <f t="shared" si="492"/>
        <v>1987.9056</v>
      </c>
      <c r="BI379" s="6"/>
      <c r="BJ379" s="164">
        <v>1987.9056</v>
      </c>
      <c r="BK379" s="167">
        <v>1987.9056</v>
      </c>
      <c r="BL379" s="75">
        <f t="shared" si="493"/>
        <v>0</v>
      </c>
      <c r="BM379" s="152">
        <v>114300</v>
      </c>
      <c r="BN379" s="191">
        <v>1.8540000000000001E-2</v>
      </c>
      <c r="BO379" s="75">
        <f t="shared" si="494"/>
        <v>2119.1220000000003</v>
      </c>
      <c r="BP379" s="6"/>
      <c r="BQ379" s="164">
        <v>2119.1219999999998</v>
      </c>
      <c r="BR379" s="77"/>
      <c r="BS379" s="75">
        <f t="shared" si="495"/>
        <v>0</v>
      </c>
      <c r="BT379" s="152">
        <v>114300</v>
      </c>
      <c r="BU379" s="441">
        <v>1.9727000000000001E-2</v>
      </c>
      <c r="BV379" s="337">
        <f t="shared" si="496"/>
        <v>2254.7961</v>
      </c>
      <c r="BW379" s="6"/>
      <c r="BX379" s="164">
        <v>2254.7961</v>
      </c>
      <c r="BY379" s="77"/>
      <c r="BZ379" s="337">
        <f t="shared" si="497"/>
        <v>0</v>
      </c>
      <c r="CA379" s="337"/>
      <c r="CB379" s="337"/>
      <c r="CC379" s="141">
        <f t="shared" si="498"/>
        <v>0</v>
      </c>
      <c r="CD379" s="337"/>
      <c r="CE379" s="142"/>
      <c r="CF379" s="218"/>
      <c r="CG379" s="141">
        <f t="shared" si="499"/>
        <v>0</v>
      </c>
      <c r="CH379" s="337"/>
      <c r="CI379" s="141"/>
      <c r="CJ379" s="349"/>
      <c r="CK379" s="141"/>
      <c r="CL379" s="142"/>
      <c r="CM379" s="218"/>
      <c r="CN379" s="446"/>
      <c r="CO379" s="219"/>
      <c r="CP379" s="220">
        <f t="shared" si="503"/>
        <v>0</v>
      </c>
      <c r="CQ379" s="220"/>
      <c r="CR379" s="6"/>
      <c r="CS379" s="227" t="s">
        <v>42</v>
      </c>
    </row>
    <row r="380" spans="1:97" s="2" customFormat="1" ht="15" customHeight="1">
      <c r="A380" s="41" t="s">
        <v>926</v>
      </c>
      <c r="B380" s="6" t="s">
        <v>927</v>
      </c>
      <c r="C380" s="6" t="s">
        <v>898</v>
      </c>
      <c r="D380" s="41" t="s">
        <v>828</v>
      </c>
      <c r="E380" s="234">
        <v>374</v>
      </c>
      <c r="F380" s="264"/>
      <c r="G380" s="264" t="s">
        <v>882</v>
      </c>
      <c r="H380" s="191">
        <v>3103588</v>
      </c>
      <c r="I380" s="280"/>
      <c r="J380" s="430"/>
      <c r="K380" s="72">
        <f t="shared" si="480"/>
        <v>0</v>
      </c>
      <c r="L380" s="75">
        <f t="shared" si="500"/>
        <v>0</v>
      </c>
      <c r="M380" s="117"/>
      <c r="N380" s="77" t="s">
        <v>899</v>
      </c>
      <c r="O380" s="75">
        <f t="shared" si="501"/>
        <v>0</v>
      </c>
      <c r="P380" s="255"/>
      <c r="Q380" s="6"/>
      <c r="R380" s="72">
        <f t="shared" si="481"/>
        <v>0</v>
      </c>
      <c r="S380" s="6"/>
      <c r="T380" s="117"/>
      <c r="U380" s="77"/>
      <c r="V380" s="88">
        <f t="shared" si="482"/>
        <v>0</v>
      </c>
      <c r="W380" s="6"/>
      <c r="X380" s="6"/>
      <c r="Y380" s="88">
        <f t="shared" si="502"/>
        <v>0</v>
      </c>
      <c r="Z380" s="99"/>
      <c r="AA380" s="164"/>
      <c r="AB380" s="100"/>
      <c r="AC380" s="88">
        <f t="shared" si="483"/>
        <v>0</v>
      </c>
      <c r="AD380" s="402"/>
      <c r="AE380" s="101"/>
      <c r="AF380" s="88">
        <f t="shared" si="484"/>
        <v>0</v>
      </c>
      <c r="AG380" s="99"/>
      <c r="AH380" s="122"/>
      <c r="AI380" s="100"/>
      <c r="AJ380" s="88">
        <f t="shared" si="485"/>
        <v>0</v>
      </c>
      <c r="AK380" s="402"/>
      <c r="AL380" s="6"/>
      <c r="AM380" s="72">
        <f t="shared" si="486"/>
        <v>0</v>
      </c>
      <c r="AN380" s="141"/>
      <c r="AO380" s="142"/>
      <c r="AP380" s="100"/>
      <c r="AQ380" s="72">
        <f t="shared" si="487"/>
        <v>0</v>
      </c>
      <c r="AR380" s="402"/>
      <c r="AS380" s="99"/>
      <c r="AT380" s="72">
        <f t="shared" si="488"/>
        <v>0</v>
      </c>
      <c r="AU380" s="141"/>
      <c r="AV380" s="142"/>
      <c r="AW380" s="218"/>
      <c r="AX380" s="75">
        <f t="shared" si="489"/>
        <v>0</v>
      </c>
      <c r="AY380" s="374"/>
      <c r="AZ380" s="6"/>
      <c r="BA380" s="72">
        <f t="shared" si="490"/>
        <v>0</v>
      </c>
      <c r="BB380" s="141"/>
      <c r="BC380" s="142"/>
      <c r="BD380" s="100"/>
      <c r="BE380" s="141">
        <f t="shared" si="491"/>
        <v>0</v>
      </c>
      <c r="BF380" s="255">
        <v>97200</v>
      </c>
      <c r="BG380" s="6">
        <v>1.7392000000000001E-2</v>
      </c>
      <c r="BH380" s="75">
        <f t="shared" si="492"/>
        <v>1690.5024000000001</v>
      </c>
      <c r="BI380" s="6"/>
      <c r="BJ380" s="164">
        <v>1690.5024000000001</v>
      </c>
      <c r="BK380" s="167">
        <v>1690.5024000000001</v>
      </c>
      <c r="BL380" s="75">
        <f t="shared" si="493"/>
        <v>0</v>
      </c>
      <c r="BM380" s="152">
        <v>97200</v>
      </c>
      <c r="BN380" s="191">
        <v>1.8540000000000001E-2</v>
      </c>
      <c r="BO380" s="75">
        <f t="shared" si="494"/>
        <v>1802.0880000000002</v>
      </c>
      <c r="BP380" s="6"/>
      <c r="BQ380" s="164">
        <v>1802.088</v>
      </c>
      <c r="BR380" s="77"/>
      <c r="BS380" s="75">
        <f t="shared" si="495"/>
        <v>0</v>
      </c>
      <c r="BT380" s="152">
        <v>97200</v>
      </c>
      <c r="BU380" s="441">
        <v>1.9727000000000001E-2</v>
      </c>
      <c r="BV380" s="337">
        <f t="shared" si="496"/>
        <v>1917.4644000000001</v>
      </c>
      <c r="BW380" s="6"/>
      <c r="BX380" s="164">
        <v>1917.4644000000001</v>
      </c>
      <c r="BY380" s="77"/>
      <c r="BZ380" s="337">
        <f t="shared" si="497"/>
        <v>0</v>
      </c>
      <c r="CA380" s="337"/>
      <c r="CB380" s="337"/>
      <c r="CC380" s="141">
        <f t="shared" si="498"/>
        <v>0</v>
      </c>
      <c r="CD380" s="337"/>
      <c r="CE380" s="142"/>
      <c r="CF380" s="218"/>
      <c r="CG380" s="141">
        <f t="shared" si="499"/>
        <v>0</v>
      </c>
      <c r="CH380" s="337"/>
      <c r="CI380" s="141"/>
      <c r="CJ380" s="349"/>
      <c r="CK380" s="141"/>
      <c r="CL380" s="142"/>
      <c r="CM380" s="218"/>
      <c r="CN380" s="446"/>
      <c r="CO380" s="219"/>
      <c r="CP380" s="220">
        <f t="shared" si="503"/>
        <v>0</v>
      </c>
      <c r="CQ380" s="220"/>
      <c r="CR380" s="6"/>
      <c r="CS380" s="227" t="s">
        <v>42</v>
      </c>
    </row>
    <row r="381" spans="1:97" s="2" customFormat="1" ht="15" customHeight="1">
      <c r="A381" s="41" t="s">
        <v>928</v>
      </c>
      <c r="B381" s="6" t="s">
        <v>929</v>
      </c>
      <c r="C381" s="6" t="s">
        <v>898</v>
      </c>
      <c r="D381" s="41" t="s">
        <v>828</v>
      </c>
      <c r="E381" s="234">
        <v>376</v>
      </c>
      <c r="F381" s="264"/>
      <c r="G381" s="264" t="s">
        <v>882</v>
      </c>
      <c r="H381" s="191">
        <v>3103605</v>
      </c>
      <c r="I381" s="280"/>
      <c r="J381" s="430"/>
      <c r="K381" s="72">
        <f t="shared" si="480"/>
        <v>0</v>
      </c>
      <c r="L381" s="75">
        <f t="shared" si="500"/>
        <v>0</v>
      </c>
      <c r="M381" s="117"/>
      <c r="N381" s="77" t="s">
        <v>899</v>
      </c>
      <c r="O381" s="75">
        <f t="shared" si="501"/>
        <v>0</v>
      </c>
      <c r="P381" s="255"/>
      <c r="Q381" s="6"/>
      <c r="R381" s="72">
        <f t="shared" si="481"/>
        <v>0</v>
      </c>
      <c r="S381" s="6"/>
      <c r="T381" s="117"/>
      <c r="U381" s="77"/>
      <c r="V381" s="88">
        <f t="shared" si="482"/>
        <v>0</v>
      </c>
      <c r="W381" s="6"/>
      <c r="X381" s="6"/>
      <c r="Y381" s="88">
        <f t="shared" si="502"/>
        <v>0</v>
      </c>
      <c r="Z381" s="102"/>
      <c r="AA381" s="164"/>
      <c r="AB381" s="103"/>
      <c r="AC381" s="88">
        <f t="shared" si="483"/>
        <v>0</v>
      </c>
      <c r="AD381" s="402"/>
      <c r="AE381" s="104"/>
      <c r="AF381" s="88">
        <f t="shared" si="484"/>
        <v>0</v>
      </c>
      <c r="AG381" s="102"/>
      <c r="AH381" s="122"/>
      <c r="AI381" s="77"/>
      <c r="AJ381" s="88">
        <f t="shared" si="485"/>
        <v>0</v>
      </c>
      <c r="AK381" s="402"/>
      <c r="AL381" s="6"/>
      <c r="AM381" s="72">
        <f t="shared" si="486"/>
        <v>0</v>
      </c>
      <c r="AN381" s="141"/>
      <c r="AO381" s="142"/>
      <c r="AP381" s="103"/>
      <c r="AQ381" s="72">
        <f t="shared" si="487"/>
        <v>0</v>
      </c>
      <c r="AR381" s="402"/>
      <c r="AS381" s="99"/>
      <c r="AT381" s="72">
        <f t="shared" si="488"/>
        <v>0</v>
      </c>
      <c r="AU381" s="141"/>
      <c r="AV381" s="142"/>
      <c r="AW381" s="218"/>
      <c r="AX381" s="75">
        <f t="shared" si="489"/>
        <v>0</v>
      </c>
      <c r="AY381" s="374"/>
      <c r="AZ381" s="6"/>
      <c r="BA381" s="72">
        <f t="shared" si="490"/>
        <v>0</v>
      </c>
      <c r="BB381" s="141"/>
      <c r="BC381" s="142"/>
      <c r="BD381" s="103"/>
      <c r="BE381" s="141">
        <f t="shared" si="491"/>
        <v>0</v>
      </c>
      <c r="BF381" s="255">
        <v>536700</v>
      </c>
      <c r="BG381" s="6">
        <v>1.7392000000000001E-2</v>
      </c>
      <c r="BH381" s="75">
        <f t="shared" si="492"/>
        <v>9334.2864000000009</v>
      </c>
      <c r="BI381" s="6"/>
      <c r="BJ381" s="164">
        <v>9334.2864000000009</v>
      </c>
      <c r="BK381" s="167">
        <v>9334.2864000000009</v>
      </c>
      <c r="BL381" s="75">
        <f t="shared" si="493"/>
        <v>0</v>
      </c>
      <c r="BM381" s="152">
        <v>536700</v>
      </c>
      <c r="BN381" s="191">
        <v>1.8540000000000001E-2</v>
      </c>
      <c r="BO381" s="75">
        <f t="shared" si="494"/>
        <v>9950.4179999999997</v>
      </c>
      <c r="BP381" s="6"/>
      <c r="BQ381" s="164">
        <v>9950.4179999999997</v>
      </c>
      <c r="BR381" s="77"/>
      <c r="BS381" s="75">
        <f t="shared" si="495"/>
        <v>0</v>
      </c>
      <c r="BT381" s="152">
        <v>536700</v>
      </c>
      <c r="BU381" s="441">
        <v>1.9727000000000001E-2</v>
      </c>
      <c r="BV381" s="337">
        <f t="shared" si="496"/>
        <v>10587.4809</v>
      </c>
      <c r="BW381" s="6"/>
      <c r="BX381" s="164">
        <v>10587.4809</v>
      </c>
      <c r="BY381" s="77"/>
      <c r="BZ381" s="337">
        <f t="shared" si="497"/>
        <v>0</v>
      </c>
      <c r="CA381" s="337"/>
      <c r="CB381" s="337"/>
      <c r="CC381" s="141">
        <f t="shared" si="498"/>
        <v>0</v>
      </c>
      <c r="CD381" s="337"/>
      <c r="CE381" s="142"/>
      <c r="CF381" s="218"/>
      <c r="CG381" s="141">
        <f t="shared" si="499"/>
        <v>0</v>
      </c>
      <c r="CH381" s="337"/>
      <c r="CI381" s="141"/>
      <c r="CJ381" s="349"/>
      <c r="CK381" s="141"/>
      <c r="CL381" s="142"/>
      <c r="CM381" s="218"/>
      <c r="CN381" s="446"/>
      <c r="CO381" s="219"/>
      <c r="CP381" s="220">
        <f t="shared" si="503"/>
        <v>0</v>
      </c>
      <c r="CQ381" s="220"/>
      <c r="CR381" s="6"/>
      <c r="CS381" s="227" t="s">
        <v>42</v>
      </c>
    </row>
    <row r="382" spans="1:97" s="2" customFormat="1" ht="15" customHeight="1">
      <c r="A382" s="41" t="s">
        <v>930</v>
      </c>
      <c r="B382" s="6" t="s">
        <v>931</v>
      </c>
      <c r="C382" s="6" t="s">
        <v>898</v>
      </c>
      <c r="D382" s="41" t="s">
        <v>828</v>
      </c>
      <c r="E382" s="234">
        <v>377</v>
      </c>
      <c r="F382" s="264"/>
      <c r="G382" s="264" t="s">
        <v>882</v>
      </c>
      <c r="H382" s="191">
        <v>3103612</v>
      </c>
      <c r="I382" s="280"/>
      <c r="J382" s="430"/>
      <c r="K382" s="72">
        <f t="shared" si="480"/>
        <v>0</v>
      </c>
      <c r="L382" s="75">
        <f t="shared" si="500"/>
        <v>0</v>
      </c>
      <c r="M382" s="117"/>
      <c r="N382" s="77" t="s">
        <v>899</v>
      </c>
      <c r="O382" s="75">
        <f t="shared" si="501"/>
        <v>0</v>
      </c>
      <c r="P382" s="255"/>
      <c r="Q382" s="6"/>
      <c r="R382" s="72">
        <f t="shared" si="481"/>
        <v>0</v>
      </c>
      <c r="S382" s="6"/>
      <c r="T382" s="117"/>
      <c r="U382" s="77"/>
      <c r="V382" s="88">
        <f t="shared" si="482"/>
        <v>0</v>
      </c>
      <c r="W382" s="6"/>
      <c r="X382" s="6"/>
      <c r="Y382" s="88">
        <f t="shared" si="502"/>
        <v>0</v>
      </c>
      <c r="Z382" s="102"/>
      <c r="AA382" s="164"/>
      <c r="AB382" s="103"/>
      <c r="AC382" s="88">
        <f t="shared" si="483"/>
        <v>0</v>
      </c>
      <c r="AD382" s="402"/>
      <c r="AE382" s="104"/>
      <c r="AF382" s="88">
        <f t="shared" si="484"/>
        <v>0</v>
      </c>
      <c r="AG382" s="102"/>
      <c r="AH382" s="122"/>
      <c r="AI382" s="103"/>
      <c r="AJ382" s="88">
        <f t="shared" si="485"/>
        <v>0</v>
      </c>
      <c r="AK382" s="402"/>
      <c r="AL382" s="6"/>
      <c r="AM382" s="72">
        <f t="shared" si="486"/>
        <v>0</v>
      </c>
      <c r="AN382" s="141"/>
      <c r="AO382" s="142"/>
      <c r="AP382" s="103"/>
      <c r="AQ382" s="72">
        <f t="shared" si="487"/>
        <v>0</v>
      </c>
      <c r="AR382" s="402"/>
      <c r="AS382" s="99"/>
      <c r="AT382" s="72">
        <f t="shared" si="488"/>
        <v>0</v>
      </c>
      <c r="AU382" s="72"/>
      <c r="AV382" s="142"/>
      <c r="AW382" s="167"/>
      <c r="AX382" s="75">
        <f t="shared" si="489"/>
        <v>0</v>
      </c>
      <c r="AY382" s="255"/>
      <c r="AZ382" s="6"/>
      <c r="BA382" s="72">
        <f t="shared" si="490"/>
        <v>0</v>
      </c>
      <c r="BB382" s="72"/>
      <c r="BC382" s="142"/>
      <c r="BD382" s="77"/>
      <c r="BE382" s="141">
        <f t="shared" si="491"/>
        <v>0</v>
      </c>
      <c r="BF382" s="255">
        <v>536700</v>
      </c>
      <c r="BG382" s="6">
        <v>1.7392000000000001E-2</v>
      </c>
      <c r="BH382" s="75">
        <f t="shared" si="492"/>
        <v>9334.2864000000009</v>
      </c>
      <c r="BI382" s="6"/>
      <c r="BJ382" s="164">
        <v>9334.2864000000009</v>
      </c>
      <c r="BK382" s="167">
        <v>9334.2864000000009</v>
      </c>
      <c r="BL382" s="75">
        <f t="shared" si="493"/>
        <v>0</v>
      </c>
      <c r="BM382" s="152">
        <v>536700</v>
      </c>
      <c r="BN382" s="191">
        <v>1.8540000000000001E-2</v>
      </c>
      <c r="BO382" s="75">
        <f t="shared" si="494"/>
        <v>9950.4179999999997</v>
      </c>
      <c r="BP382" s="6"/>
      <c r="BQ382" s="164">
        <v>9950.4179999999997</v>
      </c>
      <c r="BR382" s="77"/>
      <c r="BS382" s="75">
        <f t="shared" si="495"/>
        <v>0</v>
      </c>
      <c r="BT382" s="152">
        <v>536700</v>
      </c>
      <c r="BU382" s="441">
        <v>1.9727000000000001E-2</v>
      </c>
      <c r="BV382" s="337">
        <f t="shared" si="496"/>
        <v>10587.4809</v>
      </c>
      <c r="BW382" s="6"/>
      <c r="BX382" s="164">
        <v>10587.4809</v>
      </c>
      <c r="BY382" s="77"/>
      <c r="BZ382" s="337">
        <f t="shared" si="497"/>
        <v>0</v>
      </c>
      <c r="CA382" s="337"/>
      <c r="CB382" s="337"/>
      <c r="CC382" s="141">
        <f t="shared" si="498"/>
        <v>0</v>
      </c>
      <c r="CD382" s="337"/>
      <c r="CE382" s="142"/>
      <c r="CF382" s="218"/>
      <c r="CG382" s="141">
        <f t="shared" si="499"/>
        <v>0</v>
      </c>
      <c r="CH382" s="337"/>
      <c r="CI382" s="141"/>
      <c r="CJ382" s="349"/>
      <c r="CK382" s="141"/>
      <c r="CL382" s="142"/>
      <c r="CM382" s="218"/>
      <c r="CN382" s="446"/>
      <c r="CO382" s="219"/>
      <c r="CP382" s="220">
        <f t="shared" si="503"/>
        <v>0</v>
      </c>
      <c r="CQ382" s="220"/>
      <c r="CR382" s="6"/>
      <c r="CS382" s="227" t="s">
        <v>42</v>
      </c>
    </row>
    <row r="383" spans="1:97" s="2" customFormat="1" ht="15" customHeight="1">
      <c r="A383" s="41" t="s">
        <v>932</v>
      </c>
      <c r="B383" s="6" t="s">
        <v>933</v>
      </c>
      <c r="C383" s="6" t="s">
        <v>898</v>
      </c>
      <c r="D383" s="41" t="s">
        <v>828</v>
      </c>
      <c r="E383" s="234">
        <v>459</v>
      </c>
      <c r="F383" s="264"/>
      <c r="G383" s="264" t="s">
        <v>882</v>
      </c>
      <c r="H383" s="191">
        <v>3104439</v>
      </c>
      <c r="I383" s="280"/>
      <c r="J383" s="430"/>
      <c r="K383" s="72">
        <f t="shared" si="480"/>
        <v>0</v>
      </c>
      <c r="L383" s="75">
        <f t="shared" si="500"/>
        <v>0</v>
      </c>
      <c r="M383" s="117"/>
      <c r="N383" s="77" t="s">
        <v>899</v>
      </c>
      <c r="O383" s="75">
        <f t="shared" si="501"/>
        <v>0</v>
      </c>
      <c r="P383" s="255"/>
      <c r="Q383" s="6"/>
      <c r="R383" s="72">
        <f t="shared" si="481"/>
        <v>0</v>
      </c>
      <c r="S383" s="6"/>
      <c r="T383" s="117"/>
      <c r="U383" s="77"/>
      <c r="V383" s="88">
        <f t="shared" si="482"/>
        <v>0</v>
      </c>
      <c r="W383" s="6"/>
      <c r="X383" s="6"/>
      <c r="Y383" s="88">
        <f t="shared" si="502"/>
        <v>0</v>
      </c>
      <c r="Z383" s="102"/>
      <c r="AA383" s="164"/>
      <c r="AB383" s="103"/>
      <c r="AC383" s="88">
        <f t="shared" si="483"/>
        <v>0</v>
      </c>
      <c r="AD383" s="402"/>
      <c r="AE383" s="104"/>
      <c r="AF383" s="88">
        <f t="shared" si="484"/>
        <v>0</v>
      </c>
      <c r="AG383" s="102"/>
      <c r="AH383" s="122"/>
      <c r="AI383" s="77"/>
      <c r="AJ383" s="88">
        <f t="shared" si="485"/>
        <v>0</v>
      </c>
      <c r="AK383" s="402"/>
      <c r="AL383" s="6"/>
      <c r="AM383" s="72">
        <f t="shared" si="486"/>
        <v>0</v>
      </c>
      <c r="AN383" s="141"/>
      <c r="AO383" s="142"/>
      <c r="AP383" s="103"/>
      <c r="AQ383" s="72">
        <f t="shared" si="487"/>
        <v>0</v>
      </c>
      <c r="AR383" s="402"/>
      <c r="AS383" s="99"/>
      <c r="AT383" s="72">
        <f t="shared" si="488"/>
        <v>0</v>
      </c>
      <c r="AU383" s="72"/>
      <c r="AV383" s="142"/>
      <c r="AW383" s="167"/>
      <c r="AX383" s="75">
        <f t="shared" si="489"/>
        <v>0</v>
      </c>
      <c r="AY383" s="255"/>
      <c r="AZ383" s="6"/>
      <c r="BA383" s="72">
        <f t="shared" si="490"/>
        <v>0</v>
      </c>
      <c r="BB383" s="72"/>
      <c r="BC383" s="142"/>
      <c r="BD383" s="77"/>
      <c r="BE383" s="141">
        <f t="shared" si="491"/>
        <v>0</v>
      </c>
      <c r="BF383" s="255">
        <v>112000</v>
      </c>
      <c r="BG383" s="6">
        <v>1.7392000000000001E-2</v>
      </c>
      <c r="BH383" s="75">
        <f t="shared" si="492"/>
        <v>1947.9040000000002</v>
      </c>
      <c r="BI383" s="6"/>
      <c r="BJ383" s="164">
        <v>1947.904</v>
      </c>
      <c r="BK383" s="167">
        <v>1947.904</v>
      </c>
      <c r="BL383" s="75">
        <f t="shared" si="493"/>
        <v>0</v>
      </c>
      <c r="BM383" s="152">
        <v>112000</v>
      </c>
      <c r="BN383" s="191">
        <v>1.8540000000000001E-2</v>
      </c>
      <c r="BO383" s="75">
        <f t="shared" si="494"/>
        <v>2076.48</v>
      </c>
      <c r="BP383" s="6"/>
      <c r="BQ383" s="164">
        <v>2076.48</v>
      </c>
      <c r="BR383" s="77"/>
      <c r="BS383" s="75">
        <f t="shared" si="495"/>
        <v>0</v>
      </c>
      <c r="BT383" s="152">
        <v>112000</v>
      </c>
      <c r="BU383" s="441">
        <v>1.9727000000000001E-2</v>
      </c>
      <c r="BV383" s="337">
        <f t="shared" si="496"/>
        <v>2209.424</v>
      </c>
      <c r="BW383" s="6"/>
      <c r="BX383" s="164">
        <v>2209.424</v>
      </c>
      <c r="BY383" s="77"/>
      <c r="BZ383" s="337">
        <f t="shared" si="497"/>
        <v>0</v>
      </c>
      <c r="CA383" s="337"/>
      <c r="CB383" s="337"/>
      <c r="CC383" s="141">
        <f t="shared" si="498"/>
        <v>0</v>
      </c>
      <c r="CD383" s="337"/>
      <c r="CE383" s="142"/>
      <c r="CF383" s="218"/>
      <c r="CG383" s="141">
        <f t="shared" si="499"/>
        <v>0</v>
      </c>
      <c r="CH383" s="337"/>
      <c r="CI383" s="141"/>
      <c r="CJ383" s="349"/>
      <c r="CK383" s="141"/>
      <c r="CL383" s="142"/>
      <c r="CM383" s="218"/>
      <c r="CN383" s="446"/>
      <c r="CO383" s="219"/>
      <c r="CP383" s="220">
        <f t="shared" si="503"/>
        <v>0</v>
      </c>
      <c r="CQ383" s="220"/>
      <c r="CR383" s="6"/>
      <c r="CS383" s="227" t="s">
        <v>42</v>
      </c>
    </row>
    <row r="384" spans="1:97" s="2" customFormat="1" ht="15" customHeight="1">
      <c r="A384" s="41" t="s">
        <v>934</v>
      </c>
      <c r="B384" s="6" t="s">
        <v>935</v>
      </c>
      <c r="C384" s="6" t="s">
        <v>898</v>
      </c>
      <c r="D384" s="41" t="s">
        <v>828</v>
      </c>
      <c r="E384" s="234">
        <v>595</v>
      </c>
      <c r="F384" s="264"/>
      <c r="G384" s="264" t="s">
        <v>882</v>
      </c>
      <c r="H384" s="191"/>
      <c r="I384" s="280"/>
      <c r="J384" s="430"/>
      <c r="K384" s="72"/>
      <c r="L384" s="75"/>
      <c r="M384" s="117"/>
      <c r="N384" s="77"/>
      <c r="O384" s="75"/>
      <c r="P384" s="255">
        <v>208100</v>
      </c>
      <c r="Q384" s="6">
        <v>1.2E-2</v>
      </c>
      <c r="R384" s="72">
        <f t="shared" si="481"/>
        <v>2497.2000000000003</v>
      </c>
      <c r="S384" s="6"/>
      <c r="T384" s="117"/>
      <c r="U384" s="77"/>
      <c r="V384" s="88">
        <f t="shared" si="482"/>
        <v>2497.2000000000003</v>
      </c>
      <c r="W384" s="255">
        <v>208100</v>
      </c>
      <c r="X384" s="42">
        <v>1.2999999999999999E-2</v>
      </c>
      <c r="Y384" s="88">
        <f t="shared" si="502"/>
        <v>2705.2999999999997</v>
      </c>
      <c r="Z384" s="102"/>
      <c r="AA384" s="164"/>
      <c r="AB384" s="103"/>
      <c r="AC384" s="88">
        <f t="shared" si="483"/>
        <v>2705.2999999999997</v>
      </c>
      <c r="AD384" s="402">
        <v>208100</v>
      </c>
      <c r="AE384" s="43">
        <v>1.43E-2</v>
      </c>
      <c r="AF384" s="88">
        <f t="shared" si="484"/>
        <v>2975.83</v>
      </c>
      <c r="AG384" s="102"/>
      <c r="AH384" s="122"/>
      <c r="AI384" s="77"/>
      <c r="AJ384" s="88">
        <f t="shared" si="485"/>
        <v>2975.83</v>
      </c>
      <c r="AK384" s="402">
        <v>208100</v>
      </c>
      <c r="AL384" s="6">
        <v>1.5301E-2</v>
      </c>
      <c r="AM384" s="72">
        <f t="shared" si="486"/>
        <v>3184.1381000000001</v>
      </c>
      <c r="AN384" s="141"/>
      <c r="AO384" s="142"/>
      <c r="AP384" s="103"/>
      <c r="AQ384" s="72">
        <f t="shared" si="487"/>
        <v>3184.1381000000001</v>
      </c>
      <c r="AR384" s="402">
        <v>208100</v>
      </c>
      <c r="AS384" s="153">
        <v>1.6372000000000001E-2</v>
      </c>
      <c r="AT384" s="72">
        <f t="shared" si="488"/>
        <v>3407.0132000000003</v>
      </c>
      <c r="AU384" s="72"/>
      <c r="AV384" s="142"/>
      <c r="AW384" s="167"/>
      <c r="AX384" s="75">
        <f t="shared" si="489"/>
        <v>3407.0132000000003</v>
      </c>
      <c r="AY384" s="255">
        <v>0</v>
      </c>
      <c r="AZ384" s="6">
        <v>1.6469999999999999E-2</v>
      </c>
      <c r="BA384" s="72">
        <f t="shared" si="490"/>
        <v>0</v>
      </c>
      <c r="BB384" s="72"/>
      <c r="BC384" s="142"/>
      <c r="BD384" s="77"/>
      <c r="BE384" s="141">
        <f t="shared" si="491"/>
        <v>0</v>
      </c>
      <c r="BF384" s="255">
        <v>525000</v>
      </c>
      <c r="BG384" s="6">
        <v>1.7392000000000001E-2</v>
      </c>
      <c r="BH384" s="75">
        <f t="shared" si="492"/>
        <v>9130.8000000000011</v>
      </c>
      <c r="BI384" s="6"/>
      <c r="BJ384" s="164"/>
      <c r="BK384" s="167"/>
      <c r="BL384" s="75">
        <f t="shared" si="493"/>
        <v>9130.8000000000011</v>
      </c>
      <c r="BM384" s="152">
        <v>525000</v>
      </c>
      <c r="BN384" s="191">
        <v>1.8540000000000001E-2</v>
      </c>
      <c r="BO384" s="75">
        <f t="shared" si="494"/>
        <v>9733.5</v>
      </c>
      <c r="BP384" s="6"/>
      <c r="BQ384" s="164"/>
      <c r="BR384" s="77"/>
      <c r="BS384" s="75">
        <f t="shared" si="495"/>
        <v>9733.5</v>
      </c>
      <c r="BT384" s="152">
        <v>525000</v>
      </c>
      <c r="BU384" s="441">
        <v>1.9727000000000001E-2</v>
      </c>
      <c r="BV384" s="337">
        <f t="shared" si="496"/>
        <v>10356.675000000001</v>
      </c>
      <c r="BW384" s="6"/>
      <c r="BX384" s="164"/>
      <c r="BY384" s="77"/>
      <c r="BZ384" s="337">
        <f t="shared" si="497"/>
        <v>10356.675000000001</v>
      </c>
      <c r="CA384" s="442">
        <v>250000</v>
      </c>
      <c r="CB384" s="459">
        <v>2.0773E-2</v>
      </c>
      <c r="CC384" s="141">
        <f t="shared" si="498"/>
        <v>5193.25</v>
      </c>
      <c r="CD384" s="337"/>
      <c r="CE384" s="142"/>
      <c r="CF384" s="218"/>
      <c r="CG384" s="141">
        <f t="shared" si="499"/>
        <v>5193.25</v>
      </c>
      <c r="CH384" s="442">
        <v>250000</v>
      </c>
      <c r="CI384" s="444">
        <v>2.1852E-2</v>
      </c>
      <c r="CJ384" s="349">
        <f t="shared" ref="CJ384:CJ387" si="504">CH384*CI384</f>
        <v>5463</v>
      </c>
      <c r="CK384" s="141"/>
      <c r="CL384" s="142"/>
      <c r="CM384" s="218"/>
      <c r="CN384" s="446">
        <f t="shared" ref="CN384:CN387" si="505">CJ384-CK384-CL384</f>
        <v>5463</v>
      </c>
      <c r="CO384" s="219"/>
      <c r="CP384" s="220">
        <f t="shared" si="503"/>
        <v>54646.706300000005</v>
      </c>
      <c r="CQ384" s="220"/>
      <c r="CR384" s="6" t="s">
        <v>936</v>
      </c>
      <c r="CS384" s="227" t="s">
        <v>42</v>
      </c>
    </row>
    <row r="385" spans="1:97" s="2" customFormat="1" ht="15" customHeight="1">
      <c r="A385" s="41" t="s">
        <v>937</v>
      </c>
      <c r="B385" s="6" t="s">
        <v>938</v>
      </c>
      <c r="C385" s="6" t="s">
        <v>898</v>
      </c>
      <c r="D385" s="41" t="s">
        <v>828</v>
      </c>
      <c r="E385" s="234">
        <v>612</v>
      </c>
      <c r="F385" s="264"/>
      <c r="G385" s="264" t="s">
        <v>45</v>
      </c>
      <c r="H385" s="191">
        <v>3105850</v>
      </c>
      <c r="I385" s="280"/>
      <c r="J385" s="430"/>
      <c r="K385" s="72">
        <f t="shared" si="480"/>
        <v>0</v>
      </c>
      <c r="L385" s="75">
        <f t="shared" si="500"/>
        <v>0</v>
      </c>
      <c r="M385" s="117"/>
      <c r="N385" s="77" t="s">
        <v>899</v>
      </c>
      <c r="O385" s="75">
        <f t="shared" si="501"/>
        <v>0</v>
      </c>
      <c r="P385" s="255">
        <v>519400</v>
      </c>
      <c r="Q385" s="6">
        <v>1.2E-2</v>
      </c>
      <c r="R385" s="72">
        <f t="shared" si="481"/>
        <v>6232.8</v>
      </c>
      <c r="S385" s="6"/>
      <c r="T385" s="117"/>
      <c r="U385" s="77"/>
      <c r="V385" s="88">
        <f t="shared" si="482"/>
        <v>6232.8</v>
      </c>
      <c r="W385" s="255">
        <v>519400</v>
      </c>
      <c r="X385" s="42">
        <v>1.2999999999999999E-2</v>
      </c>
      <c r="Y385" s="88">
        <f t="shared" si="502"/>
        <v>6752.2</v>
      </c>
      <c r="Z385" s="102"/>
      <c r="AA385" s="164"/>
      <c r="AB385" s="103"/>
      <c r="AC385" s="88">
        <f t="shared" si="483"/>
        <v>6752.2</v>
      </c>
      <c r="AD385" s="402">
        <v>519400</v>
      </c>
      <c r="AE385" s="43">
        <v>1.43E-2</v>
      </c>
      <c r="AF385" s="88">
        <f t="shared" si="484"/>
        <v>7427.42</v>
      </c>
      <c r="AG385" s="102"/>
      <c r="AH385" s="122"/>
      <c r="AI385" s="77"/>
      <c r="AJ385" s="88">
        <f t="shared" si="485"/>
        <v>7427.42</v>
      </c>
      <c r="AK385" s="402">
        <v>519400</v>
      </c>
      <c r="AL385" s="6">
        <v>1.5301E-2</v>
      </c>
      <c r="AM385" s="72">
        <f t="shared" si="486"/>
        <v>7947.3393999999998</v>
      </c>
      <c r="AN385" s="141"/>
      <c r="AO385" s="142"/>
      <c r="AP385" s="103"/>
      <c r="AQ385" s="72">
        <f t="shared" si="487"/>
        <v>7947.3393999999998</v>
      </c>
      <c r="AR385" s="402">
        <v>519400</v>
      </c>
      <c r="AS385" s="153">
        <v>1.6372000000000001E-2</v>
      </c>
      <c r="AT385" s="72">
        <f t="shared" si="488"/>
        <v>8503.6167999999998</v>
      </c>
      <c r="AU385" s="72"/>
      <c r="AV385" s="142"/>
      <c r="AW385" s="167"/>
      <c r="AX385" s="75">
        <f t="shared" si="489"/>
        <v>8503.6167999999998</v>
      </c>
      <c r="AY385" s="255">
        <v>1652400</v>
      </c>
      <c r="AZ385" s="6">
        <v>1.6469999999999999E-2</v>
      </c>
      <c r="BA385" s="72">
        <f t="shared" si="490"/>
        <v>27215.027999999998</v>
      </c>
      <c r="BB385" s="72"/>
      <c r="BC385" s="142"/>
      <c r="BD385" s="77"/>
      <c r="BE385" s="141">
        <f t="shared" si="491"/>
        <v>27215.027999999998</v>
      </c>
      <c r="BF385" s="255">
        <v>1652400</v>
      </c>
      <c r="BG385" s="6">
        <v>1.7392000000000001E-2</v>
      </c>
      <c r="BH385" s="75">
        <f t="shared" si="492"/>
        <v>28738.540800000002</v>
      </c>
      <c r="BI385" s="6"/>
      <c r="BJ385" s="164">
        <v>28738.540799999999</v>
      </c>
      <c r="BK385" s="167">
        <v>28738.540799999999</v>
      </c>
      <c r="BL385" s="75">
        <f t="shared" si="493"/>
        <v>0</v>
      </c>
      <c r="BM385" s="152">
        <v>1652400</v>
      </c>
      <c r="BN385" s="191">
        <v>1.8540000000000001E-2</v>
      </c>
      <c r="BO385" s="75">
        <f t="shared" si="494"/>
        <v>30635.496000000003</v>
      </c>
      <c r="BP385" s="6"/>
      <c r="BQ385" s="164">
        <v>30635.495999999999</v>
      </c>
      <c r="BR385" s="77"/>
      <c r="BS385" s="75">
        <f t="shared" si="495"/>
        <v>0</v>
      </c>
      <c r="BT385" s="152">
        <v>1652400</v>
      </c>
      <c r="BU385" s="441">
        <v>1.9727000000000001E-2</v>
      </c>
      <c r="BV385" s="337">
        <f t="shared" si="496"/>
        <v>32596.894800000002</v>
      </c>
      <c r="BW385" s="6"/>
      <c r="BX385" s="164">
        <v>32596.894799999998</v>
      </c>
      <c r="BY385" s="77"/>
      <c r="BZ385" s="337">
        <f t="shared" si="497"/>
        <v>3.637978807091713E-12</v>
      </c>
      <c r="CA385" s="152">
        <v>1652400</v>
      </c>
      <c r="CB385" s="459">
        <v>2.0773E-2</v>
      </c>
      <c r="CC385" s="141">
        <f t="shared" si="498"/>
        <v>34325.305200000003</v>
      </c>
      <c r="CD385" s="337"/>
      <c r="CE385" s="142">
        <v>34325.305200000003</v>
      </c>
      <c r="CF385" s="218"/>
      <c r="CG385" s="141">
        <f t="shared" si="499"/>
        <v>0</v>
      </c>
      <c r="CH385" s="152">
        <v>1652400</v>
      </c>
      <c r="CI385" s="444">
        <v>2.1852E-2</v>
      </c>
      <c r="CJ385" s="349">
        <f t="shared" si="504"/>
        <v>36108.2448</v>
      </c>
      <c r="CK385" s="141"/>
      <c r="CL385" s="142"/>
      <c r="CM385" s="218"/>
      <c r="CN385" s="445">
        <f t="shared" si="505"/>
        <v>36108.2448</v>
      </c>
      <c r="CO385" s="219"/>
      <c r="CP385" s="220">
        <f t="shared" si="503"/>
        <v>100186.649</v>
      </c>
      <c r="CQ385" s="220"/>
      <c r="CR385" s="6" t="s">
        <v>895</v>
      </c>
      <c r="CS385" s="226"/>
    </row>
    <row r="386" spans="1:97" s="3" customFormat="1" ht="15" customHeight="1">
      <c r="A386" s="41" t="s">
        <v>939</v>
      </c>
      <c r="B386" s="6" t="s">
        <v>940</v>
      </c>
      <c r="C386" s="6" t="s">
        <v>898</v>
      </c>
      <c r="D386" s="274" t="s">
        <v>828</v>
      </c>
      <c r="E386" s="234">
        <v>613</v>
      </c>
      <c r="F386" s="264"/>
      <c r="G386" s="264" t="s">
        <v>45</v>
      </c>
      <c r="H386" s="191">
        <v>3105867</v>
      </c>
      <c r="I386" s="280"/>
      <c r="J386" s="431"/>
      <c r="K386" s="72">
        <f t="shared" si="480"/>
        <v>0</v>
      </c>
      <c r="L386" s="166">
        <f t="shared" si="500"/>
        <v>0</v>
      </c>
      <c r="M386" s="73"/>
      <c r="N386" s="77" t="s">
        <v>899</v>
      </c>
      <c r="O386" s="75">
        <f t="shared" si="501"/>
        <v>0</v>
      </c>
      <c r="P386" s="151">
        <v>719300</v>
      </c>
      <c r="Q386" s="56">
        <v>1.2E-2</v>
      </c>
      <c r="R386" s="72">
        <f t="shared" si="481"/>
        <v>8631.6</v>
      </c>
      <c r="S386" s="56"/>
      <c r="T386" s="73"/>
      <c r="U386" s="147"/>
      <c r="V386" s="88">
        <f t="shared" si="482"/>
        <v>8631.6</v>
      </c>
      <c r="W386" s="151">
        <v>719300</v>
      </c>
      <c r="X386" s="78">
        <v>1.2999999999999999E-2</v>
      </c>
      <c r="Y386" s="88">
        <f t="shared" si="502"/>
        <v>9350.9</v>
      </c>
      <c r="Z386" s="102"/>
      <c r="AA386" s="432"/>
      <c r="AB386" s="149"/>
      <c r="AC386" s="88">
        <f t="shared" si="483"/>
        <v>9350.9</v>
      </c>
      <c r="AD386" s="402">
        <v>719300</v>
      </c>
      <c r="AE386" s="43">
        <v>1.43E-2</v>
      </c>
      <c r="AF386" s="88">
        <f t="shared" si="484"/>
        <v>10285.99</v>
      </c>
      <c r="AG386" s="102"/>
      <c r="AH386" s="122"/>
      <c r="AI386" s="147"/>
      <c r="AJ386" s="88">
        <f t="shared" si="485"/>
        <v>10285.99</v>
      </c>
      <c r="AK386" s="402">
        <v>719300</v>
      </c>
      <c r="AL386" s="6">
        <v>1.5301E-2</v>
      </c>
      <c r="AM386" s="72">
        <f t="shared" si="486"/>
        <v>11006.0093</v>
      </c>
      <c r="AN386" s="141"/>
      <c r="AO386" s="142"/>
      <c r="AP386" s="149"/>
      <c r="AQ386" s="72">
        <f t="shared" si="487"/>
        <v>11006.0093</v>
      </c>
      <c r="AR386" s="402">
        <v>719300</v>
      </c>
      <c r="AS386" s="153">
        <v>1.6372000000000001E-2</v>
      </c>
      <c r="AT386" s="72">
        <f t="shared" si="488"/>
        <v>11776.3796</v>
      </c>
      <c r="AU386" s="72"/>
      <c r="AV386" s="142"/>
      <c r="AW386" s="165"/>
      <c r="AX386" s="75">
        <f t="shared" si="489"/>
        <v>11776.3796</v>
      </c>
      <c r="AY386" s="151">
        <v>1063200</v>
      </c>
      <c r="AZ386" s="6">
        <v>1.6469999999999999E-2</v>
      </c>
      <c r="BA386" s="72">
        <f t="shared" si="490"/>
        <v>17510.903999999999</v>
      </c>
      <c r="BB386" s="72"/>
      <c r="BC386" s="142"/>
      <c r="BD386" s="147"/>
      <c r="BE386" s="141">
        <f t="shared" si="491"/>
        <v>17510.903999999999</v>
      </c>
      <c r="BF386" s="151">
        <v>1063200</v>
      </c>
      <c r="BG386" s="56">
        <v>1.7392000000000001E-2</v>
      </c>
      <c r="BH386" s="166">
        <f t="shared" si="492"/>
        <v>18491.1744</v>
      </c>
      <c r="BI386" s="56"/>
      <c r="BJ386" s="164">
        <v>18491.1744</v>
      </c>
      <c r="BK386" s="165">
        <v>18491.1744</v>
      </c>
      <c r="BL386" s="166">
        <f t="shared" si="493"/>
        <v>0</v>
      </c>
      <c r="BM386" s="438">
        <v>1063200</v>
      </c>
      <c r="BN386" s="58">
        <v>1.8540000000000001E-2</v>
      </c>
      <c r="BO386" s="166">
        <f t="shared" si="494"/>
        <v>19711.728000000003</v>
      </c>
      <c r="BP386" s="56"/>
      <c r="BQ386" s="164">
        <v>19711.727999999999</v>
      </c>
      <c r="BR386" s="147"/>
      <c r="BS386" s="166">
        <f t="shared" si="495"/>
        <v>0</v>
      </c>
      <c r="BT386" s="438">
        <v>1063200</v>
      </c>
      <c r="BU386" s="443">
        <v>1.9727000000000001E-2</v>
      </c>
      <c r="BV386" s="190">
        <f t="shared" si="496"/>
        <v>20973.7464</v>
      </c>
      <c r="BW386" s="56"/>
      <c r="BX386" s="164">
        <v>20973.7464</v>
      </c>
      <c r="BY386" s="147"/>
      <c r="BZ386" s="190">
        <f t="shared" si="497"/>
        <v>0</v>
      </c>
      <c r="CA386" s="152">
        <v>1063200</v>
      </c>
      <c r="CB386" s="460">
        <v>2.0773E-2</v>
      </c>
      <c r="CC386" s="194">
        <f t="shared" si="498"/>
        <v>22085.853599999999</v>
      </c>
      <c r="CD386" s="190"/>
      <c r="CE386" s="142">
        <v>22085.853599999999</v>
      </c>
      <c r="CF386" s="204"/>
      <c r="CG386" s="194">
        <f t="shared" si="499"/>
        <v>0</v>
      </c>
      <c r="CH386" s="152">
        <v>1063200</v>
      </c>
      <c r="CI386" s="444">
        <v>2.1852E-2</v>
      </c>
      <c r="CJ386" s="349">
        <f t="shared" si="504"/>
        <v>23233.046399999999</v>
      </c>
      <c r="CK386" s="194"/>
      <c r="CL386" s="142"/>
      <c r="CM386" s="218"/>
      <c r="CN386" s="445">
        <f t="shared" si="505"/>
        <v>23233.046399999999</v>
      </c>
      <c r="CO386" s="219"/>
      <c r="CP386" s="220">
        <f t="shared" si="503"/>
        <v>91794.829299999983</v>
      </c>
      <c r="CQ386" s="221"/>
      <c r="CR386" s="56" t="s">
        <v>895</v>
      </c>
      <c r="CS386" s="228"/>
    </row>
    <row r="387" spans="1:97" s="2" customFormat="1" ht="15" customHeight="1">
      <c r="A387" s="41" t="s">
        <v>941</v>
      </c>
      <c r="B387" s="6" t="s">
        <v>942</v>
      </c>
      <c r="C387" s="6" t="s">
        <v>898</v>
      </c>
      <c r="D387" s="41" t="s">
        <v>828</v>
      </c>
      <c r="E387" s="234">
        <v>646</v>
      </c>
      <c r="F387" s="264"/>
      <c r="G387" s="264" t="s">
        <v>45</v>
      </c>
      <c r="H387" s="191">
        <v>3106187</v>
      </c>
      <c r="I387" s="280"/>
      <c r="J387" s="430"/>
      <c r="K387" s="72">
        <f t="shared" si="480"/>
        <v>0</v>
      </c>
      <c r="L387" s="75">
        <f t="shared" si="500"/>
        <v>0</v>
      </c>
      <c r="M387" s="117"/>
      <c r="N387" s="77" t="s">
        <v>899</v>
      </c>
      <c r="O387" s="75">
        <f t="shared" si="501"/>
        <v>0</v>
      </c>
      <c r="P387" s="255">
        <v>125900</v>
      </c>
      <c r="Q387" s="6">
        <v>1.2E-2</v>
      </c>
      <c r="R387" s="72">
        <f t="shared" si="481"/>
        <v>1510.8</v>
      </c>
      <c r="S387" s="6"/>
      <c r="T387" s="117"/>
      <c r="U387" s="77"/>
      <c r="V387" s="88">
        <f t="shared" si="482"/>
        <v>1510.8</v>
      </c>
      <c r="W387" s="255">
        <v>125900</v>
      </c>
      <c r="X387" s="42">
        <v>1.2999999999999999E-2</v>
      </c>
      <c r="Y387" s="88">
        <f t="shared" si="502"/>
        <v>1636.6999999999998</v>
      </c>
      <c r="Z387" s="102"/>
      <c r="AA387" s="164"/>
      <c r="AB387" s="103"/>
      <c r="AC387" s="88">
        <f t="shared" si="483"/>
        <v>1636.6999999999998</v>
      </c>
      <c r="AD387" s="402">
        <v>125900</v>
      </c>
      <c r="AE387" s="43">
        <v>1.43E-2</v>
      </c>
      <c r="AF387" s="88">
        <f t="shared" si="484"/>
        <v>1800.3700000000001</v>
      </c>
      <c r="AG387" s="102"/>
      <c r="AH387" s="122"/>
      <c r="AI387" s="77"/>
      <c r="AJ387" s="88">
        <f t="shared" si="485"/>
        <v>1800.3700000000001</v>
      </c>
      <c r="AK387" s="402">
        <v>125900</v>
      </c>
      <c r="AL387" s="6">
        <v>1.5301E-2</v>
      </c>
      <c r="AM387" s="72">
        <f t="shared" si="486"/>
        <v>1926.3959</v>
      </c>
      <c r="AN387" s="141"/>
      <c r="AO387" s="142"/>
      <c r="AP387" s="103"/>
      <c r="AQ387" s="72">
        <f t="shared" si="487"/>
        <v>1926.3959</v>
      </c>
      <c r="AR387" s="402">
        <v>125900</v>
      </c>
      <c r="AS387" s="153">
        <v>1.6372000000000001E-2</v>
      </c>
      <c r="AT387" s="72">
        <f t="shared" si="488"/>
        <v>2061.2348000000002</v>
      </c>
      <c r="AU387" s="141"/>
      <c r="AV387" s="142"/>
      <c r="AW387" s="167"/>
      <c r="AX387" s="75">
        <f t="shared" si="489"/>
        <v>2061.2348000000002</v>
      </c>
      <c r="AY387" s="255">
        <v>162400</v>
      </c>
      <c r="AZ387" s="6">
        <v>1.6469999999999999E-2</v>
      </c>
      <c r="BA387" s="72">
        <f t="shared" si="490"/>
        <v>2674.7279999999996</v>
      </c>
      <c r="BB387" s="72"/>
      <c r="BC387" s="142"/>
      <c r="BD387" s="77"/>
      <c r="BE387" s="141">
        <f t="shared" si="491"/>
        <v>2674.7279999999996</v>
      </c>
      <c r="BF387" s="255">
        <v>162400</v>
      </c>
      <c r="BG387" s="6">
        <v>1.7392000000000001E-2</v>
      </c>
      <c r="BH387" s="75">
        <f t="shared" si="492"/>
        <v>2824.4608000000003</v>
      </c>
      <c r="BI387" s="6"/>
      <c r="BJ387" s="164">
        <v>2824.4607999999998</v>
      </c>
      <c r="BK387" s="167">
        <v>2824.4607999999998</v>
      </c>
      <c r="BL387" s="75">
        <f t="shared" si="493"/>
        <v>0</v>
      </c>
      <c r="BM387" s="152">
        <v>162400</v>
      </c>
      <c r="BN387" s="191">
        <v>1.8540000000000001E-2</v>
      </c>
      <c r="BO387" s="75">
        <f t="shared" si="494"/>
        <v>3010.8960000000002</v>
      </c>
      <c r="BP387" s="6"/>
      <c r="BQ387" s="164">
        <v>3010.8960000000002</v>
      </c>
      <c r="BR387" s="77"/>
      <c r="BS387" s="75">
        <f t="shared" si="495"/>
        <v>0</v>
      </c>
      <c r="BT387" s="152">
        <v>162400</v>
      </c>
      <c r="BU387" s="441">
        <v>1.9727000000000001E-2</v>
      </c>
      <c r="BV387" s="337">
        <f t="shared" si="496"/>
        <v>3203.6648</v>
      </c>
      <c r="BW387" s="6"/>
      <c r="BX387" s="164">
        <v>3203.6648</v>
      </c>
      <c r="BY387" s="77"/>
      <c r="BZ387" s="337">
        <f t="shared" si="497"/>
        <v>0</v>
      </c>
      <c r="CA387" s="152">
        <v>550000</v>
      </c>
      <c r="CB387" s="459">
        <v>2.0773E-2</v>
      </c>
      <c r="CC387" s="141">
        <f t="shared" si="498"/>
        <v>11425.15</v>
      </c>
      <c r="CD387" s="337"/>
      <c r="CE387" s="142">
        <v>11425.15</v>
      </c>
      <c r="CF387" s="218"/>
      <c r="CG387" s="141">
        <f t="shared" si="499"/>
        <v>0</v>
      </c>
      <c r="CH387" s="152">
        <v>550000</v>
      </c>
      <c r="CI387" s="444">
        <v>2.1852E-2</v>
      </c>
      <c r="CJ387" s="349">
        <f t="shared" si="504"/>
        <v>12018.6</v>
      </c>
      <c r="CK387" s="141"/>
      <c r="CL387" s="142"/>
      <c r="CM387" s="218"/>
      <c r="CN387" s="445">
        <f t="shared" si="505"/>
        <v>12018.6</v>
      </c>
      <c r="CO387" s="219"/>
      <c r="CP387" s="220">
        <f t="shared" si="503"/>
        <v>23628.828699999998</v>
      </c>
      <c r="CQ387" s="220"/>
      <c r="CR387" s="6" t="s">
        <v>895</v>
      </c>
      <c r="CS387" s="226"/>
    </row>
    <row r="388" spans="1:97" s="2" customFormat="1" ht="15" customHeight="1">
      <c r="A388" s="41" t="s">
        <v>943</v>
      </c>
      <c r="B388" s="6" t="s">
        <v>944</v>
      </c>
      <c r="C388" s="6" t="s">
        <v>898</v>
      </c>
      <c r="D388" s="41" t="s">
        <v>828</v>
      </c>
      <c r="E388" s="234">
        <v>769</v>
      </c>
      <c r="F388" s="264"/>
      <c r="G388" s="264" t="s">
        <v>882</v>
      </c>
      <c r="H388" s="191">
        <v>3107409</v>
      </c>
      <c r="I388" s="280"/>
      <c r="J388" s="430"/>
      <c r="K388" s="72">
        <f t="shared" si="480"/>
        <v>0</v>
      </c>
      <c r="L388" s="75">
        <f t="shared" si="500"/>
        <v>0</v>
      </c>
      <c r="M388" s="117"/>
      <c r="N388" s="77" t="s">
        <v>899</v>
      </c>
      <c r="O388" s="75">
        <f t="shared" si="501"/>
        <v>0</v>
      </c>
      <c r="P388" s="255"/>
      <c r="Q388" s="6"/>
      <c r="R388" s="72">
        <f t="shared" si="481"/>
        <v>0</v>
      </c>
      <c r="S388" s="6"/>
      <c r="T388" s="117"/>
      <c r="U388" s="77"/>
      <c r="V388" s="88">
        <f t="shared" si="482"/>
        <v>0</v>
      </c>
      <c r="W388" s="255"/>
      <c r="X388" s="6"/>
      <c r="Y388" s="88">
        <f t="shared" si="502"/>
        <v>0</v>
      </c>
      <c r="Z388" s="102"/>
      <c r="AA388" s="164"/>
      <c r="AB388" s="103"/>
      <c r="AC388" s="88">
        <f t="shared" si="483"/>
        <v>0</v>
      </c>
      <c r="AD388" s="402"/>
      <c r="AE388" s="104"/>
      <c r="AF388" s="88">
        <f t="shared" si="484"/>
        <v>0</v>
      </c>
      <c r="AG388" s="102"/>
      <c r="AH388" s="122"/>
      <c r="AI388" s="77"/>
      <c r="AJ388" s="88">
        <f t="shared" si="485"/>
        <v>0</v>
      </c>
      <c r="AK388" s="402"/>
      <c r="AL388" s="6"/>
      <c r="AM388" s="72">
        <f t="shared" si="486"/>
        <v>0</v>
      </c>
      <c r="AN388" s="141"/>
      <c r="AO388" s="142"/>
      <c r="AP388" s="103"/>
      <c r="AQ388" s="72">
        <f t="shared" si="487"/>
        <v>0</v>
      </c>
      <c r="AR388" s="402"/>
      <c r="AS388" s="99"/>
      <c r="AT388" s="72">
        <f t="shared" si="488"/>
        <v>0</v>
      </c>
      <c r="AU388" s="72"/>
      <c r="AV388" s="142"/>
      <c r="AW388" s="167"/>
      <c r="AX388" s="75">
        <f t="shared" si="489"/>
        <v>0</v>
      </c>
      <c r="AY388" s="255"/>
      <c r="AZ388" s="6"/>
      <c r="BA388" s="72">
        <f t="shared" si="490"/>
        <v>0</v>
      </c>
      <c r="BB388" s="72"/>
      <c r="BC388" s="142"/>
      <c r="BD388" s="77"/>
      <c r="BE388" s="141">
        <f t="shared" si="491"/>
        <v>0</v>
      </c>
      <c r="BF388" s="255">
        <v>562300</v>
      </c>
      <c r="BG388" s="6">
        <v>1.7392000000000001E-2</v>
      </c>
      <c r="BH388" s="75">
        <f t="shared" si="492"/>
        <v>9779.5216</v>
      </c>
      <c r="BI388" s="6"/>
      <c r="BJ388" s="164">
        <v>9779.5216</v>
      </c>
      <c r="BK388" s="167">
        <v>9779.5216</v>
      </c>
      <c r="BL388" s="75">
        <f t="shared" si="493"/>
        <v>0</v>
      </c>
      <c r="BM388" s="152">
        <v>562300</v>
      </c>
      <c r="BN388" s="191">
        <v>1.8540000000000001E-2</v>
      </c>
      <c r="BO388" s="75">
        <f t="shared" si="494"/>
        <v>10425.042000000001</v>
      </c>
      <c r="BP388" s="6"/>
      <c r="BQ388" s="164">
        <v>10425.041999999999</v>
      </c>
      <c r="BR388" s="77"/>
      <c r="BS388" s="75">
        <f t="shared" si="495"/>
        <v>0</v>
      </c>
      <c r="BT388" s="152">
        <v>562300</v>
      </c>
      <c r="BU388" s="441">
        <v>1.9727000000000001E-2</v>
      </c>
      <c r="BV388" s="337">
        <f t="shared" si="496"/>
        <v>11092.492100000001</v>
      </c>
      <c r="BW388" s="6"/>
      <c r="BX388" s="164">
        <v>11092.492099999999</v>
      </c>
      <c r="BY388" s="77"/>
      <c r="BZ388" s="337">
        <f t="shared" si="497"/>
        <v>1.8189894035458565E-12</v>
      </c>
      <c r="CA388" s="6"/>
      <c r="CB388" s="6"/>
      <c r="CC388" s="141">
        <f t="shared" si="498"/>
        <v>0</v>
      </c>
      <c r="CD388" s="337"/>
      <c r="CE388" s="164"/>
      <c r="CF388" s="218"/>
      <c r="CG388" s="141">
        <f t="shared" si="499"/>
        <v>0</v>
      </c>
      <c r="CH388" s="6"/>
      <c r="CI388" s="141"/>
      <c r="CJ388" s="349"/>
      <c r="CK388" s="141"/>
      <c r="CL388" s="142"/>
      <c r="CM388" s="218"/>
      <c r="CN388" s="446"/>
      <c r="CO388" s="219"/>
      <c r="CP388" s="220">
        <f t="shared" si="503"/>
        <v>1.8189894035458565E-12</v>
      </c>
      <c r="CQ388" s="220"/>
      <c r="CR388" s="6"/>
      <c r="CS388" s="227" t="s">
        <v>42</v>
      </c>
    </row>
    <row r="389" spans="1:97" s="2" customFormat="1" ht="15" customHeight="1">
      <c r="A389" s="41" t="s">
        <v>945</v>
      </c>
      <c r="B389" s="6" t="s">
        <v>946</v>
      </c>
      <c r="C389" s="6" t="s">
        <v>898</v>
      </c>
      <c r="D389" s="41" t="s">
        <v>828</v>
      </c>
      <c r="E389" s="234">
        <v>770</v>
      </c>
      <c r="F389" s="264"/>
      <c r="G389" s="264" t="s">
        <v>882</v>
      </c>
      <c r="H389" s="191">
        <v>3107416</v>
      </c>
      <c r="I389" s="280"/>
      <c r="J389" s="430"/>
      <c r="K389" s="72">
        <f t="shared" si="480"/>
        <v>0</v>
      </c>
      <c r="L389" s="75">
        <f t="shared" si="500"/>
        <v>0</v>
      </c>
      <c r="M389" s="117"/>
      <c r="N389" s="77" t="s">
        <v>899</v>
      </c>
      <c r="O389" s="75">
        <f t="shared" si="501"/>
        <v>0</v>
      </c>
      <c r="P389" s="255"/>
      <c r="Q389" s="6"/>
      <c r="R389" s="72">
        <f t="shared" si="481"/>
        <v>0</v>
      </c>
      <c r="S389" s="6"/>
      <c r="T389" s="117"/>
      <c r="U389" s="77"/>
      <c r="V389" s="88">
        <f t="shared" si="482"/>
        <v>0</v>
      </c>
      <c r="W389" s="255"/>
      <c r="X389" s="6"/>
      <c r="Y389" s="88">
        <f t="shared" si="502"/>
        <v>0</v>
      </c>
      <c r="Z389" s="102"/>
      <c r="AA389" s="164"/>
      <c r="AB389" s="103"/>
      <c r="AC389" s="88">
        <f t="shared" si="483"/>
        <v>0</v>
      </c>
      <c r="AD389" s="402"/>
      <c r="AE389" s="104"/>
      <c r="AF389" s="88">
        <f t="shared" si="484"/>
        <v>0</v>
      </c>
      <c r="AG389" s="102"/>
      <c r="AH389" s="122"/>
      <c r="AI389" s="77"/>
      <c r="AJ389" s="88">
        <f t="shared" si="485"/>
        <v>0</v>
      </c>
      <c r="AK389" s="402"/>
      <c r="AL389" s="6"/>
      <c r="AM389" s="72">
        <f t="shared" si="486"/>
        <v>0</v>
      </c>
      <c r="AN389" s="141"/>
      <c r="AO389" s="142"/>
      <c r="AP389" s="103"/>
      <c r="AQ389" s="72">
        <f t="shared" si="487"/>
        <v>0</v>
      </c>
      <c r="AR389" s="402"/>
      <c r="AS389" s="99"/>
      <c r="AT389" s="72">
        <f t="shared" si="488"/>
        <v>0</v>
      </c>
      <c r="AU389" s="72"/>
      <c r="AV389" s="142"/>
      <c r="AW389" s="167"/>
      <c r="AX389" s="75">
        <f t="shared" si="489"/>
        <v>0</v>
      </c>
      <c r="AY389" s="255"/>
      <c r="AZ389" s="6"/>
      <c r="BA389" s="72">
        <f t="shared" si="490"/>
        <v>0</v>
      </c>
      <c r="BB389" s="72"/>
      <c r="BC389" s="142"/>
      <c r="BD389" s="77"/>
      <c r="BE389" s="141">
        <f t="shared" si="491"/>
        <v>0</v>
      </c>
      <c r="BF389" s="255">
        <v>562300</v>
      </c>
      <c r="BG389" s="6">
        <v>1.7392000000000001E-2</v>
      </c>
      <c r="BH389" s="75">
        <f t="shared" si="492"/>
        <v>9779.5216</v>
      </c>
      <c r="BI389" s="6"/>
      <c r="BJ389" s="164">
        <v>9779.5216</v>
      </c>
      <c r="BK389" s="167">
        <v>9779.5216</v>
      </c>
      <c r="BL389" s="75">
        <f t="shared" si="493"/>
        <v>0</v>
      </c>
      <c r="BM389" s="152">
        <v>562300</v>
      </c>
      <c r="BN389" s="191">
        <v>1.8540000000000001E-2</v>
      </c>
      <c r="BO389" s="75">
        <f t="shared" si="494"/>
        <v>10425.042000000001</v>
      </c>
      <c r="BP389" s="6"/>
      <c r="BQ389" s="164">
        <v>10425.041999999999</v>
      </c>
      <c r="BR389" s="77"/>
      <c r="BS389" s="75">
        <f t="shared" si="495"/>
        <v>0</v>
      </c>
      <c r="BT389" s="152">
        <v>562300</v>
      </c>
      <c r="BU389" s="441">
        <v>1.9727000000000001E-2</v>
      </c>
      <c r="BV389" s="337">
        <f t="shared" si="496"/>
        <v>11092.492100000001</v>
      </c>
      <c r="BW389" s="6"/>
      <c r="BX389" s="164">
        <v>11092.492099999999</v>
      </c>
      <c r="BY389" s="77"/>
      <c r="BZ389" s="337">
        <f t="shared" si="497"/>
        <v>1.8189894035458565E-12</v>
      </c>
      <c r="CA389" s="6"/>
      <c r="CB389" s="6"/>
      <c r="CC389" s="141">
        <f t="shared" si="498"/>
        <v>0</v>
      </c>
      <c r="CD389" s="337"/>
      <c r="CE389" s="164"/>
      <c r="CF389" s="218"/>
      <c r="CG389" s="141">
        <f t="shared" si="499"/>
        <v>0</v>
      </c>
      <c r="CH389" s="6"/>
      <c r="CI389" s="141"/>
      <c r="CJ389" s="349"/>
      <c r="CK389" s="141"/>
      <c r="CL389" s="142"/>
      <c r="CM389" s="218"/>
      <c r="CN389" s="446"/>
      <c r="CO389" s="219"/>
      <c r="CP389" s="220">
        <f t="shared" si="503"/>
        <v>1.8189894035458565E-12</v>
      </c>
      <c r="CQ389" s="220"/>
      <c r="CR389" s="6"/>
      <c r="CS389" s="227" t="s">
        <v>42</v>
      </c>
    </row>
    <row r="390" spans="1:97" s="2" customFormat="1" ht="15" customHeight="1">
      <c r="A390" s="41" t="s">
        <v>947</v>
      </c>
      <c r="B390" s="6" t="s">
        <v>948</v>
      </c>
      <c r="C390" s="6" t="s">
        <v>898</v>
      </c>
      <c r="D390" s="41" t="s">
        <v>828</v>
      </c>
      <c r="E390" s="234">
        <v>771</v>
      </c>
      <c r="F390" s="264"/>
      <c r="G390" s="264" t="s">
        <v>882</v>
      </c>
      <c r="H390" s="191">
        <v>3107423</v>
      </c>
      <c r="I390" s="280"/>
      <c r="J390" s="430"/>
      <c r="K390" s="72">
        <f t="shared" si="480"/>
        <v>0</v>
      </c>
      <c r="L390" s="75">
        <f t="shared" si="500"/>
        <v>0</v>
      </c>
      <c r="M390" s="117"/>
      <c r="N390" s="77" t="s">
        <v>899</v>
      </c>
      <c r="O390" s="75">
        <f t="shared" si="501"/>
        <v>0</v>
      </c>
      <c r="P390" s="255"/>
      <c r="Q390" s="6"/>
      <c r="R390" s="72">
        <f t="shared" si="481"/>
        <v>0</v>
      </c>
      <c r="S390" s="6"/>
      <c r="T390" s="117"/>
      <c r="U390" s="77"/>
      <c r="V390" s="88">
        <f t="shared" si="482"/>
        <v>0</v>
      </c>
      <c r="W390" s="255"/>
      <c r="X390" s="6"/>
      <c r="Y390" s="88">
        <f t="shared" si="502"/>
        <v>0</v>
      </c>
      <c r="Z390" s="102"/>
      <c r="AA390" s="164"/>
      <c r="AB390" s="103"/>
      <c r="AC390" s="88">
        <f t="shared" si="483"/>
        <v>0</v>
      </c>
      <c r="AD390" s="402"/>
      <c r="AE390" s="104"/>
      <c r="AF390" s="88">
        <f t="shared" si="484"/>
        <v>0</v>
      </c>
      <c r="AG390" s="102"/>
      <c r="AH390" s="122"/>
      <c r="AI390" s="103"/>
      <c r="AJ390" s="88">
        <f t="shared" si="485"/>
        <v>0</v>
      </c>
      <c r="AK390" s="402"/>
      <c r="AL390" s="6"/>
      <c r="AM390" s="72">
        <f t="shared" si="486"/>
        <v>0</v>
      </c>
      <c r="AN390" s="141"/>
      <c r="AO390" s="142"/>
      <c r="AP390" s="103"/>
      <c r="AQ390" s="72">
        <f t="shared" si="487"/>
        <v>0</v>
      </c>
      <c r="AR390" s="402"/>
      <c r="AS390" s="99"/>
      <c r="AT390" s="72">
        <f t="shared" si="488"/>
        <v>0</v>
      </c>
      <c r="AU390" s="72"/>
      <c r="AV390" s="142"/>
      <c r="AW390" s="218"/>
      <c r="AX390" s="75">
        <f t="shared" si="489"/>
        <v>0</v>
      </c>
      <c r="AY390" s="374"/>
      <c r="AZ390" s="6"/>
      <c r="BA390" s="72">
        <f t="shared" si="490"/>
        <v>0</v>
      </c>
      <c r="BB390" s="141"/>
      <c r="BC390" s="142"/>
      <c r="BD390" s="103"/>
      <c r="BE390" s="141">
        <f t="shared" si="491"/>
        <v>0</v>
      </c>
      <c r="BF390" s="255">
        <v>562300</v>
      </c>
      <c r="BG390" s="6">
        <v>1.7392000000000001E-2</v>
      </c>
      <c r="BH390" s="75">
        <f t="shared" si="492"/>
        <v>9779.5216</v>
      </c>
      <c r="BI390" s="6"/>
      <c r="BJ390" s="164">
        <v>9779.5216</v>
      </c>
      <c r="BK390" s="167">
        <v>9779.5216</v>
      </c>
      <c r="BL390" s="75">
        <f t="shared" si="493"/>
        <v>0</v>
      </c>
      <c r="BM390" s="152">
        <v>562300</v>
      </c>
      <c r="BN390" s="191">
        <v>1.8540000000000001E-2</v>
      </c>
      <c r="BO390" s="75">
        <f t="shared" si="494"/>
        <v>10425.042000000001</v>
      </c>
      <c r="BP390" s="6"/>
      <c r="BQ390" s="164">
        <v>10425.041999999999</v>
      </c>
      <c r="BR390" s="77"/>
      <c r="BS390" s="75">
        <f t="shared" si="495"/>
        <v>0</v>
      </c>
      <c r="BT390" s="152">
        <v>562300</v>
      </c>
      <c r="BU390" s="441">
        <v>1.9727000000000001E-2</v>
      </c>
      <c r="BV390" s="337">
        <f t="shared" si="496"/>
        <v>11092.492100000001</v>
      </c>
      <c r="BW390" s="6"/>
      <c r="BX390" s="164">
        <v>11092.492099999999</v>
      </c>
      <c r="BY390" s="77"/>
      <c r="BZ390" s="337">
        <f t="shared" si="497"/>
        <v>1.8189894035458565E-12</v>
      </c>
      <c r="CA390" s="6"/>
      <c r="CB390" s="6"/>
      <c r="CC390" s="141">
        <f t="shared" si="498"/>
        <v>0</v>
      </c>
      <c r="CD390" s="337"/>
      <c r="CE390" s="164"/>
      <c r="CF390" s="218"/>
      <c r="CG390" s="141">
        <f t="shared" si="499"/>
        <v>0</v>
      </c>
      <c r="CH390" s="6"/>
      <c r="CI390" s="141"/>
      <c r="CJ390" s="349"/>
      <c r="CK390" s="141"/>
      <c r="CL390" s="142"/>
      <c r="CM390" s="218"/>
      <c r="CN390" s="446"/>
      <c r="CO390" s="219"/>
      <c r="CP390" s="220">
        <f t="shared" si="503"/>
        <v>1.8189894035458565E-12</v>
      </c>
      <c r="CQ390" s="220"/>
      <c r="CR390" s="6"/>
      <c r="CS390" s="227" t="s">
        <v>42</v>
      </c>
    </row>
    <row r="391" spans="1:97" s="2" customFormat="1" ht="15" customHeight="1">
      <c r="A391" s="41" t="s">
        <v>949</v>
      </c>
      <c r="B391" s="6" t="s">
        <v>950</v>
      </c>
      <c r="C391" s="6" t="s">
        <v>898</v>
      </c>
      <c r="D391" s="41" t="s">
        <v>828</v>
      </c>
      <c r="E391" s="234">
        <v>772</v>
      </c>
      <c r="F391" s="264"/>
      <c r="G391" s="264" t="s">
        <v>882</v>
      </c>
      <c r="H391" s="191">
        <v>3107430</v>
      </c>
      <c r="I391" s="280"/>
      <c r="J391" s="430"/>
      <c r="K391" s="72">
        <f t="shared" si="480"/>
        <v>0</v>
      </c>
      <c r="L391" s="75">
        <f t="shared" si="500"/>
        <v>0</v>
      </c>
      <c r="M391" s="117"/>
      <c r="N391" s="77" t="s">
        <v>899</v>
      </c>
      <c r="O391" s="75">
        <f t="shared" si="501"/>
        <v>0</v>
      </c>
      <c r="P391" s="255"/>
      <c r="Q391" s="6"/>
      <c r="R391" s="72">
        <f t="shared" si="481"/>
        <v>0</v>
      </c>
      <c r="S391" s="6"/>
      <c r="T391" s="117"/>
      <c r="U391" s="77"/>
      <c r="V391" s="88">
        <f t="shared" si="482"/>
        <v>0</v>
      </c>
      <c r="W391" s="255"/>
      <c r="X391" s="6"/>
      <c r="Y391" s="88">
        <f t="shared" si="502"/>
        <v>0</v>
      </c>
      <c r="Z391" s="102"/>
      <c r="AA391" s="164"/>
      <c r="AB391" s="103"/>
      <c r="AC391" s="88">
        <f t="shared" si="483"/>
        <v>0</v>
      </c>
      <c r="AD391" s="402"/>
      <c r="AE391" s="104"/>
      <c r="AF391" s="88">
        <f t="shared" si="484"/>
        <v>0</v>
      </c>
      <c r="AG391" s="102"/>
      <c r="AH391" s="122"/>
      <c r="AI391" s="77"/>
      <c r="AJ391" s="88">
        <f t="shared" si="485"/>
        <v>0</v>
      </c>
      <c r="AK391" s="402"/>
      <c r="AL391" s="6"/>
      <c r="AM391" s="72">
        <f t="shared" si="486"/>
        <v>0</v>
      </c>
      <c r="AN391" s="141"/>
      <c r="AO391" s="142"/>
      <c r="AP391" s="103"/>
      <c r="AQ391" s="72">
        <f t="shared" si="487"/>
        <v>0</v>
      </c>
      <c r="AR391" s="402"/>
      <c r="AS391" s="99"/>
      <c r="AT391" s="72">
        <f t="shared" si="488"/>
        <v>0</v>
      </c>
      <c r="AU391" s="72"/>
      <c r="AV391" s="142"/>
      <c r="AW391" s="167"/>
      <c r="AX391" s="75">
        <f t="shared" si="489"/>
        <v>0</v>
      </c>
      <c r="AY391" s="255"/>
      <c r="AZ391" s="6"/>
      <c r="BA391" s="72">
        <f t="shared" si="490"/>
        <v>0</v>
      </c>
      <c r="BB391" s="72"/>
      <c r="BC391" s="142"/>
      <c r="BD391" s="77"/>
      <c r="BE391" s="141">
        <f t="shared" si="491"/>
        <v>0</v>
      </c>
      <c r="BF391" s="255">
        <v>562300</v>
      </c>
      <c r="BG391" s="6">
        <v>1.7392000000000001E-2</v>
      </c>
      <c r="BH391" s="75">
        <f t="shared" si="492"/>
        <v>9779.5216</v>
      </c>
      <c r="BI391" s="6"/>
      <c r="BJ391" s="164">
        <v>9779.5216</v>
      </c>
      <c r="BK391" s="167">
        <v>9779.5216</v>
      </c>
      <c r="BL391" s="75">
        <f t="shared" si="493"/>
        <v>0</v>
      </c>
      <c r="BM391" s="152">
        <v>562300</v>
      </c>
      <c r="BN391" s="191">
        <v>1.8540000000000001E-2</v>
      </c>
      <c r="BO391" s="75">
        <f t="shared" si="494"/>
        <v>10425.042000000001</v>
      </c>
      <c r="BP391" s="6"/>
      <c r="BQ391" s="164">
        <v>10425.041999999999</v>
      </c>
      <c r="BR391" s="77"/>
      <c r="BS391" s="75">
        <f t="shared" si="495"/>
        <v>0</v>
      </c>
      <c r="BT391" s="152">
        <v>562300</v>
      </c>
      <c r="BU391" s="441">
        <v>1.9727000000000001E-2</v>
      </c>
      <c r="BV391" s="337">
        <f t="shared" si="496"/>
        <v>11092.492100000001</v>
      </c>
      <c r="BW391" s="6"/>
      <c r="BX391" s="164">
        <v>11092.492099999999</v>
      </c>
      <c r="BY391" s="77"/>
      <c r="BZ391" s="337">
        <f t="shared" si="497"/>
        <v>1.8189894035458565E-12</v>
      </c>
      <c r="CA391" s="6"/>
      <c r="CB391" s="6"/>
      <c r="CC391" s="141">
        <f t="shared" si="498"/>
        <v>0</v>
      </c>
      <c r="CD391" s="337"/>
      <c r="CE391" s="164"/>
      <c r="CF391" s="218"/>
      <c r="CG391" s="141">
        <f t="shared" si="499"/>
        <v>0</v>
      </c>
      <c r="CH391" s="6"/>
      <c r="CI391" s="141"/>
      <c r="CJ391" s="349"/>
      <c r="CK391" s="141"/>
      <c r="CL391" s="142"/>
      <c r="CM391" s="218"/>
      <c r="CN391" s="446"/>
      <c r="CO391" s="219"/>
      <c r="CP391" s="220">
        <f t="shared" si="503"/>
        <v>1.8189894035458565E-12</v>
      </c>
      <c r="CQ391" s="220"/>
      <c r="CR391" s="6"/>
      <c r="CS391" s="227" t="s">
        <v>42</v>
      </c>
    </row>
    <row r="392" spans="1:97" s="2" customFormat="1" ht="15" customHeight="1">
      <c r="A392" s="41" t="s">
        <v>951</v>
      </c>
      <c r="B392" s="6" t="s">
        <v>952</v>
      </c>
      <c r="C392" s="6" t="s">
        <v>898</v>
      </c>
      <c r="D392" s="41" t="s">
        <v>828</v>
      </c>
      <c r="E392" s="234">
        <v>773</v>
      </c>
      <c r="F392" s="264"/>
      <c r="G392" s="264" t="s">
        <v>882</v>
      </c>
      <c r="H392" s="191">
        <v>3107448</v>
      </c>
      <c r="I392" s="280"/>
      <c r="J392" s="430"/>
      <c r="K392" s="72">
        <f t="shared" si="480"/>
        <v>0</v>
      </c>
      <c r="L392" s="75">
        <f t="shared" si="500"/>
        <v>0</v>
      </c>
      <c r="M392" s="117"/>
      <c r="N392" s="77" t="s">
        <v>899</v>
      </c>
      <c r="O392" s="75">
        <f t="shared" si="501"/>
        <v>0</v>
      </c>
      <c r="P392" s="255"/>
      <c r="Q392" s="6"/>
      <c r="R392" s="72">
        <f t="shared" si="481"/>
        <v>0</v>
      </c>
      <c r="S392" s="6"/>
      <c r="T392" s="117"/>
      <c r="U392" s="77"/>
      <c r="V392" s="88">
        <f t="shared" si="482"/>
        <v>0</v>
      </c>
      <c r="W392" s="255"/>
      <c r="X392" s="6"/>
      <c r="Y392" s="88">
        <f t="shared" si="502"/>
        <v>0</v>
      </c>
      <c r="Z392" s="102"/>
      <c r="AA392" s="164"/>
      <c r="AB392" s="103"/>
      <c r="AC392" s="88">
        <f t="shared" si="483"/>
        <v>0</v>
      </c>
      <c r="AD392" s="402"/>
      <c r="AE392" s="104"/>
      <c r="AF392" s="88">
        <f t="shared" si="484"/>
        <v>0</v>
      </c>
      <c r="AG392" s="102"/>
      <c r="AH392" s="122"/>
      <c r="AI392" s="103"/>
      <c r="AJ392" s="88">
        <f t="shared" si="485"/>
        <v>0</v>
      </c>
      <c r="AK392" s="402"/>
      <c r="AL392" s="6"/>
      <c r="AM392" s="72">
        <f t="shared" si="486"/>
        <v>0</v>
      </c>
      <c r="AN392" s="141"/>
      <c r="AO392" s="142"/>
      <c r="AP392" s="103"/>
      <c r="AQ392" s="72">
        <f t="shared" si="487"/>
        <v>0</v>
      </c>
      <c r="AR392" s="402"/>
      <c r="AS392" s="99"/>
      <c r="AT392" s="72">
        <f t="shared" si="488"/>
        <v>0</v>
      </c>
      <c r="AU392" s="72"/>
      <c r="AV392" s="142"/>
      <c r="AW392" s="218"/>
      <c r="AX392" s="75">
        <f t="shared" si="489"/>
        <v>0</v>
      </c>
      <c r="AY392" s="374"/>
      <c r="AZ392" s="6"/>
      <c r="BA392" s="72">
        <f t="shared" si="490"/>
        <v>0</v>
      </c>
      <c r="BB392" s="141"/>
      <c r="BC392" s="142"/>
      <c r="BD392" s="103"/>
      <c r="BE392" s="141">
        <f t="shared" si="491"/>
        <v>0</v>
      </c>
      <c r="BF392" s="255">
        <v>562300</v>
      </c>
      <c r="BG392" s="6">
        <v>1.7392000000000001E-2</v>
      </c>
      <c r="BH392" s="75">
        <f t="shared" si="492"/>
        <v>9779.5216</v>
      </c>
      <c r="BI392" s="6"/>
      <c r="BJ392" s="164">
        <v>9779.5216</v>
      </c>
      <c r="BK392" s="167">
        <v>9779.5216</v>
      </c>
      <c r="BL392" s="75">
        <f t="shared" si="493"/>
        <v>0</v>
      </c>
      <c r="BM392" s="152">
        <v>562300</v>
      </c>
      <c r="BN392" s="191">
        <v>1.8540000000000001E-2</v>
      </c>
      <c r="BO392" s="75">
        <f t="shared" si="494"/>
        <v>10425.042000000001</v>
      </c>
      <c r="BP392" s="6"/>
      <c r="BQ392" s="164">
        <v>10425.041999999999</v>
      </c>
      <c r="BR392" s="77"/>
      <c r="BS392" s="75">
        <f t="shared" si="495"/>
        <v>0</v>
      </c>
      <c r="BT392" s="152">
        <v>562300</v>
      </c>
      <c r="BU392" s="441">
        <v>1.9727000000000001E-2</v>
      </c>
      <c r="BV392" s="337">
        <f t="shared" si="496"/>
        <v>11092.492100000001</v>
      </c>
      <c r="BW392" s="6"/>
      <c r="BX392" s="164">
        <v>11092.492099999999</v>
      </c>
      <c r="BY392" s="77"/>
      <c r="BZ392" s="337">
        <f t="shared" si="497"/>
        <v>1.8189894035458565E-12</v>
      </c>
      <c r="CA392" s="6"/>
      <c r="CB392" s="6"/>
      <c r="CC392" s="141">
        <f t="shared" si="498"/>
        <v>0</v>
      </c>
      <c r="CD392" s="337"/>
      <c r="CE392" s="164"/>
      <c r="CF392" s="218"/>
      <c r="CG392" s="141">
        <f t="shared" si="499"/>
        <v>0</v>
      </c>
      <c r="CH392" s="6"/>
      <c r="CI392" s="141"/>
      <c r="CJ392" s="349"/>
      <c r="CK392" s="141"/>
      <c r="CL392" s="142"/>
      <c r="CM392" s="218"/>
      <c r="CN392" s="446"/>
      <c r="CO392" s="219"/>
      <c r="CP392" s="220">
        <f t="shared" si="503"/>
        <v>1.8189894035458565E-12</v>
      </c>
      <c r="CQ392" s="220"/>
      <c r="CR392" s="6"/>
      <c r="CS392" s="227" t="s">
        <v>42</v>
      </c>
    </row>
    <row r="393" spans="1:97" s="2" customFormat="1" ht="15" customHeight="1">
      <c r="A393" s="41" t="s">
        <v>953</v>
      </c>
      <c r="B393" s="6" t="s">
        <v>954</v>
      </c>
      <c r="C393" s="6" t="s">
        <v>898</v>
      </c>
      <c r="D393" s="41" t="s">
        <v>828</v>
      </c>
      <c r="E393" s="234">
        <v>774</v>
      </c>
      <c r="F393" s="264"/>
      <c r="G393" s="264" t="s">
        <v>882</v>
      </c>
      <c r="H393" s="191">
        <v>3107455</v>
      </c>
      <c r="I393" s="280"/>
      <c r="J393" s="430"/>
      <c r="K393" s="72">
        <f t="shared" si="480"/>
        <v>0</v>
      </c>
      <c r="L393" s="75">
        <f t="shared" si="500"/>
        <v>0</v>
      </c>
      <c r="M393" s="117"/>
      <c r="N393" s="77" t="s">
        <v>899</v>
      </c>
      <c r="O393" s="75">
        <f t="shared" si="501"/>
        <v>0</v>
      </c>
      <c r="P393" s="255"/>
      <c r="Q393" s="6"/>
      <c r="R393" s="72">
        <f t="shared" si="481"/>
        <v>0</v>
      </c>
      <c r="S393" s="6"/>
      <c r="T393" s="117"/>
      <c r="U393" s="77"/>
      <c r="V393" s="88">
        <f t="shared" si="482"/>
        <v>0</v>
      </c>
      <c r="W393" s="255"/>
      <c r="X393" s="6"/>
      <c r="Y393" s="88">
        <f t="shared" si="502"/>
        <v>0</v>
      </c>
      <c r="Z393" s="102"/>
      <c r="AA393" s="164"/>
      <c r="AB393" s="103"/>
      <c r="AC393" s="88">
        <f t="shared" si="483"/>
        <v>0</v>
      </c>
      <c r="AD393" s="402"/>
      <c r="AE393" s="104"/>
      <c r="AF393" s="88">
        <f t="shared" si="484"/>
        <v>0</v>
      </c>
      <c r="AG393" s="102"/>
      <c r="AH393" s="122"/>
      <c r="AI393" s="103"/>
      <c r="AJ393" s="88">
        <f t="shared" si="485"/>
        <v>0</v>
      </c>
      <c r="AK393" s="402"/>
      <c r="AL393" s="6"/>
      <c r="AM393" s="72">
        <f t="shared" si="486"/>
        <v>0</v>
      </c>
      <c r="AN393" s="141"/>
      <c r="AO393" s="142"/>
      <c r="AP393" s="103"/>
      <c r="AQ393" s="72">
        <f t="shared" si="487"/>
        <v>0</v>
      </c>
      <c r="AR393" s="402"/>
      <c r="AS393" s="99"/>
      <c r="AT393" s="72">
        <f t="shared" si="488"/>
        <v>0</v>
      </c>
      <c r="AU393" s="72"/>
      <c r="AV393" s="142"/>
      <c r="AW393" s="218"/>
      <c r="AX393" s="75">
        <f t="shared" si="489"/>
        <v>0</v>
      </c>
      <c r="AY393" s="374"/>
      <c r="AZ393" s="6"/>
      <c r="BA393" s="72">
        <f t="shared" si="490"/>
        <v>0</v>
      </c>
      <c r="BB393" s="141"/>
      <c r="BC393" s="142"/>
      <c r="BD393" s="103"/>
      <c r="BE393" s="141">
        <f t="shared" si="491"/>
        <v>0</v>
      </c>
      <c r="BF393" s="255">
        <v>562300</v>
      </c>
      <c r="BG393" s="6">
        <v>1.7392000000000001E-2</v>
      </c>
      <c r="BH393" s="75">
        <f t="shared" si="492"/>
        <v>9779.5216</v>
      </c>
      <c r="BI393" s="6"/>
      <c r="BJ393" s="164">
        <v>9779.5216</v>
      </c>
      <c r="BK393" s="167">
        <v>9779.5216</v>
      </c>
      <c r="BL393" s="75">
        <f t="shared" si="493"/>
        <v>0</v>
      </c>
      <c r="BM393" s="152">
        <v>562300</v>
      </c>
      <c r="BN393" s="191">
        <v>1.8540000000000001E-2</v>
      </c>
      <c r="BO393" s="75">
        <f t="shared" si="494"/>
        <v>10425.042000000001</v>
      </c>
      <c r="BP393" s="6"/>
      <c r="BQ393" s="164">
        <v>10425.041999999999</v>
      </c>
      <c r="BR393" s="77"/>
      <c r="BS393" s="75">
        <f t="shared" si="495"/>
        <v>0</v>
      </c>
      <c r="BT393" s="152">
        <v>562300</v>
      </c>
      <c r="BU393" s="441">
        <v>1.9727000000000001E-2</v>
      </c>
      <c r="BV393" s="337">
        <f t="shared" si="496"/>
        <v>11092.492100000001</v>
      </c>
      <c r="BW393" s="6"/>
      <c r="BX393" s="164">
        <v>11092.492099999999</v>
      </c>
      <c r="BY393" s="77"/>
      <c r="BZ393" s="337">
        <f t="shared" si="497"/>
        <v>1.8189894035458565E-12</v>
      </c>
      <c r="CA393" s="6"/>
      <c r="CB393" s="6"/>
      <c r="CC393" s="141">
        <f t="shared" si="498"/>
        <v>0</v>
      </c>
      <c r="CD393" s="337"/>
      <c r="CE393" s="164"/>
      <c r="CF393" s="218"/>
      <c r="CG393" s="141">
        <f t="shared" si="499"/>
        <v>0</v>
      </c>
      <c r="CH393" s="6"/>
      <c r="CI393" s="141"/>
      <c r="CJ393" s="349"/>
      <c r="CK393" s="141"/>
      <c r="CL393" s="142"/>
      <c r="CM393" s="218"/>
      <c r="CN393" s="446"/>
      <c r="CO393" s="219"/>
      <c r="CP393" s="220">
        <f t="shared" si="503"/>
        <v>1.8189894035458565E-12</v>
      </c>
      <c r="CQ393" s="220"/>
      <c r="CR393" s="6"/>
      <c r="CS393" s="227" t="s">
        <v>42</v>
      </c>
    </row>
    <row r="394" spans="1:97" s="2" customFormat="1" ht="15" customHeight="1">
      <c r="A394" s="41" t="s">
        <v>955</v>
      </c>
      <c r="B394" s="6" t="s">
        <v>956</v>
      </c>
      <c r="C394" s="6" t="s">
        <v>898</v>
      </c>
      <c r="D394" s="41" t="s">
        <v>828</v>
      </c>
      <c r="E394" s="234">
        <v>775</v>
      </c>
      <c r="F394" s="264"/>
      <c r="G394" s="264" t="s">
        <v>882</v>
      </c>
      <c r="H394" s="191">
        <v>3107462</v>
      </c>
      <c r="I394" s="280"/>
      <c r="J394" s="430"/>
      <c r="K394" s="72">
        <f t="shared" si="480"/>
        <v>0</v>
      </c>
      <c r="L394" s="75">
        <f t="shared" si="500"/>
        <v>0</v>
      </c>
      <c r="M394" s="117"/>
      <c r="N394" s="77" t="s">
        <v>899</v>
      </c>
      <c r="O394" s="75">
        <f t="shared" si="501"/>
        <v>0</v>
      </c>
      <c r="P394" s="255"/>
      <c r="Q394" s="6"/>
      <c r="R394" s="72">
        <f t="shared" si="481"/>
        <v>0</v>
      </c>
      <c r="S394" s="6"/>
      <c r="T394" s="117"/>
      <c r="U394" s="77"/>
      <c r="V394" s="88">
        <f t="shared" si="482"/>
        <v>0</v>
      </c>
      <c r="W394" s="255"/>
      <c r="X394" s="6"/>
      <c r="Y394" s="88">
        <f t="shared" si="502"/>
        <v>0</v>
      </c>
      <c r="Z394" s="6"/>
      <c r="AA394" s="164"/>
      <c r="AB394" s="77"/>
      <c r="AC394" s="88">
        <f t="shared" si="483"/>
        <v>0</v>
      </c>
      <c r="AD394" s="280"/>
      <c r="AE394" s="43"/>
      <c r="AF394" s="88">
        <f t="shared" si="484"/>
        <v>0</v>
      </c>
      <c r="AG394" s="6"/>
      <c r="AH394" s="122"/>
      <c r="AI394" s="77"/>
      <c r="AJ394" s="88">
        <f t="shared" si="485"/>
        <v>0</v>
      </c>
      <c r="AK394" s="280"/>
      <c r="AL394" s="6"/>
      <c r="AM394" s="72">
        <f t="shared" si="486"/>
        <v>0</v>
      </c>
      <c r="AN394" s="72"/>
      <c r="AO394" s="142"/>
      <c r="AP394" s="77"/>
      <c r="AQ394" s="72">
        <f t="shared" si="487"/>
        <v>0</v>
      </c>
      <c r="AR394" s="280"/>
      <c r="AS394" s="6"/>
      <c r="AT394" s="72">
        <f t="shared" si="488"/>
        <v>0</v>
      </c>
      <c r="AU394" s="72"/>
      <c r="AV394" s="142"/>
      <c r="AW394" s="167"/>
      <c r="AX394" s="75">
        <f t="shared" si="489"/>
        <v>0</v>
      </c>
      <c r="AY394" s="255"/>
      <c r="AZ394" s="6"/>
      <c r="BA394" s="72">
        <f t="shared" si="490"/>
        <v>0</v>
      </c>
      <c r="BB394" s="72"/>
      <c r="BC394" s="142"/>
      <c r="BD394" s="77"/>
      <c r="BE394" s="141">
        <f t="shared" si="491"/>
        <v>0</v>
      </c>
      <c r="BF394" s="255">
        <v>562300</v>
      </c>
      <c r="BG394" s="6">
        <v>1.7392000000000001E-2</v>
      </c>
      <c r="BH394" s="75">
        <f t="shared" si="492"/>
        <v>9779.5216</v>
      </c>
      <c r="BI394" s="6"/>
      <c r="BJ394" s="164">
        <v>9779.5216</v>
      </c>
      <c r="BK394" s="167">
        <v>9779.5216</v>
      </c>
      <c r="BL394" s="75">
        <f t="shared" si="493"/>
        <v>0</v>
      </c>
      <c r="BM394" s="152">
        <v>562300</v>
      </c>
      <c r="BN394" s="191">
        <v>1.8540000000000001E-2</v>
      </c>
      <c r="BO394" s="75">
        <f t="shared" si="494"/>
        <v>10425.042000000001</v>
      </c>
      <c r="BP394" s="6"/>
      <c r="BQ394" s="164">
        <v>10425.041999999999</v>
      </c>
      <c r="BR394" s="77"/>
      <c r="BS394" s="75">
        <f t="shared" si="495"/>
        <v>0</v>
      </c>
      <c r="BT394" s="152">
        <v>562300</v>
      </c>
      <c r="BU394" s="441">
        <v>1.9727000000000001E-2</v>
      </c>
      <c r="BV394" s="337">
        <f t="shared" si="496"/>
        <v>11092.492100000001</v>
      </c>
      <c r="BW394" s="6"/>
      <c r="BX394" s="164">
        <v>11092.492099999999</v>
      </c>
      <c r="BY394" s="77"/>
      <c r="BZ394" s="337">
        <f t="shared" si="497"/>
        <v>1.8189894035458565E-12</v>
      </c>
      <c r="CA394" s="6"/>
      <c r="CB394" s="6"/>
      <c r="CC394" s="141">
        <f t="shared" si="498"/>
        <v>0</v>
      </c>
      <c r="CD394" s="337"/>
      <c r="CE394" s="164"/>
      <c r="CF394" s="218"/>
      <c r="CG394" s="141">
        <f t="shared" si="499"/>
        <v>0</v>
      </c>
      <c r="CH394" s="6"/>
      <c r="CI394" s="141"/>
      <c r="CJ394" s="349"/>
      <c r="CK394" s="141"/>
      <c r="CL394" s="142"/>
      <c r="CM394" s="218"/>
      <c r="CN394" s="446"/>
      <c r="CO394" s="219"/>
      <c r="CP394" s="220">
        <f t="shared" si="503"/>
        <v>1.8189894035458565E-12</v>
      </c>
      <c r="CQ394" s="220"/>
      <c r="CR394" s="6"/>
      <c r="CS394" s="227" t="s">
        <v>42</v>
      </c>
    </row>
    <row r="395" spans="1:97" s="2" customFormat="1" ht="15" customHeight="1">
      <c r="A395" s="41" t="s">
        <v>957</v>
      </c>
      <c r="B395" s="6" t="s">
        <v>958</v>
      </c>
      <c r="C395" s="6" t="s">
        <v>898</v>
      </c>
      <c r="D395" s="41" t="s">
        <v>828</v>
      </c>
      <c r="E395" s="234">
        <v>776</v>
      </c>
      <c r="F395" s="264"/>
      <c r="G395" s="264" t="s">
        <v>882</v>
      </c>
      <c r="H395" s="191">
        <v>3107479</v>
      </c>
      <c r="I395" s="280"/>
      <c r="J395" s="430"/>
      <c r="K395" s="72">
        <f t="shared" si="480"/>
        <v>0</v>
      </c>
      <c r="L395" s="75">
        <f t="shared" si="500"/>
        <v>0</v>
      </c>
      <c r="M395" s="117"/>
      <c r="N395" s="77" t="s">
        <v>899</v>
      </c>
      <c r="O395" s="75">
        <f t="shared" si="501"/>
        <v>0</v>
      </c>
      <c r="P395" s="255"/>
      <c r="Q395" s="6"/>
      <c r="R395" s="72">
        <f t="shared" si="481"/>
        <v>0</v>
      </c>
      <c r="S395" s="6"/>
      <c r="T395" s="117"/>
      <c r="U395" s="77"/>
      <c r="V395" s="88">
        <f t="shared" si="482"/>
        <v>0</v>
      </c>
      <c r="W395" s="255"/>
      <c r="X395" s="6"/>
      <c r="Y395" s="88">
        <f t="shared" si="502"/>
        <v>0</v>
      </c>
      <c r="Z395" s="6"/>
      <c r="AA395" s="164"/>
      <c r="AB395" s="77"/>
      <c r="AC395" s="88">
        <f t="shared" si="483"/>
        <v>0</v>
      </c>
      <c r="AD395" s="280"/>
      <c r="AE395" s="43"/>
      <c r="AF395" s="88">
        <f t="shared" si="484"/>
        <v>0</v>
      </c>
      <c r="AG395" s="6"/>
      <c r="AH395" s="122"/>
      <c r="AI395" s="77"/>
      <c r="AJ395" s="88">
        <f t="shared" si="485"/>
        <v>0</v>
      </c>
      <c r="AK395" s="280"/>
      <c r="AL395" s="6"/>
      <c r="AM395" s="72">
        <f t="shared" si="486"/>
        <v>0</v>
      </c>
      <c r="AN395" s="72"/>
      <c r="AO395" s="142"/>
      <c r="AP395" s="77"/>
      <c r="AQ395" s="72">
        <f t="shared" si="487"/>
        <v>0</v>
      </c>
      <c r="AR395" s="280"/>
      <c r="AS395" s="6"/>
      <c r="AT395" s="72">
        <f t="shared" si="488"/>
        <v>0</v>
      </c>
      <c r="AU395" s="72"/>
      <c r="AV395" s="142"/>
      <c r="AW395" s="167"/>
      <c r="AX395" s="75">
        <f t="shared" si="489"/>
        <v>0</v>
      </c>
      <c r="AY395" s="255"/>
      <c r="AZ395" s="6"/>
      <c r="BA395" s="72">
        <f t="shared" si="490"/>
        <v>0</v>
      </c>
      <c r="BB395" s="72"/>
      <c r="BC395" s="142"/>
      <c r="BD395" s="77"/>
      <c r="BE395" s="141">
        <f t="shared" si="491"/>
        <v>0</v>
      </c>
      <c r="BF395" s="255">
        <v>562300</v>
      </c>
      <c r="BG395" s="6">
        <v>1.7392000000000001E-2</v>
      </c>
      <c r="BH395" s="75">
        <f t="shared" si="492"/>
        <v>9779.5216</v>
      </c>
      <c r="BI395" s="6"/>
      <c r="BJ395" s="164">
        <v>9779.5216</v>
      </c>
      <c r="BK395" s="167">
        <v>9779.5216</v>
      </c>
      <c r="BL395" s="75">
        <f t="shared" si="493"/>
        <v>0</v>
      </c>
      <c r="BM395" s="152">
        <v>562300</v>
      </c>
      <c r="BN395" s="191">
        <v>1.8540000000000001E-2</v>
      </c>
      <c r="BO395" s="75">
        <f t="shared" si="494"/>
        <v>10425.042000000001</v>
      </c>
      <c r="BP395" s="6"/>
      <c r="BQ395" s="164">
        <v>10425.041999999999</v>
      </c>
      <c r="BR395" s="77"/>
      <c r="BS395" s="75">
        <f t="shared" si="495"/>
        <v>0</v>
      </c>
      <c r="BT395" s="152">
        <v>562300</v>
      </c>
      <c r="BU395" s="441">
        <v>1.9727000000000001E-2</v>
      </c>
      <c r="BV395" s="337">
        <f t="shared" si="496"/>
        <v>11092.492100000001</v>
      </c>
      <c r="BW395" s="6"/>
      <c r="BX395" s="164">
        <v>11092.492099999999</v>
      </c>
      <c r="BY395" s="77"/>
      <c r="BZ395" s="337">
        <f t="shared" si="497"/>
        <v>1.8189894035458565E-12</v>
      </c>
      <c r="CA395" s="337"/>
      <c r="CB395" s="337"/>
      <c r="CC395" s="141">
        <f t="shared" si="498"/>
        <v>0</v>
      </c>
      <c r="CD395" s="337"/>
      <c r="CE395" s="142"/>
      <c r="CF395" s="218"/>
      <c r="CG395" s="141">
        <f t="shared" si="499"/>
        <v>0</v>
      </c>
      <c r="CH395" s="337"/>
      <c r="CI395" s="141"/>
      <c r="CJ395" s="349"/>
      <c r="CK395" s="141"/>
      <c r="CL395" s="142"/>
      <c r="CM395" s="218"/>
      <c r="CN395" s="446"/>
      <c r="CO395" s="219"/>
      <c r="CP395" s="220">
        <f t="shared" si="503"/>
        <v>1.8189894035458565E-12</v>
      </c>
      <c r="CQ395" s="220"/>
      <c r="CR395" s="6"/>
      <c r="CS395" s="227" t="s">
        <v>42</v>
      </c>
    </row>
    <row r="396" spans="1:97" s="2" customFormat="1" ht="15" customHeight="1">
      <c r="A396" s="41" t="s">
        <v>959</v>
      </c>
      <c r="B396" s="6" t="s">
        <v>960</v>
      </c>
      <c r="C396" s="6" t="s">
        <v>898</v>
      </c>
      <c r="D396" s="41" t="s">
        <v>828</v>
      </c>
      <c r="E396" s="234">
        <v>777</v>
      </c>
      <c r="F396" s="264"/>
      <c r="G396" s="264" t="s">
        <v>882</v>
      </c>
      <c r="H396" s="191">
        <v>3107487</v>
      </c>
      <c r="I396" s="280"/>
      <c r="J396" s="430"/>
      <c r="K396" s="72">
        <f t="shared" si="480"/>
        <v>0</v>
      </c>
      <c r="L396" s="75">
        <f t="shared" si="500"/>
        <v>0</v>
      </c>
      <c r="M396" s="117"/>
      <c r="N396" s="77" t="s">
        <v>899</v>
      </c>
      <c r="O396" s="75">
        <f t="shared" si="501"/>
        <v>0</v>
      </c>
      <c r="P396" s="255"/>
      <c r="Q396" s="6"/>
      <c r="R396" s="72">
        <f t="shared" si="481"/>
        <v>0</v>
      </c>
      <c r="S396" s="6"/>
      <c r="T396" s="117"/>
      <c r="U396" s="77"/>
      <c r="V396" s="88">
        <f t="shared" si="482"/>
        <v>0</v>
      </c>
      <c r="W396" s="255"/>
      <c r="X396" s="6"/>
      <c r="Y396" s="88">
        <f t="shared" si="502"/>
        <v>0</v>
      </c>
      <c r="Z396" s="6"/>
      <c r="AA396" s="164"/>
      <c r="AB396" s="77"/>
      <c r="AC396" s="88">
        <f t="shared" si="483"/>
        <v>0</v>
      </c>
      <c r="AD396" s="280"/>
      <c r="AE396" s="43"/>
      <c r="AF396" s="88">
        <f t="shared" si="484"/>
        <v>0</v>
      </c>
      <c r="AG396" s="6"/>
      <c r="AH396" s="122"/>
      <c r="AI396" s="77"/>
      <c r="AJ396" s="88">
        <f t="shared" si="485"/>
        <v>0</v>
      </c>
      <c r="AK396" s="280"/>
      <c r="AL396" s="6"/>
      <c r="AM396" s="72">
        <f t="shared" si="486"/>
        <v>0</v>
      </c>
      <c r="AN396" s="72"/>
      <c r="AO396" s="142"/>
      <c r="AP396" s="77"/>
      <c r="AQ396" s="72">
        <f t="shared" si="487"/>
        <v>0</v>
      </c>
      <c r="AR396" s="280"/>
      <c r="AS396" s="6"/>
      <c r="AT396" s="72">
        <f t="shared" si="488"/>
        <v>0</v>
      </c>
      <c r="AU396" s="72"/>
      <c r="AV396" s="142"/>
      <c r="AW396" s="167"/>
      <c r="AX396" s="75">
        <f t="shared" si="489"/>
        <v>0</v>
      </c>
      <c r="AY396" s="255"/>
      <c r="AZ396" s="6"/>
      <c r="BA396" s="72">
        <f t="shared" si="490"/>
        <v>0</v>
      </c>
      <c r="BB396" s="72"/>
      <c r="BC396" s="142"/>
      <c r="BD396" s="77"/>
      <c r="BE396" s="141">
        <f t="shared" si="491"/>
        <v>0</v>
      </c>
      <c r="BF396" s="255">
        <v>373800</v>
      </c>
      <c r="BG396" s="6">
        <v>1.7392000000000001E-2</v>
      </c>
      <c r="BH396" s="75">
        <f t="shared" si="492"/>
        <v>6501.1296000000002</v>
      </c>
      <c r="BI396" s="6"/>
      <c r="BJ396" s="164">
        <v>6501.1296000000002</v>
      </c>
      <c r="BK396" s="167">
        <v>6501.1296000000002</v>
      </c>
      <c r="BL396" s="75">
        <f t="shared" si="493"/>
        <v>0</v>
      </c>
      <c r="BM396" s="152">
        <v>373800</v>
      </c>
      <c r="BN396" s="191">
        <v>1.8540000000000001E-2</v>
      </c>
      <c r="BO396" s="75">
        <f t="shared" si="494"/>
        <v>6930.2520000000004</v>
      </c>
      <c r="BP396" s="6"/>
      <c r="BQ396" s="164">
        <v>6930.2520000000004</v>
      </c>
      <c r="BR396" s="77"/>
      <c r="BS396" s="75">
        <f t="shared" si="495"/>
        <v>0</v>
      </c>
      <c r="BT396" s="152">
        <v>373800</v>
      </c>
      <c r="BU396" s="441">
        <v>1.9727000000000001E-2</v>
      </c>
      <c r="BV396" s="337">
        <f t="shared" si="496"/>
        <v>7373.9526000000005</v>
      </c>
      <c r="BW396" s="6"/>
      <c r="BX396" s="164">
        <v>7373.9525999999996</v>
      </c>
      <c r="BY396" s="77"/>
      <c r="BZ396" s="337">
        <f t="shared" si="497"/>
        <v>9.0949470177292824E-13</v>
      </c>
      <c r="CA396" s="337"/>
      <c r="CB396" s="337"/>
      <c r="CC396" s="141">
        <f t="shared" si="498"/>
        <v>0</v>
      </c>
      <c r="CD396" s="337"/>
      <c r="CE396" s="142"/>
      <c r="CF396" s="218"/>
      <c r="CG396" s="141">
        <f t="shared" si="499"/>
        <v>0</v>
      </c>
      <c r="CH396" s="337"/>
      <c r="CI396" s="141"/>
      <c r="CJ396" s="349"/>
      <c r="CK396" s="141"/>
      <c r="CL396" s="142"/>
      <c r="CM396" s="218"/>
      <c r="CN396" s="446"/>
      <c r="CO396" s="219"/>
      <c r="CP396" s="220">
        <f t="shared" si="503"/>
        <v>9.0949470177292824E-13</v>
      </c>
      <c r="CQ396" s="220"/>
      <c r="CR396" s="6"/>
      <c r="CS396" s="227" t="s">
        <v>42</v>
      </c>
    </row>
    <row r="397" spans="1:97" s="2" customFormat="1" ht="15" customHeight="1">
      <c r="A397" s="41" t="s">
        <v>961</v>
      </c>
      <c r="B397" s="6" t="s">
        <v>962</v>
      </c>
      <c r="C397" s="6" t="s">
        <v>898</v>
      </c>
      <c r="D397" s="41" t="s">
        <v>828</v>
      </c>
      <c r="E397" s="234">
        <v>778</v>
      </c>
      <c r="F397" s="264"/>
      <c r="G397" s="264" t="s">
        <v>882</v>
      </c>
      <c r="H397" s="191">
        <v>3107494</v>
      </c>
      <c r="I397" s="280"/>
      <c r="J397" s="430"/>
      <c r="K397" s="72">
        <f t="shared" si="480"/>
        <v>0</v>
      </c>
      <c r="L397" s="75">
        <f t="shared" si="500"/>
        <v>0</v>
      </c>
      <c r="M397" s="117"/>
      <c r="N397" s="77" t="s">
        <v>899</v>
      </c>
      <c r="O397" s="75">
        <f t="shared" si="501"/>
        <v>0</v>
      </c>
      <c r="P397" s="255"/>
      <c r="Q397" s="6"/>
      <c r="R397" s="72">
        <f t="shared" si="481"/>
        <v>0</v>
      </c>
      <c r="S397" s="6"/>
      <c r="T397" s="117"/>
      <c r="U397" s="77"/>
      <c r="V397" s="88">
        <f t="shared" si="482"/>
        <v>0</v>
      </c>
      <c r="W397" s="255"/>
      <c r="X397" s="6"/>
      <c r="Y397" s="88">
        <f t="shared" si="502"/>
        <v>0</v>
      </c>
      <c r="Z397" s="6"/>
      <c r="AA397" s="164"/>
      <c r="AB397" s="77"/>
      <c r="AC397" s="88">
        <f t="shared" si="483"/>
        <v>0</v>
      </c>
      <c r="AD397" s="280"/>
      <c r="AE397" s="43"/>
      <c r="AF397" s="88">
        <f t="shared" si="484"/>
        <v>0</v>
      </c>
      <c r="AG397" s="6"/>
      <c r="AH397" s="122"/>
      <c r="AI397" s="77"/>
      <c r="AJ397" s="88">
        <f t="shared" si="485"/>
        <v>0</v>
      </c>
      <c r="AK397" s="280"/>
      <c r="AL397" s="6"/>
      <c r="AM397" s="72">
        <f t="shared" si="486"/>
        <v>0</v>
      </c>
      <c r="AN397" s="72"/>
      <c r="AO397" s="142"/>
      <c r="AP397" s="77"/>
      <c r="AQ397" s="72">
        <f t="shared" si="487"/>
        <v>0</v>
      </c>
      <c r="AR397" s="280"/>
      <c r="AS397" s="6"/>
      <c r="AT397" s="72">
        <f t="shared" si="488"/>
        <v>0</v>
      </c>
      <c r="AU397" s="72"/>
      <c r="AV397" s="142"/>
      <c r="AW397" s="167"/>
      <c r="AX397" s="75">
        <f t="shared" si="489"/>
        <v>0</v>
      </c>
      <c r="AY397" s="255"/>
      <c r="AZ397" s="6"/>
      <c r="BA397" s="72">
        <f t="shared" si="490"/>
        <v>0</v>
      </c>
      <c r="BB397" s="72"/>
      <c r="BC397" s="142"/>
      <c r="BD397" s="77"/>
      <c r="BE397" s="141">
        <f t="shared" si="491"/>
        <v>0</v>
      </c>
      <c r="BF397" s="255">
        <v>415800</v>
      </c>
      <c r="BG397" s="6">
        <v>1.7392000000000001E-2</v>
      </c>
      <c r="BH397" s="75">
        <f t="shared" si="492"/>
        <v>7231.5936000000002</v>
      </c>
      <c r="BI397" s="6"/>
      <c r="BJ397" s="164">
        <v>7231.5936000000002</v>
      </c>
      <c r="BK397" s="167">
        <v>7231.5936000000002</v>
      </c>
      <c r="BL397" s="75">
        <f t="shared" si="493"/>
        <v>0</v>
      </c>
      <c r="BM397" s="152">
        <v>415800</v>
      </c>
      <c r="BN397" s="191">
        <v>1.8540000000000001E-2</v>
      </c>
      <c r="BO397" s="75">
        <f t="shared" si="494"/>
        <v>7708.9320000000007</v>
      </c>
      <c r="BP397" s="6"/>
      <c r="BQ397" s="164">
        <v>7708.9319999999998</v>
      </c>
      <c r="BR397" s="77"/>
      <c r="BS397" s="75">
        <f t="shared" si="495"/>
        <v>0</v>
      </c>
      <c r="BT397" s="152">
        <v>415800</v>
      </c>
      <c r="BU397" s="441">
        <v>1.9727000000000001E-2</v>
      </c>
      <c r="BV397" s="337">
        <f t="shared" si="496"/>
        <v>8202.4866000000002</v>
      </c>
      <c r="BW397" s="6"/>
      <c r="BX397" s="164">
        <v>8202.4866000000002</v>
      </c>
      <c r="BY397" s="77"/>
      <c r="BZ397" s="337">
        <f t="shared" si="497"/>
        <v>0</v>
      </c>
      <c r="CA397" s="337"/>
      <c r="CB397" s="337"/>
      <c r="CC397" s="141">
        <f t="shared" si="498"/>
        <v>0</v>
      </c>
      <c r="CD397" s="337"/>
      <c r="CE397" s="142"/>
      <c r="CF397" s="218"/>
      <c r="CG397" s="141">
        <f t="shared" si="499"/>
        <v>0</v>
      </c>
      <c r="CH397" s="337"/>
      <c r="CI397" s="141"/>
      <c r="CJ397" s="349"/>
      <c r="CK397" s="141"/>
      <c r="CL397" s="142"/>
      <c r="CM397" s="218"/>
      <c r="CN397" s="446"/>
      <c r="CO397" s="219"/>
      <c r="CP397" s="220">
        <f t="shared" si="503"/>
        <v>0</v>
      </c>
      <c r="CQ397" s="220"/>
      <c r="CR397" s="6"/>
      <c r="CS397" s="227" t="s">
        <v>42</v>
      </c>
    </row>
    <row r="398" spans="1:97" s="2" customFormat="1" ht="15" customHeight="1">
      <c r="A398" s="41" t="s">
        <v>963</v>
      </c>
      <c r="B398" s="6" t="s">
        <v>964</v>
      </c>
      <c r="C398" s="6" t="s">
        <v>898</v>
      </c>
      <c r="D398" s="41" t="s">
        <v>828</v>
      </c>
      <c r="E398" s="234">
        <v>788</v>
      </c>
      <c r="F398" s="264"/>
      <c r="G398" s="264" t="s">
        <v>882</v>
      </c>
      <c r="H398" s="191"/>
      <c r="I398" s="280"/>
      <c r="J398" s="430"/>
      <c r="K398" s="72"/>
      <c r="L398" s="75"/>
      <c r="M398" s="117"/>
      <c r="N398" s="77"/>
      <c r="O398" s="75"/>
      <c r="P398" s="255"/>
      <c r="Q398" s="6"/>
      <c r="R398" s="72"/>
      <c r="S398" s="6"/>
      <c r="T398" s="117"/>
      <c r="U398" s="77"/>
      <c r="V398" s="88"/>
      <c r="W398" s="255"/>
      <c r="X398" s="6"/>
      <c r="Y398" s="88"/>
      <c r="Z398" s="6"/>
      <c r="AA398" s="164"/>
      <c r="AB398" s="77"/>
      <c r="AC398" s="88"/>
      <c r="AD398" s="280"/>
      <c r="AE398" s="43"/>
      <c r="AF398" s="88"/>
      <c r="AG398" s="6"/>
      <c r="AH398" s="122"/>
      <c r="AI398" s="77"/>
      <c r="AJ398" s="88"/>
      <c r="AK398" s="280"/>
      <c r="AL398" s="6"/>
      <c r="AM398" s="72"/>
      <c r="AN398" s="72"/>
      <c r="AO398" s="142"/>
      <c r="AP398" s="77"/>
      <c r="AQ398" s="72"/>
      <c r="AR398" s="280"/>
      <c r="AS398" s="6"/>
      <c r="AT398" s="72"/>
      <c r="AU398" s="72"/>
      <c r="AV398" s="142"/>
      <c r="AW398" s="167"/>
      <c r="AX398" s="75"/>
      <c r="AY398" s="255"/>
      <c r="AZ398" s="6"/>
      <c r="BA398" s="72"/>
      <c r="BB398" s="72"/>
      <c r="BC398" s="142"/>
      <c r="BD398" s="77"/>
      <c r="BE398" s="141"/>
      <c r="BF398" s="255"/>
      <c r="BG398" s="6"/>
      <c r="BH398" s="75"/>
      <c r="BI398" s="6"/>
      <c r="BJ398" s="164"/>
      <c r="BK398" s="167"/>
      <c r="BL398" s="75"/>
      <c r="BM398" s="152"/>
      <c r="BN398" s="191"/>
      <c r="BO398" s="75"/>
      <c r="BP398" s="6"/>
      <c r="BQ398" s="164"/>
      <c r="BR398" s="77"/>
      <c r="BS398" s="75"/>
      <c r="BT398" s="152"/>
      <c r="BU398" s="441"/>
      <c r="BV398" s="337"/>
      <c r="BW398" s="6"/>
      <c r="BX398" s="164"/>
      <c r="BY398" s="77"/>
      <c r="BZ398" s="337"/>
      <c r="CA398" s="337"/>
      <c r="CB398" s="337"/>
      <c r="CC398" s="141"/>
      <c r="CD398" s="337"/>
      <c r="CE398" s="142"/>
      <c r="CF398" s="218"/>
      <c r="CG398" s="141"/>
      <c r="CH398" s="337"/>
      <c r="CI398" s="141"/>
      <c r="CJ398" s="349"/>
      <c r="CK398" s="141"/>
      <c r="CL398" s="142"/>
      <c r="CM398" s="218"/>
      <c r="CN398" s="446"/>
      <c r="CO398" s="219"/>
      <c r="CP398" s="220">
        <f t="shared" si="503"/>
        <v>0</v>
      </c>
      <c r="CQ398" s="220"/>
      <c r="CR398" s="6"/>
      <c r="CS398" s="227" t="s">
        <v>42</v>
      </c>
    </row>
    <row r="399" spans="1:97" s="2" customFormat="1" ht="15" customHeight="1">
      <c r="A399" s="41" t="s">
        <v>965</v>
      </c>
      <c r="B399" s="6" t="s">
        <v>966</v>
      </c>
      <c r="C399" s="6" t="s">
        <v>898</v>
      </c>
      <c r="D399" s="41" t="s">
        <v>828</v>
      </c>
      <c r="E399" s="234">
        <v>1259</v>
      </c>
      <c r="F399" s="264"/>
      <c r="G399" s="264" t="s">
        <v>45</v>
      </c>
      <c r="H399" s="191">
        <v>3108667</v>
      </c>
      <c r="I399" s="280"/>
      <c r="J399" s="430"/>
      <c r="K399" s="72">
        <f t="shared" ref="K399:K403" si="506">I399*J399</f>
        <v>0</v>
      </c>
      <c r="L399" s="75">
        <f t="shared" ref="L399:L403" si="507">K399*20%</f>
        <v>0</v>
      </c>
      <c r="M399" s="117"/>
      <c r="N399" s="77" t="s">
        <v>899</v>
      </c>
      <c r="O399" s="75">
        <f t="shared" ref="O399:O403" si="508">K399-L399-M399</f>
        <v>0</v>
      </c>
      <c r="P399" s="255">
        <v>1084000</v>
      </c>
      <c r="Q399" s="6">
        <v>1.2E-2</v>
      </c>
      <c r="R399" s="72">
        <f t="shared" ref="R399:R404" si="509">P399*Q399</f>
        <v>13008</v>
      </c>
      <c r="S399" s="6"/>
      <c r="T399" s="117"/>
      <c r="U399" s="77"/>
      <c r="V399" s="88">
        <f t="shared" ref="V399:V404" si="510">R399-S399-T399</f>
        <v>13008</v>
      </c>
      <c r="W399" s="255">
        <v>1084000</v>
      </c>
      <c r="X399" s="42">
        <v>1.2999999999999999E-2</v>
      </c>
      <c r="Y399" s="88">
        <f t="shared" ref="Y399:Y404" si="511">W399*X399</f>
        <v>14092</v>
      </c>
      <c r="Z399" s="102"/>
      <c r="AA399" s="164"/>
      <c r="AB399" s="103"/>
      <c r="AC399" s="88">
        <f t="shared" ref="AC399:AC404" si="512">Y399-Z399-AA399</f>
        <v>14092</v>
      </c>
      <c r="AD399" s="402">
        <v>1084000</v>
      </c>
      <c r="AE399" s="43">
        <v>1.43E-2</v>
      </c>
      <c r="AF399" s="88">
        <f t="shared" ref="AF399:AF404" si="513">AD399*AE399</f>
        <v>15501.2</v>
      </c>
      <c r="AG399" s="102"/>
      <c r="AH399" s="122"/>
      <c r="AI399" s="77"/>
      <c r="AJ399" s="88">
        <f t="shared" ref="AJ399:AJ404" si="514">AF399-AG399-AH399</f>
        <v>15501.2</v>
      </c>
      <c r="AK399" s="402">
        <v>1084000</v>
      </c>
      <c r="AL399" s="6">
        <v>1.5301E-2</v>
      </c>
      <c r="AM399" s="72">
        <f t="shared" ref="AM399:AM404" si="515">AK399*AL399</f>
        <v>16586.284</v>
      </c>
      <c r="AN399" s="141"/>
      <c r="AO399" s="142"/>
      <c r="AP399" s="103"/>
      <c r="AQ399" s="72">
        <f t="shared" ref="AQ399:AQ404" si="516">AM399-AN399-AO399</f>
        <v>16586.284</v>
      </c>
      <c r="AR399" s="402">
        <v>1084000</v>
      </c>
      <c r="AS399" s="153">
        <v>1.6372000000000001E-2</v>
      </c>
      <c r="AT399" s="72">
        <f t="shared" ref="AT399:AT404" si="517">AR399*AS399</f>
        <v>17747.248</v>
      </c>
      <c r="AU399" s="72"/>
      <c r="AV399" s="142"/>
      <c r="AW399" s="167"/>
      <c r="AX399" s="75">
        <f t="shared" ref="AX399:AX404" si="518">AT399-AU399-AV399</f>
        <v>17747.248</v>
      </c>
      <c r="AY399" s="255">
        <v>14073000</v>
      </c>
      <c r="AZ399" s="6">
        <v>1.6469999999999999E-2</v>
      </c>
      <c r="BA399" s="72">
        <f t="shared" ref="BA399:BA404" si="519">AY399*AZ399</f>
        <v>231782.30999999997</v>
      </c>
      <c r="BB399" s="72"/>
      <c r="BC399" s="142"/>
      <c r="BD399" s="77"/>
      <c r="BE399" s="141">
        <f t="shared" ref="BE399:BE404" si="520">BA399-BB399-BC399</f>
        <v>231782.30999999997</v>
      </c>
      <c r="BF399" s="255">
        <v>14073000</v>
      </c>
      <c r="BG399" s="6">
        <v>1.7392000000000001E-2</v>
      </c>
      <c r="BH399" s="75">
        <f t="shared" ref="BH399:BH404" si="521">BF399*BG399</f>
        <v>244757.61600000001</v>
      </c>
      <c r="BI399" s="6"/>
      <c r="BJ399" s="164">
        <v>244757.61600000001</v>
      </c>
      <c r="BK399" s="167">
        <v>244757.61600000001</v>
      </c>
      <c r="BL399" s="75">
        <f t="shared" ref="BL399:BL404" si="522">BH399-BI399-BJ399</f>
        <v>0</v>
      </c>
      <c r="BM399" s="152">
        <v>14073000</v>
      </c>
      <c r="BN399" s="191">
        <v>1.8540000000000001E-2</v>
      </c>
      <c r="BO399" s="75">
        <f t="shared" ref="BO399:BO404" si="523">BM399*BN399</f>
        <v>260913.42</v>
      </c>
      <c r="BP399" s="6"/>
      <c r="BQ399" s="164">
        <v>260913.42</v>
      </c>
      <c r="BR399" s="77"/>
      <c r="BS399" s="75">
        <f t="shared" ref="BS399:BS404" si="524">BO399-BP399-BQ399</f>
        <v>0</v>
      </c>
      <c r="BT399" s="152">
        <v>14073000</v>
      </c>
      <c r="BU399" s="441">
        <v>1.9727000000000001E-2</v>
      </c>
      <c r="BV399" s="337">
        <f t="shared" ref="BV399:BV404" si="525">BT399*BU399</f>
        <v>277618.071</v>
      </c>
      <c r="BW399" s="6"/>
      <c r="BX399" s="164">
        <v>277618.071</v>
      </c>
      <c r="BY399" s="77"/>
      <c r="BZ399" s="337">
        <f t="shared" ref="BZ399:BZ404" si="526">BV399-BX399-BW399</f>
        <v>0</v>
      </c>
      <c r="CA399" s="152">
        <v>15000000</v>
      </c>
      <c r="CB399" s="459">
        <v>2.0773E-2</v>
      </c>
      <c r="CC399" s="141">
        <f t="shared" ref="CC399:CC404" si="527">CA399*CB399</f>
        <v>311595</v>
      </c>
      <c r="CD399" s="337"/>
      <c r="CE399" s="142">
        <v>311595</v>
      </c>
      <c r="CF399" s="218"/>
      <c r="CG399" s="141">
        <f t="shared" ref="CG399:CG404" si="528">CC399-CD399-CE399</f>
        <v>0</v>
      </c>
      <c r="CH399" s="152">
        <v>15000000</v>
      </c>
      <c r="CI399" s="444">
        <v>2.1852E-2</v>
      </c>
      <c r="CJ399" s="349">
        <f t="shared" ref="CJ399:CJ404" si="529">CH399*CI399</f>
        <v>327780</v>
      </c>
      <c r="CK399" s="141"/>
      <c r="CL399" s="142"/>
      <c r="CM399" s="218"/>
      <c r="CN399" s="445">
        <f t="shared" ref="CN399:CN404" si="530">CJ399-CK399-CL399</f>
        <v>327780</v>
      </c>
      <c r="CO399" s="219"/>
      <c r="CP399" s="220">
        <f t="shared" si="503"/>
        <v>636497.0419999999</v>
      </c>
      <c r="CQ399" s="220"/>
      <c r="CR399" s="6" t="s">
        <v>895</v>
      </c>
      <c r="CS399" s="226"/>
    </row>
    <row r="400" spans="1:97" s="2" customFormat="1" ht="15" customHeight="1">
      <c r="A400" s="41" t="s">
        <v>967</v>
      </c>
      <c r="B400" s="6" t="s">
        <v>968</v>
      </c>
      <c r="C400" s="6" t="s">
        <v>898</v>
      </c>
      <c r="D400" s="41" t="s">
        <v>828</v>
      </c>
      <c r="E400" s="234">
        <v>1260</v>
      </c>
      <c r="F400" s="264"/>
      <c r="G400" s="264" t="s">
        <v>45</v>
      </c>
      <c r="H400" s="191">
        <v>3108674</v>
      </c>
      <c r="I400" s="280"/>
      <c r="J400" s="430"/>
      <c r="K400" s="72">
        <f t="shared" si="506"/>
        <v>0</v>
      </c>
      <c r="L400" s="75">
        <f t="shared" si="507"/>
        <v>0</v>
      </c>
      <c r="M400" s="117"/>
      <c r="N400" s="77" t="s">
        <v>899</v>
      </c>
      <c r="O400" s="75">
        <f t="shared" si="508"/>
        <v>0</v>
      </c>
      <c r="P400" s="255">
        <v>710500</v>
      </c>
      <c r="Q400" s="6">
        <v>1.2E-2</v>
      </c>
      <c r="R400" s="72">
        <f t="shared" si="509"/>
        <v>8526</v>
      </c>
      <c r="S400" s="6"/>
      <c r="T400" s="117"/>
      <c r="U400" s="77"/>
      <c r="V400" s="88">
        <f t="shared" si="510"/>
        <v>8526</v>
      </c>
      <c r="W400" s="255">
        <v>710500</v>
      </c>
      <c r="X400" s="42">
        <v>1.2999999999999999E-2</v>
      </c>
      <c r="Y400" s="88">
        <f t="shared" si="511"/>
        <v>9236.5</v>
      </c>
      <c r="Z400" s="102"/>
      <c r="AA400" s="164"/>
      <c r="AB400" s="103"/>
      <c r="AC400" s="88">
        <f t="shared" si="512"/>
        <v>9236.5</v>
      </c>
      <c r="AD400" s="402">
        <v>710500</v>
      </c>
      <c r="AE400" s="43">
        <v>1.43E-2</v>
      </c>
      <c r="AF400" s="88">
        <f t="shared" si="513"/>
        <v>10160.15</v>
      </c>
      <c r="AG400" s="102"/>
      <c r="AH400" s="122"/>
      <c r="AI400" s="77"/>
      <c r="AJ400" s="88">
        <f t="shared" si="514"/>
        <v>10160.15</v>
      </c>
      <c r="AK400" s="402">
        <v>710500</v>
      </c>
      <c r="AL400" s="6">
        <v>1.5301E-2</v>
      </c>
      <c r="AM400" s="72">
        <f t="shared" si="515"/>
        <v>10871.360500000001</v>
      </c>
      <c r="AN400" s="141"/>
      <c r="AO400" s="142"/>
      <c r="AP400" s="103"/>
      <c r="AQ400" s="72">
        <f t="shared" si="516"/>
        <v>10871.360500000001</v>
      </c>
      <c r="AR400" s="402">
        <v>710500</v>
      </c>
      <c r="AS400" s="153">
        <v>1.6372000000000001E-2</v>
      </c>
      <c r="AT400" s="72">
        <f t="shared" si="517"/>
        <v>11632.306</v>
      </c>
      <c r="AU400" s="72"/>
      <c r="AV400" s="142"/>
      <c r="AW400" s="167"/>
      <c r="AX400" s="75">
        <f t="shared" si="518"/>
        <v>11632.306</v>
      </c>
      <c r="AY400" s="255">
        <v>3892800</v>
      </c>
      <c r="AZ400" s="6">
        <v>1.6469999999999999E-2</v>
      </c>
      <c r="BA400" s="72">
        <f t="shared" si="519"/>
        <v>64114.415999999997</v>
      </c>
      <c r="BB400" s="72"/>
      <c r="BC400" s="142"/>
      <c r="BD400" s="77"/>
      <c r="BE400" s="141">
        <f t="shared" si="520"/>
        <v>64114.415999999997</v>
      </c>
      <c r="BF400" s="255">
        <v>3892800</v>
      </c>
      <c r="BG400" s="6">
        <v>1.7392000000000001E-2</v>
      </c>
      <c r="BH400" s="75">
        <f t="shared" si="521"/>
        <v>67703.577600000004</v>
      </c>
      <c r="BI400" s="6"/>
      <c r="BJ400" s="164">
        <v>67703.577600000004</v>
      </c>
      <c r="BK400" s="167">
        <v>67703.577600000004</v>
      </c>
      <c r="BL400" s="75">
        <f t="shared" si="522"/>
        <v>0</v>
      </c>
      <c r="BM400" s="152">
        <v>3892800</v>
      </c>
      <c r="BN400" s="191">
        <v>1.8540000000000001E-2</v>
      </c>
      <c r="BO400" s="75">
        <f t="shared" si="523"/>
        <v>72172.512000000002</v>
      </c>
      <c r="BP400" s="6"/>
      <c r="BQ400" s="164">
        <v>72172.512000000002</v>
      </c>
      <c r="BR400" s="77"/>
      <c r="BS400" s="75">
        <f t="shared" si="524"/>
        <v>0</v>
      </c>
      <c r="BT400" s="152">
        <v>3892800</v>
      </c>
      <c r="BU400" s="441">
        <v>1.9727000000000001E-2</v>
      </c>
      <c r="BV400" s="337">
        <f t="shared" si="525"/>
        <v>76793.265599999999</v>
      </c>
      <c r="BW400" s="6"/>
      <c r="BX400" s="164">
        <v>76793.265599999999</v>
      </c>
      <c r="BY400" s="77"/>
      <c r="BZ400" s="337">
        <f t="shared" si="526"/>
        <v>0</v>
      </c>
      <c r="CA400" s="152">
        <v>4000000</v>
      </c>
      <c r="CB400" s="459">
        <v>2.0773E-2</v>
      </c>
      <c r="CC400" s="141">
        <f t="shared" si="527"/>
        <v>83092</v>
      </c>
      <c r="CD400" s="337"/>
      <c r="CE400" s="142">
        <v>83092</v>
      </c>
      <c r="CF400" s="218"/>
      <c r="CG400" s="141">
        <f t="shared" si="528"/>
        <v>0</v>
      </c>
      <c r="CH400" s="152">
        <v>4000000</v>
      </c>
      <c r="CI400" s="444">
        <v>2.1852E-2</v>
      </c>
      <c r="CJ400" s="349">
        <f t="shared" si="529"/>
        <v>87408</v>
      </c>
      <c r="CK400" s="141"/>
      <c r="CL400" s="142"/>
      <c r="CM400" s="218"/>
      <c r="CN400" s="445">
        <f t="shared" si="530"/>
        <v>87408</v>
      </c>
      <c r="CO400" s="219"/>
      <c r="CP400" s="220">
        <f t="shared" si="503"/>
        <v>201948.73249999998</v>
      </c>
      <c r="CQ400" s="220"/>
      <c r="CR400" s="6" t="s">
        <v>895</v>
      </c>
      <c r="CS400" s="226"/>
    </row>
    <row r="401" spans="1:97" s="3" customFormat="1" ht="15" customHeight="1">
      <c r="A401" s="41" t="s">
        <v>969</v>
      </c>
      <c r="B401" s="6" t="s">
        <v>970</v>
      </c>
      <c r="C401" s="6" t="s">
        <v>898</v>
      </c>
      <c r="D401" s="274" t="s">
        <v>828</v>
      </c>
      <c r="E401" s="234">
        <v>1261</v>
      </c>
      <c r="F401" s="264"/>
      <c r="G401" s="264" t="s">
        <v>45</v>
      </c>
      <c r="H401" s="191">
        <v>3108682</v>
      </c>
      <c r="I401" s="280"/>
      <c r="J401" s="431"/>
      <c r="K401" s="72">
        <f t="shared" si="506"/>
        <v>0</v>
      </c>
      <c r="L401" s="166">
        <f t="shared" si="507"/>
        <v>0</v>
      </c>
      <c r="M401" s="73"/>
      <c r="N401" s="77" t="s">
        <v>899</v>
      </c>
      <c r="O401" s="75">
        <f t="shared" si="508"/>
        <v>0</v>
      </c>
      <c r="P401" s="151">
        <v>334200</v>
      </c>
      <c r="Q401" s="56">
        <v>1.2E-2</v>
      </c>
      <c r="R401" s="72">
        <f t="shared" si="509"/>
        <v>4010.4</v>
      </c>
      <c r="S401" s="56"/>
      <c r="T401" s="73"/>
      <c r="U401" s="147"/>
      <c r="V401" s="88">
        <f t="shared" si="510"/>
        <v>4010.4</v>
      </c>
      <c r="W401" s="151">
        <v>334200</v>
      </c>
      <c r="X401" s="78">
        <v>1.2999999999999999E-2</v>
      </c>
      <c r="Y401" s="88">
        <f t="shared" si="511"/>
        <v>4344.5999999999995</v>
      </c>
      <c r="Z401" s="102"/>
      <c r="AA401" s="432"/>
      <c r="AB401" s="149"/>
      <c r="AC401" s="88">
        <f t="shared" si="512"/>
        <v>4344.5999999999995</v>
      </c>
      <c r="AD401" s="402">
        <v>334200</v>
      </c>
      <c r="AE401" s="43">
        <v>1.43E-2</v>
      </c>
      <c r="AF401" s="88">
        <f t="shared" si="513"/>
        <v>4779.0600000000004</v>
      </c>
      <c r="AG401" s="102"/>
      <c r="AH401" s="122"/>
      <c r="AI401" s="147"/>
      <c r="AJ401" s="88">
        <f t="shared" si="514"/>
        <v>4779.0600000000004</v>
      </c>
      <c r="AK401" s="402">
        <v>334200</v>
      </c>
      <c r="AL401" s="6">
        <v>1.5301E-2</v>
      </c>
      <c r="AM401" s="72">
        <f t="shared" si="515"/>
        <v>5113.5942000000005</v>
      </c>
      <c r="AN401" s="141"/>
      <c r="AO401" s="142"/>
      <c r="AP401" s="149"/>
      <c r="AQ401" s="72">
        <f t="shared" si="516"/>
        <v>5113.5942000000005</v>
      </c>
      <c r="AR401" s="402">
        <v>334200</v>
      </c>
      <c r="AS401" s="153">
        <v>1.6372000000000001E-2</v>
      </c>
      <c r="AT401" s="72">
        <f t="shared" si="517"/>
        <v>5471.5224000000007</v>
      </c>
      <c r="AU401" s="72"/>
      <c r="AV401" s="142"/>
      <c r="AW401" s="165"/>
      <c r="AX401" s="75">
        <f t="shared" si="518"/>
        <v>5471.5224000000007</v>
      </c>
      <c r="AY401" s="151">
        <v>419900</v>
      </c>
      <c r="AZ401" s="6">
        <v>1.6469999999999999E-2</v>
      </c>
      <c r="BA401" s="72">
        <f t="shared" si="519"/>
        <v>6915.7529999999997</v>
      </c>
      <c r="BB401" s="72"/>
      <c r="BC401" s="142"/>
      <c r="BD401" s="147"/>
      <c r="BE401" s="141">
        <f t="shared" si="520"/>
        <v>6915.7529999999997</v>
      </c>
      <c r="BF401" s="151">
        <v>419900</v>
      </c>
      <c r="BG401" s="56">
        <v>1.7392000000000001E-2</v>
      </c>
      <c r="BH401" s="166">
        <f t="shared" si="521"/>
        <v>7302.9008000000003</v>
      </c>
      <c r="BI401" s="56"/>
      <c r="BJ401" s="164">
        <v>7302.9008000000003</v>
      </c>
      <c r="BK401" s="165">
        <v>7302.9008000000003</v>
      </c>
      <c r="BL401" s="166">
        <f t="shared" si="522"/>
        <v>0</v>
      </c>
      <c r="BM401" s="438">
        <v>419900</v>
      </c>
      <c r="BN401" s="58">
        <v>1.8540000000000001E-2</v>
      </c>
      <c r="BO401" s="166">
        <f t="shared" si="523"/>
        <v>7784.9460000000008</v>
      </c>
      <c r="BP401" s="56"/>
      <c r="BQ401" s="164">
        <v>7784.9459999999999</v>
      </c>
      <c r="BR401" s="147"/>
      <c r="BS401" s="166">
        <f t="shared" si="524"/>
        <v>0</v>
      </c>
      <c r="BT401" s="438">
        <v>419900</v>
      </c>
      <c r="BU401" s="443">
        <v>1.9727000000000001E-2</v>
      </c>
      <c r="BV401" s="190">
        <f t="shared" si="525"/>
        <v>8283.3672999999999</v>
      </c>
      <c r="BW401" s="56"/>
      <c r="BX401" s="164">
        <v>8283.3672999999999</v>
      </c>
      <c r="BY401" s="147"/>
      <c r="BZ401" s="190">
        <f t="shared" si="526"/>
        <v>0</v>
      </c>
      <c r="CA401" s="152">
        <v>450000</v>
      </c>
      <c r="CB401" s="460">
        <v>2.0773E-2</v>
      </c>
      <c r="CC401" s="194">
        <f t="shared" si="527"/>
        <v>9347.85</v>
      </c>
      <c r="CD401" s="190"/>
      <c r="CE401" s="142">
        <v>9347.85</v>
      </c>
      <c r="CF401" s="204"/>
      <c r="CG401" s="194">
        <f t="shared" si="528"/>
        <v>0</v>
      </c>
      <c r="CH401" s="152">
        <v>450000</v>
      </c>
      <c r="CI401" s="444">
        <v>2.1852E-2</v>
      </c>
      <c r="CJ401" s="349">
        <f t="shared" si="529"/>
        <v>9833.4</v>
      </c>
      <c r="CK401" s="194"/>
      <c r="CL401" s="142"/>
      <c r="CM401" s="218"/>
      <c r="CN401" s="445">
        <f t="shared" si="530"/>
        <v>9833.4</v>
      </c>
      <c r="CO401" s="219"/>
      <c r="CP401" s="220">
        <f t="shared" si="503"/>
        <v>40468.329600000005</v>
      </c>
      <c r="CQ401" s="221"/>
      <c r="CR401" s="56" t="s">
        <v>895</v>
      </c>
      <c r="CS401" s="228"/>
    </row>
    <row r="402" spans="1:97" s="2" customFormat="1" ht="15" customHeight="1">
      <c r="A402" s="41" t="s">
        <v>971</v>
      </c>
      <c r="B402" s="6" t="s">
        <v>972</v>
      </c>
      <c r="C402" s="6" t="s">
        <v>898</v>
      </c>
      <c r="D402" s="41" t="s">
        <v>828</v>
      </c>
      <c r="E402" s="234">
        <v>1262</v>
      </c>
      <c r="F402" s="264"/>
      <c r="G402" s="264" t="s">
        <v>882</v>
      </c>
      <c r="H402" s="191">
        <v>3108699</v>
      </c>
      <c r="I402" s="280"/>
      <c r="J402" s="430"/>
      <c r="K402" s="72">
        <f t="shared" si="506"/>
        <v>0</v>
      </c>
      <c r="L402" s="75">
        <f t="shared" si="507"/>
        <v>0</v>
      </c>
      <c r="M402" s="117"/>
      <c r="N402" s="77" t="s">
        <v>899</v>
      </c>
      <c r="O402" s="75">
        <f t="shared" si="508"/>
        <v>0</v>
      </c>
      <c r="P402" s="255">
        <v>820000</v>
      </c>
      <c r="Q402" s="6">
        <v>1.2E-2</v>
      </c>
      <c r="R402" s="72">
        <f t="shared" si="509"/>
        <v>9840</v>
      </c>
      <c r="S402" s="6"/>
      <c r="T402" s="117"/>
      <c r="U402" s="77"/>
      <c r="V402" s="88">
        <f t="shared" si="510"/>
        <v>9840</v>
      </c>
      <c r="W402" s="255">
        <v>820000</v>
      </c>
      <c r="X402" s="42">
        <v>1.2999999999999999E-2</v>
      </c>
      <c r="Y402" s="88">
        <f t="shared" si="511"/>
        <v>10660</v>
      </c>
      <c r="Z402" s="102"/>
      <c r="AA402" s="164"/>
      <c r="AB402" s="103"/>
      <c r="AC402" s="88">
        <f t="shared" si="512"/>
        <v>10660</v>
      </c>
      <c r="AD402" s="402">
        <v>820000</v>
      </c>
      <c r="AE402" s="43">
        <v>1.43E-2</v>
      </c>
      <c r="AF402" s="88">
        <f t="shared" si="513"/>
        <v>11726</v>
      </c>
      <c r="AG402" s="102"/>
      <c r="AH402" s="122"/>
      <c r="AI402" s="103"/>
      <c r="AJ402" s="88">
        <f t="shared" si="514"/>
        <v>11726</v>
      </c>
      <c r="AK402" s="402">
        <v>820000</v>
      </c>
      <c r="AL402" s="6">
        <v>1.5301E-2</v>
      </c>
      <c r="AM402" s="72">
        <f t="shared" si="515"/>
        <v>12546.82</v>
      </c>
      <c r="AN402" s="141"/>
      <c r="AO402" s="142"/>
      <c r="AP402" s="103"/>
      <c r="AQ402" s="72">
        <f t="shared" si="516"/>
        <v>12546.82</v>
      </c>
      <c r="AR402" s="402">
        <v>820000</v>
      </c>
      <c r="AS402" s="153">
        <v>1.6372000000000001E-2</v>
      </c>
      <c r="AT402" s="72">
        <f t="shared" si="517"/>
        <v>13425.04</v>
      </c>
      <c r="AU402" s="72"/>
      <c r="AV402" s="142"/>
      <c r="AW402" s="218"/>
      <c r="AX402" s="75">
        <f t="shared" si="518"/>
        <v>13425.04</v>
      </c>
      <c r="AY402" s="255">
        <v>77900</v>
      </c>
      <c r="AZ402" s="6">
        <v>1.6469999999999999E-2</v>
      </c>
      <c r="BA402" s="72">
        <f t="shared" si="519"/>
        <v>1283.0129999999999</v>
      </c>
      <c r="BB402" s="141"/>
      <c r="BC402" s="142"/>
      <c r="BD402" s="103"/>
      <c r="BE402" s="141">
        <f t="shared" si="520"/>
        <v>1283.0129999999999</v>
      </c>
      <c r="BF402" s="255">
        <v>77900</v>
      </c>
      <c r="BG402" s="6">
        <v>1.7392000000000001E-2</v>
      </c>
      <c r="BH402" s="75">
        <f t="shared" si="521"/>
        <v>1354.8368</v>
      </c>
      <c r="BI402" s="6"/>
      <c r="BJ402" s="164">
        <v>1354.8368</v>
      </c>
      <c r="BK402" s="167">
        <v>1354.8368</v>
      </c>
      <c r="BL402" s="75">
        <f t="shared" si="522"/>
        <v>0</v>
      </c>
      <c r="BM402" s="152">
        <v>77900</v>
      </c>
      <c r="BN402" s="191">
        <v>1.8540000000000001E-2</v>
      </c>
      <c r="BO402" s="75">
        <f t="shared" si="523"/>
        <v>1444.2660000000001</v>
      </c>
      <c r="BP402" s="6"/>
      <c r="BQ402" s="164">
        <v>1444.2660000000001</v>
      </c>
      <c r="BR402" s="77"/>
      <c r="BS402" s="75">
        <f t="shared" si="524"/>
        <v>0</v>
      </c>
      <c r="BT402" s="152">
        <v>77900</v>
      </c>
      <c r="BU402" s="441">
        <v>1.9727000000000001E-2</v>
      </c>
      <c r="BV402" s="337">
        <f t="shared" si="525"/>
        <v>1536.7333000000001</v>
      </c>
      <c r="BW402" s="6"/>
      <c r="BX402" s="164">
        <v>1536.7333000000001</v>
      </c>
      <c r="BY402" s="77"/>
      <c r="BZ402" s="337">
        <f t="shared" si="526"/>
        <v>0</v>
      </c>
      <c r="CA402" s="152">
        <v>4200000</v>
      </c>
      <c r="CB402" s="459">
        <v>2.0773E-2</v>
      </c>
      <c r="CC402" s="141">
        <f t="shared" si="527"/>
        <v>87246.6</v>
      </c>
      <c r="CD402" s="337"/>
      <c r="CE402" s="142">
        <v>87246.6</v>
      </c>
      <c r="CF402" s="218"/>
      <c r="CG402" s="141">
        <f t="shared" si="528"/>
        <v>0</v>
      </c>
      <c r="CH402" s="152">
        <v>4200000</v>
      </c>
      <c r="CI402" s="444">
        <v>2.1852E-2</v>
      </c>
      <c r="CJ402" s="349">
        <f t="shared" si="529"/>
        <v>91778.4</v>
      </c>
      <c r="CK402" s="141"/>
      <c r="CL402" s="142"/>
      <c r="CM402" s="218"/>
      <c r="CN402" s="445">
        <f t="shared" si="530"/>
        <v>91778.4</v>
      </c>
      <c r="CO402" s="219"/>
      <c r="CP402" s="220">
        <f t="shared" si="503"/>
        <v>151259.27299999999</v>
      </c>
      <c r="CQ402" s="220"/>
      <c r="CR402" s="6" t="s">
        <v>895</v>
      </c>
      <c r="CS402" s="227" t="s">
        <v>42</v>
      </c>
    </row>
    <row r="403" spans="1:97" s="2" customFormat="1" ht="15" customHeight="1">
      <c r="A403" s="41" t="s">
        <v>973</v>
      </c>
      <c r="B403" s="6" t="s">
        <v>974</v>
      </c>
      <c r="C403" s="6" t="s">
        <v>898</v>
      </c>
      <c r="D403" s="41" t="s">
        <v>828</v>
      </c>
      <c r="E403" s="234">
        <v>1268</v>
      </c>
      <c r="F403" s="264"/>
      <c r="G403" s="264" t="s">
        <v>882</v>
      </c>
      <c r="H403" s="191">
        <v>3108700</v>
      </c>
      <c r="I403" s="280"/>
      <c r="J403" s="430"/>
      <c r="K403" s="72">
        <f t="shared" si="506"/>
        <v>0</v>
      </c>
      <c r="L403" s="75">
        <f t="shared" si="507"/>
        <v>0</v>
      </c>
      <c r="M403" s="117"/>
      <c r="N403" s="77" t="s">
        <v>899</v>
      </c>
      <c r="O403" s="75">
        <f t="shared" si="508"/>
        <v>0</v>
      </c>
      <c r="P403" s="255">
        <v>1185300</v>
      </c>
      <c r="Q403" s="6">
        <v>1.2E-2</v>
      </c>
      <c r="R403" s="72">
        <f t="shared" si="509"/>
        <v>14223.6</v>
      </c>
      <c r="S403" s="6"/>
      <c r="T403" s="117"/>
      <c r="U403" s="77"/>
      <c r="V403" s="88">
        <f t="shared" si="510"/>
        <v>14223.6</v>
      </c>
      <c r="W403" s="453">
        <v>1185300</v>
      </c>
      <c r="X403" s="42">
        <v>1.2999999999999999E-2</v>
      </c>
      <c r="Y403" s="88">
        <f t="shared" si="511"/>
        <v>15408.9</v>
      </c>
      <c r="Z403" s="102"/>
      <c r="AA403" s="164"/>
      <c r="AB403" s="103"/>
      <c r="AC403" s="88">
        <f t="shared" si="512"/>
        <v>15408.9</v>
      </c>
      <c r="AD403" s="402">
        <v>1185300</v>
      </c>
      <c r="AE403" s="43">
        <v>1.43E-2</v>
      </c>
      <c r="AF403" s="88">
        <f t="shared" si="513"/>
        <v>16949.79</v>
      </c>
      <c r="AG403" s="102"/>
      <c r="AH403" s="122"/>
      <c r="AI403" s="103"/>
      <c r="AJ403" s="88">
        <f t="shared" si="514"/>
        <v>16949.79</v>
      </c>
      <c r="AK403" s="402">
        <v>1185300</v>
      </c>
      <c r="AL403" s="6">
        <v>1.5301E-2</v>
      </c>
      <c r="AM403" s="72">
        <f t="shared" si="515"/>
        <v>18136.275300000001</v>
      </c>
      <c r="AN403" s="141"/>
      <c r="AO403" s="142"/>
      <c r="AP403" s="103"/>
      <c r="AQ403" s="72">
        <f t="shared" si="516"/>
        <v>18136.275300000001</v>
      </c>
      <c r="AR403" s="402">
        <v>1185300</v>
      </c>
      <c r="AS403" s="153">
        <v>1.6372000000000001E-2</v>
      </c>
      <c r="AT403" s="72">
        <f t="shared" si="517"/>
        <v>19405.731600000003</v>
      </c>
      <c r="AU403" s="72"/>
      <c r="AV403" s="142"/>
      <c r="AW403" s="218"/>
      <c r="AX403" s="75">
        <f t="shared" si="518"/>
        <v>19405.731600000003</v>
      </c>
      <c r="AY403" s="255">
        <v>2793700</v>
      </c>
      <c r="AZ403" s="6">
        <v>1.6469999999999999E-2</v>
      </c>
      <c r="BA403" s="72">
        <f t="shared" si="519"/>
        <v>46012.238999999994</v>
      </c>
      <c r="BB403" s="141"/>
      <c r="BC403" s="142"/>
      <c r="BD403" s="103"/>
      <c r="BE403" s="141">
        <f t="shared" si="520"/>
        <v>46012.238999999994</v>
      </c>
      <c r="BF403" s="255">
        <v>2793700</v>
      </c>
      <c r="BG403" s="6">
        <v>1.7392000000000001E-2</v>
      </c>
      <c r="BH403" s="75">
        <f t="shared" si="521"/>
        <v>48588.030400000003</v>
      </c>
      <c r="BI403" s="6"/>
      <c r="BJ403" s="164">
        <v>48588.030400000003</v>
      </c>
      <c r="BK403" s="167">
        <v>48588.030400000003</v>
      </c>
      <c r="BL403" s="75">
        <f t="shared" si="522"/>
        <v>0</v>
      </c>
      <c r="BM403" s="152">
        <v>2793700</v>
      </c>
      <c r="BN403" s="191">
        <v>1.8540000000000001E-2</v>
      </c>
      <c r="BO403" s="75">
        <f t="shared" si="523"/>
        <v>51795.198000000004</v>
      </c>
      <c r="BP403" s="6"/>
      <c r="BQ403" s="164">
        <v>51795.197999999997</v>
      </c>
      <c r="BR403" s="77"/>
      <c r="BS403" s="75">
        <f t="shared" si="524"/>
        <v>0</v>
      </c>
      <c r="BT403" s="152">
        <v>2793700</v>
      </c>
      <c r="BU403" s="441">
        <v>1.9727000000000001E-2</v>
      </c>
      <c r="BV403" s="337">
        <f t="shared" si="525"/>
        <v>55111.319900000002</v>
      </c>
      <c r="BW403" s="6"/>
      <c r="BX403" s="164">
        <v>55111.319900000002</v>
      </c>
      <c r="BY403" s="77"/>
      <c r="BZ403" s="337">
        <f t="shared" si="526"/>
        <v>0</v>
      </c>
      <c r="CA403" s="152">
        <v>3000000</v>
      </c>
      <c r="CB403" s="459">
        <v>2.0773E-2</v>
      </c>
      <c r="CC403" s="141">
        <f t="shared" si="527"/>
        <v>62319</v>
      </c>
      <c r="CD403" s="337"/>
      <c r="CE403" s="142">
        <v>62319</v>
      </c>
      <c r="CF403" s="218"/>
      <c r="CG403" s="141">
        <f t="shared" si="528"/>
        <v>0</v>
      </c>
      <c r="CH403" s="152">
        <v>3000000</v>
      </c>
      <c r="CI403" s="444">
        <v>2.1852E-2</v>
      </c>
      <c r="CJ403" s="349">
        <f t="shared" si="529"/>
        <v>65556</v>
      </c>
      <c r="CK403" s="141"/>
      <c r="CL403" s="142"/>
      <c r="CM403" s="218"/>
      <c r="CN403" s="445">
        <f t="shared" si="530"/>
        <v>65556</v>
      </c>
      <c r="CO403" s="219"/>
      <c r="CP403" s="220">
        <f t="shared" si="503"/>
        <v>195692.53589999999</v>
      </c>
      <c r="CQ403" s="220"/>
      <c r="CR403" s="6" t="s">
        <v>895</v>
      </c>
      <c r="CS403" s="226"/>
    </row>
    <row r="404" spans="1:97" s="3" customFormat="1" ht="15" customHeight="1">
      <c r="A404" s="41" t="s">
        <v>975</v>
      </c>
      <c r="B404" s="6" t="s">
        <v>976</v>
      </c>
      <c r="C404" s="6" t="s">
        <v>898</v>
      </c>
      <c r="D404" s="274" t="s">
        <v>828</v>
      </c>
      <c r="E404" s="234">
        <v>1275</v>
      </c>
      <c r="F404" s="264"/>
      <c r="G404" s="264" t="s">
        <v>882</v>
      </c>
      <c r="H404" s="191"/>
      <c r="I404" s="280"/>
      <c r="J404" s="431"/>
      <c r="K404" s="72"/>
      <c r="L404" s="166"/>
      <c r="M404" s="73"/>
      <c r="N404" s="77"/>
      <c r="O404" s="75"/>
      <c r="P404" s="151">
        <v>321200</v>
      </c>
      <c r="Q404" s="56">
        <v>1.2E-2</v>
      </c>
      <c r="R404" s="72">
        <f t="shared" si="509"/>
        <v>3854.4</v>
      </c>
      <c r="S404" s="56"/>
      <c r="T404" s="73"/>
      <c r="U404" s="147"/>
      <c r="V404" s="88">
        <f t="shared" si="510"/>
        <v>3854.4</v>
      </c>
      <c r="W404" s="454">
        <v>321200</v>
      </c>
      <c r="X404" s="78">
        <v>1.2999999999999999E-2</v>
      </c>
      <c r="Y404" s="88">
        <f t="shared" si="511"/>
        <v>4175.5999999999995</v>
      </c>
      <c r="Z404" s="102"/>
      <c r="AA404" s="432"/>
      <c r="AB404" s="149"/>
      <c r="AC404" s="88">
        <f t="shared" si="512"/>
        <v>4175.5999999999995</v>
      </c>
      <c r="AD404" s="402">
        <v>321200</v>
      </c>
      <c r="AE404" s="43">
        <v>1.43E-2</v>
      </c>
      <c r="AF404" s="88">
        <f t="shared" si="513"/>
        <v>4593.16</v>
      </c>
      <c r="AG404" s="102"/>
      <c r="AH404" s="122"/>
      <c r="AI404" s="149"/>
      <c r="AJ404" s="88">
        <f t="shared" si="514"/>
        <v>4593.16</v>
      </c>
      <c r="AK404" s="402">
        <v>321200</v>
      </c>
      <c r="AL404" s="6">
        <v>1.5301E-2</v>
      </c>
      <c r="AM404" s="72">
        <f t="shared" si="515"/>
        <v>4914.6812</v>
      </c>
      <c r="AN404" s="141"/>
      <c r="AO404" s="142"/>
      <c r="AP404" s="149"/>
      <c r="AQ404" s="72">
        <f t="shared" si="516"/>
        <v>4914.6812</v>
      </c>
      <c r="AR404" s="402">
        <v>321200</v>
      </c>
      <c r="AS404" s="153">
        <v>1.6372000000000001E-2</v>
      </c>
      <c r="AT404" s="72">
        <f t="shared" si="517"/>
        <v>5258.6864000000005</v>
      </c>
      <c r="AU404" s="72"/>
      <c r="AV404" s="142"/>
      <c r="AW404" s="204"/>
      <c r="AX404" s="75">
        <f t="shared" si="518"/>
        <v>5258.6864000000005</v>
      </c>
      <c r="AY404" s="151">
        <v>0</v>
      </c>
      <c r="AZ404" s="6">
        <v>1.6469999999999999E-2</v>
      </c>
      <c r="BA404" s="72">
        <f t="shared" si="519"/>
        <v>0</v>
      </c>
      <c r="BB404" s="141"/>
      <c r="BC404" s="142"/>
      <c r="BD404" s="149"/>
      <c r="BE404" s="141">
        <f t="shared" si="520"/>
        <v>0</v>
      </c>
      <c r="BF404" s="151">
        <v>0</v>
      </c>
      <c r="BG404" s="56"/>
      <c r="BH404" s="166">
        <f t="shared" si="521"/>
        <v>0</v>
      </c>
      <c r="BI404" s="56"/>
      <c r="BJ404" s="164"/>
      <c r="BK404" s="165"/>
      <c r="BL404" s="166">
        <f t="shared" si="522"/>
        <v>0</v>
      </c>
      <c r="BM404" s="438">
        <v>0</v>
      </c>
      <c r="BN404" s="58">
        <v>1.8540000000000001E-2</v>
      </c>
      <c r="BO404" s="166">
        <f t="shared" si="523"/>
        <v>0</v>
      </c>
      <c r="BP404" s="56"/>
      <c r="BQ404" s="164"/>
      <c r="BR404" s="147"/>
      <c r="BS404" s="166">
        <f t="shared" si="524"/>
        <v>0</v>
      </c>
      <c r="BT404" s="438">
        <v>0</v>
      </c>
      <c r="BU404" s="443">
        <v>1.9727000000000001E-2</v>
      </c>
      <c r="BV404" s="190">
        <f t="shared" si="525"/>
        <v>0</v>
      </c>
      <c r="BW404" s="56"/>
      <c r="BX404" s="164"/>
      <c r="BY404" s="147"/>
      <c r="BZ404" s="190">
        <f t="shared" si="526"/>
        <v>0</v>
      </c>
      <c r="CA404" s="152">
        <v>500000</v>
      </c>
      <c r="CB404" s="460">
        <v>2.0773E-2</v>
      </c>
      <c r="CC404" s="194">
        <f t="shared" si="527"/>
        <v>10386.5</v>
      </c>
      <c r="CD404" s="190"/>
      <c r="CE404" s="142"/>
      <c r="CF404" s="204"/>
      <c r="CG404" s="194">
        <f t="shared" si="528"/>
        <v>10386.5</v>
      </c>
      <c r="CH404" s="152">
        <v>500000</v>
      </c>
      <c r="CI404" s="444">
        <v>2.1852E-2</v>
      </c>
      <c r="CJ404" s="349">
        <f t="shared" si="529"/>
        <v>10926</v>
      </c>
      <c r="CK404" s="194"/>
      <c r="CL404" s="142"/>
      <c r="CM404" s="218"/>
      <c r="CN404" s="446">
        <f t="shared" si="530"/>
        <v>10926</v>
      </c>
      <c r="CO404" s="219"/>
      <c r="CP404" s="220">
        <f t="shared" si="503"/>
        <v>44109.027600000001</v>
      </c>
      <c r="CQ404" s="221"/>
      <c r="CR404" s="56" t="s">
        <v>977</v>
      </c>
      <c r="CS404" s="228"/>
    </row>
    <row r="405" spans="1:97" s="2" customFormat="1" ht="15" customHeight="1">
      <c r="A405" s="41" t="s">
        <v>3622</v>
      </c>
      <c r="B405" s="6" t="s">
        <v>978</v>
      </c>
      <c r="C405" s="6" t="s">
        <v>898</v>
      </c>
      <c r="D405" s="41" t="s">
        <v>828</v>
      </c>
      <c r="E405" s="234">
        <v>1286</v>
      </c>
      <c r="F405" s="264"/>
      <c r="G405" s="264" t="s">
        <v>882</v>
      </c>
      <c r="H405" s="191"/>
      <c r="I405" s="280"/>
      <c r="J405" s="430"/>
      <c r="K405" s="72"/>
      <c r="L405" s="75"/>
      <c r="M405" s="117"/>
      <c r="N405" s="77"/>
      <c r="O405" s="75"/>
      <c r="P405" s="255"/>
      <c r="Q405" s="6"/>
      <c r="R405" s="72"/>
      <c r="S405" s="6"/>
      <c r="T405" s="117"/>
      <c r="U405" s="77"/>
      <c r="V405" s="88"/>
      <c r="W405" s="453"/>
      <c r="X405" s="42"/>
      <c r="Y405" s="88"/>
      <c r="Z405" s="102"/>
      <c r="AA405" s="164"/>
      <c r="AB405" s="103"/>
      <c r="AC405" s="88"/>
      <c r="AD405" s="402"/>
      <c r="AE405" s="43"/>
      <c r="AF405" s="88"/>
      <c r="AG405" s="102"/>
      <c r="AH405" s="122"/>
      <c r="AI405" s="103"/>
      <c r="AJ405" s="88"/>
      <c r="AK405" s="402"/>
      <c r="AL405" s="6"/>
      <c r="AM405" s="72"/>
      <c r="AN405" s="141"/>
      <c r="AO405" s="142"/>
      <c r="AP405" s="103"/>
      <c r="AQ405" s="72"/>
      <c r="AR405" s="402"/>
      <c r="AS405" s="153"/>
      <c r="AT405" s="72"/>
      <c r="AU405" s="72"/>
      <c r="AV405" s="142"/>
      <c r="AW405" s="218"/>
      <c r="AX405" s="75"/>
      <c r="AY405" s="255"/>
      <c r="AZ405" s="6"/>
      <c r="BA405" s="72"/>
      <c r="BB405" s="141"/>
      <c r="BC405" s="142"/>
      <c r="BD405" s="103"/>
      <c r="BE405" s="141"/>
      <c r="BF405" s="255"/>
      <c r="BG405" s="6"/>
      <c r="BH405" s="75"/>
      <c r="BI405" s="6"/>
      <c r="BJ405" s="164"/>
      <c r="BK405" s="167"/>
      <c r="BL405" s="75"/>
      <c r="BM405" s="152"/>
      <c r="BN405" s="191"/>
      <c r="BO405" s="75"/>
      <c r="BP405" s="6"/>
      <c r="BQ405" s="164"/>
      <c r="BR405" s="77"/>
      <c r="BS405" s="75"/>
      <c r="BT405" s="152"/>
      <c r="BU405" s="441"/>
      <c r="BV405" s="337"/>
      <c r="BW405" s="6"/>
      <c r="BX405" s="164"/>
      <c r="BY405" s="77"/>
      <c r="BZ405" s="337"/>
      <c r="CA405" s="152"/>
      <c r="CB405" s="459"/>
      <c r="CC405" s="141"/>
      <c r="CD405" s="337"/>
      <c r="CE405" s="142"/>
      <c r="CF405" s="218"/>
      <c r="CG405" s="141"/>
      <c r="CH405" s="152"/>
      <c r="CI405" s="141"/>
      <c r="CJ405" s="349"/>
      <c r="CK405" s="141"/>
      <c r="CL405" s="142"/>
      <c r="CM405" s="218"/>
      <c r="CN405" s="446"/>
      <c r="CO405" s="219"/>
      <c r="CP405" s="220">
        <f t="shared" si="503"/>
        <v>0</v>
      </c>
      <c r="CQ405" s="220"/>
      <c r="CR405" s="6"/>
      <c r="CS405" s="227" t="s">
        <v>42</v>
      </c>
    </row>
    <row r="406" spans="1:97" s="3" customFormat="1" ht="15" customHeight="1">
      <c r="A406" s="41" t="s">
        <v>979</v>
      </c>
      <c r="B406" s="6" t="s">
        <v>980</v>
      </c>
      <c r="C406" s="6" t="s">
        <v>898</v>
      </c>
      <c r="D406" s="274" t="s">
        <v>828</v>
      </c>
      <c r="E406" s="234">
        <v>6181</v>
      </c>
      <c r="F406" s="264"/>
      <c r="G406" s="264" t="s">
        <v>882</v>
      </c>
      <c r="H406" s="191">
        <v>3115391</v>
      </c>
      <c r="I406" s="280"/>
      <c r="J406" s="431"/>
      <c r="K406" s="72">
        <f t="shared" ref="K406:K408" si="531">I406*J406</f>
        <v>0</v>
      </c>
      <c r="L406" s="166">
        <f t="shared" ref="L406:L408" si="532">K406*20%</f>
        <v>0</v>
      </c>
      <c r="M406" s="73"/>
      <c r="N406" s="77" t="s">
        <v>899</v>
      </c>
      <c r="O406" s="75">
        <f t="shared" ref="O406:O408" si="533">K406-L406-M406</f>
        <v>0</v>
      </c>
      <c r="P406" s="151">
        <v>250900</v>
      </c>
      <c r="Q406" s="56">
        <v>1.2E-2</v>
      </c>
      <c r="R406" s="72">
        <f t="shared" ref="R406:R411" si="534">P406*Q406</f>
        <v>3010.8</v>
      </c>
      <c r="S406" s="56"/>
      <c r="T406" s="73"/>
      <c r="U406" s="147"/>
      <c r="V406" s="88">
        <f t="shared" ref="V406:V411" si="535">R406-S406-T406</f>
        <v>3010.8</v>
      </c>
      <c r="W406" s="454">
        <v>250900</v>
      </c>
      <c r="X406" s="78">
        <v>1.2999999999999999E-2</v>
      </c>
      <c r="Y406" s="88">
        <f t="shared" ref="Y406:Y408" si="536">W406*X406</f>
        <v>3261.7</v>
      </c>
      <c r="Z406" s="102"/>
      <c r="AA406" s="432"/>
      <c r="AB406" s="149"/>
      <c r="AC406" s="88">
        <f t="shared" ref="AC406:AC408" si="537">Y406-Z406-AA406</f>
        <v>3261.7</v>
      </c>
      <c r="AD406" s="402">
        <v>250900</v>
      </c>
      <c r="AE406" s="43">
        <v>1.43E-2</v>
      </c>
      <c r="AF406" s="88">
        <f t="shared" ref="AF406:AF408" si="538">AD406*AE406</f>
        <v>3587.87</v>
      </c>
      <c r="AG406" s="102"/>
      <c r="AH406" s="122"/>
      <c r="AI406" s="147"/>
      <c r="AJ406" s="88">
        <f t="shared" ref="AJ406:AJ411" si="539">AF406-AG406-AH406</f>
        <v>3587.87</v>
      </c>
      <c r="AK406" s="402">
        <v>250900</v>
      </c>
      <c r="AL406" s="6">
        <v>1.5301E-2</v>
      </c>
      <c r="AM406" s="72">
        <f t="shared" ref="AM406:AM411" si="540">AK406*AL406</f>
        <v>3839.0209</v>
      </c>
      <c r="AN406" s="141"/>
      <c r="AO406" s="142"/>
      <c r="AP406" s="149"/>
      <c r="AQ406" s="72">
        <f t="shared" ref="AQ406:AQ411" si="541">AM406-AN406-AO406</f>
        <v>3839.0209</v>
      </c>
      <c r="AR406" s="402">
        <v>250900</v>
      </c>
      <c r="AS406" s="153">
        <v>1.6372000000000001E-2</v>
      </c>
      <c r="AT406" s="72">
        <f t="shared" ref="AT406:AT411" si="542">AR406*AS406</f>
        <v>4107.7348000000002</v>
      </c>
      <c r="AU406" s="72"/>
      <c r="AV406" s="142"/>
      <c r="AW406" s="204"/>
      <c r="AX406" s="75">
        <f t="shared" ref="AX406:AX411" si="543">AT406-AU406-AV406</f>
        <v>4107.7348000000002</v>
      </c>
      <c r="AY406" s="151">
        <v>1792300</v>
      </c>
      <c r="AZ406" s="6">
        <v>1.6469999999999999E-2</v>
      </c>
      <c r="BA406" s="72">
        <f t="shared" ref="BA406:BA411" si="544">AY406*AZ406</f>
        <v>29519.180999999997</v>
      </c>
      <c r="BB406" s="141"/>
      <c r="BC406" s="142"/>
      <c r="BD406" s="149"/>
      <c r="BE406" s="141">
        <f t="shared" ref="BE406:BE411" si="545">BA406-BB406-BC406</f>
        <v>29519.180999999997</v>
      </c>
      <c r="BF406" s="151">
        <v>1792300</v>
      </c>
      <c r="BG406" s="56">
        <v>1.7392000000000001E-2</v>
      </c>
      <c r="BH406" s="166">
        <f>BF406*BG406</f>
        <v>31171.681600000004</v>
      </c>
      <c r="BI406" s="56"/>
      <c r="BJ406" s="164">
        <v>31171.6816</v>
      </c>
      <c r="BK406" s="165">
        <v>31171.6816</v>
      </c>
      <c r="BL406" s="166">
        <f t="shared" ref="BL406:BL409" si="546">BH406-BI406-BJ406</f>
        <v>0</v>
      </c>
      <c r="BM406" s="438">
        <v>1792300</v>
      </c>
      <c r="BN406" s="58">
        <v>1.8540000000000001E-2</v>
      </c>
      <c r="BO406" s="166">
        <f t="shared" ref="BO406:BO411" si="547">BM406*BN406</f>
        <v>33229.241999999998</v>
      </c>
      <c r="BP406" s="56"/>
      <c r="BQ406" s="164">
        <v>33229.241999999998</v>
      </c>
      <c r="BR406" s="147"/>
      <c r="BS406" s="166">
        <f t="shared" ref="BS406:BS411" si="548">BO406-BP406-BQ406</f>
        <v>0</v>
      </c>
      <c r="BT406" s="438">
        <v>1792300</v>
      </c>
      <c r="BU406" s="443">
        <v>1.9727000000000001E-2</v>
      </c>
      <c r="BV406" s="190">
        <f t="shared" ref="BV406:BV411" si="549">BT406*BU406</f>
        <v>35356.702100000002</v>
      </c>
      <c r="BW406" s="56"/>
      <c r="BX406" s="164">
        <v>35356.702100000002</v>
      </c>
      <c r="BY406" s="147"/>
      <c r="BZ406" s="190">
        <f t="shared" ref="BZ406:BZ411" si="550">BV406-BX406-BW406</f>
        <v>0</v>
      </c>
      <c r="CA406" s="152">
        <v>1875000</v>
      </c>
      <c r="CB406" s="460">
        <v>2.0773E-2</v>
      </c>
      <c r="CC406" s="194">
        <f t="shared" ref="CC406:CC411" si="551">CA406*CB406</f>
        <v>38949.375</v>
      </c>
      <c r="CD406" s="190"/>
      <c r="CE406" s="142">
        <v>38949.375</v>
      </c>
      <c r="CF406" s="204"/>
      <c r="CG406" s="194">
        <f t="shared" ref="CG406:CG411" si="552">CC406-CD406-CE406</f>
        <v>0</v>
      </c>
      <c r="CH406" s="152">
        <v>1875000</v>
      </c>
      <c r="CI406" s="444">
        <v>2.1852E-2</v>
      </c>
      <c r="CJ406" s="349">
        <f t="shared" ref="CJ406:CJ411" si="553">CH406*CI406</f>
        <v>40972.5</v>
      </c>
      <c r="CK406" s="194"/>
      <c r="CL406" s="142"/>
      <c r="CM406" s="218"/>
      <c r="CN406" s="445">
        <f t="shared" ref="CN406:CN411" si="554">CJ406-CK406-CL406</f>
        <v>40972.5</v>
      </c>
      <c r="CO406" s="219"/>
      <c r="CP406" s="220">
        <f t="shared" si="503"/>
        <v>88298.806699999986</v>
      </c>
      <c r="CQ406" s="221"/>
      <c r="CR406" s="56" t="s">
        <v>895</v>
      </c>
      <c r="CS406" s="228"/>
    </row>
    <row r="407" spans="1:97" s="2" customFormat="1" ht="15" customHeight="1">
      <c r="A407" s="41" t="s">
        <v>981</v>
      </c>
      <c r="B407" s="6" t="s">
        <v>982</v>
      </c>
      <c r="C407" s="6" t="s">
        <v>898</v>
      </c>
      <c r="D407" s="41" t="s">
        <v>828</v>
      </c>
      <c r="E407" s="234">
        <v>6164</v>
      </c>
      <c r="F407" s="234"/>
      <c r="G407" s="49" t="s">
        <v>340</v>
      </c>
      <c r="H407" s="191">
        <v>3115507</v>
      </c>
      <c r="I407" s="280"/>
      <c r="J407" s="430"/>
      <c r="K407" s="72">
        <f t="shared" si="531"/>
        <v>0</v>
      </c>
      <c r="L407" s="75">
        <f t="shared" si="532"/>
        <v>0</v>
      </c>
      <c r="M407" s="117"/>
      <c r="N407" s="77" t="s">
        <v>899</v>
      </c>
      <c r="O407" s="75">
        <f t="shared" si="533"/>
        <v>0</v>
      </c>
      <c r="P407" s="402">
        <v>0</v>
      </c>
      <c r="Q407" s="6"/>
      <c r="R407" s="72">
        <f t="shared" si="534"/>
        <v>0</v>
      </c>
      <c r="S407" s="6"/>
      <c r="T407" s="117"/>
      <c r="U407" s="77"/>
      <c r="V407" s="88">
        <f t="shared" si="535"/>
        <v>0</v>
      </c>
      <c r="W407" s="402"/>
      <c r="X407" s="42"/>
      <c r="Y407" s="88">
        <f t="shared" si="536"/>
        <v>0</v>
      </c>
      <c r="Z407" s="102"/>
      <c r="AA407" s="164"/>
      <c r="AB407" s="103"/>
      <c r="AC407" s="88">
        <f t="shared" si="537"/>
        <v>0</v>
      </c>
      <c r="AD407" s="402">
        <v>219000</v>
      </c>
      <c r="AE407" s="43">
        <v>1.43E-2</v>
      </c>
      <c r="AF407" s="88">
        <f t="shared" si="538"/>
        <v>3131.7000000000003</v>
      </c>
      <c r="AG407" s="102"/>
      <c r="AH407" s="122"/>
      <c r="AI407" s="103"/>
      <c r="AJ407" s="88">
        <f t="shared" si="539"/>
        <v>3131.7000000000003</v>
      </c>
      <c r="AK407" s="402">
        <v>219000</v>
      </c>
      <c r="AL407" s="6">
        <v>1.5301E-2</v>
      </c>
      <c r="AM407" s="72">
        <f t="shared" si="540"/>
        <v>3350.9189999999999</v>
      </c>
      <c r="AN407" s="141"/>
      <c r="AO407" s="142"/>
      <c r="AP407" s="103"/>
      <c r="AQ407" s="72">
        <f t="shared" si="541"/>
        <v>3350.9189999999999</v>
      </c>
      <c r="AR407" s="402">
        <v>219000</v>
      </c>
      <c r="AS407" s="153">
        <v>1.6372000000000001E-2</v>
      </c>
      <c r="AT407" s="72">
        <f t="shared" si="542"/>
        <v>3585.4680000000003</v>
      </c>
      <c r="AU407" s="72"/>
      <c r="AV407" s="142"/>
      <c r="AW407" s="167"/>
      <c r="AX407" s="75">
        <f t="shared" si="543"/>
        <v>3585.4680000000003</v>
      </c>
      <c r="AY407" s="255">
        <v>0</v>
      </c>
      <c r="AZ407" s="6">
        <v>1.6469999999999999E-2</v>
      </c>
      <c r="BA407" s="72">
        <f t="shared" si="544"/>
        <v>0</v>
      </c>
      <c r="BB407" s="72"/>
      <c r="BC407" s="142"/>
      <c r="BD407" s="77"/>
      <c r="BE407" s="141">
        <f t="shared" si="545"/>
        <v>0</v>
      </c>
      <c r="BF407" s="255">
        <v>0</v>
      </c>
      <c r="BG407" s="6">
        <v>1.7392000000000001E-2</v>
      </c>
      <c r="BH407" s="75">
        <f t="shared" ref="BH407:BH411" si="555">BF407*BG407</f>
        <v>0</v>
      </c>
      <c r="BI407" s="6"/>
      <c r="BJ407" s="164"/>
      <c r="BK407" s="167"/>
      <c r="BL407" s="75">
        <f t="shared" si="546"/>
        <v>0</v>
      </c>
      <c r="BM407" s="152">
        <v>0</v>
      </c>
      <c r="BN407" s="191">
        <v>1.8540000000000001E-2</v>
      </c>
      <c r="BO407" s="75">
        <f t="shared" si="547"/>
        <v>0</v>
      </c>
      <c r="BP407" s="6"/>
      <c r="BQ407" s="164"/>
      <c r="BR407" s="77"/>
      <c r="BS407" s="75">
        <f t="shared" si="548"/>
        <v>0</v>
      </c>
      <c r="BT407" s="152">
        <v>0</v>
      </c>
      <c r="BU407" s="441">
        <v>1.9727000000000001E-2</v>
      </c>
      <c r="BV407" s="337">
        <f t="shared" si="549"/>
        <v>0</v>
      </c>
      <c r="BW407" s="6"/>
      <c r="BX407" s="253"/>
      <c r="BY407" s="77"/>
      <c r="BZ407" s="337">
        <f t="shared" si="550"/>
        <v>0</v>
      </c>
      <c r="CA407" s="337">
        <v>0</v>
      </c>
      <c r="CB407" s="459">
        <v>2.0773E-2</v>
      </c>
      <c r="CC407" s="141">
        <f t="shared" si="551"/>
        <v>0</v>
      </c>
      <c r="CD407" s="337"/>
      <c r="CE407" s="142"/>
      <c r="CF407" s="218"/>
      <c r="CG407" s="141">
        <f t="shared" si="552"/>
        <v>0</v>
      </c>
      <c r="CH407" s="337">
        <v>0</v>
      </c>
      <c r="CI407" s="444"/>
      <c r="CJ407" s="349"/>
      <c r="CK407" s="141"/>
      <c r="CL407" s="142"/>
      <c r="CM407" s="218"/>
      <c r="CN407" s="445"/>
      <c r="CO407" s="219"/>
      <c r="CP407" s="220">
        <f t="shared" si="503"/>
        <v>10068.087000000001</v>
      </c>
      <c r="CQ407" s="220"/>
      <c r="CR407" s="6"/>
      <c r="CS407" s="358" t="s">
        <v>42</v>
      </c>
    </row>
    <row r="408" spans="1:97" s="2" customFormat="1" ht="15" customHeight="1">
      <c r="A408" s="41" t="s">
        <v>983</v>
      </c>
      <c r="B408" s="6" t="s">
        <v>984</v>
      </c>
      <c r="C408" s="6" t="s">
        <v>898</v>
      </c>
      <c r="D408" s="41" t="s">
        <v>828</v>
      </c>
      <c r="E408" s="234">
        <v>6241</v>
      </c>
      <c r="F408" s="234"/>
      <c r="G408" s="49" t="s">
        <v>45</v>
      </c>
      <c r="H408" s="191">
        <v>3115619</v>
      </c>
      <c r="I408" s="280"/>
      <c r="J408" s="430"/>
      <c r="K408" s="72">
        <f t="shared" si="531"/>
        <v>0</v>
      </c>
      <c r="L408" s="75">
        <f t="shared" si="532"/>
        <v>0</v>
      </c>
      <c r="M408" s="117"/>
      <c r="N408" s="77" t="s">
        <v>899</v>
      </c>
      <c r="O408" s="75">
        <f t="shared" si="533"/>
        <v>0</v>
      </c>
      <c r="P408" s="255">
        <v>0</v>
      </c>
      <c r="Q408" s="6"/>
      <c r="R408" s="72">
        <f t="shared" si="534"/>
        <v>0</v>
      </c>
      <c r="S408" s="6"/>
      <c r="T408" s="117"/>
      <c r="U408" s="77"/>
      <c r="V408" s="88">
        <f t="shared" si="535"/>
        <v>0</v>
      </c>
      <c r="W408" s="42"/>
      <c r="X408" s="42"/>
      <c r="Y408" s="88">
        <f t="shared" si="536"/>
        <v>0</v>
      </c>
      <c r="Z408" s="102"/>
      <c r="AA408" s="164"/>
      <c r="AB408" s="103"/>
      <c r="AC408" s="88">
        <f t="shared" si="537"/>
        <v>0</v>
      </c>
      <c r="AD408" s="402"/>
      <c r="AE408" s="43">
        <v>1.43E-2</v>
      </c>
      <c r="AF408" s="88">
        <f t="shared" si="538"/>
        <v>0</v>
      </c>
      <c r="AG408" s="102"/>
      <c r="AH408" s="122"/>
      <c r="AI408" s="77"/>
      <c r="AJ408" s="88">
        <f t="shared" si="539"/>
        <v>0</v>
      </c>
      <c r="AK408" s="402"/>
      <c r="AL408" s="6"/>
      <c r="AM408" s="72">
        <f t="shared" si="540"/>
        <v>0</v>
      </c>
      <c r="AN408" s="141"/>
      <c r="AO408" s="142"/>
      <c r="AP408" s="103"/>
      <c r="AQ408" s="72">
        <f t="shared" si="541"/>
        <v>0</v>
      </c>
      <c r="AR408" s="402"/>
      <c r="AS408" s="153">
        <v>1.6372000000000001E-2</v>
      </c>
      <c r="AT408" s="72">
        <f t="shared" si="542"/>
        <v>0</v>
      </c>
      <c r="AU408" s="72"/>
      <c r="AV408" s="142"/>
      <c r="AW408" s="167"/>
      <c r="AX408" s="75">
        <f t="shared" si="543"/>
        <v>0</v>
      </c>
      <c r="AY408" s="255">
        <v>8514700</v>
      </c>
      <c r="AZ408" s="6">
        <v>1.6469999999999999E-2</v>
      </c>
      <c r="BA408" s="72">
        <f t="shared" si="544"/>
        <v>140237.109</v>
      </c>
      <c r="BB408" s="72"/>
      <c r="BC408" s="142"/>
      <c r="BD408" s="77"/>
      <c r="BE408" s="141">
        <f t="shared" si="545"/>
        <v>140237.109</v>
      </c>
      <c r="BF408" s="255">
        <v>8514700</v>
      </c>
      <c r="BG408" s="6">
        <v>1.7392000000000001E-2</v>
      </c>
      <c r="BH408" s="75">
        <f t="shared" si="555"/>
        <v>148087.6624</v>
      </c>
      <c r="BI408" s="6"/>
      <c r="BJ408" s="164"/>
      <c r="BK408" s="167"/>
      <c r="BL408" s="75">
        <f t="shared" si="546"/>
        <v>148087.6624</v>
      </c>
      <c r="BM408" s="255">
        <v>8514700</v>
      </c>
      <c r="BN408" s="191">
        <v>1.8540000000000001E-2</v>
      </c>
      <c r="BO408" s="75">
        <f t="shared" si="547"/>
        <v>157862.538</v>
      </c>
      <c r="BP408" s="6"/>
      <c r="BQ408" s="164"/>
      <c r="BR408" s="77"/>
      <c r="BS408" s="75">
        <f t="shared" si="548"/>
        <v>157862.538</v>
      </c>
      <c r="BT408" s="255">
        <v>8514700</v>
      </c>
      <c r="BU408" s="441">
        <v>1.9727000000000001E-2</v>
      </c>
      <c r="BV408" s="337">
        <f t="shared" si="549"/>
        <v>167969.48690000002</v>
      </c>
      <c r="BW408" s="6"/>
      <c r="BX408" s="253"/>
      <c r="BY408" s="77"/>
      <c r="BZ408" s="337">
        <f t="shared" si="550"/>
        <v>167969.48690000002</v>
      </c>
      <c r="CA408" s="442">
        <v>4800000</v>
      </c>
      <c r="CB408" s="439">
        <v>2.0773E-2</v>
      </c>
      <c r="CC408" s="141">
        <f t="shared" si="551"/>
        <v>99710.399999999994</v>
      </c>
      <c r="CD408" s="337"/>
      <c r="CE408" s="142"/>
      <c r="CF408" s="218"/>
      <c r="CG408" s="141">
        <f t="shared" si="552"/>
        <v>99710.399999999994</v>
      </c>
      <c r="CH408" s="442">
        <v>4800000</v>
      </c>
      <c r="CI408" s="444">
        <v>2.1852E-2</v>
      </c>
      <c r="CJ408" s="349">
        <f t="shared" si="553"/>
        <v>104889.60000000001</v>
      </c>
      <c r="CK408" s="141"/>
      <c r="CL408" s="142"/>
      <c r="CM408" s="218"/>
      <c r="CN408" s="445">
        <f t="shared" si="554"/>
        <v>104889.60000000001</v>
      </c>
      <c r="CO408" s="219"/>
      <c r="CP408" s="220">
        <f t="shared" si="503"/>
        <v>818756.79630000005</v>
      </c>
      <c r="CQ408" s="220"/>
      <c r="CR408" s="6"/>
      <c r="CS408" s="226"/>
    </row>
    <row r="409" spans="1:97" s="2" customFormat="1" ht="15" customHeight="1">
      <c r="A409" s="41" t="s">
        <v>985</v>
      </c>
      <c r="B409" s="6" t="s">
        <v>986</v>
      </c>
      <c r="C409" s="6" t="s">
        <v>898</v>
      </c>
      <c r="D409" s="41" t="s">
        <v>828</v>
      </c>
      <c r="E409" s="234">
        <v>6242</v>
      </c>
      <c r="F409" s="234"/>
      <c r="G409" s="49" t="s">
        <v>340</v>
      </c>
      <c r="H409" s="191"/>
      <c r="I409" s="280"/>
      <c r="J409" s="430"/>
      <c r="K409" s="72"/>
      <c r="L409" s="75"/>
      <c r="M409" s="117"/>
      <c r="N409" s="77"/>
      <c r="O409" s="75"/>
      <c r="P409" s="255">
        <v>0</v>
      </c>
      <c r="Q409" s="6"/>
      <c r="R409" s="72">
        <f t="shared" si="534"/>
        <v>0</v>
      </c>
      <c r="S409" s="6"/>
      <c r="T409" s="117"/>
      <c r="U409" s="77"/>
      <c r="V409" s="88">
        <f t="shared" si="535"/>
        <v>0</v>
      </c>
      <c r="W409" s="42"/>
      <c r="X409" s="42"/>
      <c r="Y409" s="88"/>
      <c r="Z409" s="102"/>
      <c r="AA409" s="164"/>
      <c r="AB409" s="103"/>
      <c r="AC409" s="88"/>
      <c r="AD409" s="402"/>
      <c r="AE409" s="43"/>
      <c r="AF409" s="88"/>
      <c r="AG409" s="102"/>
      <c r="AH409" s="122"/>
      <c r="AI409" s="77"/>
      <c r="AJ409" s="88"/>
      <c r="AK409" s="402"/>
      <c r="AL409" s="6"/>
      <c r="AM409" s="72">
        <f t="shared" si="540"/>
        <v>0</v>
      </c>
      <c r="AN409" s="141"/>
      <c r="AO409" s="142"/>
      <c r="AP409" s="103"/>
      <c r="AQ409" s="72">
        <f t="shared" si="541"/>
        <v>0</v>
      </c>
      <c r="AR409" s="402"/>
      <c r="AS409" s="153">
        <v>1.6372000000000001E-2</v>
      </c>
      <c r="AT409" s="72">
        <f t="shared" si="542"/>
        <v>0</v>
      </c>
      <c r="AU409" s="72"/>
      <c r="AV409" s="142"/>
      <c r="AW409" s="167"/>
      <c r="AX409" s="75">
        <f t="shared" si="543"/>
        <v>0</v>
      </c>
      <c r="AY409" s="255">
        <v>13509700</v>
      </c>
      <c r="AZ409" s="6">
        <v>1.6469999999999999E-2</v>
      </c>
      <c r="BA409" s="72">
        <f t="shared" si="544"/>
        <v>222504.75899999999</v>
      </c>
      <c r="BB409" s="72"/>
      <c r="BC409" s="142"/>
      <c r="BD409" s="77"/>
      <c r="BE409" s="141">
        <f t="shared" si="545"/>
        <v>222504.75899999999</v>
      </c>
      <c r="BF409" s="255">
        <v>13509700</v>
      </c>
      <c r="BG409" s="6">
        <v>1.7392000000000001E-2</v>
      </c>
      <c r="BH409" s="75">
        <f t="shared" si="555"/>
        <v>234960.70240000001</v>
      </c>
      <c r="BI409" s="6"/>
      <c r="BJ409" s="164"/>
      <c r="BK409" s="167"/>
      <c r="BL409" s="75">
        <f t="shared" si="546"/>
        <v>234960.70240000001</v>
      </c>
      <c r="BM409" s="255">
        <v>13509700</v>
      </c>
      <c r="BN409" s="191">
        <v>1.8540000000000001E-2</v>
      </c>
      <c r="BO409" s="75">
        <f t="shared" si="547"/>
        <v>250469.83800000002</v>
      </c>
      <c r="BP409" s="6"/>
      <c r="BQ409" s="164"/>
      <c r="BR409" s="77"/>
      <c r="BS409" s="75">
        <f t="shared" si="548"/>
        <v>250469.83800000002</v>
      </c>
      <c r="BT409" s="255">
        <v>13509700</v>
      </c>
      <c r="BU409" s="441">
        <v>1.9727000000000001E-2</v>
      </c>
      <c r="BV409" s="337">
        <f t="shared" si="549"/>
        <v>266505.85190000001</v>
      </c>
      <c r="BW409" s="6"/>
      <c r="BX409" s="253"/>
      <c r="BY409" s="77"/>
      <c r="BZ409" s="337">
        <f t="shared" si="550"/>
        <v>266505.85190000001</v>
      </c>
      <c r="CA409" s="442">
        <v>520000</v>
      </c>
      <c r="CB409" s="439">
        <v>2.0773E-2</v>
      </c>
      <c r="CC409" s="141">
        <f t="shared" si="551"/>
        <v>10801.96</v>
      </c>
      <c r="CD409" s="337"/>
      <c r="CE409" s="142"/>
      <c r="CF409" s="218"/>
      <c r="CG409" s="141">
        <f t="shared" si="552"/>
        <v>10801.96</v>
      </c>
      <c r="CH409" s="442">
        <v>520000</v>
      </c>
      <c r="CI409" s="444">
        <v>2.1852E-2</v>
      </c>
      <c r="CJ409" s="349">
        <f t="shared" si="553"/>
        <v>11363.039999999999</v>
      </c>
      <c r="CK409" s="141"/>
      <c r="CL409" s="142"/>
      <c r="CM409" s="218"/>
      <c r="CN409" s="446">
        <f t="shared" si="554"/>
        <v>11363.039999999999</v>
      </c>
      <c r="CO409" s="219"/>
      <c r="CP409" s="220">
        <f t="shared" si="503"/>
        <v>996606.15130000003</v>
      </c>
      <c r="CQ409" s="220"/>
      <c r="CR409" s="6"/>
      <c r="CS409" s="358" t="s">
        <v>42</v>
      </c>
    </row>
    <row r="410" spans="1:97" s="2" customFormat="1" ht="15" customHeight="1">
      <c r="A410" s="41" t="s">
        <v>987</v>
      </c>
      <c r="B410" s="6" t="s">
        <v>988</v>
      </c>
      <c r="C410" s="6" t="s">
        <v>898</v>
      </c>
      <c r="D410" s="41" t="s">
        <v>828</v>
      </c>
      <c r="E410" s="234">
        <v>6236</v>
      </c>
      <c r="F410" s="234"/>
      <c r="G410" s="49" t="s">
        <v>340</v>
      </c>
      <c r="H410" s="191">
        <v>3115665</v>
      </c>
      <c r="I410" s="280"/>
      <c r="J410" s="430"/>
      <c r="K410" s="72">
        <f>I410*J410</f>
        <v>0</v>
      </c>
      <c r="L410" s="75">
        <f>K410*20%</f>
        <v>0</v>
      </c>
      <c r="M410" s="117"/>
      <c r="N410" s="77" t="s">
        <v>899</v>
      </c>
      <c r="O410" s="75">
        <f>K410-L410-M410</f>
        <v>0</v>
      </c>
      <c r="P410" s="255">
        <v>0</v>
      </c>
      <c r="Q410" s="6"/>
      <c r="R410" s="72">
        <f t="shared" si="534"/>
        <v>0</v>
      </c>
      <c r="S410" s="6"/>
      <c r="T410" s="117"/>
      <c r="U410" s="77"/>
      <c r="V410" s="88">
        <f t="shared" si="535"/>
        <v>0</v>
      </c>
      <c r="W410" s="42"/>
      <c r="X410" s="42"/>
      <c r="Y410" s="88">
        <f>W410*X410</f>
        <v>0</v>
      </c>
      <c r="Z410" s="102"/>
      <c r="AA410" s="164"/>
      <c r="AB410" s="103"/>
      <c r="AC410" s="88">
        <f>Y410-Z410-AA410</f>
        <v>0</v>
      </c>
      <c r="AD410" s="402"/>
      <c r="AE410" s="43">
        <v>1.43E-2</v>
      </c>
      <c r="AF410" s="88">
        <f>AD410*AE410</f>
        <v>0</v>
      </c>
      <c r="AG410" s="102"/>
      <c r="AH410" s="122"/>
      <c r="AI410" s="77"/>
      <c r="AJ410" s="88">
        <f t="shared" si="539"/>
        <v>0</v>
      </c>
      <c r="AK410" s="402"/>
      <c r="AL410" s="6"/>
      <c r="AM410" s="72">
        <f t="shared" si="540"/>
        <v>0</v>
      </c>
      <c r="AN410" s="141"/>
      <c r="AO410" s="142"/>
      <c r="AP410" s="103"/>
      <c r="AQ410" s="72">
        <f t="shared" si="541"/>
        <v>0</v>
      </c>
      <c r="AR410" s="402"/>
      <c r="AS410" s="153">
        <v>1.6372000000000001E-2</v>
      </c>
      <c r="AT410" s="72">
        <f t="shared" si="542"/>
        <v>0</v>
      </c>
      <c r="AU410" s="141"/>
      <c r="AV410" s="142"/>
      <c r="AW410" s="167"/>
      <c r="AX410" s="75">
        <f t="shared" si="543"/>
        <v>0</v>
      </c>
      <c r="AY410" s="255">
        <v>817800</v>
      </c>
      <c r="AZ410" s="6">
        <v>1.6469999999999999E-2</v>
      </c>
      <c r="BA410" s="72">
        <f t="shared" si="544"/>
        <v>13469.165999999999</v>
      </c>
      <c r="BB410" s="72"/>
      <c r="BC410" s="142"/>
      <c r="BD410" s="77"/>
      <c r="BE410" s="141">
        <f t="shared" si="545"/>
        <v>13469.165999999999</v>
      </c>
      <c r="BF410" s="255">
        <v>817800</v>
      </c>
      <c r="BG410" s="6">
        <v>1.7392000000000001E-2</v>
      </c>
      <c r="BH410" s="75">
        <f t="shared" si="555"/>
        <v>14223.177600000001</v>
      </c>
      <c r="BI410" s="6"/>
      <c r="BJ410" s="164"/>
      <c r="BK410" s="167"/>
      <c r="BL410" s="75">
        <f t="shared" ref="BL410:BL411" si="556">BH410-BI410-BJ410</f>
        <v>14223.177600000001</v>
      </c>
      <c r="BM410" s="255">
        <v>817800</v>
      </c>
      <c r="BN410" s="191">
        <v>1.8540000000000001E-2</v>
      </c>
      <c r="BO410" s="75">
        <f t="shared" si="547"/>
        <v>15162.012000000001</v>
      </c>
      <c r="BP410" s="6"/>
      <c r="BQ410" s="164"/>
      <c r="BR410" s="77"/>
      <c r="BS410" s="75">
        <f t="shared" si="548"/>
        <v>15162.012000000001</v>
      </c>
      <c r="BT410" s="255">
        <v>817800</v>
      </c>
      <c r="BU410" s="441">
        <v>1.9727000000000001E-2</v>
      </c>
      <c r="BV410" s="337">
        <f t="shared" si="549"/>
        <v>16132.740600000001</v>
      </c>
      <c r="BW410" s="6"/>
      <c r="BX410" s="253"/>
      <c r="BY410" s="77"/>
      <c r="BZ410" s="337">
        <f t="shared" si="550"/>
        <v>16132.740600000001</v>
      </c>
      <c r="CA410" s="442">
        <v>600000</v>
      </c>
      <c r="CB410" s="439">
        <v>2.0773E-2</v>
      </c>
      <c r="CC410" s="141">
        <f t="shared" si="551"/>
        <v>12463.8</v>
      </c>
      <c r="CD410" s="337"/>
      <c r="CE410" s="142"/>
      <c r="CF410" s="218"/>
      <c r="CG410" s="141">
        <f t="shared" si="552"/>
        <v>12463.8</v>
      </c>
      <c r="CH410" s="442">
        <v>600000</v>
      </c>
      <c r="CI410" s="444">
        <v>2.1852E-2</v>
      </c>
      <c r="CJ410" s="349">
        <f t="shared" si="553"/>
        <v>13111.2</v>
      </c>
      <c r="CK410" s="141"/>
      <c r="CL410" s="142"/>
      <c r="CM410" s="218"/>
      <c r="CN410" s="445">
        <f t="shared" si="554"/>
        <v>13111.2</v>
      </c>
      <c r="CO410" s="219"/>
      <c r="CP410" s="220">
        <f t="shared" si="503"/>
        <v>84562.0962</v>
      </c>
      <c r="CQ410" s="220"/>
      <c r="CR410" s="6"/>
      <c r="CS410" s="358" t="s">
        <v>42</v>
      </c>
    </row>
    <row r="411" spans="1:97" s="2" customFormat="1" ht="15" customHeight="1">
      <c r="A411" s="41" t="s">
        <v>989</v>
      </c>
      <c r="B411" s="6" t="s">
        <v>990</v>
      </c>
      <c r="C411" s="6" t="s">
        <v>898</v>
      </c>
      <c r="D411" s="41" t="s">
        <v>828</v>
      </c>
      <c r="E411" s="234">
        <v>6232</v>
      </c>
      <c r="F411" s="234"/>
      <c r="G411" s="49" t="s">
        <v>340</v>
      </c>
      <c r="H411" s="191">
        <v>3115715</v>
      </c>
      <c r="I411" s="280"/>
      <c r="J411" s="430"/>
      <c r="K411" s="72">
        <f>I411*J411</f>
        <v>0</v>
      </c>
      <c r="L411" s="75">
        <f>K411*20%</f>
        <v>0</v>
      </c>
      <c r="M411" s="117"/>
      <c r="N411" s="77" t="s">
        <v>899</v>
      </c>
      <c r="O411" s="75">
        <f>K411-L411-M411</f>
        <v>0</v>
      </c>
      <c r="P411" s="255">
        <v>0</v>
      </c>
      <c r="Q411" s="6"/>
      <c r="R411" s="72">
        <f t="shared" si="534"/>
        <v>0</v>
      </c>
      <c r="S411" s="6"/>
      <c r="T411" s="117"/>
      <c r="U411" s="77"/>
      <c r="V411" s="88">
        <f t="shared" si="535"/>
        <v>0</v>
      </c>
      <c r="W411" s="42"/>
      <c r="X411" s="42"/>
      <c r="Y411" s="88">
        <f>W411*X411</f>
        <v>0</v>
      </c>
      <c r="Z411" s="6"/>
      <c r="AA411" s="164"/>
      <c r="AB411" s="77"/>
      <c r="AC411" s="88">
        <f>Y411-Z411-AA411</f>
        <v>0</v>
      </c>
      <c r="AD411" s="280">
        <v>690000</v>
      </c>
      <c r="AE411" s="43">
        <v>1.43E-2</v>
      </c>
      <c r="AF411" s="88">
        <f>AD411*AE411</f>
        <v>9867</v>
      </c>
      <c r="AG411" s="6"/>
      <c r="AH411" s="122"/>
      <c r="AI411" s="77"/>
      <c r="AJ411" s="88">
        <f t="shared" si="539"/>
        <v>9867</v>
      </c>
      <c r="AK411" s="280">
        <v>690000</v>
      </c>
      <c r="AL411" s="6">
        <v>1.5301E-2</v>
      </c>
      <c r="AM411" s="72">
        <f t="shared" si="540"/>
        <v>10557.69</v>
      </c>
      <c r="AN411" s="72"/>
      <c r="AO411" s="142"/>
      <c r="AP411" s="77"/>
      <c r="AQ411" s="72">
        <f t="shared" si="541"/>
        <v>10557.69</v>
      </c>
      <c r="AR411" s="280">
        <v>690000</v>
      </c>
      <c r="AS411" s="153">
        <v>1.6372000000000001E-2</v>
      </c>
      <c r="AT411" s="72">
        <f t="shared" si="542"/>
        <v>11296.68</v>
      </c>
      <c r="AU411" s="72"/>
      <c r="AV411" s="142"/>
      <c r="AW411" s="167"/>
      <c r="AX411" s="75">
        <f t="shared" si="543"/>
        <v>11296.68</v>
      </c>
      <c r="AY411" s="255">
        <v>6538000</v>
      </c>
      <c r="AZ411" s="6">
        <v>1.6469999999999999E-2</v>
      </c>
      <c r="BA411" s="72">
        <f t="shared" si="544"/>
        <v>107680.85999999999</v>
      </c>
      <c r="BB411" s="72"/>
      <c r="BC411" s="142"/>
      <c r="BD411" s="77"/>
      <c r="BE411" s="141">
        <f t="shared" si="545"/>
        <v>107680.85999999999</v>
      </c>
      <c r="BF411" s="255">
        <v>6538000</v>
      </c>
      <c r="BG411" s="6">
        <v>1.7392000000000001E-2</v>
      </c>
      <c r="BH411" s="75">
        <f t="shared" si="555"/>
        <v>113708.89600000001</v>
      </c>
      <c r="BI411" s="6"/>
      <c r="BJ411" s="164"/>
      <c r="BK411" s="167"/>
      <c r="BL411" s="75">
        <f t="shared" si="556"/>
        <v>113708.89600000001</v>
      </c>
      <c r="BM411" s="255">
        <v>6538000</v>
      </c>
      <c r="BN411" s="191">
        <v>1.8540000000000001E-2</v>
      </c>
      <c r="BO411" s="75">
        <f t="shared" si="547"/>
        <v>121214.52</v>
      </c>
      <c r="BP411" s="6"/>
      <c r="BQ411" s="164"/>
      <c r="BR411" s="77"/>
      <c r="BS411" s="75">
        <f t="shared" si="548"/>
        <v>121214.52</v>
      </c>
      <c r="BT411" s="255">
        <v>6538000</v>
      </c>
      <c r="BU411" s="441">
        <v>1.9727000000000001E-2</v>
      </c>
      <c r="BV411" s="337">
        <f t="shared" si="549"/>
        <v>128975.126</v>
      </c>
      <c r="BW411" s="6"/>
      <c r="BX411" s="253"/>
      <c r="BY411" s="77"/>
      <c r="BZ411" s="337">
        <f t="shared" si="550"/>
        <v>128975.126</v>
      </c>
      <c r="CA411" s="442">
        <v>8700000</v>
      </c>
      <c r="CB411" s="439">
        <v>2.0773E-2</v>
      </c>
      <c r="CC411" s="141">
        <f t="shared" si="551"/>
        <v>180725.1</v>
      </c>
      <c r="CD411" s="337"/>
      <c r="CE411" s="142"/>
      <c r="CF411" s="218"/>
      <c r="CG411" s="141">
        <f t="shared" si="552"/>
        <v>180725.1</v>
      </c>
      <c r="CH411" s="442">
        <v>8700000</v>
      </c>
      <c r="CI411" s="444">
        <v>2.1852E-2</v>
      </c>
      <c r="CJ411" s="349">
        <f t="shared" si="553"/>
        <v>190112.4</v>
      </c>
      <c r="CK411" s="141"/>
      <c r="CL411" s="142"/>
      <c r="CM411" s="218"/>
      <c r="CN411" s="445">
        <f t="shared" si="554"/>
        <v>190112.4</v>
      </c>
      <c r="CO411" s="219"/>
      <c r="CP411" s="220">
        <f t="shared" si="503"/>
        <v>874138.272</v>
      </c>
      <c r="CQ411" s="220"/>
      <c r="CR411" s="6"/>
      <c r="CS411" s="358" t="s">
        <v>42</v>
      </c>
    </row>
    <row r="412" spans="1:97" s="2" customFormat="1" ht="15" customHeight="1">
      <c r="A412" s="41" t="s">
        <v>3623</v>
      </c>
      <c r="B412" s="6" t="s">
        <v>991</v>
      </c>
      <c r="C412" s="6" t="s">
        <v>898</v>
      </c>
      <c r="D412" s="41" t="s">
        <v>828</v>
      </c>
      <c r="E412" s="234"/>
      <c r="F412" s="234"/>
      <c r="G412" s="49" t="s">
        <v>340</v>
      </c>
      <c r="H412" s="191"/>
      <c r="I412" s="280"/>
      <c r="J412" s="430"/>
      <c r="K412" s="72"/>
      <c r="L412" s="75"/>
      <c r="M412" s="117"/>
      <c r="N412" s="77"/>
      <c r="O412" s="75"/>
      <c r="P412" s="255"/>
      <c r="Q412" s="6"/>
      <c r="R412" s="72"/>
      <c r="S412" s="6"/>
      <c r="T412" s="117"/>
      <c r="U412" s="77"/>
      <c r="V412" s="88"/>
      <c r="W412" s="42"/>
      <c r="X412" s="42"/>
      <c r="Y412" s="88"/>
      <c r="Z412" s="6"/>
      <c r="AA412" s="164"/>
      <c r="AB412" s="77"/>
      <c r="AC412" s="88"/>
      <c r="AD412" s="280"/>
      <c r="AE412" s="43"/>
      <c r="AF412" s="88"/>
      <c r="AG412" s="6"/>
      <c r="AH412" s="122"/>
      <c r="AI412" s="77"/>
      <c r="AJ412" s="88"/>
      <c r="AK412" s="280"/>
      <c r="AL412" s="6"/>
      <c r="AM412" s="72"/>
      <c r="AN412" s="72"/>
      <c r="AO412" s="142"/>
      <c r="AP412" s="77"/>
      <c r="AQ412" s="72"/>
      <c r="AR412" s="280"/>
      <c r="AS412" s="153"/>
      <c r="AT412" s="72"/>
      <c r="AU412" s="72"/>
      <c r="AV412" s="142"/>
      <c r="AW412" s="167"/>
      <c r="AX412" s="75"/>
      <c r="AY412" s="255"/>
      <c r="AZ412" s="6"/>
      <c r="BA412" s="72"/>
      <c r="BB412" s="72"/>
      <c r="BC412" s="142"/>
      <c r="BD412" s="77"/>
      <c r="BE412" s="141"/>
      <c r="BF412" s="255"/>
      <c r="BG412" s="6"/>
      <c r="BH412" s="75"/>
      <c r="BI412" s="6"/>
      <c r="BJ412" s="164"/>
      <c r="BK412" s="167"/>
      <c r="BL412" s="75"/>
      <c r="BM412" s="255"/>
      <c r="BN412" s="191"/>
      <c r="BO412" s="75"/>
      <c r="BP412" s="6"/>
      <c r="BQ412" s="164"/>
      <c r="BR412" s="77"/>
      <c r="BS412" s="75"/>
      <c r="BT412" s="255"/>
      <c r="BU412" s="441"/>
      <c r="BV412" s="337"/>
      <c r="BW412" s="6"/>
      <c r="BX412" s="253"/>
      <c r="BY412" s="77"/>
      <c r="BZ412" s="337"/>
      <c r="CA412" s="442"/>
      <c r="CB412" s="439"/>
      <c r="CC412" s="141"/>
      <c r="CD412" s="337"/>
      <c r="CE412" s="142"/>
      <c r="CF412" s="218"/>
      <c r="CG412" s="141"/>
      <c r="CH412" s="442"/>
      <c r="CI412" s="141"/>
      <c r="CJ412" s="349"/>
      <c r="CK412" s="141"/>
      <c r="CL412" s="142"/>
      <c r="CM412" s="218"/>
      <c r="CN412" s="446"/>
      <c r="CO412" s="219"/>
      <c r="CP412" s="220">
        <f t="shared" si="503"/>
        <v>0</v>
      </c>
      <c r="CQ412" s="220"/>
      <c r="CR412" s="6"/>
      <c r="CS412" s="358" t="s">
        <v>42</v>
      </c>
    </row>
    <row r="413" spans="1:97" s="2" customFormat="1" ht="15" customHeight="1">
      <c r="A413" s="41" t="s">
        <v>3624</v>
      </c>
      <c r="B413" s="6" t="s">
        <v>992</v>
      </c>
      <c r="C413" s="6" t="s">
        <v>898</v>
      </c>
      <c r="D413" s="41" t="s">
        <v>828</v>
      </c>
      <c r="E413" s="234"/>
      <c r="F413" s="234"/>
      <c r="G413" s="49" t="s">
        <v>340</v>
      </c>
      <c r="H413" s="191"/>
      <c r="I413" s="280"/>
      <c r="J413" s="430"/>
      <c r="K413" s="72"/>
      <c r="L413" s="75"/>
      <c r="M413" s="117"/>
      <c r="N413" s="77"/>
      <c r="O413" s="75"/>
      <c r="P413" s="255"/>
      <c r="Q413" s="6"/>
      <c r="R413" s="72"/>
      <c r="S413" s="6"/>
      <c r="T413" s="117"/>
      <c r="U413" s="77"/>
      <c r="V413" s="88"/>
      <c r="W413" s="42"/>
      <c r="X413" s="42"/>
      <c r="Y413" s="88"/>
      <c r="Z413" s="6"/>
      <c r="AA413" s="164"/>
      <c r="AB413" s="77"/>
      <c r="AC413" s="88"/>
      <c r="AD413" s="280"/>
      <c r="AE413" s="43"/>
      <c r="AF413" s="88"/>
      <c r="AG413" s="6"/>
      <c r="AH413" s="122"/>
      <c r="AI413" s="77"/>
      <c r="AJ413" s="88"/>
      <c r="AK413" s="280"/>
      <c r="AL413" s="6"/>
      <c r="AM413" s="72"/>
      <c r="AN413" s="72"/>
      <c r="AO413" s="142"/>
      <c r="AP413" s="77"/>
      <c r="AQ413" s="72"/>
      <c r="AR413" s="280"/>
      <c r="AS413" s="153"/>
      <c r="AT413" s="72"/>
      <c r="AU413" s="72"/>
      <c r="AV413" s="142"/>
      <c r="AW413" s="167"/>
      <c r="AX413" s="75"/>
      <c r="AY413" s="255"/>
      <c r="AZ413" s="6"/>
      <c r="BA413" s="72"/>
      <c r="BB413" s="72"/>
      <c r="BC413" s="142"/>
      <c r="BD413" s="77"/>
      <c r="BE413" s="141"/>
      <c r="BF413" s="255"/>
      <c r="BG413" s="6"/>
      <c r="BH413" s="75"/>
      <c r="BI413" s="6"/>
      <c r="BJ413" s="164"/>
      <c r="BK413" s="167"/>
      <c r="BL413" s="75"/>
      <c r="BM413" s="255"/>
      <c r="BN413" s="191"/>
      <c r="BO413" s="75"/>
      <c r="BP413" s="6"/>
      <c r="BQ413" s="164"/>
      <c r="BR413" s="77"/>
      <c r="BS413" s="75"/>
      <c r="BT413" s="255"/>
      <c r="BU413" s="441"/>
      <c r="BV413" s="337"/>
      <c r="BW413" s="6"/>
      <c r="BX413" s="253"/>
      <c r="BY413" s="77"/>
      <c r="BZ413" s="337"/>
      <c r="CA413" s="442"/>
      <c r="CB413" s="439"/>
      <c r="CC413" s="141"/>
      <c r="CD413" s="337"/>
      <c r="CE413" s="142"/>
      <c r="CF413" s="218"/>
      <c r="CG413" s="141"/>
      <c r="CH413" s="442"/>
      <c r="CI413" s="141"/>
      <c r="CJ413" s="349"/>
      <c r="CK413" s="141"/>
      <c r="CL413" s="142"/>
      <c r="CM413" s="218"/>
      <c r="CN413" s="446"/>
      <c r="CO413" s="219"/>
      <c r="CP413" s="220">
        <f t="shared" si="503"/>
        <v>0</v>
      </c>
      <c r="CQ413" s="220"/>
      <c r="CR413" s="6"/>
      <c r="CS413" s="358" t="s">
        <v>42</v>
      </c>
    </row>
    <row r="414" spans="1:97" s="2" customFormat="1" ht="15" customHeight="1">
      <c r="A414" s="41" t="s">
        <v>3625</v>
      </c>
      <c r="B414" s="6" t="s">
        <v>993</v>
      </c>
      <c r="C414" s="6" t="s">
        <v>898</v>
      </c>
      <c r="D414" s="41" t="s">
        <v>828</v>
      </c>
      <c r="E414" s="234"/>
      <c r="F414" s="234"/>
      <c r="G414" s="49" t="s">
        <v>340</v>
      </c>
      <c r="H414" s="191"/>
      <c r="I414" s="280"/>
      <c r="J414" s="430"/>
      <c r="K414" s="72"/>
      <c r="L414" s="75"/>
      <c r="M414" s="117"/>
      <c r="N414" s="77"/>
      <c r="O414" s="75"/>
      <c r="P414" s="255"/>
      <c r="Q414" s="6"/>
      <c r="R414" s="72"/>
      <c r="S414" s="6"/>
      <c r="T414" s="117"/>
      <c r="U414" s="77"/>
      <c r="V414" s="88"/>
      <c r="W414" s="42"/>
      <c r="X414" s="42"/>
      <c r="Y414" s="88"/>
      <c r="Z414" s="6"/>
      <c r="AA414" s="164"/>
      <c r="AB414" s="77"/>
      <c r="AC414" s="88"/>
      <c r="AD414" s="280"/>
      <c r="AE414" s="43"/>
      <c r="AF414" s="88"/>
      <c r="AG414" s="6"/>
      <c r="AH414" s="122"/>
      <c r="AI414" s="77"/>
      <c r="AJ414" s="88"/>
      <c r="AK414" s="280"/>
      <c r="AL414" s="6"/>
      <c r="AM414" s="72"/>
      <c r="AN414" s="72"/>
      <c r="AO414" s="142"/>
      <c r="AP414" s="77"/>
      <c r="AQ414" s="72"/>
      <c r="AR414" s="280"/>
      <c r="AS414" s="153"/>
      <c r="AT414" s="72"/>
      <c r="AU414" s="72"/>
      <c r="AV414" s="142"/>
      <c r="AW414" s="167"/>
      <c r="AX414" s="75"/>
      <c r="AY414" s="255"/>
      <c r="AZ414" s="6"/>
      <c r="BA414" s="72"/>
      <c r="BB414" s="72"/>
      <c r="BC414" s="142"/>
      <c r="BD414" s="77"/>
      <c r="BE414" s="141"/>
      <c r="BF414" s="255"/>
      <c r="BG414" s="6"/>
      <c r="BH414" s="75"/>
      <c r="BI414" s="6"/>
      <c r="BJ414" s="164"/>
      <c r="BK414" s="167"/>
      <c r="BL414" s="75"/>
      <c r="BM414" s="255"/>
      <c r="BN414" s="191"/>
      <c r="BO414" s="75"/>
      <c r="BP414" s="6"/>
      <c r="BQ414" s="164"/>
      <c r="BR414" s="77"/>
      <c r="BS414" s="75"/>
      <c r="BT414" s="255"/>
      <c r="BU414" s="441"/>
      <c r="BV414" s="337"/>
      <c r="BW414" s="6"/>
      <c r="BX414" s="253"/>
      <c r="BY414" s="77"/>
      <c r="BZ414" s="337"/>
      <c r="CA414" s="442"/>
      <c r="CB414" s="439"/>
      <c r="CC414" s="141"/>
      <c r="CD414" s="337"/>
      <c r="CE414" s="142"/>
      <c r="CF414" s="218"/>
      <c r="CG414" s="141"/>
      <c r="CH414" s="442"/>
      <c r="CI414" s="141"/>
      <c r="CJ414" s="349"/>
      <c r="CK414" s="141"/>
      <c r="CL414" s="142"/>
      <c r="CM414" s="218"/>
      <c r="CN414" s="446"/>
      <c r="CO414" s="219"/>
      <c r="CP414" s="220">
        <f t="shared" si="503"/>
        <v>0</v>
      </c>
      <c r="CQ414" s="220"/>
      <c r="CR414" s="6"/>
      <c r="CS414" s="358" t="s">
        <v>42</v>
      </c>
    </row>
    <row r="415" spans="1:97" s="2" customFormat="1" ht="15" customHeight="1">
      <c r="A415" s="41" t="s">
        <v>994</v>
      </c>
      <c r="B415" s="6" t="s">
        <v>995</v>
      </c>
      <c r="C415" s="6" t="s">
        <v>996</v>
      </c>
      <c r="D415" s="41" t="s">
        <v>828</v>
      </c>
      <c r="E415" s="234">
        <v>202</v>
      </c>
      <c r="F415" s="234"/>
      <c r="G415" s="49" t="s">
        <v>340</v>
      </c>
      <c r="H415" s="191"/>
      <c r="I415" s="280"/>
      <c r="J415" s="430"/>
      <c r="K415" s="72"/>
      <c r="L415" s="75"/>
      <c r="M415" s="117"/>
      <c r="N415" s="77"/>
      <c r="O415" s="75"/>
      <c r="P415" s="255"/>
      <c r="Q415" s="6"/>
      <c r="R415" s="72"/>
      <c r="S415" s="6"/>
      <c r="T415" s="117"/>
      <c r="U415" s="77"/>
      <c r="V415" s="88"/>
      <c r="W415" s="42"/>
      <c r="X415" s="42"/>
      <c r="Y415" s="88"/>
      <c r="Z415" s="6"/>
      <c r="AA415" s="164"/>
      <c r="AB415" s="77"/>
      <c r="AC415" s="88"/>
      <c r="AD415" s="280"/>
      <c r="AE415" s="43"/>
      <c r="AF415" s="88"/>
      <c r="AG415" s="6"/>
      <c r="AH415" s="122"/>
      <c r="AI415" s="77"/>
      <c r="AJ415" s="88"/>
      <c r="AK415" s="280"/>
      <c r="AL415" s="6"/>
      <c r="AM415" s="72"/>
      <c r="AN415" s="72"/>
      <c r="AO415" s="142"/>
      <c r="AP415" s="77"/>
      <c r="AQ415" s="72"/>
      <c r="AR415" s="280"/>
      <c r="AS415" s="153"/>
      <c r="AT415" s="72"/>
      <c r="AU415" s="72"/>
      <c r="AV415" s="142"/>
      <c r="AW415" s="167"/>
      <c r="AX415" s="75"/>
      <c r="AY415" s="255"/>
      <c r="AZ415" s="6"/>
      <c r="BA415" s="72"/>
      <c r="BB415" s="72"/>
      <c r="BC415" s="142"/>
      <c r="BD415" s="77"/>
      <c r="BE415" s="141"/>
      <c r="BF415" s="255"/>
      <c r="BG415" s="6"/>
      <c r="BH415" s="75"/>
      <c r="BI415" s="6"/>
      <c r="BJ415" s="164"/>
      <c r="BK415" s="167"/>
      <c r="BL415" s="75"/>
      <c r="BM415" s="255"/>
      <c r="BN415" s="191"/>
      <c r="BO415" s="75"/>
      <c r="BP415" s="6"/>
      <c r="BQ415" s="164"/>
      <c r="BR415" s="77"/>
      <c r="BS415" s="75"/>
      <c r="BT415" s="255"/>
      <c r="BU415" s="441"/>
      <c r="BV415" s="337"/>
      <c r="BW415" s="6"/>
      <c r="BX415" s="253"/>
      <c r="BY415" s="77"/>
      <c r="BZ415" s="337"/>
      <c r="CA415" s="442"/>
      <c r="CB415" s="439"/>
      <c r="CC415" s="141"/>
      <c r="CD415" s="337"/>
      <c r="CE415" s="142"/>
      <c r="CF415" s="218"/>
      <c r="CG415" s="141"/>
      <c r="CH415" s="442"/>
      <c r="CI415" s="141"/>
      <c r="CJ415" s="349"/>
      <c r="CK415" s="141"/>
      <c r="CL415" s="142"/>
      <c r="CM415" s="218"/>
      <c r="CN415" s="446"/>
      <c r="CO415" s="219"/>
      <c r="CP415" s="220">
        <f t="shared" si="503"/>
        <v>0</v>
      </c>
      <c r="CQ415" s="220"/>
      <c r="CR415" s="6"/>
      <c r="CS415" s="358" t="s">
        <v>42</v>
      </c>
    </row>
    <row r="416" spans="1:97" s="2" customFormat="1" ht="15" customHeight="1">
      <c r="A416" s="41" t="s">
        <v>997</v>
      </c>
      <c r="B416" s="6" t="s">
        <v>998</v>
      </c>
      <c r="C416" s="6" t="s">
        <v>996</v>
      </c>
      <c r="D416" s="41" t="s">
        <v>828</v>
      </c>
      <c r="E416" s="234">
        <v>2366</v>
      </c>
      <c r="F416" s="234"/>
      <c r="G416" s="49" t="s">
        <v>882</v>
      </c>
      <c r="H416" s="191"/>
      <c r="I416" s="280"/>
      <c r="J416" s="430"/>
      <c r="K416" s="72"/>
      <c r="L416" s="75"/>
      <c r="M416" s="117"/>
      <c r="N416" s="77"/>
      <c r="O416" s="75"/>
      <c r="P416" s="255"/>
      <c r="Q416" s="6"/>
      <c r="R416" s="72"/>
      <c r="S416" s="6"/>
      <c r="T416" s="117"/>
      <c r="U416" s="77"/>
      <c r="V416" s="88"/>
      <c r="W416" s="42"/>
      <c r="X416" s="42"/>
      <c r="Y416" s="88"/>
      <c r="Z416" s="6"/>
      <c r="AA416" s="164"/>
      <c r="AB416" s="77"/>
      <c r="AC416" s="88"/>
      <c r="AD416" s="280"/>
      <c r="AE416" s="43"/>
      <c r="AF416" s="88"/>
      <c r="AG416" s="6"/>
      <c r="AH416" s="122"/>
      <c r="AI416" s="77"/>
      <c r="AJ416" s="88"/>
      <c r="AK416" s="280"/>
      <c r="AL416" s="6"/>
      <c r="AM416" s="72"/>
      <c r="AN416" s="72"/>
      <c r="AO416" s="142"/>
      <c r="AP416" s="77"/>
      <c r="AQ416" s="72"/>
      <c r="AR416" s="280"/>
      <c r="AS416" s="153"/>
      <c r="AT416" s="72"/>
      <c r="AU416" s="72"/>
      <c r="AV416" s="142"/>
      <c r="AW416" s="167"/>
      <c r="AX416" s="75"/>
      <c r="AY416" s="255"/>
      <c r="AZ416" s="6"/>
      <c r="BA416" s="72"/>
      <c r="BB416" s="72"/>
      <c r="BC416" s="142"/>
      <c r="BD416" s="77"/>
      <c r="BE416" s="141"/>
      <c r="BF416" s="255"/>
      <c r="BG416" s="6"/>
      <c r="BH416" s="75"/>
      <c r="BI416" s="6"/>
      <c r="BJ416" s="164"/>
      <c r="BK416" s="167"/>
      <c r="BL416" s="75"/>
      <c r="BM416" s="255"/>
      <c r="BN416" s="191"/>
      <c r="BO416" s="75"/>
      <c r="BP416" s="6"/>
      <c r="BQ416" s="164"/>
      <c r="BR416" s="77"/>
      <c r="BS416" s="75"/>
      <c r="BT416" s="255"/>
      <c r="BU416" s="441"/>
      <c r="BV416" s="337"/>
      <c r="BW416" s="6"/>
      <c r="BX416" s="253"/>
      <c r="BY416" s="77"/>
      <c r="BZ416" s="337"/>
      <c r="CA416" s="442"/>
      <c r="CB416" s="439"/>
      <c r="CC416" s="141"/>
      <c r="CD416" s="337"/>
      <c r="CE416" s="142"/>
      <c r="CF416" s="218"/>
      <c r="CG416" s="141"/>
      <c r="CH416" s="442"/>
      <c r="CI416" s="141"/>
      <c r="CJ416" s="349"/>
      <c r="CK416" s="141"/>
      <c r="CL416" s="142"/>
      <c r="CM416" s="218"/>
      <c r="CN416" s="446"/>
      <c r="CO416" s="219"/>
      <c r="CP416" s="220">
        <f t="shared" si="503"/>
        <v>0</v>
      </c>
      <c r="CQ416" s="220"/>
      <c r="CR416" s="6"/>
      <c r="CS416" s="227" t="s">
        <v>42</v>
      </c>
    </row>
    <row r="417" spans="1:97" s="2" customFormat="1" ht="15" customHeight="1">
      <c r="A417" s="41" t="s">
        <v>999</v>
      </c>
      <c r="B417" s="6" t="s">
        <v>1000</v>
      </c>
      <c r="C417" s="6" t="s">
        <v>827</v>
      </c>
      <c r="D417" s="41" t="s">
        <v>828</v>
      </c>
      <c r="E417" s="234">
        <v>46</v>
      </c>
      <c r="F417" s="234"/>
      <c r="G417" s="49" t="s">
        <v>41</v>
      </c>
      <c r="H417" s="191"/>
      <c r="I417" s="280"/>
      <c r="J417" s="430"/>
      <c r="K417" s="72"/>
      <c r="L417" s="75"/>
      <c r="M417" s="117"/>
      <c r="N417" s="77"/>
      <c r="O417" s="75"/>
      <c r="P417" s="255"/>
      <c r="Q417" s="6"/>
      <c r="R417" s="72"/>
      <c r="S417" s="6"/>
      <c r="T417" s="117"/>
      <c r="U417" s="77"/>
      <c r="V417" s="88"/>
      <c r="W417" s="42"/>
      <c r="X417" s="42"/>
      <c r="Y417" s="88"/>
      <c r="Z417" s="6"/>
      <c r="AA417" s="164"/>
      <c r="AB417" s="77"/>
      <c r="AC417" s="88"/>
      <c r="AD417" s="280"/>
      <c r="AE417" s="43"/>
      <c r="AF417" s="88"/>
      <c r="AG417" s="6"/>
      <c r="AH417" s="122"/>
      <c r="AI417" s="77"/>
      <c r="AJ417" s="88"/>
      <c r="AK417" s="280"/>
      <c r="AL417" s="6"/>
      <c r="AM417" s="72"/>
      <c r="AN417" s="72"/>
      <c r="AO417" s="142"/>
      <c r="AP417" s="77"/>
      <c r="AQ417" s="72"/>
      <c r="AR417" s="280"/>
      <c r="AS417" s="153"/>
      <c r="AT417" s="72"/>
      <c r="AU417" s="72"/>
      <c r="AV417" s="142"/>
      <c r="AW417" s="167"/>
      <c r="AX417" s="75"/>
      <c r="AY417" s="255"/>
      <c r="AZ417" s="6"/>
      <c r="BA417" s="72"/>
      <c r="BB417" s="72"/>
      <c r="BC417" s="142"/>
      <c r="BD417" s="77"/>
      <c r="BE417" s="141"/>
      <c r="BF417" s="255"/>
      <c r="BG417" s="6"/>
      <c r="BH417" s="75"/>
      <c r="BI417" s="6"/>
      <c r="BJ417" s="164"/>
      <c r="BK417" s="167"/>
      <c r="BL417" s="75"/>
      <c r="BM417" s="255"/>
      <c r="BN417" s="191"/>
      <c r="BO417" s="75"/>
      <c r="BP417" s="6"/>
      <c r="BQ417" s="164"/>
      <c r="BR417" s="77"/>
      <c r="BS417" s="75"/>
      <c r="BT417" s="255"/>
      <c r="BU417" s="441"/>
      <c r="BV417" s="337"/>
      <c r="BW417" s="6"/>
      <c r="BX417" s="253"/>
      <c r="BY417" s="77"/>
      <c r="BZ417" s="337"/>
      <c r="CA417" s="442"/>
      <c r="CB417" s="439"/>
      <c r="CC417" s="141"/>
      <c r="CD417" s="337"/>
      <c r="CE417" s="142"/>
      <c r="CF417" s="218"/>
      <c r="CG417" s="141"/>
      <c r="CH417" s="442"/>
      <c r="CI417" s="141"/>
      <c r="CJ417" s="349"/>
      <c r="CK417" s="141"/>
      <c r="CL417" s="142"/>
      <c r="CM417" s="218"/>
      <c r="CN417" s="446"/>
      <c r="CO417" s="219"/>
      <c r="CP417" s="220">
        <f t="shared" si="503"/>
        <v>0</v>
      </c>
      <c r="CQ417" s="220"/>
      <c r="CR417" s="6"/>
      <c r="CS417" s="227" t="s">
        <v>42</v>
      </c>
    </row>
    <row r="418" spans="1:97" s="2" customFormat="1" ht="15" customHeight="1">
      <c r="A418" s="41" t="s">
        <v>1001</v>
      </c>
      <c r="B418" s="6" t="s">
        <v>1002</v>
      </c>
      <c r="C418" s="6" t="s">
        <v>827</v>
      </c>
      <c r="D418" s="41" t="s">
        <v>828</v>
      </c>
      <c r="E418" s="234">
        <v>510</v>
      </c>
      <c r="F418" s="234"/>
      <c r="G418" s="41" t="s">
        <v>41</v>
      </c>
      <c r="H418" s="191"/>
      <c r="I418" s="280"/>
      <c r="J418" s="430"/>
      <c r="K418" s="72"/>
      <c r="L418" s="75"/>
      <c r="M418" s="117"/>
      <c r="N418" s="77"/>
      <c r="O418" s="75"/>
      <c r="P418" s="255"/>
      <c r="Q418" s="6"/>
      <c r="R418" s="72"/>
      <c r="S418" s="6"/>
      <c r="T418" s="117"/>
      <c r="U418" s="77"/>
      <c r="V418" s="88"/>
      <c r="W418" s="42"/>
      <c r="X418" s="42"/>
      <c r="Y418" s="88"/>
      <c r="Z418" s="6"/>
      <c r="AA418" s="164"/>
      <c r="AB418" s="77"/>
      <c r="AC418" s="88"/>
      <c r="AD418" s="280"/>
      <c r="AE418" s="43"/>
      <c r="AF418" s="88"/>
      <c r="AG418" s="6"/>
      <c r="AH418" s="122"/>
      <c r="AI418" s="77"/>
      <c r="AJ418" s="88"/>
      <c r="AK418" s="280"/>
      <c r="AL418" s="6"/>
      <c r="AM418" s="72"/>
      <c r="AN418" s="72"/>
      <c r="AO418" s="142"/>
      <c r="AP418" s="77"/>
      <c r="AQ418" s="72"/>
      <c r="AR418" s="280"/>
      <c r="AS418" s="153"/>
      <c r="AT418" s="72"/>
      <c r="AU418" s="72"/>
      <c r="AV418" s="142"/>
      <c r="AW418" s="167"/>
      <c r="AX418" s="75"/>
      <c r="AY418" s="255"/>
      <c r="AZ418" s="6"/>
      <c r="BA418" s="72"/>
      <c r="BB418" s="72"/>
      <c r="BC418" s="142"/>
      <c r="BD418" s="77"/>
      <c r="BE418" s="141"/>
      <c r="BF418" s="255"/>
      <c r="BG418" s="6"/>
      <c r="BH418" s="75"/>
      <c r="BI418" s="6"/>
      <c r="BJ418" s="164"/>
      <c r="BK418" s="167"/>
      <c r="BL418" s="75"/>
      <c r="BM418" s="255"/>
      <c r="BN418" s="191"/>
      <c r="BO418" s="75"/>
      <c r="BP418" s="6"/>
      <c r="BQ418" s="164"/>
      <c r="BR418" s="77"/>
      <c r="BS418" s="75"/>
      <c r="BT418" s="255"/>
      <c r="BU418" s="441"/>
      <c r="BV418" s="337"/>
      <c r="BW418" s="6"/>
      <c r="BX418" s="253"/>
      <c r="BY418" s="77"/>
      <c r="BZ418" s="337"/>
      <c r="CA418" s="442"/>
      <c r="CB418" s="439"/>
      <c r="CC418" s="141"/>
      <c r="CD418" s="337"/>
      <c r="CE418" s="142"/>
      <c r="CF418" s="218"/>
      <c r="CG418" s="141"/>
      <c r="CH418" s="442"/>
      <c r="CI418" s="141"/>
      <c r="CJ418" s="349"/>
      <c r="CK418" s="141"/>
      <c r="CL418" s="142"/>
      <c r="CM418" s="218"/>
      <c r="CN418" s="446"/>
      <c r="CO418" s="219"/>
      <c r="CP418" s="220">
        <f t="shared" si="503"/>
        <v>0</v>
      </c>
      <c r="CQ418" s="220"/>
      <c r="CR418" s="6"/>
      <c r="CS418" s="227" t="s">
        <v>42</v>
      </c>
    </row>
    <row r="419" spans="1:97" s="2" customFormat="1" ht="15" customHeight="1">
      <c r="A419" s="41" t="s">
        <v>1003</v>
      </c>
      <c r="B419" s="6" t="s">
        <v>1004</v>
      </c>
      <c r="C419" s="6" t="s">
        <v>827</v>
      </c>
      <c r="D419" s="41" t="s">
        <v>828</v>
      </c>
      <c r="E419" s="234">
        <v>716</v>
      </c>
      <c r="F419" s="234"/>
      <c r="G419" s="49" t="s">
        <v>1005</v>
      </c>
      <c r="H419" s="191"/>
      <c r="I419" s="280"/>
      <c r="J419" s="430"/>
      <c r="K419" s="72"/>
      <c r="L419" s="75"/>
      <c r="M419" s="117"/>
      <c r="N419" s="77"/>
      <c r="O419" s="75"/>
      <c r="P419" s="255"/>
      <c r="Q419" s="6"/>
      <c r="R419" s="72"/>
      <c r="S419" s="6"/>
      <c r="T419" s="117"/>
      <c r="U419" s="77"/>
      <c r="V419" s="88"/>
      <c r="W419" s="42"/>
      <c r="X419" s="42"/>
      <c r="Y419" s="88"/>
      <c r="Z419" s="6"/>
      <c r="AA419" s="164"/>
      <c r="AB419" s="77"/>
      <c r="AC419" s="88"/>
      <c r="AD419" s="280"/>
      <c r="AE419" s="43"/>
      <c r="AF419" s="88"/>
      <c r="AG419" s="6"/>
      <c r="AH419" s="122"/>
      <c r="AI419" s="77"/>
      <c r="AJ419" s="88"/>
      <c r="AK419" s="280"/>
      <c r="AL419" s="6"/>
      <c r="AM419" s="72"/>
      <c r="AN419" s="72"/>
      <c r="AO419" s="142"/>
      <c r="AP419" s="77"/>
      <c r="AQ419" s="72"/>
      <c r="AR419" s="280"/>
      <c r="AS419" s="153"/>
      <c r="AT419" s="72"/>
      <c r="AU419" s="72"/>
      <c r="AV419" s="142"/>
      <c r="AW419" s="167"/>
      <c r="AX419" s="75"/>
      <c r="AY419" s="255"/>
      <c r="AZ419" s="6"/>
      <c r="BA419" s="72"/>
      <c r="BB419" s="72"/>
      <c r="BC419" s="142"/>
      <c r="BD419" s="77"/>
      <c r="BE419" s="141"/>
      <c r="BF419" s="255"/>
      <c r="BG419" s="6"/>
      <c r="BH419" s="75"/>
      <c r="BI419" s="6"/>
      <c r="BJ419" s="164"/>
      <c r="BK419" s="167"/>
      <c r="BL419" s="75"/>
      <c r="BM419" s="255"/>
      <c r="BN419" s="191"/>
      <c r="BO419" s="75"/>
      <c r="BP419" s="6"/>
      <c r="BQ419" s="164"/>
      <c r="BR419" s="77"/>
      <c r="BS419" s="75"/>
      <c r="BT419" s="255"/>
      <c r="BU419" s="441"/>
      <c r="BV419" s="337"/>
      <c r="BW419" s="6"/>
      <c r="BX419" s="253"/>
      <c r="BY419" s="77"/>
      <c r="BZ419" s="337"/>
      <c r="CA419" s="442"/>
      <c r="CB419" s="439"/>
      <c r="CC419" s="141"/>
      <c r="CD419" s="337"/>
      <c r="CE419" s="142"/>
      <c r="CF419" s="218"/>
      <c r="CG419" s="141"/>
      <c r="CH419" s="442"/>
      <c r="CI419" s="141"/>
      <c r="CJ419" s="349"/>
      <c r="CK419" s="141"/>
      <c r="CL419" s="142"/>
      <c r="CM419" s="218"/>
      <c r="CN419" s="446"/>
      <c r="CO419" s="219"/>
      <c r="CP419" s="220">
        <f t="shared" si="503"/>
        <v>0</v>
      </c>
      <c r="CQ419" s="220"/>
      <c r="CR419" s="6"/>
      <c r="CS419" s="359" t="s">
        <v>42</v>
      </c>
    </row>
    <row r="420" spans="1:97" s="2" customFormat="1" ht="15" customHeight="1">
      <c r="A420" s="41" t="s">
        <v>1006</v>
      </c>
      <c r="B420" s="6" t="s">
        <v>1007</v>
      </c>
      <c r="C420" s="6" t="s">
        <v>1008</v>
      </c>
      <c r="D420" s="41" t="s">
        <v>828</v>
      </c>
      <c r="E420" s="234">
        <v>219</v>
      </c>
      <c r="F420" s="234">
        <v>29</v>
      </c>
      <c r="G420" s="49" t="s">
        <v>340</v>
      </c>
      <c r="H420" s="191"/>
      <c r="I420" s="280"/>
      <c r="J420" s="430"/>
      <c r="K420" s="72"/>
      <c r="L420" s="75"/>
      <c r="M420" s="117"/>
      <c r="N420" s="77"/>
      <c r="O420" s="75"/>
      <c r="P420" s="255"/>
      <c r="Q420" s="6"/>
      <c r="R420" s="72"/>
      <c r="S420" s="6"/>
      <c r="T420" s="117"/>
      <c r="U420" s="77"/>
      <c r="V420" s="88"/>
      <c r="W420" s="42"/>
      <c r="X420" s="42"/>
      <c r="Y420" s="88"/>
      <c r="Z420" s="6"/>
      <c r="AA420" s="164"/>
      <c r="AB420" s="77"/>
      <c r="AC420" s="88"/>
      <c r="AD420" s="280"/>
      <c r="AE420" s="43"/>
      <c r="AF420" s="88"/>
      <c r="AG420" s="6"/>
      <c r="AH420" s="122"/>
      <c r="AI420" s="77"/>
      <c r="AJ420" s="88"/>
      <c r="AK420" s="280"/>
      <c r="AL420" s="6"/>
      <c r="AM420" s="72"/>
      <c r="AN420" s="72"/>
      <c r="AO420" s="142"/>
      <c r="AP420" s="77"/>
      <c r="AQ420" s="72"/>
      <c r="AR420" s="280"/>
      <c r="AS420" s="153"/>
      <c r="AT420" s="72"/>
      <c r="AU420" s="72"/>
      <c r="AV420" s="142"/>
      <c r="AW420" s="167"/>
      <c r="AX420" s="75"/>
      <c r="AY420" s="255"/>
      <c r="AZ420" s="6"/>
      <c r="BA420" s="72"/>
      <c r="BB420" s="72"/>
      <c r="BC420" s="142"/>
      <c r="BD420" s="77"/>
      <c r="BE420" s="141"/>
      <c r="BF420" s="255"/>
      <c r="BG420" s="6"/>
      <c r="BH420" s="75"/>
      <c r="BI420" s="6"/>
      <c r="BJ420" s="164"/>
      <c r="BK420" s="167"/>
      <c r="BL420" s="75"/>
      <c r="BM420" s="255"/>
      <c r="BN420" s="191"/>
      <c r="BO420" s="75"/>
      <c r="BP420" s="6"/>
      <c r="BQ420" s="164"/>
      <c r="BR420" s="77"/>
      <c r="BS420" s="75"/>
      <c r="BT420" s="255"/>
      <c r="BU420" s="441"/>
      <c r="BV420" s="337"/>
      <c r="BW420" s="6"/>
      <c r="BX420" s="253"/>
      <c r="BY420" s="77"/>
      <c r="BZ420" s="337"/>
      <c r="CA420" s="442"/>
      <c r="CB420" s="439"/>
      <c r="CC420" s="141"/>
      <c r="CD420" s="337"/>
      <c r="CE420" s="142"/>
      <c r="CF420" s="218"/>
      <c r="CG420" s="141"/>
      <c r="CH420" s="442"/>
      <c r="CI420" s="141"/>
      <c r="CJ420" s="349"/>
      <c r="CK420" s="141"/>
      <c r="CL420" s="142"/>
      <c r="CM420" s="218"/>
      <c r="CN420" s="446"/>
      <c r="CO420" s="219"/>
      <c r="CP420" s="220">
        <f t="shared" si="503"/>
        <v>0</v>
      </c>
      <c r="CQ420" s="220"/>
      <c r="CR420" s="6"/>
      <c r="CS420" s="358" t="s">
        <v>42</v>
      </c>
    </row>
    <row r="421" spans="1:97" s="2" customFormat="1" ht="15" customHeight="1">
      <c r="A421" s="41" t="s">
        <v>1009</v>
      </c>
      <c r="B421" s="6" t="s">
        <v>1010</v>
      </c>
      <c r="C421" s="6" t="s">
        <v>1008</v>
      </c>
      <c r="D421" s="41" t="s">
        <v>828</v>
      </c>
      <c r="E421" s="234">
        <v>219</v>
      </c>
      <c r="F421" s="234">
        <v>6</v>
      </c>
      <c r="G421" s="49" t="s">
        <v>340</v>
      </c>
      <c r="H421" s="191"/>
      <c r="I421" s="280"/>
      <c r="J421" s="430"/>
      <c r="K421" s="72"/>
      <c r="L421" s="75"/>
      <c r="M421" s="117"/>
      <c r="N421" s="77"/>
      <c r="O421" s="75"/>
      <c r="P421" s="255"/>
      <c r="Q421" s="6"/>
      <c r="R421" s="72"/>
      <c r="S421" s="6"/>
      <c r="T421" s="117"/>
      <c r="U421" s="77"/>
      <c r="V421" s="88"/>
      <c r="W421" s="42"/>
      <c r="X421" s="42"/>
      <c r="Y421" s="88"/>
      <c r="Z421" s="6"/>
      <c r="AA421" s="164"/>
      <c r="AB421" s="77"/>
      <c r="AC421" s="88"/>
      <c r="AD421" s="280"/>
      <c r="AE421" s="43"/>
      <c r="AF421" s="88"/>
      <c r="AG421" s="6"/>
      <c r="AH421" s="122"/>
      <c r="AI421" s="77"/>
      <c r="AJ421" s="88"/>
      <c r="AK421" s="280"/>
      <c r="AL421" s="6"/>
      <c r="AM421" s="72"/>
      <c r="AN421" s="72"/>
      <c r="AO421" s="142"/>
      <c r="AP421" s="77"/>
      <c r="AQ421" s="72"/>
      <c r="AR421" s="280"/>
      <c r="AS421" s="153"/>
      <c r="AT421" s="72"/>
      <c r="AU421" s="72"/>
      <c r="AV421" s="142"/>
      <c r="AW421" s="167"/>
      <c r="AX421" s="75"/>
      <c r="AY421" s="255"/>
      <c r="AZ421" s="6"/>
      <c r="BA421" s="72"/>
      <c r="BB421" s="72"/>
      <c r="BC421" s="142"/>
      <c r="BD421" s="77"/>
      <c r="BE421" s="141"/>
      <c r="BF421" s="255"/>
      <c r="BG421" s="6"/>
      <c r="BH421" s="75"/>
      <c r="BI421" s="6"/>
      <c r="BJ421" s="164"/>
      <c r="BK421" s="167"/>
      <c r="BL421" s="75"/>
      <c r="BM421" s="255"/>
      <c r="BN421" s="191"/>
      <c r="BO421" s="75"/>
      <c r="BP421" s="6"/>
      <c r="BQ421" s="164"/>
      <c r="BR421" s="77"/>
      <c r="BS421" s="75"/>
      <c r="BT421" s="255"/>
      <c r="BU421" s="441"/>
      <c r="BV421" s="337"/>
      <c r="BW421" s="6"/>
      <c r="BX421" s="253"/>
      <c r="BY421" s="77"/>
      <c r="BZ421" s="337"/>
      <c r="CA421" s="442"/>
      <c r="CB421" s="439"/>
      <c r="CC421" s="141"/>
      <c r="CD421" s="337"/>
      <c r="CE421" s="142"/>
      <c r="CF421" s="218"/>
      <c r="CG421" s="141"/>
      <c r="CH421" s="442"/>
      <c r="CI421" s="141"/>
      <c r="CJ421" s="349"/>
      <c r="CK421" s="141"/>
      <c r="CL421" s="142"/>
      <c r="CM421" s="218"/>
      <c r="CN421" s="446"/>
      <c r="CO421" s="219"/>
      <c r="CP421" s="220">
        <f t="shared" si="503"/>
        <v>0</v>
      </c>
      <c r="CQ421" s="220"/>
      <c r="CR421" s="6"/>
      <c r="CS421" s="358" t="s">
        <v>42</v>
      </c>
    </row>
    <row r="422" spans="1:97" s="2" customFormat="1" ht="15" customHeight="1">
      <c r="A422" s="41" t="s">
        <v>1011</v>
      </c>
      <c r="B422" s="6" t="s">
        <v>1012</v>
      </c>
      <c r="C422" s="6" t="s">
        <v>1013</v>
      </c>
      <c r="D422" s="41" t="s">
        <v>828</v>
      </c>
      <c r="E422" s="234"/>
      <c r="F422" s="234"/>
      <c r="G422" s="49" t="s">
        <v>340</v>
      </c>
      <c r="H422" s="191"/>
      <c r="I422" s="280"/>
      <c r="J422" s="430"/>
      <c r="K422" s="72"/>
      <c r="L422" s="75"/>
      <c r="M422" s="117"/>
      <c r="N422" s="77"/>
      <c r="O422" s="75"/>
      <c r="P422" s="255"/>
      <c r="Q422" s="6"/>
      <c r="R422" s="72"/>
      <c r="S422" s="6"/>
      <c r="T422" s="117"/>
      <c r="U422" s="77"/>
      <c r="V422" s="88"/>
      <c r="W422" s="42"/>
      <c r="X422" s="42"/>
      <c r="Y422" s="88"/>
      <c r="Z422" s="6"/>
      <c r="AA422" s="164"/>
      <c r="AB422" s="77"/>
      <c r="AC422" s="88"/>
      <c r="AD422" s="280"/>
      <c r="AE422" s="43"/>
      <c r="AF422" s="88"/>
      <c r="AG422" s="6"/>
      <c r="AH422" s="122"/>
      <c r="AI422" s="77"/>
      <c r="AJ422" s="88"/>
      <c r="AK422" s="280"/>
      <c r="AL422" s="6"/>
      <c r="AM422" s="72"/>
      <c r="AN422" s="72"/>
      <c r="AO422" s="142"/>
      <c r="AP422" s="77"/>
      <c r="AQ422" s="72"/>
      <c r="AR422" s="280"/>
      <c r="AS422" s="153"/>
      <c r="AT422" s="72"/>
      <c r="AU422" s="72"/>
      <c r="AV422" s="142"/>
      <c r="AW422" s="167"/>
      <c r="AX422" s="75"/>
      <c r="AY422" s="255"/>
      <c r="AZ422" s="6"/>
      <c r="BA422" s="72"/>
      <c r="BB422" s="72"/>
      <c r="BC422" s="142"/>
      <c r="BD422" s="77"/>
      <c r="BE422" s="141"/>
      <c r="BF422" s="255"/>
      <c r="BG422" s="6"/>
      <c r="BH422" s="75"/>
      <c r="BI422" s="6"/>
      <c r="BJ422" s="164"/>
      <c r="BK422" s="167"/>
      <c r="BL422" s="75"/>
      <c r="BM422" s="255"/>
      <c r="BN422" s="191"/>
      <c r="BO422" s="75"/>
      <c r="BP422" s="6"/>
      <c r="BQ422" s="164"/>
      <c r="BR422" s="77"/>
      <c r="BS422" s="75"/>
      <c r="BT422" s="255"/>
      <c r="BU422" s="441"/>
      <c r="BV422" s="337"/>
      <c r="BW422" s="6"/>
      <c r="BX422" s="253"/>
      <c r="BY422" s="77"/>
      <c r="BZ422" s="337"/>
      <c r="CA422" s="442"/>
      <c r="CB422" s="439"/>
      <c r="CC422" s="141"/>
      <c r="CD422" s="337"/>
      <c r="CE422" s="142"/>
      <c r="CF422" s="218"/>
      <c r="CG422" s="141"/>
      <c r="CH422" s="442"/>
      <c r="CI422" s="141"/>
      <c r="CJ422" s="349"/>
      <c r="CK422" s="141"/>
      <c r="CL422" s="142"/>
      <c r="CM422" s="218"/>
      <c r="CN422" s="446"/>
      <c r="CO422" s="219"/>
      <c r="CP422" s="220">
        <f t="shared" si="503"/>
        <v>0</v>
      </c>
      <c r="CQ422" s="220"/>
      <c r="CR422" s="6"/>
      <c r="CS422" s="358" t="s">
        <v>42</v>
      </c>
    </row>
    <row r="423" spans="1:97" s="2" customFormat="1" ht="15" customHeight="1">
      <c r="A423" s="41" t="s">
        <v>1014</v>
      </c>
      <c r="B423" s="6" t="s">
        <v>1015</v>
      </c>
      <c r="C423" s="6" t="s">
        <v>827</v>
      </c>
      <c r="D423" s="41" t="s">
        <v>828</v>
      </c>
      <c r="E423" s="234"/>
      <c r="F423" s="234"/>
      <c r="G423" s="49" t="s">
        <v>340</v>
      </c>
      <c r="H423" s="191"/>
      <c r="I423" s="280"/>
      <c r="J423" s="430"/>
      <c r="K423" s="72"/>
      <c r="L423" s="75"/>
      <c r="M423" s="117"/>
      <c r="N423" s="77"/>
      <c r="O423" s="75"/>
      <c r="P423" s="255"/>
      <c r="Q423" s="6"/>
      <c r="R423" s="72"/>
      <c r="S423" s="6"/>
      <c r="T423" s="117"/>
      <c r="U423" s="77"/>
      <c r="V423" s="88"/>
      <c r="W423" s="42"/>
      <c r="X423" s="42"/>
      <c r="Y423" s="88"/>
      <c r="Z423" s="6"/>
      <c r="AA423" s="164"/>
      <c r="AB423" s="77"/>
      <c r="AC423" s="88"/>
      <c r="AD423" s="280"/>
      <c r="AE423" s="43"/>
      <c r="AF423" s="88"/>
      <c r="AG423" s="6"/>
      <c r="AH423" s="122"/>
      <c r="AI423" s="77"/>
      <c r="AJ423" s="88"/>
      <c r="AK423" s="280"/>
      <c r="AL423" s="6"/>
      <c r="AM423" s="72"/>
      <c r="AN423" s="72"/>
      <c r="AO423" s="142"/>
      <c r="AP423" s="77"/>
      <c r="AQ423" s="72"/>
      <c r="AR423" s="280"/>
      <c r="AS423" s="153"/>
      <c r="AT423" s="72"/>
      <c r="AU423" s="72"/>
      <c r="AV423" s="142"/>
      <c r="AW423" s="167"/>
      <c r="AX423" s="75"/>
      <c r="AY423" s="255"/>
      <c r="AZ423" s="6"/>
      <c r="BA423" s="72"/>
      <c r="BB423" s="72"/>
      <c r="BC423" s="142"/>
      <c r="BD423" s="77"/>
      <c r="BE423" s="141"/>
      <c r="BF423" s="255"/>
      <c r="BG423" s="6"/>
      <c r="BH423" s="75"/>
      <c r="BI423" s="6"/>
      <c r="BJ423" s="164"/>
      <c r="BK423" s="167"/>
      <c r="BL423" s="75"/>
      <c r="BM423" s="255"/>
      <c r="BN423" s="191"/>
      <c r="BO423" s="75"/>
      <c r="BP423" s="6"/>
      <c r="BQ423" s="164"/>
      <c r="BR423" s="77"/>
      <c r="BS423" s="75"/>
      <c r="BT423" s="255"/>
      <c r="BU423" s="441"/>
      <c r="BV423" s="337"/>
      <c r="BW423" s="6"/>
      <c r="BX423" s="253"/>
      <c r="BY423" s="77"/>
      <c r="BZ423" s="337"/>
      <c r="CA423" s="442"/>
      <c r="CB423" s="439"/>
      <c r="CC423" s="141"/>
      <c r="CD423" s="337"/>
      <c r="CE423" s="142"/>
      <c r="CF423" s="218"/>
      <c r="CG423" s="141"/>
      <c r="CH423" s="442"/>
      <c r="CI423" s="141"/>
      <c r="CJ423" s="349"/>
      <c r="CK423" s="141"/>
      <c r="CL423" s="142"/>
      <c r="CM423" s="218"/>
      <c r="CN423" s="446"/>
      <c r="CO423" s="219"/>
      <c r="CP423" s="220">
        <f t="shared" si="503"/>
        <v>0</v>
      </c>
      <c r="CQ423" s="220"/>
      <c r="CR423" s="6"/>
      <c r="CS423" s="358" t="s">
        <v>42</v>
      </c>
    </row>
    <row r="424" spans="1:97" s="2" customFormat="1" ht="15" customHeight="1">
      <c r="A424" s="41" t="s">
        <v>1016</v>
      </c>
      <c r="B424" s="6" t="s">
        <v>1017</v>
      </c>
      <c r="C424" s="6" t="s">
        <v>898</v>
      </c>
      <c r="D424" s="41" t="s">
        <v>828</v>
      </c>
      <c r="E424" s="234"/>
      <c r="F424" s="234"/>
      <c r="G424" s="49" t="s">
        <v>340</v>
      </c>
      <c r="H424" s="191"/>
      <c r="I424" s="280"/>
      <c r="J424" s="430"/>
      <c r="K424" s="72"/>
      <c r="L424" s="75"/>
      <c r="M424" s="117"/>
      <c r="N424" s="77"/>
      <c r="O424" s="75"/>
      <c r="P424" s="255"/>
      <c r="Q424" s="6"/>
      <c r="R424" s="72"/>
      <c r="S424" s="6"/>
      <c r="T424" s="117"/>
      <c r="U424" s="77"/>
      <c r="V424" s="88"/>
      <c r="W424" s="42"/>
      <c r="X424" s="42"/>
      <c r="Y424" s="88"/>
      <c r="Z424" s="6"/>
      <c r="AA424" s="164"/>
      <c r="AB424" s="77"/>
      <c r="AC424" s="88"/>
      <c r="AD424" s="280"/>
      <c r="AE424" s="43"/>
      <c r="AF424" s="88"/>
      <c r="AG424" s="6"/>
      <c r="AH424" s="122"/>
      <c r="AI424" s="77"/>
      <c r="AJ424" s="88"/>
      <c r="AK424" s="280"/>
      <c r="AL424" s="6"/>
      <c r="AM424" s="72"/>
      <c r="AN424" s="72"/>
      <c r="AO424" s="142"/>
      <c r="AP424" s="77"/>
      <c r="AQ424" s="72"/>
      <c r="AR424" s="280"/>
      <c r="AS424" s="153"/>
      <c r="AT424" s="72"/>
      <c r="AU424" s="72"/>
      <c r="AV424" s="142"/>
      <c r="AW424" s="167"/>
      <c r="AX424" s="75"/>
      <c r="AY424" s="255"/>
      <c r="AZ424" s="6"/>
      <c r="BA424" s="72"/>
      <c r="BB424" s="72"/>
      <c r="BC424" s="142"/>
      <c r="BD424" s="77"/>
      <c r="BE424" s="141"/>
      <c r="BF424" s="255"/>
      <c r="BG424" s="6"/>
      <c r="BH424" s="75"/>
      <c r="BI424" s="6"/>
      <c r="BJ424" s="164"/>
      <c r="BK424" s="167"/>
      <c r="BL424" s="75"/>
      <c r="BM424" s="255"/>
      <c r="BN424" s="191"/>
      <c r="BO424" s="75"/>
      <c r="BP424" s="6"/>
      <c r="BQ424" s="164"/>
      <c r="BR424" s="77"/>
      <c r="BS424" s="75"/>
      <c r="BT424" s="255"/>
      <c r="BU424" s="441"/>
      <c r="BV424" s="337"/>
      <c r="BW424" s="6"/>
      <c r="BX424" s="253"/>
      <c r="BY424" s="77"/>
      <c r="BZ424" s="337"/>
      <c r="CA424" s="442"/>
      <c r="CB424" s="439"/>
      <c r="CC424" s="141"/>
      <c r="CD424" s="337"/>
      <c r="CE424" s="142"/>
      <c r="CF424" s="218"/>
      <c r="CG424" s="141"/>
      <c r="CH424" s="442"/>
      <c r="CI424" s="141"/>
      <c r="CJ424" s="349"/>
      <c r="CK424" s="141"/>
      <c r="CL424" s="142"/>
      <c r="CM424" s="218"/>
      <c r="CN424" s="446"/>
      <c r="CO424" s="219"/>
      <c r="CP424" s="220">
        <f t="shared" si="503"/>
        <v>0</v>
      </c>
      <c r="CQ424" s="220"/>
      <c r="CR424" s="6"/>
      <c r="CS424" s="358" t="s">
        <v>42</v>
      </c>
    </row>
    <row r="425" spans="1:97" s="2" customFormat="1" ht="15" customHeight="1">
      <c r="A425" s="41" t="s">
        <v>1018</v>
      </c>
      <c r="B425" s="6" t="s">
        <v>1019</v>
      </c>
      <c r="C425" s="6" t="s">
        <v>827</v>
      </c>
      <c r="D425" s="41" t="s">
        <v>828</v>
      </c>
      <c r="E425" s="234"/>
      <c r="F425" s="234"/>
      <c r="G425" s="49" t="s">
        <v>340</v>
      </c>
      <c r="H425" s="191"/>
      <c r="I425" s="280"/>
      <c r="J425" s="430"/>
      <c r="K425" s="72"/>
      <c r="L425" s="75"/>
      <c r="M425" s="117"/>
      <c r="N425" s="77"/>
      <c r="O425" s="75"/>
      <c r="P425" s="255"/>
      <c r="Q425" s="6"/>
      <c r="R425" s="72"/>
      <c r="S425" s="6"/>
      <c r="T425" s="117"/>
      <c r="U425" s="77"/>
      <c r="V425" s="88"/>
      <c r="W425" s="42"/>
      <c r="X425" s="42"/>
      <c r="Y425" s="88"/>
      <c r="Z425" s="6"/>
      <c r="AA425" s="164"/>
      <c r="AB425" s="77"/>
      <c r="AC425" s="88"/>
      <c r="AD425" s="280"/>
      <c r="AE425" s="43"/>
      <c r="AF425" s="88"/>
      <c r="AG425" s="6"/>
      <c r="AH425" s="122"/>
      <c r="AI425" s="77"/>
      <c r="AJ425" s="88"/>
      <c r="AK425" s="280"/>
      <c r="AL425" s="6"/>
      <c r="AM425" s="72"/>
      <c r="AN425" s="72"/>
      <c r="AO425" s="142"/>
      <c r="AP425" s="77"/>
      <c r="AQ425" s="72"/>
      <c r="AR425" s="280"/>
      <c r="AS425" s="153"/>
      <c r="AT425" s="72"/>
      <c r="AU425" s="72"/>
      <c r="AV425" s="142"/>
      <c r="AW425" s="167"/>
      <c r="AX425" s="75"/>
      <c r="AY425" s="255"/>
      <c r="AZ425" s="6"/>
      <c r="BA425" s="72"/>
      <c r="BB425" s="72"/>
      <c r="BC425" s="142"/>
      <c r="BD425" s="77"/>
      <c r="BE425" s="141"/>
      <c r="BF425" s="255"/>
      <c r="BG425" s="6"/>
      <c r="BH425" s="75"/>
      <c r="BI425" s="6"/>
      <c r="BJ425" s="164"/>
      <c r="BK425" s="167"/>
      <c r="BL425" s="75"/>
      <c r="BM425" s="255"/>
      <c r="BN425" s="191"/>
      <c r="BO425" s="75"/>
      <c r="BP425" s="6"/>
      <c r="BQ425" s="164"/>
      <c r="BR425" s="77"/>
      <c r="BS425" s="75"/>
      <c r="BT425" s="255"/>
      <c r="BU425" s="441"/>
      <c r="BV425" s="337"/>
      <c r="BW425" s="6"/>
      <c r="BX425" s="253"/>
      <c r="BY425" s="77"/>
      <c r="BZ425" s="337"/>
      <c r="CA425" s="442"/>
      <c r="CB425" s="439"/>
      <c r="CC425" s="141"/>
      <c r="CD425" s="337"/>
      <c r="CE425" s="142"/>
      <c r="CF425" s="218"/>
      <c r="CG425" s="141"/>
      <c r="CH425" s="442"/>
      <c r="CI425" s="141"/>
      <c r="CJ425" s="349"/>
      <c r="CK425" s="141"/>
      <c r="CL425" s="142"/>
      <c r="CM425" s="218"/>
      <c r="CN425" s="446"/>
      <c r="CO425" s="219"/>
      <c r="CP425" s="220">
        <f t="shared" si="503"/>
        <v>0</v>
      </c>
      <c r="CQ425" s="220"/>
      <c r="CR425" s="6"/>
      <c r="CS425" s="358" t="s">
        <v>42</v>
      </c>
    </row>
    <row r="426" spans="1:97" s="2" customFormat="1" ht="15" customHeight="1">
      <c r="A426" s="41" t="s">
        <v>1020</v>
      </c>
      <c r="B426" s="6" t="s">
        <v>1021</v>
      </c>
      <c r="C426" s="6" t="s">
        <v>827</v>
      </c>
      <c r="D426" s="41" t="s">
        <v>828</v>
      </c>
      <c r="E426" s="234">
        <v>1</v>
      </c>
      <c r="F426" s="234"/>
      <c r="G426" s="49" t="s">
        <v>340</v>
      </c>
      <c r="H426" s="191"/>
      <c r="I426" s="280"/>
      <c r="J426" s="430"/>
      <c r="K426" s="72"/>
      <c r="L426" s="75"/>
      <c r="M426" s="117"/>
      <c r="N426" s="77"/>
      <c r="O426" s="75"/>
      <c r="P426" s="255"/>
      <c r="Q426" s="6"/>
      <c r="R426" s="72"/>
      <c r="S426" s="6"/>
      <c r="T426" s="117"/>
      <c r="U426" s="77"/>
      <c r="V426" s="88"/>
      <c r="W426" s="42"/>
      <c r="X426" s="42"/>
      <c r="Y426" s="88"/>
      <c r="Z426" s="6"/>
      <c r="AA426" s="164"/>
      <c r="AB426" s="77"/>
      <c r="AC426" s="88"/>
      <c r="AD426" s="280"/>
      <c r="AE426" s="43"/>
      <c r="AF426" s="88"/>
      <c r="AG426" s="6"/>
      <c r="AH426" s="122"/>
      <c r="AI426" s="77"/>
      <c r="AJ426" s="88"/>
      <c r="AK426" s="280"/>
      <c r="AL426" s="6"/>
      <c r="AM426" s="72"/>
      <c r="AN426" s="72"/>
      <c r="AO426" s="142"/>
      <c r="AP426" s="77"/>
      <c r="AQ426" s="72"/>
      <c r="AR426" s="280"/>
      <c r="AS426" s="153"/>
      <c r="AT426" s="72"/>
      <c r="AU426" s="72"/>
      <c r="AV426" s="142"/>
      <c r="AW426" s="167"/>
      <c r="AX426" s="75"/>
      <c r="AY426" s="255"/>
      <c r="AZ426" s="6"/>
      <c r="BA426" s="72"/>
      <c r="BB426" s="72"/>
      <c r="BC426" s="142"/>
      <c r="BD426" s="77"/>
      <c r="BE426" s="141"/>
      <c r="BF426" s="255"/>
      <c r="BG426" s="6"/>
      <c r="BH426" s="75"/>
      <c r="BI426" s="6"/>
      <c r="BJ426" s="164"/>
      <c r="BK426" s="167"/>
      <c r="BL426" s="75"/>
      <c r="BM426" s="255"/>
      <c r="BN426" s="191"/>
      <c r="BO426" s="75"/>
      <c r="BP426" s="6"/>
      <c r="BQ426" s="164"/>
      <c r="BR426" s="77"/>
      <c r="BS426" s="75"/>
      <c r="BT426" s="255"/>
      <c r="BU426" s="441"/>
      <c r="BV426" s="337"/>
      <c r="BW426" s="6"/>
      <c r="BX426" s="253"/>
      <c r="BY426" s="77"/>
      <c r="BZ426" s="337"/>
      <c r="CA426" s="442"/>
      <c r="CB426" s="439"/>
      <c r="CC426" s="141"/>
      <c r="CD426" s="337"/>
      <c r="CE426" s="142"/>
      <c r="CF426" s="218"/>
      <c r="CG426" s="141"/>
      <c r="CH426" s="442"/>
      <c r="CI426" s="141"/>
      <c r="CJ426" s="349"/>
      <c r="CK426" s="141"/>
      <c r="CL426" s="142"/>
      <c r="CM426" s="218"/>
      <c r="CN426" s="446"/>
      <c r="CO426" s="219"/>
      <c r="CP426" s="220">
        <f t="shared" si="503"/>
        <v>0</v>
      </c>
      <c r="CQ426" s="220"/>
      <c r="CR426" s="6"/>
      <c r="CS426" s="358" t="s">
        <v>42</v>
      </c>
    </row>
    <row r="427" spans="1:97" s="3" customFormat="1" ht="15" customHeight="1">
      <c r="A427" s="59" t="s">
        <v>1022</v>
      </c>
      <c r="B427" s="6" t="s">
        <v>1023</v>
      </c>
      <c r="C427" s="6" t="s">
        <v>1024</v>
      </c>
      <c r="D427" s="274" t="s">
        <v>1025</v>
      </c>
      <c r="E427" s="43">
        <v>94</v>
      </c>
      <c r="F427" s="43"/>
      <c r="G427" s="56" t="s">
        <v>45</v>
      </c>
      <c r="H427" s="58">
        <v>430009400</v>
      </c>
      <c r="I427" s="280">
        <v>188000</v>
      </c>
      <c r="J427" s="451">
        <v>7.3845999999999998E-3</v>
      </c>
      <c r="K427" s="72">
        <f t="shared" ref="K427:K430" si="557">I427*J427</f>
        <v>1388.3047999999999</v>
      </c>
      <c r="L427" s="166">
        <f t="shared" ref="L427:L430" si="558">K427*20%</f>
        <v>277.66095999999999</v>
      </c>
      <c r="M427" s="73">
        <v>1110.6400000000001</v>
      </c>
      <c r="N427" s="167">
        <v>1110.6400000000001</v>
      </c>
      <c r="O427" s="260">
        <f t="shared" ref="O427:O430" si="559">K427-L427-M427</f>
        <v>3.8399999998546264E-3</v>
      </c>
      <c r="P427" s="280">
        <v>188000</v>
      </c>
      <c r="Q427" s="56">
        <v>8.123E-3</v>
      </c>
      <c r="R427" s="72">
        <f t="shared" ref="R427:R430" si="560">P427*Q427</f>
        <v>1527.124</v>
      </c>
      <c r="S427" s="166">
        <f t="shared" ref="S427:S430" si="561">R427*20%</f>
        <v>305.4248</v>
      </c>
      <c r="T427" s="73">
        <v>1221.7</v>
      </c>
      <c r="U427" s="165">
        <v>1221.7</v>
      </c>
      <c r="V427" s="300">
        <f t="shared" ref="V427:V430" si="562">R427-S427-T427</f>
        <v>-8.0000000002655725E-4</v>
      </c>
      <c r="W427" s="280">
        <v>188000</v>
      </c>
      <c r="X427" s="245">
        <v>8.5859999999999999E-3</v>
      </c>
      <c r="Y427" s="88">
        <f t="shared" ref="Y427:Y430" si="563">W427*X427</f>
        <v>1614.1679999999999</v>
      </c>
      <c r="Z427" s="75">
        <f t="shared" ref="Z427:Z430" si="564">Y427*20%</f>
        <v>322.83359999999999</v>
      </c>
      <c r="AA427" s="73">
        <v>1291.33</v>
      </c>
      <c r="AB427" s="165">
        <v>1291.33</v>
      </c>
      <c r="AC427" s="300">
        <f t="shared" ref="AC427:AC430" si="565">Y427-Z427-AA427</f>
        <v>4.400000000032378E-3</v>
      </c>
      <c r="AD427" s="280">
        <v>188000</v>
      </c>
      <c r="AE427" s="43">
        <v>9.1011000000000009E-3</v>
      </c>
      <c r="AF427" s="88">
        <f t="shared" ref="AF427:AF430" si="566">AD427*AE427</f>
        <v>1711.0068000000001</v>
      </c>
      <c r="AG427" s="75">
        <f t="shared" ref="AG427:AG430" si="567">AF427*20%</f>
        <v>342.20136000000002</v>
      </c>
      <c r="AH427" s="117">
        <v>1368.81</v>
      </c>
      <c r="AI427" s="165">
        <v>1368.81</v>
      </c>
      <c r="AJ427" s="300">
        <f t="shared" ref="AJ427:AJ430" si="568">AF427-AG427-AH427</f>
        <v>-4.5599999998557905E-3</v>
      </c>
      <c r="AK427" s="280">
        <v>188000</v>
      </c>
      <c r="AL427" s="6">
        <v>9.8291999999999997E-3</v>
      </c>
      <c r="AM427" s="75">
        <f t="shared" ref="AM427:AM430" si="569">AK427*AL427</f>
        <v>1847.8896</v>
      </c>
      <c r="AN427" s="357">
        <f t="shared" ref="AN427:AN430" si="570">AM427*20%</f>
        <v>369.57792000000001</v>
      </c>
      <c r="AO427" s="117">
        <v>1478.31</v>
      </c>
      <c r="AP427" s="165">
        <v>1478.31</v>
      </c>
      <c r="AQ427" s="455">
        <f t="shared" ref="AQ427:AQ430" si="571">AM427-AN427-AO427</f>
        <v>1.6800000000785076E-3</v>
      </c>
      <c r="AR427" s="146">
        <v>272500</v>
      </c>
      <c r="AS427" s="6">
        <v>8.8453999999999998E-3</v>
      </c>
      <c r="AT427" s="72">
        <f t="shared" ref="AT427:AT430" si="572">AR427*AS427</f>
        <v>2410.3714999999997</v>
      </c>
      <c r="AU427" s="75">
        <f t="shared" ref="AU427:AU430" si="573">AT427*20%</f>
        <v>482.07429999999999</v>
      </c>
      <c r="AV427" s="122">
        <v>1928.3</v>
      </c>
      <c r="AW427" s="165">
        <v>1928.3</v>
      </c>
      <c r="AX427" s="455">
        <f t="shared" ref="AX427:AX430" si="574">AT427-AU427-AV427</f>
        <v>-2.8000000002066372E-3</v>
      </c>
      <c r="AY427" s="146">
        <v>272500</v>
      </c>
      <c r="AZ427" s="456">
        <v>9.7298999999999997E-3</v>
      </c>
      <c r="BA427" s="72">
        <f t="shared" ref="BA427:BA430" si="575">AY427*AZ427</f>
        <v>2651.3977500000001</v>
      </c>
      <c r="BB427" s="72">
        <f t="shared" ref="BB427:BB430" si="576">BA427*20%</f>
        <v>530.27955000000009</v>
      </c>
      <c r="BC427" s="142">
        <v>2121.12</v>
      </c>
      <c r="BD427" s="165">
        <v>2121.12</v>
      </c>
      <c r="BE427" s="455">
        <f t="shared" ref="BE427:BE430" si="577">BA427-BB427-BC427</f>
        <v>-1.8000000000029104E-3</v>
      </c>
      <c r="BF427" s="146">
        <v>272500</v>
      </c>
      <c r="BG427" s="56">
        <v>1.027485E-2</v>
      </c>
      <c r="BH427" s="166">
        <f t="shared" ref="BH427:BH431" si="578">BF427*BG427</f>
        <v>2799.8966249999999</v>
      </c>
      <c r="BI427" s="166">
        <f t="shared" ref="BI427:BI430" si="579">BH427*20%</f>
        <v>559.97932500000002</v>
      </c>
      <c r="BJ427" s="164">
        <v>2239.9173000000001</v>
      </c>
      <c r="BK427" s="165">
        <v>2239.92</v>
      </c>
      <c r="BL427" s="455">
        <f t="shared" ref="BL427:BL431" si="580">BH427-BI427-BJ427</f>
        <v>0</v>
      </c>
      <c r="BM427" s="146">
        <v>272500</v>
      </c>
      <c r="BN427" s="6">
        <v>1.1302299999999999E-2</v>
      </c>
      <c r="BO427" s="166">
        <f t="shared" ref="BO427:BO431" si="581">BM427*BN427</f>
        <v>3079.8767499999999</v>
      </c>
      <c r="BP427" s="166">
        <f t="shared" ref="BP427:BP430" si="582">BO427*20%</f>
        <v>615.97535000000005</v>
      </c>
      <c r="BQ427" s="164">
        <v>2463.9014000000002</v>
      </c>
      <c r="BR427" s="165">
        <v>2463.9</v>
      </c>
      <c r="BS427" s="260">
        <f t="shared" ref="BS427:BS431" si="583">BO427-BP427-BQ427</f>
        <v>0</v>
      </c>
      <c r="BT427" s="146">
        <v>272500</v>
      </c>
      <c r="BU427" s="56">
        <v>1.2206521999999999E-2</v>
      </c>
      <c r="BV427" s="190">
        <f t="shared" ref="BV427:BV431" si="584">BT427*BU427</f>
        <v>3326.2772449999998</v>
      </c>
      <c r="BW427" s="166">
        <f t="shared" ref="BW427:BW430" si="585">BV427*20%</f>
        <v>665.255449</v>
      </c>
      <c r="BX427" s="164">
        <v>2661.021796</v>
      </c>
      <c r="BY427" s="147">
        <v>2661.02</v>
      </c>
      <c r="BZ427" s="371">
        <f t="shared" ref="BZ427" si="586">BV427-BX427-BW427</f>
        <v>0</v>
      </c>
      <c r="CA427" s="461">
        <v>272500</v>
      </c>
      <c r="CB427" s="6">
        <v>1.2663045E-2</v>
      </c>
      <c r="CC427" s="194">
        <f t="shared" ref="CC427:CC431" si="587">CA427*CB427</f>
        <v>3450.6797624999999</v>
      </c>
      <c r="CD427" s="465">
        <f t="shared" ref="CD427:CD430" si="588">CC427*20%</f>
        <v>690.13595250000003</v>
      </c>
      <c r="CE427" s="142">
        <v>2760.5438100000001</v>
      </c>
      <c r="CF427" s="204">
        <v>2760.54</v>
      </c>
      <c r="CG427" s="206">
        <f t="shared" ref="CG427:CG431" si="589">CC427-CD427-CE427</f>
        <v>0</v>
      </c>
      <c r="CH427" s="385">
        <v>274000</v>
      </c>
      <c r="CI427" s="6">
        <v>1.3422827999999999E-2</v>
      </c>
      <c r="CJ427" s="348">
        <f t="shared" ref="CJ427:CJ440" si="590">CH427*CI427</f>
        <v>3677.8548719999999</v>
      </c>
      <c r="CK427" s="465">
        <f>CJ427*20%</f>
        <v>735.57097440000007</v>
      </c>
      <c r="CL427" s="222"/>
      <c r="CM427" s="468"/>
      <c r="CN427" s="348">
        <f t="shared" ref="CN427:CN440" si="591">CJ427-CK427-CL427</f>
        <v>2942.2838975999998</v>
      </c>
      <c r="CO427" s="219"/>
      <c r="CP427" s="220">
        <f t="shared" si="503"/>
        <v>2942.2838575999995</v>
      </c>
      <c r="CQ427" s="221">
        <v>0</v>
      </c>
      <c r="CR427" s="56"/>
    </row>
    <row r="428" spans="1:97" s="3" customFormat="1" ht="15" customHeight="1">
      <c r="A428" s="59" t="s">
        <v>1026</v>
      </c>
      <c r="B428" s="6" t="s">
        <v>1027</v>
      </c>
      <c r="C428" s="6" t="s">
        <v>1024</v>
      </c>
      <c r="D428" s="274" t="s">
        <v>1025</v>
      </c>
      <c r="E428" s="43">
        <v>98</v>
      </c>
      <c r="F428" s="43"/>
      <c r="G428" s="56" t="s">
        <v>1028</v>
      </c>
      <c r="H428" s="58">
        <v>430009800</v>
      </c>
      <c r="I428" s="280">
        <v>648000</v>
      </c>
      <c r="J428" s="451">
        <v>7.3845999999999998E-3</v>
      </c>
      <c r="K428" s="72">
        <f t="shared" si="557"/>
        <v>4785.2208000000001</v>
      </c>
      <c r="L428" s="166">
        <f t="shared" si="558"/>
        <v>957.04416000000003</v>
      </c>
      <c r="M428" s="73">
        <v>3828.18</v>
      </c>
      <c r="N428" s="167">
        <v>3828.18</v>
      </c>
      <c r="O428" s="260">
        <f t="shared" si="559"/>
        <v>-3.3599999997022678E-3</v>
      </c>
      <c r="P428" s="280">
        <v>648000</v>
      </c>
      <c r="Q428" s="56">
        <v>8.123E-3</v>
      </c>
      <c r="R428" s="72">
        <f t="shared" si="560"/>
        <v>5263.7039999999997</v>
      </c>
      <c r="S428" s="166">
        <f t="shared" si="561"/>
        <v>1052.7408</v>
      </c>
      <c r="T428" s="73">
        <v>4210.96</v>
      </c>
      <c r="U428" s="165">
        <v>4210.96</v>
      </c>
      <c r="V428" s="300">
        <f t="shared" si="562"/>
        <v>3.200000000106229E-3</v>
      </c>
      <c r="W428" s="280">
        <v>648000</v>
      </c>
      <c r="X428" s="245">
        <v>8.5859999999999999E-3</v>
      </c>
      <c r="Y428" s="88">
        <f t="shared" si="563"/>
        <v>5563.7280000000001</v>
      </c>
      <c r="Z428" s="75">
        <f t="shared" si="564"/>
        <v>1112.7456</v>
      </c>
      <c r="AA428" s="73">
        <v>4450.9799999999996</v>
      </c>
      <c r="AB428" s="165">
        <v>4450.9799999999996</v>
      </c>
      <c r="AC428" s="300">
        <f t="shared" si="565"/>
        <v>2.4000000003070454E-3</v>
      </c>
      <c r="AD428" s="280">
        <v>648000</v>
      </c>
      <c r="AE428" s="43">
        <v>9.1011000000000009E-3</v>
      </c>
      <c r="AF428" s="88">
        <f t="shared" si="566"/>
        <v>5897.5128000000004</v>
      </c>
      <c r="AG428" s="75">
        <f t="shared" si="567"/>
        <v>1179.5025600000001</v>
      </c>
      <c r="AH428" s="117">
        <v>4718.04</v>
      </c>
      <c r="AI428" s="165">
        <v>4718.04</v>
      </c>
      <c r="AJ428" s="300">
        <f t="shared" si="568"/>
        <v>-2.9759999999441789E-2</v>
      </c>
      <c r="AK428" s="280">
        <v>648000</v>
      </c>
      <c r="AL428" s="6">
        <v>9.8291999999999997E-3</v>
      </c>
      <c r="AM428" s="75">
        <f t="shared" si="569"/>
        <v>6369.3216000000002</v>
      </c>
      <c r="AN428" s="357">
        <f t="shared" si="570"/>
        <v>1273.8643200000001</v>
      </c>
      <c r="AO428" s="117">
        <v>5095.46</v>
      </c>
      <c r="AP428" s="204">
        <v>5095.46</v>
      </c>
      <c r="AQ428" s="455">
        <f t="shared" si="571"/>
        <v>-2.7199999994991231E-3</v>
      </c>
      <c r="AR428" s="146">
        <v>770000</v>
      </c>
      <c r="AS428" s="6">
        <v>8.8453999999999998E-3</v>
      </c>
      <c r="AT428" s="72">
        <f t="shared" si="572"/>
        <v>6810.9579999999996</v>
      </c>
      <c r="AU428" s="75">
        <f t="shared" si="573"/>
        <v>1362.1916000000001</v>
      </c>
      <c r="AV428" s="122">
        <v>5448.78</v>
      </c>
      <c r="AW428" s="165">
        <v>5448.78</v>
      </c>
      <c r="AX428" s="455">
        <f t="shared" si="574"/>
        <v>-1.3600000000224099E-2</v>
      </c>
      <c r="AY428" s="146">
        <v>770000</v>
      </c>
      <c r="AZ428" s="456">
        <v>9.7298999999999997E-3</v>
      </c>
      <c r="BA428" s="72">
        <f t="shared" si="575"/>
        <v>7492.0230000000001</v>
      </c>
      <c r="BB428" s="72">
        <f t="shared" si="576"/>
        <v>1498.4046000000001</v>
      </c>
      <c r="BC428" s="142">
        <v>5993.62</v>
      </c>
      <c r="BD428" s="165">
        <v>5993.62</v>
      </c>
      <c r="BE428" s="455">
        <f t="shared" si="577"/>
        <v>-1.5999999995983671E-3</v>
      </c>
      <c r="BF428" s="146">
        <v>770000</v>
      </c>
      <c r="BG428" s="56">
        <v>1.027485E-2</v>
      </c>
      <c r="BH428" s="166">
        <f t="shared" si="578"/>
        <v>7911.6345000000001</v>
      </c>
      <c r="BI428" s="166">
        <f t="shared" si="579"/>
        <v>1582.3269</v>
      </c>
      <c r="BJ428" s="164">
        <v>6329.3076000000001</v>
      </c>
      <c r="BK428" s="165">
        <v>6329.31</v>
      </c>
      <c r="BL428" s="455">
        <f t="shared" si="580"/>
        <v>0</v>
      </c>
      <c r="BM428" s="146">
        <v>770000</v>
      </c>
      <c r="BN428" s="6">
        <v>1.1302299999999999E-2</v>
      </c>
      <c r="BO428" s="166">
        <f t="shared" si="581"/>
        <v>8702.7709999999988</v>
      </c>
      <c r="BP428" s="166">
        <f t="shared" si="582"/>
        <v>1740.5541999999998</v>
      </c>
      <c r="BQ428" s="164">
        <v>6962.2168000000001</v>
      </c>
      <c r="BR428" s="165">
        <v>6962.22</v>
      </c>
      <c r="BS428" s="260">
        <f t="shared" si="583"/>
        <v>0</v>
      </c>
      <c r="BT428" s="146">
        <v>770000</v>
      </c>
      <c r="BU428" s="56">
        <v>1.2206521999999999E-2</v>
      </c>
      <c r="BV428" s="190">
        <f t="shared" si="584"/>
        <v>9399.0219399999987</v>
      </c>
      <c r="BW428" s="166">
        <f t="shared" si="585"/>
        <v>1879.8043879999998</v>
      </c>
      <c r="BX428" s="164">
        <v>7519.2175520000001</v>
      </c>
      <c r="BY428" s="147">
        <v>7519.22</v>
      </c>
      <c r="BZ428" s="371">
        <f t="shared" ref="BZ428:BZ431" si="592">BV428-BX428-BW428</f>
        <v>0</v>
      </c>
      <c r="CA428" s="461">
        <v>770000</v>
      </c>
      <c r="CB428" s="6">
        <v>1.2663045E-2</v>
      </c>
      <c r="CC428" s="194">
        <f t="shared" si="587"/>
        <v>9750.5446499999998</v>
      </c>
      <c r="CD428" s="465">
        <f t="shared" si="588"/>
        <v>1950.1089300000001</v>
      </c>
      <c r="CE428" s="142">
        <v>7800.4357200000004</v>
      </c>
      <c r="CF428" s="204">
        <v>7800.44</v>
      </c>
      <c r="CG428" s="206">
        <f t="shared" si="589"/>
        <v>0</v>
      </c>
      <c r="CH428" s="385">
        <v>3700000</v>
      </c>
      <c r="CI428" s="6">
        <v>1.3422827999999999E-2</v>
      </c>
      <c r="CJ428" s="348">
        <f t="shared" si="590"/>
        <v>49664.463599999995</v>
      </c>
      <c r="CK428" s="465">
        <f t="shared" ref="CK428:CK430" si="593">CJ428*20%</f>
        <v>9932.8927199999998</v>
      </c>
      <c r="CL428" s="222"/>
      <c r="CM428" s="468"/>
      <c r="CN428" s="348">
        <f t="shared" si="591"/>
        <v>39731.570879999999</v>
      </c>
      <c r="CO428" s="219"/>
      <c r="CP428" s="220">
        <f t="shared" si="503"/>
        <v>39731.525439999998</v>
      </c>
      <c r="CQ428" s="221">
        <v>0</v>
      </c>
      <c r="CR428" s="56"/>
      <c r="CS428" s="228"/>
    </row>
    <row r="429" spans="1:97" s="3" customFormat="1" ht="30" customHeight="1">
      <c r="A429" s="41" t="s">
        <v>3626</v>
      </c>
      <c r="B429" s="447" t="s">
        <v>1029</v>
      </c>
      <c r="C429" s="6" t="s">
        <v>1024</v>
      </c>
      <c r="D429" s="274" t="s">
        <v>1025</v>
      </c>
      <c r="E429" s="43">
        <v>453</v>
      </c>
      <c r="F429" s="43"/>
      <c r="G429" s="6" t="s">
        <v>340</v>
      </c>
      <c r="H429" s="191">
        <v>430045300</v>
      </c>
      <c r="I429" s="452">
        <v>80000</v>
      </c>
      <c r="J429" s="451">
        <v>7.3845999999999998E-3</v>
      </c>
      <c r="K429" s="72">
        <f t="shared" si="557"/>
        <v>590.76800000000003</v>
      </c>
      <c r="L429" s="166">
        <f t="shared" si="558"/>
        <v>118.15360000000001</v>
      </c>
      <c r="M429" s="73">
        <v>472.61</v>
      </c>
      <c r="N429" s="167">
        <v>472.61</v>
      </c>
      <c r="O429" s="260">
        <f t="shared" si="559"/>
        <v>4.400000000032378E-3</v>
      </c>
      <c r="P429" s="452">
        <v>80000</v>
      </c>
      <c r="Q429" s="56">
        <v>8.123E-3</v>
      </c>
      <c r="R429" s="72">
        <f t="shared" si="560"/>
        <v>649.84</v>
      </c>
      <c r="S429" s="166">
        <f t="shared" si="561"/>
        <v>129.96800000000002</v>
      </c>
      <c r="T429" s="73">
        <v>519.87</v>
      </c>
      <c r="U429" s="165">
        <v>519.87</v>
      </c>
      <c r="V429" s="300">
        <f t="shared" si="562"/>
        <v>2.0000000000663931E-3</v>
      </c>
      <c r="W429" s="452">
        <v>80000</v>
      </c>
      <c r="X429" s="245">
        <v>8.5859999999999999E-3</v>
      </c>
      <c r="Y429" s="88">
        <f t="shared" si="563"/>
        <v>686.88</v>
      </c>
      <c r="Z429" s="75">
        <f t="shared" si="564"/>
        <v>137.376</v>
      </c>
      <c r="AA429" s="73">
        <v>549.5</v>
      </c>
      <c r="AB429" s="165">
        <v>549.5</v>
      </c>
      <c r="AC429" s="300">
        <f t="shared" si="565"/>
        <v>4.0000000000190994E-3</v>
      </c>
      <c r="AD429" s="452">
        <v>80000</v>
      </c>
      <c r="AE429" s="43">
        <v>9.1011000000000009E-3</v>
      </c>
      <c r="AF429" s="88">
        <f t="shared" si="566"/>
        <v>728.08800000000008</v>
      </c>
      <c r="AG429" s="75">
        <f t="shared" si="567"/>
        <v>145.61760000000001</v>
      </c>
      <c r="AH429" s="117">
        <v>582.47</v>
      </c>
      <c r="AI429" s="204">
        <v>582.47</v>
      </c>
      <c r="AJ429" s="300">
        <f t="shared" si="568"/>
        <v>4.0000000001327862E-4</v>
      </c>
      <c r="AK429" s="452">
        <v>80000</v>
      </c>
      <c r="AL429" s="6">
        <v>9.8291999999999997E-3</v>
      </c>
      <c r="AM429" s="75">
        <f t="shared" si="569"/>
        <v>786.33600000000001</v>
      </c>
      <c r="AN429" s="357">
        <f t="shared" si="570"/>
        <v>157.2672</v>
      </c>
      <c r="AO429" s="117">
        <v>629.07000000000005</v>
      </c>
      <c r="AP429" s="204">
        <v>629.07000000000005</v>
      </c>
      <c r="AQ429" s="455">
        <f t="shared" si="571"/>
        <v>-1.2000000000398359E-3</v>
      </c>
      <c r="AR429" s="376">
        <v>120000</v>
      </c>
      <c r="AS429" s="6">
        <v>8.8453999999999998E-3</v>
      </c>
      <c r="AT429" s="72">
        <f t="shared" si="572"/>
        <v>1061.4479999999999</v>
      </c>
      <c r="AU429" s="75">
        <f t="shared" si="573"/>
        <v>212.28959999999998</v>
      </c>
      <c r="AV429" s="122"/>
      <c r="AW429" s="204"/>
      <c r="AX429" s="455">
        <f t="shared" si="574"/>
        <v>849.15839999999992</v>
      </c>
      <c r="AY429" s="376">
        <v>120000</v>
      </c>
      <c r="AZ429" s="457">
        <v>9.7298999999999997E-3</v>
      </c>
      <c r="BA429" s="72">
        <f t="shared" si="575"/>
        <v>1167.588</v>
      </c>
      <c r="BB429" s="72">
        <f t="shared" si="576"/>
        <v>233.51760000000002</v>
      </c>
      <c r="BC429" s="142"/>
      <c r="BD429" s="204"/>
      <c r="BE429" s="455">
        <f t="shared" si="577"/>
        <v>934.07039999999995</v>
      </c>
      <c r="BF429" s="376">
        <v>120000</v>
      </c>
      <c r="BG429" s="56">
        <v>1.027485E-2</v>
      </c>
      <c r="BH429" s="166">
        <f t="shared" si="578"/>
        <v>1232.982</v>
      </c>
      <c r="BI429" s="166">
        <f t="shared" si="579"/>
        <v>246.59640000000002</v>
      </c>
      <c r="BJ429" s="164"/>
      <c r="BK429" s="165"/>
      <c r="BL429" s="455">
        <f t="shared" si="580"/>
        <v>986.38559999999995</v>
      </c>
      <c r="BM429" s="376">
        <v>120000</v>
      </c>
      <c r="BN429" s="6">
        <v>1.1302299999999999E-2</v>
      </c>
      <c r="BO429" s="166">
        <f t="shared" si="581"/>
        <v>1356.2759999999998</v>
      </c>
      <c r="BP429" s="166">
        <f t="shared" si="582"/>
        <v>271.2552</v>
      </c>
      <c r="BQ429" s="164"/>
      <c r="BR429" s="165"/>
      <c r="BS429" s="260">
        <f t="shared" si="583"/>
        <v>1085.0207999999998</v>
      </c>
      <c r="BT429" s="376">
        <v>120000</v>
      </c>
      <c r="BU429" s="462">
        <v>1.2025599999999999E-2</v>
      </c>
      <c r="BV429" s="190">
        <f t="shared" si="584"/>
        <v>1443.0719999999999</v>
      </c>
      <c r="BW429" s="166"/>
      <c r="BX429" s="164"/>
      <c r="BY429" s="147"/>
      <c r="BZ429" s="371">
        <f t="shared" si="592"/>
        <v>1443.0719999999999</v>
      </c>
      <c r="CA429" s="190">
        <v>120000</v>
      </c>
      <c r="CB429" s="6">
        <v>1.2663045E-2</v>
      </c>
      <c r="CC429" s="194">
        <f t="shared" si="587"/>
        <v>1519.5654</v>
      </c>
      <c r="CD429" s="72"/>
      <c r="CE429" s="164"/>
      <c r="CF429" s="204"/>
      <c r="CG429" s="206">
        <f t="shared" si="589"/>
        <v>1519.5654</v>
      </c>
      <c r="CH429" s="385"/>
      <c r="CI429" s="6">
        <v>1.3422827999999999E-2</v>
      </c>
      <c r="CJ429" s="348">
        <f t="shared" si="590"/>
        <v>0</v>
      </c>
      <c r="CK429" s="72"/>
      <c r="CL429" s="222"/>
      <c r="CM429" s="468"/>
      <c r="CN429" s="348">
        <f t="shared" si="591"/>
        <v>0</v>
      </c>
      <c r="CO429" s="219"/>
      <c r="CP429" s="220">
        <f t="shared" si="503"/>
        <v>6817.2821999999996</v>
      </c>
      <c r="CQ429" s="221"/>
      <c r="CR429" s="56" t="s">
        <v>1030</v>
      </c>
      <c r="CS429" s="472" t="s">
        <v>42</v>
      </c>
    </row>
    <row r="430" spans="1:97" s="5" customFormat="1" ht="15" customHeight="1">
      <c r="A430" s="59" t="s">
        <v>1031</v>
      </c>
      <c r="B430" s="6" t="s">
        <v>1032</v>
      </c>
      <c r="C430" s="6" t="s">
        <v>1024</v>
      </c>
      <c r="D430" s="274" t="s">
        <v>1025</v>
      </c>
      <c r="E430" s="43">
        <v>479</v>
      </c>
      <c r="F430" s="43"/>
      <c r="G430" s="56" t="s">
        <v>45</v>
      </c>
      <c r="H430" s="191">
        <v>430047900</v>
      </c>
      <c r="I430" s="280">
        <v>2077500</v>
      </c>
      <c r="J430" s="451">
        <v>7.3845999999999998E-3</v>
      </c>
      <c r="K430" s="72">
        <f t="shared" si="557"/>
        <v>15341.5065</v>
      </c>
      <c r="L430" s="166">
        <f t="shared" si="558"/>
        <v>3068.3013000000001</v>
      </c>
      <c r="M430" s="73">
        <v>12273.21</v>
      </c>
      <c r="N430" s="218">
        <v>12273.21</v>
      </c>
      <c r="O430" s="260">
        <f t="shared" si="559"/>
        <v>-4.7999999987951014E-3</v>
      </c>
      <c r="P430" s="280">
        <v>2077500</v>
      </c>
      <c r="Q430" s="56">
        <v>8.123E-3</v>
      </c>
      <c r="R430" s="72">
        <f t="shared" si="560"/>
        <v>16875.532500000001</v>
      </c>
      <c r="S430" s="166">
        <f t="shared" si="561"/>
        <v>3375.1065000000003</v>
      </c>
      <c r="T430" s="73">
        <v>13500.43</v>
      </c>
      <c r="U430" s="204">
        <v>13500.43</v>
      </c>
      <c r="V430" s="300">
        <f t="shared" si="562"/>
        <v>-3.9999999989959178E-3</v>
      </c>
      <c r="W430" s="280">
        <v>2077500</v>
      </c>
      <c r="X430" s="245">
        <v>8.5859999999999999E-3</v>
      </c>
      <c r="Y430" s="88">
        <f t="shared" si="563"/>
        <v>17837.415000000001</v>
      </c>
      <c r="Z430" s="75">
        <f t="shared" si="564"/>
        <v>3567.4830000000002</v>
      </c>
      <c r="AA430" s="73">
        <v>14269.93</v>
      </c>
      <c r="AB430" s="165">
        <v>14269.93</v>
      </c>
      <c r="AC430" s="300">
        <f t="shared" si="565"/>
        <v>2.0000000004074536E-3</v>
      </c>
      <c r="AD430" s="280">
        <v>2077500</v>
      </c>
      <c r="AE430" s="43">
        <v>9.1011000000000009E-3</v>
      </c>
      <c r="AF430" s="88">
        <f t="shared" si="566"/>
        <v>18907.535250000001</v>
      </c>
      <c r="AG430" s="75">
        <f t="shared" si="567"/>
        <v>3781.5070500000002</v>
      </c>
      <c r="AH430" s="117">
        <v>15126.12</v>
      </c>
      <c r="AI430" s="165">
        <v>15126.12</v>
      </c>
      <c r="AJ430" s="300">
        <f t="shared" si="568"/>
        <v>-9.180000000014843E-2</v>
      </c>
      <c r="AK430" s="280">
        <v>2077500</v>
      </c>
      <c r="AL430" s="6">
        <v>9.8291999999999997E-3</v>
      </c>
      <c r="AM430" s="75">
        <f t="shared" si="569"/>
        <v>20420.163</v>
      </c>
      <c r="AN430" s="357">
        <f t="shared" si="570"/>
        <v>4084.0326000000005</v>
      </c>
      <c r="AO430" s="117">
        <v>16336.13</v>
      </c>
      <c r="AP430" s="165">
        <v>16336.24</v>
      </c>
      <c r="AQ430" s="455">
        <f t="shared" si="571"/>
        <v>4.0000000080908649E-4</v>
      </c>
      <c r="AR430" s="376">
        <v>2493000</v>
      </c>
      <c r="AS430" s="6">
        <v>8.8453999999999998E-3</v>
      </c>
      <c r="AT430" s="72">
        <f t="shared" si="572"/>
        <v>22051.582200000001</v>
      </c>
      <c r="AU430" s="75">
        <f t="shared" si="573"/>
        <v>4410.3164400000005</v>
      </c>
      <c r="AV430" s="122">
        <v>17641.330000000002</v>
      </c>
      <c r="AW430" s="165">
        <v>17641.330000000002</v>
      </c>
      <c r="AX430" s="455">
        <f t="shared" si="574"/>
        <v>-6.4239999999699648E-2</v>
      </c>
      <c r="AY430" s="376">
        <v>2493000</v>
      </c>
      <c r="AZ430" s="456">
        <v>9.7298999999999997E-3</v>
      </c>
      <c r="BA430" s="72">
        <f t="shared" si="575"/>
        <v>24256.6407</v>
      </c>
      <c r="BB430" s="72">
        <f t="shared" si="576"/>
        <v>4851.3281400000005</v>
      </c>
      <c r="BC430" s="142">
        <v>19405.310000000001</v>
      </c>
      <c r="BD430" s="165">
        <v>19405.310000000001</v>
      </c>
      <c r="BE430" s="455">
        <f t="shared" si="577"/>
        <v>2.5599999971746001E-3</v>
      </c>
      <c r="BF430" s="376">
        <v>2493000</v>
      </c>
      <c r="BG430" s="61">
        <v>1.027485E-2</v>
      </c>
      <c r="BH430" s="166">
        <f t="shared" si="578"/>
        <v>25615.20105</v>
      </c>
      <c r="BI430" s="166">
        <f t="shared" si="579"/>
        <v>5123.0402100000001</v>
      </c>
      <c r="BJ430" s="142">
        <v>20492.16084</v>
      </c>
      <c r="BK430" s="204">
        <v>20492.16</v>
      </c>
      <c r="BL430" s="455">
        <f t="shared" si="580"/>
        <v>0</v>
      </c>
      <c r="BM430" s="376">
        <v>2493000</v>
      </c>
      <c r="BN430" s="6">
        <v>1.1302299999999999E-2</v>
      </c>
      <c r="BO430" s="166">
        <f t="shared" si="581"/>
        <v>28176.633899999997</v>
      </c>
      <c r="BP430" s="166">
        <f t="shared" si="582"/>
        <v>5635.3267799999994</v>
      </c>
      <c r="BQ430" s="164">
        <v>22541.307120000001</v>
      </c>
      <c r="BR430" s="204">
        <v>22541.31</v>
      </c>
      <c r="BS430" s="260">
        <f t="shared" si="583"/>
        <v>0</v>
      </c>
      <c r="BT430" s="376">
        <v>2493000</v>
      </c>
      <c r="BU430" s="56">
        <v>1.2206521999999999E-2</v>
      </c>
      <c r="BV430" s="190">
        <f t="shared" si="584"/>
        <v>30430.859345999997</v>
      </c>
      <c r="BW430" s="166">
        <f t="shared" si="585"/>
        <v>6086.1718691999995</v>
      </c>
      <c r="BX430" s="164">
        <v>24344.687476800002</v>
      </c>
      <c r="BY430" s="463">
        <v>24344.69</v>
      </c>
      <c r="BZ430" s="371">
        <f t="shared" si="592"/>
        <v>0</v>
      </c>
      <c r="CA430" s="261">
        <v>2493000</v>
      </c>
      <c r="CB430" s="6">
        <v>1.2663045E-2</v>
      </c>
      <c r="CC430" s="194">
        <f t="shared" si="587"/>
        <v>31568.971184999999</v>
      </c>
      <c r="CD430" s="465">
        <f t="shared" si="588"/>
        <v>6313.7942370000001</v>
      </c>
      <c r="CE430" s="142">
        <v>25255.176948</v>
      </c>
      <c r="CF430" s="204">
        <v>25255.16</v>
      </c>
      <c r="CG430" s="206">
        <f t="shared" si="589"/>
        <v>0</v>
      </c>
      <c r="CH430" s="385">
        <v>5368000</v>
      </c>
      <c r="CI430" s="6">
        <v>1.3422827999999999E-2</v>
      </c>
      <c r="CJ430" s="348">
        <f t="shared" si="590"/>
        <v>72053.740703999996</v>
      </c>
      <c r="CK430" s="465">
        <f t="shared" si="593"/>
        <v>14410.7481408</v>
      </c>
      <c r="CL430" s="222"/>
      <c r="CM430" s="468"/>
      <c r="CN430" s="348">
        <f t="shared" si="591"/>
        <v>57642.992563199994</v>
      </c>
      <c r="CO430" s="469"/>
      <c r="CP430" s="220">
        <f t="shared" si="503"/>
        <v>57642.832683199995</v>
      </c>
      <c r="CQ430" s="221">
        <v>0</v>
      </c>
      <c r="CR430" s="61"/>
    </row>
    <row r="431" spans="1:97" s="5" customFormat="1" ht="15" customHeight="1">
      <c r="A431" s="59" t="s">
        <v>1033</v>
      </c>
      <c r="B431" s="6" t="s">
        <v>1034</v>
      </c>
      <c r="C431" s="6" t="s">
        <v>1024</v>
      </c>
      <c r="D431" s="274" t="s">
        <v>1025</v>
      </c>
      <c r="E431" s="43">
        <v>826</v>
      </c>
      <c r="F431" s="43"/>
      <c r="G431" s="56" t="s">
        <v>340</v>
      </c>
      <c r="H431" s="191">
        <v>440082600</v>
      </c>
      <c r="I431" s="280"/>
      <c r="J431" s="451"/>
      <c r="K431" s="72"/>
      <c r="L431" s="166"/>
      <c r="M431" s="73"/>
      <c r="N431" s="218"/>
      <c r="O431" s="75"/>
      <c r="P431" s="280"/>
      <c r="Q431" s="56"/>
      <c r="R431" s="72"/>
      <c r="S431" s="166"/>
      <c r="T431" s="73"/>
      <c r="U431" s="204"/>
      <c r="V431" s="88"/>
      <c r="W431" s="280"/>
      <c r="X431" s="245"/>
      <c r="Y431" s="88"/>
      <c r="Z431" s="75"/>
      <c r="AA431" s="73"/>
      <c r="AB431" s="165"/>
      <c r="AC431" s="88"/>
      <c r="AD431" s="280"/>
      <c r="AE431" s="43"/>
      <c r="AF431" s="88"/>
      <c r="AG431" s="75"/>
      <c r="AH431" s="117"/>
      <c r="AI431" s="165"/>
      <c r="AJ431" s="88"/>
      <c r="AK431" s="280"/>
      <c r="AL431" s="6"/>
      <c r="AM431" s="75"/>
      <c r="AN431" s="357"/>
      <c r="AO431" s="117"/>
      <c r="AP431" s="165"/>
      <c r="AQ431" s="72"/>
      <c r="AR431" s="376"/>
      <c r="AS431" s="6"/>
      <c r="AT431" s="72"/>
      <c r="AU431" s="75"/>
      <c r="AV431" s="122"/>
      <c r="AW431" s="165"/>
      <c r="AX431" s="72"/>
      <c r="AY431" s="376"/>
      <c r="AZ431" s="456"/>
      <c r="BA431" s="72"/>
      <c r="BB431" s="72"/>
      <c r="BC431" s="142"/>
      <c r="BD431" s="165"/>
      <c r="BE431" s="72"/>
      <c r="BF431" s="376">
        <v>220000</v>
      </c>
      <c r="BG431" s="56">
        <v>1.027485E-2</v>
      </c>
      <c r="BH431" s="458">
        <f t="shared" si="578"/>
        <v>2260.4670000000001</v>
      </c>
      <c r="BI431" s="166">
        <f>BG431*35000</f>
        <v>359.61975000000001</v>
      </c>
      <c r="BJ431" s="142"/>
      <c r="BK431" s="204"/>
      <c r="BL431" s="455">
        <f t="shared" si="580"/>
        <v>1900.84725</v>
      </c>
      <c r="BM431" s="376">
        <v>220000</v>
      </c>
      <c r="BN431" s="6">
        <v>1.1302299999999999E-2</v>
      </c>
      <c r="BO431" s="166">
        <f t="shared" si="581"/>
        <v>2486.5059999999999</v>
      </c>
      <c r="BP431" s="166">
        <f>BN431*35000</f>
        <v>395.58049999999997</v>
      </c>
      <c r="BQ431" s="164"/>
      <c r="BR431" s="204"/>
      <c r="BS431" s="260">
        <f t="shared" si="583"/>
        <v>2090.9254999999998</v>
      </c>
      <c r="BT431" s="376">
        <v>220000</v>
      </c>
      <c r="BU431" s="464">
        <v>1.2025599999999999E-2</v>
      </c>
      <c r="BV431" s="190">
        <f t="shared" si="584"/>
        <v>2645.6319999999996</v>
      </c>
      <c r="BW431" s="166">
        <f t="shared" ref="BW431:BW436" si="594">BU431*35000</f>
        <v>420.89599999999996</v>
      </c>
      <c r="BX431" s="164"/>
      <c r="BY431" s="463"/>
      <c r="BZ431" s="371">
        <f t="shared" si="592"/>
        <v>2224.7359999999999</v>
      </c>
      <c r="CA431" s="261">
        <v>220000</v>
      </c>
      <c r="CB431" s="6">
        <v>1.2663045E-2</v>
      </c>
      <c r="CC431" s="194">
        <f t="shared" si="587"/>
        <v>2785.8698999999997</v>
      </c>
      <c r="CD431" s="166">
        <f t="shared" ref="CD431:CD436" si="595">CB431*35000</f>
        <v>443.20657499999999</v>
      </c>
      <c r="CE431" s="142"/>
      <c r="CF431" s="204"/>
      <c r="CG431" s="206">
        <f t="shared" si="589"/>
        <v>2342.6633249999995</v>
      </c>
      <c r="CH431" s="385"/>
      <c r="CI431" s="6">
        <v>1.3422827999999999E-2</v>
      </c>
      <c r="CJ431" s="348">
        <f t="shared" si="590"/>
        <v>0</v>
      </c>
      <c r="CK431" s="166">
        <f t="shared" ref="CK431:CK436" si="596">CI431*35000</f>
        <v>469.79897999999997</v>
      </c>
      <c r="CL431" s="222"/>
      <c r="CM431" s="468"/>
      <c r="CN431" s="348">
        <f t="shared" si="591"/>
        <v>-469.79897999999997</v>
      </c>
      <c r="CO431" s="469"/>
      <c r="CP431" s="220">
        <f t="shared" si="503"/>
        <v>8089.373094999999</v>
      </c>
      <c r="CQ431" s="221"/>
      <c r="CR431" s="61"/>
      <c r="CS431" s="358" t="s">
        <v>42</v>
      </c>
    </row>
    <row r="432" spans="1:97" s="3" customFormat="1" ht="15" customHeight="1">
      <c r="A432" s="41" t="s">
        <v>1035</v>
      </c>
      <c r="B432" s="6" t="s">
        <v>1036</v>
      </c>
      <c r="C432" s="6" t="s">
        <v>1037</v>
      </c>
      <c r="D432" s="274" t="s">
        <v>1025</v>
      </c>
      <c r="E432" s="43">
        <v>24</v>
      </c>
      <c r="F432" s="448"/>
      <c r="G432" s="51" t="s">
        <v>45</v>
      </c>
      <c r="H432" s="191">
        <v>230002400</v>
      </c>
      <c r="I432" s="280">
        <v>928500</v>
      </c>
      <c r="J432" s="451">
        <v>7.3845999999999998E-3</v>
      </c>
      <c r="K432" s="72">
        <f t="shared" ref="K432:K440" si="597">I432*J432</f>
        <v>6856.6010999999999</v>
      </c>
      <c r="L432" s="166">
        <f t="shared" ref="L432:L440" si="598">K432*20%</f>
        <v>1371.3202200000001</v>
      </c>
      <c r="M432" s="73">
        <v>5485.28</v>
      </c>
      <c r="N432" s="167">
        <v>5485.28</v>
      </c>
      <c r="O432" s="260">
        <f t="shared" ref="O432:O440" si="599">K432-L432-M432</f>
        <v>8.8000000050669769E-4</v>
      </c>
      <c r="P432" s="280">
        <v>928500</v>
      </c>
      <c r="Q432" s="56">
        <v>8.123E-3</v>
      </c>
      <c r="R432" s="72">
        <f t="shared" ref="R432:R440" si="600">P432*Q432</f>
        <v>7542.2055</v>
      </c>
      <c r="S432" s="166">
        <f t="shared" ref="S432:S440" si="601">R432*20%</f>
        <v>1508.4411</v>
      </c>
      <c r="T432" s="73">
        <v>6033.76</v>
      </c>
      <c r="U432" s="165">
        <v>6033.76</v>
      </c>
      <c r="V432" s="300">
        <f t="shared" ref="V432:V440" si="602">R432-S432-T432</f>
        <v>4.3999999998050043E-3</v>
      </c>
      <c r="W432" s="280">
        <v>928500</v>
      </c>
      <c r="X432" s="245">
        <v>8.5859999999999999E-3</v>
      </c>
      <c r="Y432" s="88">
        <f t="shared" ref="Y432:Y440" si="603">W432*X432</f>
        <v>7972.1009999999997</v>
      </c>
      <c r="Z432" s="75">
        <f t="shared" ref="Z432:Z440" si="604">Y432*20%</f>
        <v>1594.4202</v>
      </c>
      <c r="AA432" s="73">
        <v>6377.68</v>
      </c>
      <c r="AB432" s="165">
        <v>6377.68</v>
      </c>
      <c r="AC432" s="300">
        <f t="shared" ref="AC432:AC440" si="605">Y432-Z432-AA432</f>
        <v>7.9999999979918357E-4</v>
      </c>
      <c r="AD432" s="280">
        <v>928500</v>
      </c>
      <c r="AE432" s="43">
        <v>9.1011000000000009E-3</v>
      </c>
      <c r="AF432" s="88">
        <f t="shared" ref="AF432:AF440" si="606">AD432*AE432</f>
        <v>8450.3713500000013</v>
      </c>
      <c r="AG432" s="75">
        <f t="shared" ref="AG432:AG440" si="607">AF432*20%</f>
        <v>1690.0742700000003</v>
      </c>
      <c r="AH432" s="117">
        <v>6760.33</v>
      </c>
      <c r="AI432" s="165">
        <v>6760.33</v>
      </c>
      <c r="AJ432" s="300">
        <f t="shared" ref="AJ432:AJ440" si="608">AF432-AG432-AH432</f>
        <v>-3.2919999998739513E-2</v>
      </c>
      <c r="AK432" s="280">
        <v>928500</v>
      </c>
      <c r="AL432" s="6">
        <v>9.8291999999999997E-3</v>
      </c>
      <c r="AM432" s="75">
        <f t="shared" ref="AM432:AM440" si="609">AK432*AL432</f>
        <v>9126.4122000000007</v>
      </c>
      <c r="AN432" s="357">
        <f t="shared" ref="AN432:AN440" si="610">AM432*20%</f>
        <v>1825.2824400000002</v>
      </c>
      <c r="AO432" s="117">
        <v>7301.13</v>
      </c>
      <c r="AP432" s="204">
        <v>7302.45</v>
      </c>
      <c r="AQ432" s="455">
        <f t="shared" ref="AQ432:AQ440" si="611">AM432-AN432-AO432</f>
        <v>-2.3999999939405825E-4</v>
      </c>
      <c r="AR432" s="139">
        <v>1021500</v>
      </c>
      <c r="AS432" s="6">
        <v>8.8453999999999998E-3</v>
      </c>
      <c r="AT432" s="72">
        <f t="shared" ref="AT432:AT440" si="612">AR432*AS432</f>
        <v>9035.5761000000002</v>
      </c>
      <c r="AU432" s="75">
        <f t="shared" ref="AU432:AU440" si="613">AT432*20%</f>
        <v>1807.1152200000001</v>
      </c>
      <c r="AV432" s="122">
        <v>7228.49</v>
      </c>
      <c r="AW432" s="204">
        <v>7228.49</v>
      </c>
      <c r="AX432" s="455">
        <f t="shared" ref="AX432:AX440" si="614">AT432-AU432-AV432</f>
        <v>-2.9119999999238644E-2</v>
      </c>
      <c r="AY432" s="139">
        <v>1021500</v>
      </c>
      <c r="AZ432" s="457">
        <v>9.7298999999999997E-3</v>
      </c>
      <c r="BA432" s="72">
        <f t="shared" ref="BA432:BA440" si="615">AY432*AZ432</f>
        <v>9939.0928499999991</v>
      </c>
      <c r="BB432" s="72">
        <f t="shared" ref="BB432:BB440" si="616">BA432*20%</f>
        <v>1987.8185699999999</v>
      </c>
      <c r="BC432" s="142">
        <v>7951.33</v>
      </c>
      <c r="BD432" s="204">
        <v>7951.27</v>
      </c>
      <c r="BE432" s="455">
        <f t="shared" ref="BE432:BE440" si="617">BA432-BB432-BC432</f>
        <v>-5.5720000000292202E-2</v>
      </c>
      <c r="BF432" s="139">
        <v>1021500</v>
      </c>
      <c r="BG432" s="56">
        <v>1.027485E-2</v>
      </c>
      <c r="BH432" s="166">
        <f t="shared" ref="BH432:BH440" si="618">BF432*BG432</f>
        <v>10495.759275</v>
      </c>
      <c r="BI432" s="166">
        <f t="shared" ref="BI432:BI440" si="619">BH432*20%</f>
        <v>2099.1518550000001</v>
      </c>
      <c r="BJ432" s="164">
        <v>8396.6074200000003</v>
      </c>
      <c r="BK432" s="165">
        <v>8396.61</v>
      </c>
      <c r="BL432" s="455">
        <f t="shared" ref="BL432:BL440" si="620">BH432-BI432-BJ432</f>
        <v>0</v>
      </c>
      <c r="BM432" s="139">
        <v>1021500</v>
      </c>
      <c r="BN432" s="6">
        <v>1.1302299999999999E-2</v>
      </c>
      <c r="BO432" s="166">
        <f t="shared" ref="BO432:BO440" si="621">BM432*BN432</f>
        <v>11545.299449999999</v>
      </c>
      <c r="BP432" s="166">
        <f t="shared" ref="BP432:BP440" si="622">BO432*20%</f>
        <v>2309.05989</v>
      </c>
      <c r="BQ432" s="164">
        <v>9236.23956</v>
      </c>
      <c r="BR432" s="165">
        <v>9236.24</v>
      </c>
      <c r="BS432" s="260">
        <f t="shared" ref="BS432:BS440" si="623">BO432-BP432-BQ432</f>
        <v>0</v>
      </c>
      <c r="BT432" s="139">
        <v>1021500</v>
      </c>
      <c r="BU432" s="462">
        <v>1.2206521999999999E-2</v>
      </c>
      <c r="BV432" s="190">
        <f t="shared" ref="BV432:BV440" si="624">BT432*BU432</f>
        <v>12468.962222999999</v>
      </c>
      <c r="BW432" s="166">
        <f>BV432*20%</f>
        <v>2493.7924445999997</v>
      </c>
      <c r="BX432" s="164">
        <v>9975.1517999999996</v>
      </c>
      <c r="BY432" s="147">
        <v>9975.15</v>
      </c>
      <c r="BZ432" s="371">
        <f t="shared" ref="BZ432:BZ439" si="625">BV432-BX432-BW432</f>
        <v>1.7978399999265093E-2</v>
      </c>
      <c r="CA432" s="139">
        <v>1021500</v>
      </c>
      <c r="CB432" s="6">
        <v>1.2663045E-2</v>
      </c>
      <c r="CC432" s="194">
        <f t="shared" ref="CC432:CC440" si="626">CA432*CB432</f>
        <v>12935.300467499999</v>
      </c>
      <c r="CD432" s="465">
        <f>CC432*20%</f>
        <v>2587.0600935000002</v>
      </c>
      <c r="CE432" s="142">
        <v>10348.240374000001</v>
      </c>
      <c r="CF432" s="204">
        <v>10348.200000000001</v>
      </c>
      <c r="CG432" s="206">
        <f t="shared" ref="CG432:CG440" si="627">CC432-CD432-CE432</f>
        <v>0</v>
      </c>
      <c r="CH432" s="385">
        <v>6050000</v>
      </c>
      <c r="CI432" s="6">
        <v>1.3422827999999999E-2</v>
      </c>
      <c r="CJ432" s="348">
        <f t="shared" si="590"/>
        <v>81208.109400000001</v>
      </c>
      <c r="CK432" s="465">
        <f>CJ432*20%</f>
        <v>16241.621880000001</v>
      </c>
      <c r="CL432" s="222"/>
      <c r="CM432" s="468"/>
      <c r="CN432" s="348">
        <f t="shared" si="591"/>
        <v>64966.487520000002</v>
      </c>
      <c r="CO432" s="219"/>
      <c r="CP432" s="220">
        <f t="shared" si="503"/>
        <v>64966.393578400006</v>
      </c>
      <c r="CQ432" s="221">
        <v>0</v>
      </c>
      <c r="CR432" s="56"/>
    </row>
    <row r="433" spans="1:97" s="3" customFormat="1" ht="15" customHeight="1">
      <c r="A433" s="41" t="s">
        <v>1038</v>
      </c>
      <c r="B433" s="6" t="s">
        <v>1039</v>
      </c>
      <c r="C433" s="6" t="s">
        <v>1037</v>
      </c>
      <c r="D433" s="274" t="s">
        <v>1025</v>
      </c>
      <c r="E433" s="43">
        <v>27</v>
      </c>
      <c r="F433" s="448"/>
      <c r="G433" s="51" t="s">
        <v>45</v>
      </c>
      <c r="H433" s="191">
        <v>230002700</v>
      </c>
      <c r="I433" s="280">
        <v>529500</v>
      </c>
      <c r="J433" s="451">
        <v>7.3845999999999998E-3</v>
      </c>
      <c r="K433" s="72">
        <f t="shared" si="597"/>
        <v>3910.1457</v>
      </c>
      <c r="L433" s="166">
        <f t="shared" si="598"/>
        <v>782.0291400000001</v>
      </c>
      <c r="M433" s="73">
        <v>3128.12</v>
      </c>
      <c r="N433" s="167">
        <v>3128.12</v>
      </c>
      <c r="O433" s="260">
        <f t="shared" si="599"/>
        <v>-3.4399999999550346E-3</v>
      </c>
      <c r="P433" s="280">
        <v>529500</v>
      </c>
      <c r="Q433" s="56">
        <v>8.123E-3</v>
      </c>
      <c r="R433" s="72">
        <f t="shared" si="600"/>
        <v>4301.1284999999998</v>
      </c>
      <c r="S433" s="166">
        <f t="shared" si="601"/>
        <v>860.22569999999996</v>
      </c>
      <c r="T433" s="73">
        <v>3440.9</v>
      </c>
      <c r="U433" s="165">
        <v>3440.9</v>
      </c>
      <c r="V433" s="300">
        <f t="shared" si="602"/>
        <v>2.7999999997518898E-3</v>
      </c>
      <c r="W433" s="280">
        <v>529500</v>
      </c>
      <c r="X433" s="245">
        <v>8.5859999999999999E-3</v>
      </c>
      <c r="Y433" s="88">
        <f t="shared" si="603"/>
        <v>4546.2870000000003</v>
      </c>
      <c r="Z433" s="75">
        <f t="shared" si="604"/>
        <v>909.25740000000008</v>
      </c>
      <c r="AA433" s="73">
        <v>3637.03</v>
      </c>
      <c r="AB433" s="165">
        <v>3637.03</v>
      </c>
      <c r="AC433" s="300">
        <f t="shared" si="605"/>
        <v>-3.9999999989959178E-4</v>
      </c>
      <c r="AD433" s="280">
        <v>529500</v>
      </c>
      <c r="AE433" s="43">
        <v>9.1011000000000009E-3</v>
      </c>
      <c r="AF433" s="88">
        <f t="shared" si="606"/>
        <v>4819.0324500000006</v>
      </c>
      <c r="AG433" s="75">
        <f t="shared" si="607"/>
        <v>963.80649000000017</v>
      </c>
      <c r="AH433" s="117">
        <v>3855.24</v>
      </c>
      <c r="AI433" s="165">
        <v>3855.24</v>
      </c>
      <c r="AJ433" s="300">
        <f t="shared" si="608"/>
        <v>-1.4039999999113206E-2</v>
      </c>
      <c r="AK433" s="280">
        <v>529500</v>
      </c>
      <c r="AL433" s="6">
        <v>9.8291999999999997E-3</v>
      </c>
      <c r="AM433" s="75">
        <f t="shared" si="609"/>
        <v>5204.5613999999996</v>
      </c>
      <c r="AN433" s="357">
        <f t="shared" si="610"/>
        <v>1040.91228</v>
      </c>
      <c r="AO433" s="117">
        <v>4163.6499999999996</v>
      </c>
      <c r="AP433" s="204">
        <v>4163.6499999999996</v>
      </c>
      <c r="AQ433" s="455">
        <f t="shared" si="611"/>
        <v>-8.7999999959720299E-4</v>
      </c>
      <c r="AR433" s="139">
        <v>688300</v>
      </c>
      <c r="AS433" s="6">
        <v>8.8453999999999998E-3</v>
      </c>
      <c r="AT433" s="72">
        <f t="shared" si="612"/>
        <v>6088.2888199999998</v>
      </c>
      <c r="AU433" s="75">
        <f t="shared" si="613"/>
        <v>1217.657764</v>
      </c>
      <c r="AV433" s="122">
        <v>4870.6499999999996</v>
      </c>
      <c r="AW433" s="165">
        <v>4870.6499999999996</v>
      </c>
      <c r="AX433" s="455">
        <f t="shared" si="614"/>
        <v>-1.8943999999464722E-2</v>
      </c>
      <c r="AY433" s="139">
        <v>688300</v>
      </c>
      <c r="AZ433" s="456">
        <v>9.7298999999999997E-3</v>
      </c>
      <c r="BA433" s="72">
        <f t="shared" si="615"/>
        <v>6697.0901699999995</v>
      </c>
      <c r="BB433" s="72">
        <f t="shared" si="616"/>
        <v>1339.418034</v>
      </c>
      <c r="BC433" s="142">
        <v>5357.71</v>
      </c>
      <c r="BD433" s="165">
        <v>5357.67</v>
      </c>
      <c r="BE433" s="455">
        <f t="shared" si="617"/>
        <v>-3.7864000000809028E-2</v>
      </c>
      <c r="BF433" s="139">
        <v>688300</v>
      </c>
      <c r="BG433" s="56">
        <v>1.027485E-2</v>
      </c>
      <c r="BH433" s="166">
        <f t="shared" si="618"/>
        <v>7072.179255</v>
      </c>
      <c r="BI433" s="166">
        <f t="shared" si="619"/>
        <v>1414.4358510000002</v>
      </c>
      <c r="BJ433" s="164">
        <v>5657.7434039999998</v>
      </c>
      <c r="BK433" s="165">
        <v>5657.74</v>
      </c>
      <c r="BL433" s="455">
        <f t="shared" si="620"/>
        <v>0</v>
      </c>
      <c r="BM433" s="139">
        <v>688300</v>
      </c>
      <c r="BN433" s="6">
        <v>1.1302299999999999E-2</v>
      </c>
      <c r="BO433" s="166">
        <f t="shared" si="621"/>
        <v>7779.37309</v>
      </c>
      <c r="BP433" s="166">
        <f t="shared" si="622"/>
        <v>1555.8746180000001</v>
      </c>
      <c r="BQ433" s="164">
        <v>6223.4984720000002</v>
      </c>
      <c r="BR433" s="165">
        <v>6223.5</v>
      </c>
      <c r="BS433" s="260">
        <f t="shared" si="623"/>
        <v>0</v>
      </c>
      <c r="BT433" s="139">
        <v>688300</v>
      </c>
      <c r="BU433" s="462">
        <v>1.2206521999999999E-2</v>
      </c>
      <c r="BV433" s="190">
        <f t="shared" si="624"/>
        <v>8401.7490925999991</v>
      </c>
      <c r="BW433" s="166">
        <f>BV433*20%</f>
        <v>1680.3498185199999</v>
      </c>
      <c r="BX433" s="164">
        <v>6721.3871600000002</v>
      </c>
      <c r="BY433" s="147">
        <v>6721.39</v>
      </c>
      <c r="BZ433" s="371">
        <f t="shared" si="625"/>
        <v>1.2114079999037131E-2</v>
      </c>
      <c r="CA433" s="139">
        <v>688300</v>
      </c>
      <c r="CB433" s="6">
        <v>1.2663045E-2</v>
      </c>
      <c r="CC433" s="194">
        <f t="shared" si="626"/>
        <v>8715.9738734999992</v>
      </c>
      <c r="CD433" s="465">
        <f>CC433*20%</f>
        <v>1743.1947746999999</v>
      </c>
      <c r="CE433" s="142">
        <v>6972.7790987999997</v>
      </c>
      <c r="CF433" s="204">
        <v>6972.78</v>
      </c>
      <c r="CG433" s="206">
        <f t="shared" si="627"/>
        <v>0</v>
      </c>
      <c r="CH433" s="385">
        <v>3754000</v>
      </c>
      <c r="CI433" s="6">
        <v>1.3422827999999999E-2</v>
      </c>
      <c r="CJ433" s="348">
        <f t="shared" si="590"/>
        <v>50389.296311999999</v>
      </c>
      <c r="CK433" s="465">
        <f>CJ433*20%</f>
        <v>10077.859262400001</v>
      </c>
      <c r="CL433" s="222"/>
      <c r="CM433" s="468"/>
      <c r="CN433" s="348">
        <f t="shared" si="591"/>
        <v>40311.437049599997</v>
      </c>
      <c r="CO433" s="219"/>
      <c r="CP433" s="220">
        <f t="shared" si="503"/>
        <v>40311.376395679996</v>
      </c>
      <c r="CQ433" s="221">
        <v>0</v>
      </c>
      <c r="CR433" s="56"/>
    </row>
    <row r="434" spans="1:97" s="3" customFormat="1" ht="15" customHeight="1">
      <c r="A434" s="41" t="s">
        <v>1040</v>
      </c>
      <c r="B434" s="6" t="s">
        <v>1041</v>
      </c>
      <c r="C434" s="6" t="s">
        <v>1037</v>
      </c>
      <c r="D434" s="274" t="s">
        <v>1025</v>
      </c>
      <c r="E434" s="43">
        <v>44</v>
      </c>
      <c r="F434" s="448"/>
      <c r="G434" s="51" t="s">
        <v>45</v>
      </c>
      <c r="H434" s="191">
        <v>230004400</v>
      </c>
      <c r="I434" s="280">
        <v>50000</v>
      </c>
      <c r="J434" s="451">
        <v>7.3845999999999998E-3</v>
      </c>
      <c r="K434" s="72">
        <f t="shared" si="597"/>
        <v>369.23</v>
      </c>
      <c r="L434" s="166">
        <f t="shared" si="598"/>
        <v>73.846000000000004</v>
      </c>
      <c r="M434" s="73"/>
      <c r="N434" s="167"/>
      <c r="O434" s="260">
        <f t="shared" si="599"/>
        <v>295.38400000000001</v>
      </c>
      <c r="P434" s="280">
        <v>50000</v>
      </c>
      <c r="Q434" s="56">
        <v>8.123E-3</v>
      </c>
      <c r="R434" s="72">
        <f t="shared" si="600"/>
        <v>406.15</v>
      </c>
      <c r="S434" s="166">
        <f t="shared" si="601"/>
        <v>81.23</v>
      </c>
      <c r="T434" s="73"/>
      <c r="U434" s="165"/>
      <c r="V434" s="300">
        <f t="shared" si="602"/>
        <v>324.91999999999996</v>
      </c>
      <c r="W434" s="280">
        <v>50000</v>
      </c>
      <c r="X434" s="245">
        <v>8.5859999999999999E-3</v>
      </c>
      <c r="Y434" s="88">
        <f t="shared" si="603"/>
        <v>429.3</v>
      </c>
      <c r="Z434" s="75">
        <f t="shared" si="604"/>
        <v>85.860000000000014</v>
      </c>
      <c r="AA434" s="73"/>
      <c r="AB434" s="165"/>
      <c r="AC434" s="300">
        <f t="shared" si="605"/>
        <v>343.44</v>
      </c>
      <c r="AD434" s="280">
        <v>50000</v>
      </c>
      <c r="AE434" s="43">
        <v>9.1011000000000009E-3</v>
      </c>
      <c r="AF434" s="88">
        <f t="shared" si="606"/>
        <v>455.05500000000006</v>
      </c>
      <c r="AG434" s="75">
        <f t="shared" si="607"/>
        <v>91.011000000000024</v>
      </c>
      <c r="AH434" s="117"/>
      <c r="AI434" s="165"/>
      <c r="AJ434" s="300">
        <f t="shared" si="608"/>
        <v>364.04400000000004</v>
      </c>
      <c r="AK434" s="280">
        <v>50000</v>
      </c>
      <c r="AL434" s="6">
        <v>9.8291999999999997E-3</v>
      </c>
      <c r="AM434" s="75">
        <f t="shared" si="609"/>
        <v>491.46</v>
      </c>
      <c r="AN434" s="357">
        <f t="shared" si="610"/>
        <v>98.292000000000002</v>
      </c>
      <c r="AO434" s="117"/>
      <c r="AP434" s="204"/>
      <c r="AQ434" s="455">
        <f t="shared" si="611"/>
        <v>393.16800000000001</v>
      </c>
      <c r="AR434" s="139">
        <v>57500</v>
      </c>
      <c r="AS434" s="6">
        <v>8.8453999999999998E-3</v>
      </c>
      <c r="AT434" s="72">
        <f t="shared" si="612"/>
        <v>508.6105</v>
      </c>
      <c r="AU434" s="75">
        <f t="shared" si="613"/>
        <v>101.72210000000001</v>
      </c>
      <c r="AV434" s="122"/>
      <c r="AW434" s="165"/>
      <c r="AX434" s="455">
        <f t="shared" si="614"/>
        <v>406.88839999999999</v>
      </c>
      <c r="AY434" s="139">
        <v>57500</v>
      </c>
      <c r="AZ434" s="456">
        <v>9.7298999999999997E-3</v>
      </c>
      <c r="BA434" s="72">
        <f t="shared" si="615"/>
        <v>559.46924999999999</v>
      </c>
      <c r="BB434" s="72">
        <f t="shared" si="616"/>
        <v>111.89385</v>
      </c>
      <c r="BC434" s="142"/>
      <c r="BD434" s="165"/>
      <c r="BE434" s="455">
        <f t="shared" si="617"/>
        <v>447.5754</v>
      </c>
      <c r="BF434" s="139">
        <v>57500</v>
      </c>
      <c r="BG434" s="56">
        <v>1.027485E-2</v>
      </c>
      <c r="BH434" s="166">
        <f t="shared" si="618"/>
        <v>590.80387500000006</v>
      </c>
      <c r="BI434" s="166">
        <f t="shared" si="619"/>
        <v>118.16077500000002</v>
      </c>
      <c r="BJ434" s="164"/>
      <c r="BK434" s="165"/>
      <c r="BL434" s="455">
        <f t="shared" si="620"/>
        <v>472.64310000000006</v>
      </c>
      <c r="BM434" s="139">
        <v>57500</v>
      </c>
      <c r="BN434" s="6">
        <v>1.1302299999999999E-2</v>
      </c>
      <c r="BO434" s="166">
        <f t="shared" si="621"/>
        <v>649.88225</v>
      </c>
      <c r="BP434" s="166">
        <f t="shared" si="622"/>
        <v>129.97645</v>
      </c>
      <c r="BQ434" s="164">
        <v>519.9058</v>
      </c>
      <c r="BR434" s="165">
        <v>519.91</v>
      </c>
      <c r="BS434" s="260">
        <f t="shared" si="623"/>
        <v>0</v>
      </c>
      <c r="BT434" s="139">
        <v>57500</v>
      </c>
      <c r="BU434" s="462">
        <v>1.2025599999999999E-2</v>
      </c>
      <c r="BV434" s="190">
        <f t="shared" si="624"/>
        <v>691.47199999999998</v>
      </c>
      <c r="BW434" s="166"/>
      <c r="BX434" s="164">
        <v>691.47199999999998</v>
      </c>
      <c r="BY434" s="147">
        <v>691.47</v>
      </c>
      <c r="BZ434" s="371">
        <f t="shared" si="625"/>
        <v>0</v>
      </c>
      <c r="CA434" s="139">
        <v>57500</v>
      </c>
      <c r="CB434" s="6">
        <v>1.2663045E-2</v>
      </c>
      <c r="CC434" s="194">
        <f t="shared" si="626"/>
        <v>728.12508749999995</v>
      </c>
      <c r="CD434" s="465"/>
      <c r="CE434" s="142">
        <v>728.12508749999995</v>
      </c>
      <c r="CF434" s="204">
        <v>728.13</v>
      </c>
      <c r="CG434" s="206">
        <f t="shared" si="627"/>
        <v>0</v>
      </c>
      <c r="CH434" s="385">
        <v>1000</v>
      </c>
      <c r="CI434" s="6">
        <v>1.3422827999999999E-2</v>
      </c>
      <c r="CJ434" s="348">
        <f t="shared" si="590"/>
        <v>13.422827999999999</v>
      </c>
      <c r="CK434" s="465"/>
      <c r="CL434" s="222">
        <v>3048.06</v>
      </c>
      <c r="CM434" s="468"/>
      <c r="CN434" s="348">
        <f t="shared" si="591"/>
        <v>-3034.6371719999997</v>
      </c>
      <c r="CO434" s="219"/>
      <c r="CP434" s="220">
        <f t="shared" si="503"/>
        <v>13.425728000000618</v>
      </c>
      <c r="CQ434" s="221"/>
      <c r="CR434" s="56" t="s">
        <v>1042</v>
      </c>
    </row>
    <row r="435" spans="1:97" s="2" customFormat="1" ht="15" customHeight="1">
      <c r="A435" s="41" t="s">
        <v>1043</v>
      </c>
      <c r="B435" s="6" t="s">
        <v>1044</v>
      </c>
      <c r="C435" s="6" t="s">
        <v>1037</v>
      </c>
      <c r="D435" s="274" t="s">
        <v>1025</v>
      </c>
      <c r="E435" s="43">
        <v>80</v>
      </c>
      <c r="F435" s="449"/>
      <c r="G435" s="51" t="s">
        <v>45</v>
      </c>
      <c r="H435" s="362">
        <v>230008000</v>
      </c>
      <c r="I435" s="280">
        <v>104300</v>
      </c>
      <c r="J435" s="451">
        <v>7.3845999999999998E-3</v>
      </c>
      <c r="K435" s="72">
        <f t="shared" si="597"/>
        <v>770.21377999999993</v>
      </c>
      <c r="L435" s="166">
        <f t="shared" si="598"/>
        <v>154.042756</v>
      </c>
      <c r="M435" s="73"/>
      <c r="N435" s="167">
        <v>616.16999999999996</v>
      </c>
      <c r="O435" s="260">
        <v>0</v>
      </c>
      <c r="P435" s="280">
        <v>104300</v>
      </c>
      <c r="Q435" s="56">
        <v>8.123E-3</v>
      </c>
      <c r="R435" s="72">
        <f t="shared" si="600"/>
        <v>847.22889999999995</v>
      </c>
      <c r="S435" s="166">
        <f t="shared" si="601"/>
        <v>169.44578000000001</v>
      </c>
      <c r="T435" s="73"/>
      <c r="U435" s="165">
        <v>677.78</v>
      </c>
      <c r="V435" s="300">
        <v>0</v>
      </c>
      <c r="W435" s="280">
        <v>104300</v>
      </c>
      <c r="X435" s="245">
        <v>8.5859999999999999E-3</v>
      </c>
      <c r="Y435" s="88">
        <f t="shared" si="603"/>
        <v>895.51980000000003</v>
      </c>
      <c r="Z435" s="75">
        <f t="shared" si="604"/>
        <v>179.10396000000003</v>
      </c>
      <c r="AA435" s="73"/>
      <c r="AB435" s="165">
        <v>716.42</v>
      </c>
      <c r="AC435" s="300"/>
      <c r="AD435" s="280">
        <v>104300</v>
      </c>
      <c r="AE435" s="43">
        <v>9.1011000000000009E-3</v>
      </c>
      <c r="AF435" s="88">
        <f t="shared" si="606"/>
        <v>949.24473000000012</v>
      </c>
      <c r="AG435" s="75">
        <f t="shared" si="607"/>
        <v>189.84894600000004</v>
      </c>
      <c r="AH435" s="117"/>
      <c r="AI435" s="204">
        <v>759.4</v>
      </c>
      <c r="AJ435" s="300"/>
      <c r="AK435" s="280">
        <v>104300</v>
      </c>
      <c r="AL435" s="6">
        <v>9.8291999999999997E-3</v>
      </c>
      <c r="AM435" s="75">
        <f t="shared" si="609"/>
        <v>1025.1855599999999</v>
      </c>
      <c r="AN435" s="357">
        <f t="shared" si="610"/>
        <v>205.03711199999998</v>
      </c>
      <c r="AO435" s="117"/>
      <c r="AP435" s="204">
        <v>820.15</v>
      </c>
      <c r="AQ435" s="455"/>
      <c r="AR435" s="255">
        <v>150100</v>
      </c>
      <c r="AS435" s="6">
        <v>8.8453999999999998E-3</v>
      </c>
      <c r="AT435" s="72">
        <f t="shared" si="612"/>
        <v>1327.69454</v>
      </c>
      <c r="AU435" s="75">
        <f t="shared" si="613"/>
        <v>265.53890799999999</v>
      </c>
      <c r="AV435" s="122"/>
      <c r="AW435" s="165"/>
      <c r="AX435" s="455">
        <f t="shared" si="614"/>
        <v>1062.155632</v>
      </c>
      <c r="AY435" s="255">
        <v>150100</v>
      </c>
      <c r="AZ435" s="456">
        <v>9.7298999999999997E-3</v>
      </c>
      <c r="BA435" s="72">
        <f t="shared" si="615"/>
        <v>1460.4579899999999</v>
      </c>
      <c r="BB435" s="72">
        <f t="shared" si="616"/>
        <v>292.09159799999998</v>
      </c>
      <c r="BC435" s="142"/>
      <c r="BD435" s="165"/>
      <c r="BE435" s="455">
        <f t="shared" si="617"/>
        <v>1168.3663919999999</v>
      </c>
      <c r="BF435" s="255">
        <v>150100</v>
      </c>
      <c r="BG435" s="6">
        <v>1.027485E-2</v>
      </c>
      <c r="BH435" s="166">
        <f t="shared" si="618"/>
        <v>1542.254985</v>
      </c>
      <c r="BI435" s="166">
        <f t="shared" si="619"/>
        <v>308.45099700000003</v>
      </c>
      <c r="BJ435" s="164">
        <v>1168.3699999999999</v>
      </c>
      <c r="BK435" s="165">
        <v>1168.3699999999999</v>
      </c>
      <c r="BL435" s="455">
        <f t="shared" si="620"/>
        <v>65.433988000000227</v>
      </c>
      <c r="BM435" s="255">
        <v>150100</v>
      </c>
      <c r="BN435" s="6">
        <v>1.1302299999999999E-2</v>
      </c>
      <c r="BO435" s="166">
        <f t="shared" si="621"/>
        <v>1696.47523</v>
      </c>
      <c r="BP435" s="166">
        <f t="shared" si="622"/>
        <v>339.29504600000001</v>
      </c>
      <c r="BQ435" s="164">
        <v>1357.1801840000001</v>
      </c>
      <c r="BR435" s="165">
        <v>1357.18</v>
      </c>
      <c r="BS435" s="260">
        <f t="shared" si="623"/>
        <v>0</v>
      </c>
      <c r="BT435" s="255">
        <v>150100</v>
      </c>
      <c r="BU435" s="464">
        <v>1.2025599999999999E-2</v>
      </c>
      <c r="BV435" s="190">
        <f t="shared" si="624"/>
        <v>1805.0425599999999</v>
      </c>
      <c r="BW435" s="166">
        <f t="shared" si="594"/>
        <v>420.89599999999996</v>
      </c>
      <c r="BX435" s="164">
        <v>1384.1465599999999</v>
      </c>
      <c r="BY435" s="147">
        <v>1384.15</v>
      </c>
      <c r="BZ435" s="371">
        <f t="shared" si="625"/>
        <v>0</v>
      </c>
      <c r="CA435" s="255">
        <v>150100</v>
      </c>
      <c r="CB435" s="6">
        <v>1.2663045E-2</v>
      </c>
      <c r="CC435" s="194">
        <f t="shared" si="626"/>
        <v>1900.7230545</v>
      </c>
      <c r="CD435" s="465">
        <f t="shared" si="595"/>
        <v>443.20657499999999</v>
      </c>
      <c r="CE435" s="142">
        <v>3753.4664794999999</v>
      </c>
      <c r="CF435" s="204"/>
      <c r="CG435" s="466">
        <f t="shared" si="627"/>
        <v>-2295.9499999999998</v>
      </c>
      <c r="CH435" s="467">
        <v>191000</v>
      </c>
      <c r="CI435" s="6">
        <v>1.3422827999999999E-2</v>
      </c>
      <c r="CJ435" s="348">
        <f t="shared" si="590"/>
        <v>2563.7601479999998</v>
      </c>
      <c r="CK435" s="465">
        <f t="shared" si="596"/>
        <v>469.79897999999997</v>
      </c>
      <c r="CL435" s="470"/>
      <c r="CM435" s="471"/>
      <c r="CN435" s="348">
        <f t="shared" si="591"/>
        <v>2093.9611679999998</v>
      </c>
      <c r="CO435" s="219"/>
      <c r="CP435" s="220">
        <f t="shared" si="503"/>
        <v>2093.9671800000001</v>
      </c>
      <c r="CQ435" s="221">
        <v>0</v>
      </c>
      <c r="CR435" s="6" t="s">
        <v>1045</v>
      </c>
    </row>
    <row r="436" spans="1:97" s="2" customFormat="1" ht="15" customHeight="1">
      <c r="A436" s="41" t="s">
        <v>1046</v>
      </c>
      <c r="B436" s="6" t="s">
        <v>206</v>
      </c>
      <c r="C436" s="6" t="s">
        <v>1037</v>
      </c>
      <c r="D436" s="274" t="s">
        <v>1025</v>
      </c>
      <c r="E436" s="43">
        <v>93</v>
      </c>
      <c r="F436" s="449"/>
      <c r="G436" s="51" t="s">
        <v>45</v>
      </c>
      <c r="H436" s="362">
        <v>230009300</v>
      </c>
      <c r="I436" s="280">
        <v>101800</v>
      </c>
      <c r="J436" s="451">
        <v>7.3845999999999998E-3</v>
      </c>
      <c r="K436" s="72">
        <f t="shared" si="597"/>
        <v>751.75227999999993</v>
      </c>
      <c r="L436" s="166">
        <f t="shared" si="598"/>
        <v>150.35045599999998</v>
      </c>
      <c r="M436" s="73"/>
      <c r="N436" s="167"/>
      <c r="O436" s="260">
        <f t="shared" si="599"/>
        <v>601.40182399999992</v>
      </c>
      <c r="P436" s="280">
        <v>101800</v>
      </c>
      <c r="Q436" s="56">
        <v>8.123E-3</v>
      </c>
      <c r="R436" s="72">
        <f t="shared" si="600"/>
        <v>826.92139999999995</v>
      </c>
      <c r="S436" s="166">
        <f t="shared" si="601"/>
        <v>165.38427999999999</v>
      </c>
      <c r="T436" s="73"/>
      <c r="U436" s="165"/>
      <c r="V436" s="300">
        <f t="shared" si="602"/>
        <v>661.53711999999996</v>
      </c>
      <c r="W436" s="280">
        <v>101800</v>
      </c>
      <c r="X436" s="245">
        <v>8.5859999999999999E-3</v>
      </c>
      <c r="Y436" s="88">
        <f t="shared" si="603"/>
        <v>874.0548</v>
      </c>
      <c r="Z436" s="75">
        <f t="shared" si="604"/>
        <v>174.81096000000002</v>
      </c>
      <c r="AA436" s="73"/>
      <c r="AB436" s="165"/>
      <c r="AC436" s="300">
        <f t="shared" si="605"/>
        <v>699.24383999999998</v>
      </c>
      <c r="AD436" s="280">
        <v>101800</v>
      </c>
      <c r="AE436" s="43">
        <v>9.1011000000000009E-3</v>
      </c>
      <c r="AF436" s="88">
        <f t="shared" si="606"/>
        <v>926.49198000000013</v>
      </c>
      <c r="AG436" s="75">
        <f t="shared" si="607"/>
        <v>185.29839600000003</v>
      </c>
      <c r="AH436" s="117"/>
      <c r="AI436" s="165"/>
      <c r="AJ436" s="300">
        <f t="shared" si="608"/>
        <v>741.1935840000001</v>
      </c>
      <c r="AK436" s="280">
        <v>101800</v>
      </c>
      <c r="AL436" s="6">
        <v>9.8291999999999997E-3</v>
      </c>
      <c r="AM436" s="75">
        <f t="shared" si="609"/>
        <v>1000.61256</v>
      </c>
      <c r="AN436" s="357">
        <f t="shared" si="610"/>
        <v>200.12251200000003</v>
      </c>
      <c r="AO436" s="117"/>
      <c r="AP436" s="165"/>
      <c r="AQ436" s="455">
        <f t="shared" si="611"/>
        <v>800.490048</v>
      </c>
      <c r="AR436" s="255">
        <v>180900</v>
      </c>
      <c r="AS436" s="6">
        <v>8.8453999999999998E-3</v>
      </c>
      <c r="AT436" s="72">
        <f t="shared" si="612"/>
        <v>1600.1328599999999</v>
      </c>
      <c r="AU436" s="75">
        <f t="shared" si="613"/>
        <v>320.02657199999999</v>
      </c>
      <c r="AV436" s="122"/>
      <c r="AW436" s="165"/>
      <c r="AX436" s="455">
        <f t="shared" si="614"/>
        <v>1280.1062879999999</v>
      </c>
      <c r="AY436" s="255">
        <v>180900</v>
      </c>
      <c r="AZ436" s="456">
        <v>9.7298999999999997E-3</v>
      </c>
      <c r="BA436" s="72">
        <f t="shared" si="615"/>
        <v>1760.1389099999999</v>
      </c>
      <c r="BB436" s="72">
        <f t="shared" si="616"/>
        <v>352.027782</v>
      </c>
      <c r="BC436" s="142"/>
      <c r="BD436" s="165"/>
      <c r="BE436" s="455">
        <f t="shared" si="617"/>
        <v>1408.111128</v>
      </c>
      <c r="BF436" s="255">
        <v>180900</v>
      </c>
      <c r="BG436" s="6">
        <v>1.027485E-2</v>
      </c>
      <c r="BH436" s="166">
        <f t="shared" si="618"/>
        <v>1858.7203650000001</v>
      </c>
      <c r="BI436" s="166">
        <f t="shared" si="619"/>
        <v>371.74407300000007</v>
      </c>
      <c r="BJ436" s="164">
        <v>2895.09</v>
      </c>
      <c r="BK436" s="165">
        <v>1408.11</v>
      </c>
      <c r="BL436" s="455">
        <f t="shared" si="620"/>
        <v>-1408.1137080000001</v>
      </c>
      <c r="BM436" s="255">
        <v>180900</v>
      </c>
      <c r="BN436" s="6">
        <v>1.1302299999999999E-2</v>
      </c>
      <c r="BO436" s="166">
        <f t="shared" si="621"/>
        <v>2044.5860699999998</v>
      </c>
      <c r="BP436" s="166">
        <f t="shared" si="622"/>
        <v>408.917214</v>
      </c>
      <c r="BQ436" s="164">
        <v>1635.668856</v>
      </c>
      <c r="BR436" s="165">
        <v>1635.67</v>
      </c>
      <c r="BS436" s="260">
        <f t="shared" si="623"/>
        <v>0</v>
      </c>
      <c r="BT436" s="255">
        <v>180900</v>
      </c>
      <c r="BU436" s="462">
        <v>1.2025599999999999E-2</v>
      </c>
      <c r="BV436" s="190">
        <f t="shared" si="624"/>
        <v>2175.4310399999999</v>
      </c>
      <c r="BW436" s="166">
        <f t="shared" si="594"/>
        <v>420.89599999999996</v>
      </c>
      <c r="BX436" s="164">
        <v>1754.53504</v>
      </c>
      <c r="BY436" s="147">
        <v>1745.54</v>
      </c>
      <c r="BZ436" s="371">
        <f t="shared" si="625"/>
        <v>0</v>
      </c>
      <c r="CA436" s="255">
        <v>180900</v>
      </c>
      <c r="CB436" s="6">
        <v>1.2663045E-2</v>
      </c>
      <c r="CC436" s="194">
        <f t="shared" si="626"/>
        <v>2290.7448405</v>
      </c>
      <c r="CD436" s="465">
        <f t="shared" si="595"/>
        <v>443.20657499999999</v>
      </c>
      <c r="CE436" s="142">
        <v>1847.5382655000001</v>
      </c>
      <c r="CF436" s="204">
        <v>1847.54</v>
      </c>
      <c r="CG436" s="206">
        <f t="shared" si="627"/>
        <v>0</v>
      </c>
      <c r="CH436" s="385">
        <v>250000</v>
      </c>
      <c r="CI436" s="6">
        <v>1.3422827999999999E-2</v>
      </c>
      <c r="CJ436" s="348">
        <f t="shared" si="590"/>
        <v>3355.7069999999999</v>
      </c>
      <c r="CK436" s="465">
        <f t="shared" si="596"/>
        <v>469.79897999999997</v>
      </c>
      <c r="CL436" s="222">
        <v>4783.97</v>
      </c>
      <c r="CM436" s="468"/>
      <c r="CN436" s="348">
        <f t="shared" si="591"/>
        <v>-1898.0619800000004</v>
      </c>
      <c r="CO436" s="219"/>
      <c r="CP436" s="220">
        <f t="shared" si="503"/>
        <v>2885.908144</v>
      </c>
      <c r="CQ436" s="221"/>
      <c r="CR436" s="6" t="s">
        <v>1047</v>
      </c>
    </row>
    <row r="437" spans="1:97" s="2" customFormat="1" ht="15" customHeight="1">
      <c r="A437" s="41" t="s">
        <v>1048</v>
      </c>
      <c r="B437" s="6" t="s">
        <v>206</v>
      </c>
      <c r="C437" s="6" t="s">
        <v>1037</v>
      </c>
      <c r="D437" s="274" t="s">
        <v>1025</v>
      </c>
      <c r="E437" s="43">
        <v>94</v>
      </c>
      <c r="F437" s="449"/>
      <c r="G437" s="51" t="s">
        <v>45</v>
      </c>
      <c r="H437" s="362">
        <v>230009400</v>
      </c>
      <c r="I437" s="280">
        <v>5000</v>
      </c>
      <c r="J437" s="451">
        <v>7.3845999999999998E-3</v>
      </c>
      <c r="K437" s="72">
        <f t="shared" si="597"/>
        <v>36.923000000000002</v>
      </c>
      <c r="L437" s="166">
        <f t="shared" si="598"/>
        <v>7.3846000000000007</v>
      </c>
      <c r="M437" s="73"/>
      <c r="N437" s="167"/>
      <c r="O437" s="260">
        <f t="shared" si="599"/>
        <v>29.538400000000003</v>
      </c>
      <c r="P437" s="280">
        <v>5000</v>
      </c>
      <c r="Q437" s="56">
        <v>8.123E-3</v>
      </c>
      <c r="R437" s="72">
        <f t="shared" si="600"/>
        <v>40.615000000000002</v>
      </c>
      <c r="S437" s="166">
        <f t="shared" si="601"/>
        <v>8.1230000000000011</v>
      </c>
      <c r="T437" s="73"/>
      <c r="U437" s="165"/>
      <c r="V437" s="300">
        <f t="shared" si="602"/>
        <v>32.492000000000004</v>
      </c>
      <c r="W437" s="280">
        <v>5000</v>
      </c>
      <c r="X437" s="245">
        <v>8.5859999999999999E-3</v>
      </c>
      <c r="Y437" s="88">
        <f t="shared" si="603"/>
        <v>42.93</v>
      </c>
      <c r="Z437" s="75">
        <f t="shared" si="604"/>
        <v>8.5860000000000003</v>
      </c>
      <c r="AA437" s="73"/>
      <c r="AB437" s="165"/>
      <c r="AC437" s="300">
        <f t="shared" si="605"/>
        <v>34.344000000000001</v>
      </c>
      <c r="AD437" s="280">
        <v>5000</v>
      </c>
      <c r="AE437" s="43">
        <v>9.1011000000000009E-3</v>
      </c>
      <c r="AF437" s="88">
        <f t="shared" si="606"/>
        <v>45.505500000000005</v>
      </c>
      <c r="AG437" s="75">
        <f t="shared" si="607"/>
        <v>9.1011000000000006</v>
      </c>
      <c r="AH437" s="117"/>
      <c r="AI437" s="165"/>
      <c r="AJ437" s="300">
        <f t="shared" si="608"/>
        <v>36.404400000000003</v>
      </c>
      <c r="AK437" s="280">
        <v>5000</v>
      </c>
      <c r="AL437" s="6">
        <v>9.8291999999999997E-3</v>
      </c>
      <c r="AM437" s="75">
        <f t="shared" si="609"/>
        <v>49.146000000000001</v>
      </c>
      <c r="AN437" s="357">
        <f t="shared" si="610"/>
        <v>9.8292000000000002</v>
      </c>
      <c r="AO437" s="117"/>
      <c r="AP437" s="165"/>
      <c r="AQ437" s="455">
        <f t="shared" si="611"/>
        <v>39.316800000000001</v>
      </c>
      <c r="AR437" s="255">
        <v>5000</v>
      </c>
      <c r="AS437" s="6">
        <v>8.8453999999999998E-3</v>
      </c>
      <c r="AT437" s="72">
        <f t="shared" si="612"/>
        <v>44.226999999999997</v>
      </c>
      <c r="AU437" s="75">
        <f t="shared" si="613"/>
        <v>8.8453999999999997</v>
      </c>
      <c r="AV437" s="122"/>
      <c r="AW437" s="165"/>
      <c r="AX437" s="455">
        <f t="shared" si="614"/>
        <v>35.381599999999999</v>
      </c>
      <c r="AY437" s="255">
        <v>5000</v>
      </c>
      <c r="AZ437" s="456">
        <v>9.7298999999999997E-3</v>
      </c>
      <c r="BA437" s="72">
        <f t="shared" si="615"/>
        <v>48.649499999999996</v>
      </c>
      <c r="BB437" s="72">
        <f t="shared" si="616"/>
        <v>9.7299000000000007</v>
      </c>
      <c r="BC437" s="142"/>
      <c r="BD437" s="165"/>
      <c r="BE437" s="455">
        <f t="shared" si="617"/>
        <v>38.919599999999996</v>
      </c>
      <c r="BF437" s="255">
        <v>5000</v>
      </c>
      <c r="BG437" s="6">
        <v>1.027485E-2</v>
      </c>
      <c r="BH437" s="166">
        <f t="shared" si="618"/>
        <v>51.374250000000004</v>
      </c>
      <c r="BI437" s="166">
        <f t="shared" si="619"/>
        <v>10.274850000000001</v>
      </c>
      <c r="BJ437" s="164"/>
      <c r="BK437" s="165"/>
      <c r="BL437" s="455">
        <f t="shared" si="620"/>
        <v>41.099400000000003</v>
      </c>
      <c r="BM437" s="255">
        <v>5000</v>
      </c>
      <c r="BN437" s="6">
        <v>1.1302299999999999E-2</v>
      </c>
      <c r="BO437" s="166">
        <f t="shared" si="621"/>
        <v>56.511499999999998</v>
      </c>
      <c r="BP437" s="166">
        <f t="shared" si="622"/>
        <v>11.302300000000001</v>
      </c>
      <c r="BQ437" s="164"/>
      <c r="BR437" s="165"/>
      <c r="BS437" s="260">
        <f t="shared" si="623"/>
        <v>45.209199999999996</v>
      </c>
      <c r="BT437" s="255">
        <v>5000</v>
      </c>
      <c r="BU437" s="462">
        <v>1.2025599999999999E-2</v>
      </c>
      <c r="BV437" s="190">
        <f t="shared" si="624"/>
        <v>60.127999999999993</v>
      </c>
      <c r="BW437" s="166"/>
      <c r="BX437" s="164">
        <v>60.128</v>
      </c>
      <c r="BY437" s="147">
        <v>60.13</v>
      </c>
      <c r="BZ437" s="371">
        <f t="shared" si="625"/>
        <v>-7.1054273576010019E-15</v>
      </c>
      <c r="CA437" s="255">
        <v>5000</v>
      </c>
      <c r="CB437" s="6">
        <v>1.2663045E-2</v>
      </c>
      <c r="CC437" s="194">
        <f t="shared" si="626"/>
        <v>63.315224999999998</v>
      </c>
      <c r="CD437" s="465"/>
      <c r="CE437" s="142">
        <v>63.315224999999998</v>
      </c>
      <c r="CF437" s="204">
        <v>63.32</v>
      </c>
      <c r="CG437" s="206">
        <f t="shared" si="627"/>
        <v>0</v>
      </c>
      <c r="CH437" s="385">
        <v>0</v>
      </c>
      <c r="CI437" s="6">
        <v>1.3422827999999999E-2</v>
      </c>
      <c r="CJ437" s="348">
        <f t="shared" si="590"/>
        <v>0</v>
      </c>
      <c r="CK437" s="465"/>
      <c r="CL437" s="222">
        <v>332.7</v>
      </c>
      <c r="CM437" s="468"/>
      <c r="CN437" s="348">
        <f t="shared" si="591"/>
        <v>-332.7</v>
      </c>
      <c r="CO437" s="219"/>
      <c r="CP437" s="220">
        <f t="shared" si="503"/>
        <v>5.4000000000655746E-3</v>
      </c>
      <c r="CQ437" s="221"/>
      <c r="CR437" s="6" t="s">
        <v>1049</v>
      </c>
    </row>
    <row r="438" spans="1:97" s="2" customFormat="1" ht="15" customHeight="1">
      <c r="A438" s="41" t="s">
        <v>1050</v>
      </c>
      <c r="B438" s="6" t="s">
        <v>206</v>
      </c>
      <c r="C438" s="6" t="s">
        <v>1037</v>
      </c>
      <c r="D438" s="274" t="s">
        <v>1025</v>
      </c>
      <c r="E438" s="43">
        <v>95</v>
      </c>
      <c r="F438" s="449"/>
      <c r="G438" s="51" t="s">
        <v>45</v>
      </c>
      <c r="H438" s="362">
        <v>230009500</v>
      </c>
      <c r="I438" s="280">
        <v>5000</v>
      </c>
      <c r="J438" s="451">
        <v>7.3845999999999998E-3</v>
      </c>
      <c r="K438" s="72">
        <f t="shared" si="597"/>
        <v>36.923000000000002</v>
      </c>
      <c r="L438" s="166">
        <f t="shared" si="598"/>
        <v>7.3846000000000007</v>
      </c>
      <c r="M438" s="73"/>
      <c r="N438" s="167"/>
      <c r="O438" s="260">
        <f t="shared" si="599"/>
        <v>29.538400000000003</v>
      </c>
      <c r="P438" s="280">
        <v>5000</v>
      </c>
      <c r="Q438" s="56">
        <v>8.123E-3</v>
      </c>
      <c r="R438" s="72">
        <f t="shared" si="600"/>
        <v>40.615000000000002</v>
      </c>
      <c r="S438" s="166">
        <f t="shared" si="601"/>
        <v>8.1230000000000011</v>
      </c>
      <c r="T438" s="73"/>
      <c r="U438" s="165"/>
      <c r="V438" s="300">
        <f t="shared" si="602"/>
        <v>32.492000000000004</v>
      </c>
      <c r="W438" s="280">
        <v>5000</v>
      </c>
      <c r="X438" s="245">
        <v>8.5859999999999999E-3</v>
      </c>
      <c r="Y438" s="88">
        <f t="shared" si="603"/>
        <v>42.93</v>
      </c>
      <c r="Z438" s="75">
        <f t="shared" si="604"/>
        <v>8.5860000000000003</v>
      </c>
      <c r="AA438" s="73"/>
      <c r="AB438" s="165"/>
      <c r="AC438" s="300">
        <f t="shared" si="605"/>
        <v>34.344000000000001</v>
      </c>
      <c r="AD438" s="280">
        <v>5000</v>
      </c>
      <c r="AE438" s="43">
        <v>9.1011000000000009E-3</v>
      </c>
      <c r="AF438" s="88">
        <f t="shared" si="606"/>
        <v>45.505500000000005</v>
      </c>
      <c r="AG438" s="75">
        <f t="shared" si="607"/>
        <v>9.1011000000000006</v>
      </c>
      <c r="AH438" s="117"/>
      <c r="AI438" s="165"/>
      <c r="AJ438" s="300">
        <f t="shared" si="608"/>
        <v>36.404400000000003</v>
      </c>
      <c r="AK438" s="280">
        <v>5000</v>
      </c>
      <c r="AL438" s="6">
        <v>9.8291999999999997E-3</v>
      </c>
      <c r="AM438" s="75">
        <f t="shared" si="609"/>
        <v>49.146000000000001</v>
      </c>
      <c r="AN438" s="357">
        <f t="shared" si="610"/>
        <v>9.8292000000000002</v>
      </c>
      <c r="AO438" s="117"/>
      <c r="AP438" s="165"/>
      <c r="AQ438" s="455">
        <f t="shared" si="611"/>
        <v>39.316800000000001</v>
      </c>
      <c r="AR438" s="255">
        <v>5000</v>
      </c>
      <c r="AS438" s="6">
        <v>8.8453999999999998E-3</v>
      </c>
      <c r="AT438" s="72">
        <f t="shared" si="612"/>
        <v>44.226999999999997</v>
      </c>
      <c r="AU438" s="75">
        <f t="shared" si="613"/>
        <v>8.8453999999999997</v>
      </c>
      <c r="AV438" s="122"/>
      <c r="AW438" s="165"/>
      <c r="AX438" s="455">
        <f t="shared" si="614"/>
        <v>35.381599999999999</v>
      </c>
      <c r="AY438" s="255">
        <v>5000</v>
      </c>
      <c r="AZ438" s="456">
        <v>9.7298999999999997E-3</v>
      </c>
      <c r="BA438" s="72">
        <f t="shared" si="615"/>
        <v>48.649499999999996</v>
      </c>
      <c r="BB438" s="72">
        <f t="shared" si="616"/>
        <v>9.7299000000000007</v>
      </c>
      <c r="BC438" s="142"/>
      <c r="BD438" s="165"/>
      <c r="BE438" s="455">
        <f t="shared" si="617"/>
        <v>38.919599999999996</v>
      </c>
      <c r="BF438" s="255">
        <v>5000</v>
      </c>
      <c r="BG438" s="6">
        <v>1.027485E-2</v>
      </c>
      <c r="BH438" s="166">
        <f t="shared" si="618"/>
        <v>51.374250000000004</v>
      </c>
      <c r="BI438" s="166">
        <f t="shared" si="619"/>
        <v>10.274850000000001</v>
      </c>
      <c r="BJ438" s="164">
        <v>80.02</v>
      </c>
      <c r="BK438" s="165">
        <v>38.92</v>
      </c>
      <c r="BL438" s="455">
        <f t="shared" si="620"/>
        <v>-38.920599999999993</v>
      </c>
      <c r="BM438" s="255">
        <v>5000</v>
      </c>
      <c r="BN438" s="6">
        <v>1.1302299999999999E-2</v>
      </c>
      <c r="BO438" s="166">
        <f t="shared" si="621"/>
        <v>56.511499999999998</v>
      </c>
      <c r="BP438" s="166">
        <f t="shared" si="622"/>
        <v>11.302300000000001</v>
      </c>
      <c r="BQ438" s="164">
        <v>45.209200000000003</v>
      </c>
      <c r="BR438" s="165">
        <v>45.21</v>
      </c>
      <c r="BS438" s="260">
        <f t="shared" si="623"/>
        <v>0</v>
      </c>
      <c r="BT438" s="255">
        <v>5000</v>
      </c>
      <c r="BU438" s="462">
        <v>1.2025599999999999E-2</v>
      </c>
      <c r="BV438" s="190">
        <f t="shared" si="624"/>
        <v>60.127999999999993</v>
      </c>
      <c r="BW438" s="166"/>
      <c r="BX438" s="164">
        <v>60.128</v>
      </c>
      <c r="BY438" s="147">
        <v>60.13</v>
      </c>
      <c r="BZ438" s="371">
        <f t="shared" si="625"/>
        <v>-7.1054273576010019E-15</v>
      </c>
      <c r="CA438" s="255">
        <v>5000</v>
      </c>
      <c r="CB438" s="6">
        <v>1.2663045E-2</v>
      </c>
      <c r="CC438" s="194">
        <f t="shared" si="626"/>
        <v>63.315224999999998</v>
      </c>
      <c r="CD438" s="465"/>
      <c r="CE438" s="142">
        <v>63.315224999999998</v>
      </c>
      <c r="CF438" s="204">
        <v>63.32</v>
      </c>
      <c r="CG438" s="206">
        <f t="shared" si="627"/>
        <v>0</v>
      </c>
      <c r="CH438" s="385">
        <v>0</v>
      </c>
      <c r="CI438" s="6">
        <v>1.3422827999999999E-2</v>
      </c>
      <c r="CJ438" s="348">
        <f t="shared" si="590"/>
        <v>0</v>
      </c>
      <c r="CK438" s="465"/>
      <c r="CL438" s="222">
        <v>207.47</v>
      </c>
      <c r="CM438" s="468"/>
      <c r="CN438" s="348">
        <f t="shared" si="591"/>
        <v>-207.47</v>
      </c>
      <c r="CO438" s="219"/>
      <c r="CP438" s="220">
        <f t="shared" si="503"/>
        <v>6.2000000000068667E-3</v>
      </c>
      <c r="CQ438" s="221"/>
      <c r="CR438" s="6" t="s">
        <v>1047</v>
      </c>
    </row>
    <row r="439" spans="1:97" s="2" customFormat="1" ht="15" customHeight="1">
      <c r="A439" s="41" t="s">
        <v>1051</v>
      </c>
      <c r="B439" s="6" t="s">
        <v>206</v>
      </c>
      <c r="C439" s="6" t="s">
        <v>1037</v>
      </c>
      <c r="D439" s="274" t="s">
        <v>1025</v>
      </c>
      <c r="E439" s="43">
        <v>96</v>
      </c>
      <c r="F439" s="449"/>
      <c r="G439" s="51" t="s">
        <v>45</v>
      </c>
      <c r="H439" s="362">
        <v>230009600</v>
      </c>
      <c r="I439" s="280">
        <v>5000</v>
      </c>
      <c r="J439" s="451">
        <v>7.3845999999999998E-3</v>
      </c>
      <c r="K439" s="72">
        <f t="shared" si="597"/>
        <v>36.923000000000002</v>
      </c>
      <c r="L439" s="166">
        <f t="shared" si="598"/>
        <v>7.3846000000000007</v>
      </c>
      <c r="M439" s="73"/>
      <c r="N439" s="167"/>
      <c r="O439" s="260">
        <f t="shared" si="599"/>
        <v>29.538400000000003</v>
      </c>
      <c r="P439" s="280">
        <v>5000</v>
      </c>
      <c r="Q439" s="56">
        <v>8.123E-3</v>
      </c>
      <c r="R439" s="72">
        <f t="shared" si="600"/>
        <v>40.615000000000002</v>
      </c>
      <c r="S439" s="166">
        <f t="shared" si="601"/>
        <v>8.1230000000000011</v>
      </c>
      <c r="T439" s="73"/>
      <c r="U439" s="165"/>
      <c r="V439" s="300">
        <f t="shared" si="602"/>
        <v>32.492000000000004</v>
      </c>
      <c r="W439" s="280">
        <v>5000</v>
      </c>
      <c r="X439" s="245">
        <v>8.5859999999999999E-3</v>
      </c>
      <c r="Y439" s="88">
        <f t="shared" si="603"/>
        <v>42.93</v>
      </c>
      <c r="Z439" s="75">
        <f t="shared" si="604"/>
        <v>8.5860000000000003</v>
      </c>
      <c r="AA439" s="73"/>
      <c r="AB439" s="165"/>
      <c r="AC439" s="300">
        <f t="shared" si="605"/>
        <v>34.344000000000001</v>
      </c>
      <c r="AD439" s="280">
        <v>5000</v>
      </c>
      <c r="AE439" s="43">
        <v>9.1011000000000009E-3</v>
      </c>
      <c r="AF439" s="88">
        <f t="shared" si="606"/>
        <v>45.505500000000005</v>
      </c>
      <c r="AG439" s="75">
        <f t="shared" si="607"/>
        <v>9.1011000000000006</v>
      </c>
      <c r="AH439" s="117"/>
      <c r="AI439" s="165"/>
      <c r="AJ439" s="300">
        <f t="shared" si="608"/>
        <v>36.404400000000003</v>
      </c>
      <c r="AK439" s="280">
        <v>5000</v>
      </c>
      <c r="AL439" s="6">
        <v>9.8291999999999997E-3</v>
      </c>
      <c r="AM439" s="75">
        <f t="shared" si="609"/>
        <v>49.146000000000001</v>
      </c>
      <c r="AN439" s="357">
        <f t="shared" si="610"/>
        <v>9.8292000000000002</v>
      </c>
      <c r="AO439" s="117"/>
      <c r="AP439" s="165"/>
      <c r="AQ439" s="455">
        <f t="shared" si="611"/>
        <v>39.316800000000001</v>
      </c>
      <c r="AR439" s="255">
        <v>5000</v>
      </c>
      <c r="AS439" s="6">
        <v>8.8453999999999998E-3</v>
      </c>
      <c r="AT439" s="72">
        <f t="shared" si="612"/>
        <v>44.226999999999997</v>
      </c>
      <c r="AU439" s="75">
        <f t="shared" si="613"/>
        <v>8.8453999999999997</v>
      </c>
      <c r="AV439" s="122"/>
      <c r="AW439" s="165"/>
      <c r="AX439" s="455">
        <f t="shared" si="614"/>
        <v>35.381599999999999</v>
      </c>
      <c r="AY439" s="255">
        <v>5000</v>
      </c>
      <c r="AZ439" s="456">
        <v>9.7298999999999997E-3</v>
      </c>
      <c r="BA439" s="72">
        <f t="shared" si="615"/>
        <v>48.649499999999996</v>
      </c>
      <c r="BB439" s="72">
        <f t="shared" si="616"/>
        <v>9.7299000000000007</v>
      </c>
      <c r="BC439" s="142"/>
      <c r="BD439" s="165"/>
      <c r="BE439" s="455">
        <f t="shared" si="617"/>
        <v>38.919599999999996</v>
      </c>
      <c r="BF439" s="255">
        <v>5000</v>
      </c>
      <c r="BG439" s="6">
        <v>1.027485E-2</v>
      </c>
      <c r="BH439" s="166">
        <f t="shared" si="618"/>
        <v>51.374250000000004</v>
      </c>
      <c r="BI439" s="166">
        <f t="shared" si="619"/>
        <v>10.274850000000001</v>
      </c>
      <c r="BJ439" s="164">
        <v>80.02</v>
      </c>
      <c r="BK439" s="165">
        <v>38.92</v>
      </c>
      <c r="BL439" s="455">
        <f t="shared" si="620"/>
        <v>-38.920599999999993</v>
      </c>
      <c r="BM439" s="255">
        <v>5000</v>
      </c>
      <c r="BN439" s="6">
        <v>1.1302299999999999E-2</v>
      </c>
      <c r="BO439" s="166">
        <f t="shared" si="621"/>
        <v>56.511499999999998</v>
      </c>
      <c r="BP439" s="166">
        <f t="shared" si="622"/>
        <v>11.302300000000001</v>
      </c>
      <c r="BQ439" s="164">
        <v>45.209200000000003</v>
      </c>
      <c r="BR439" s="165">
        <v>45.21</v>
      </c>
      <c r="BS439" s="260">
        <f t="shared" si="623"/>
        <v>0</v>
      </c>
      <c r="BT439" s="255">
        <v>5000</v>
      </c>
      <c r="BU439" s="462">
        <v>1.2206521999999999E-2</v>
      </c>
      <c r="BV439" s="190">
        <f t="shared" si="624"/>
        <v>61.032609999999998</v>
      </c>
      <c r="BW439" s="166">
        <f t="shared" ref="BW439:BW444" si="628">BV439*20%</f>
        <v>12.206522</v>
      </c>
      <c r="BX439" s="164">
        <v>48.826000000000001</v>
      </c>
      <c r="BY439" s="147">
        <v>48.83</v>
      </c>
      <c r="BZ439" s="371">
        <f t="shared" si="625"/>
        <v>8.7999999998089606E-5</v>
      </c>
      <c r="CA439" s="255">
        <v>5000</v>
      </c>
      <c r="CB439" s="6">
        <v>1.2663045E-2</v>
      </c>
      <c r="CC439" s="194">
        <f t="shared" si="626"/>
        <v>63.315224999999998</v>
      </c>
      <c r="CD439" s="465">
        <f t="shared" ref="CD439:CD445" si="629">CC439*20%</f>
        <v>12.663045</v>
      </c>
      <c r="CE439" s="142">
        <v>50.652180000000001</v>
      </c>
      <c r="CF439" s="204">
        <v>50.65</v>
      </c>
      <c r="CG439" s="206">
        <f t="shared" si="627"/>
        <v>0</v>
      </c>
      <c r="CH439" s="385">
        <v>0</v>
      </c>
      <c r="CI439" s="6">
        <v>1.3422827999999999E-2</v>
      </c>
      <c r="CJ439" s="348">
        <f t="shared" si="590"/>
        <v>0</v>
      </c>
      <c r="CK439" s="465">
        <f t="shared" ref="CK439:CK457" si="630">CJ439*20%</f>
        <v>0</v>
      </c>
      <c r="CL439" s="222">
        <v>207.47</v>
      </c>
      <c r="CM439" s="468"/>
      <c r="CN439" s="348">
        <f t="shared" si="591"/>
        <v>-207.47</v>
      </c>
      <c r="CO439" s="219"/>
      <c r="CP439" s="220">
        <f t="shared" si="503"/>
        <v>6.2880000000120617E-3</v>
      </c>
      <c r="CQ439" s="221"/>
      <c r="CR439" s="6" t="s">
        <v>1047</v>
      </c>
    </row>
    <row r="440" spans="1:97" s="3" customFormat="1" ht="15" customHeight="1">
      <c r="A440" s="41" t="s">
        <v>1052</v>
      </c>
      <c r="B440" s="6" t="s">
        <v>1053</v>
      </c>
      <c r="C440" s="6" t="s">
        <v>1037</v>
      </c>
      <c r="D440" s="274" t="s">
        <v>1025</v>
      </c>
      <c r="E440" s="43">
        <v>191</v>
      </c>
      <c r="F440" s="448"/>
      <c r="G440" s="51" t="s">
        <v>45</v>
      </c>
      <c r="H440" s="191">
        <v>230019100</v>
      </c>
      <c r="I440" s="280">
        <v>1960400</v>
      </c>
      <c r="J440" s="451">
        <v>7.3845999999999998E-3</v>
      </c>
      <c r="K440" s="72">
        <f t="shared" si="597"/>
        <v>14476.769839999999</v>
      </c>
      <c r="L440" s="166">
        <f t="shared" si="598"/>
        <v>2895.3539679999999</v>
      </c>
      <c r="M440" s="73">
        <v>11581.42</v>
      </c>
      <c r="N440" s="167">
        <v>11581.42</v>
      </c>
      <c r="O440" s="260">
        <f t="shared" si="599"/>
        <v>-4.1280000004917383E-3</v>
      </c>
      <c r="P440" s="280">
        <v>1960400</v>
      </c>
      <c r="Q440" s="56">
        <v>8.123E-3</v>
      </c>
      <c r="R440" s="72">
        <f t="shared" si="600"/>
        <v>15924.3292</v>
      </c>
      <c r="S440" s="166">
        <f t="shared" si="601"/>
        <v>3184.8658400000004</v>
      </c>
      <c r="T440" s="73">
        <v>12739.46</v>
      </c>
      <c r="U440" s="165">
        <v>12739.46</v>
      </c>
      <c r="V440" s="300">
        <f t="shared" si="602"/>
        <v>3.3600000006117625E-3</v>
      </c>
      <c r="W440" s="280">
        <v>1960400</v>
      </c>
      <c r="X440" s="245">
        <v>8.5859999999999999E-3</v>
      </c>
      <c r="Y440" s="88">
        <f t="shared" si="603"/>
        <v>16831.9944</v>
      </c>
      <c r="Z440" s="75">
        <f t="shared" si="604"/>
        <v>3366.3988800000002</v>
      </c>
      <c r="AA440" s="73">
        <v>13465.6</v>
      </c>
      <c r="AB440" s="204">
        <v>13465.6</v>
      </c>
      <c r="AC440" s="300">
        <f t="shared" si="605"/>
        <v>-4.4800000014220132E-3</v>
      </c>
      <c r="AD440" s="280">
        <v>1960400</v>
      </c>
      <c r="AE440" s="43">
        <v>9.1011000000000009E-3</v>
      </c>
      <c r="AF440" s="88">
        <f t="shared" si="606"/>
        <v>17841.796440000002</v>
      </c>
      <c r="AG440" s="75">
        <f t="shared" si="607"/>
        <v>3568.3592880000006</v>
      </c>
      <c r="AH440" s="117">
        <v>14273.53</v>
      </c>
      <c r="AI440" s="165">
        <v>14273.53</v>
      </c>
      <c r="AJ440" s="300">
        <f t="shared" si="608"/>
        <v>-9.2847999998411979E-2</v>
      </c>
      <c r="AK440" s="280">
        <v>1960400</v>
      </c>
      <c r="AL440" s="6">
        <v>9.8291999999999997E-3</v>
      </c>
      <c r="AM440" s="75">
        <f t="shared" si="609"/>
        <v>19269.163679999998</v>
      </c>
      <c r="AN440" s="357">
        <f t="shared" si="610"/>
        <v>3853.8327359999998</v>
      </c>
      <c r="AO440" s="117">
        <v>15415.33</v>
      </c>
      <c r="AP440" s="204">
        <v>15415.33</v>
      </c>
      <c r="AQ440" s="455">
        <f t="shared" si="611"/>
        <v>9.4399999761662912E-4</v>
      </c>
      <c r="AR440" s="139">
        <v>970000</v>
      </c>
      <c r="AS440" s="6">
        <v>8.8453999999999998E-3</v>
      </c>
      <c r="AT440" s="72">
        <f t="shared" si="612"/>
        <v>8580.0380000000005</v>
      </c>
      <c r="AU440" s="75">
        <f t="shared" si="613"/>
        <v>1716.0076000000001</v>
      </c>
      <c r="AV440" s="122">
        <v>6864.05</v>
      </c>
      <c r="AW440" s="165">
        <v>6864.05</v>
      </c>
      <c r="AX440" s="455">
        <f t="shared" si="614"/>
        <v>-1.9599999999627471E-2</v>
      </c>
      <c r="AY440" s="139">
        <v>970000</v>
      </c>
      <c r="AZ440" s="456">
        <v>9.7298999999999997E-3</v>
      </c>
      <c r="BA440" s="72">
        <f t="shared" si="615"/>
        <v>9438.0029999999988</v>
      </c>
      <c r="BB440" s="72">
        <f t="shared" si="616"/>
        <v>1887.6005999999998</v>
      </c>
      <c r="BC440" s="142">
        <v>7550.46</v>
      </c>
      <c r="BD440" s="204">
        <v>7550.4</v>
      </c>
      <c r="BE440" s="455">
        <f t="shared" si="617"/>
        <v>-5.7600000001002627E-2</v>
      </c>
      <c r="BF440" s="139">
        <v>970000</v>
      </c>
      <c r="BG440" s="56">
        <v>1.027485E-2</v>
      </c>
      <c r="BH440" s="166">
        <f t="shared" si="618"/>
        <v>9966.6044999999995</v>
      </c>
      <c r="BI440" s="166">
        <f t="shared" si="619"/>
        <v>1993.3208999999999</v>
      </c>
      <c r="BJ440" s="164">
        <v>7973.2835999999998</v>
      </c>
      <c r="BK440" s="165">
        <v>7973.28</v>
      </c>
      <c r="BL440" s="455">
        <f t="shared" si="620"/>
        <v>0</v>
      </c>
      <c r="BM440" s="139">
        <v>970000</v>
      </c>
      <c r="BN440" s="6">
        <v>1.1302299999999999E-2</v>
      </c>
      <c r="BO440" s="166">
        <f t="shared" si="621"/>
        <v>10963.231</v>
      </c>
      <c r="BP440" s="166">
        <f t="shared" si="622"/>
        <v>2192.6462000000001</v>
      </c>
      <c r="BQ440" s="164">
        <v>8770.5848000000005</v>
      </c>
      <c r="BR440" s="165">
        <v>8770.58</v>
      </c>
      <c r="BS440" s="260">
        <f t="shared" si="623"/>
        <v>0</v>
      </c>
      <c r="BT440" s="139">
        <v>970000</v>
      </c>
      <c r="BU440" s="462">
        <v>1.2206521999999999E-2</v>
      </c>
      <c r="BV440" s="190">
        <f t="shared" si="624"/>
        <v>11840.32634</v>
      </c>
      <c r="BW440" s="166">
        <f t="shared" si="628"/>
        <v>2368.0652679999998</v>
      </c>
      <c r="BX440" s="164">
        <v>6930.884</v>
      </c>
      <c r="BY440" s="147">
        <v>6930.88</v>
      </c>
      <c r="BZ440" s="371">
        <v>0</v>
      </c>
      <c r="CA440" s="139">
        <v>970000</v>
      </c>
      <c r="CB440" s="6">
        <v>1.2663045E-2</v>
      </c>
      <c r="CC440" s="194">
        <f t="shared" si="626"/>
        <v>12283.15365</v>
      </c>
      <c r="CD440" s="465">
        <f t="shared" si="629"/>
        <v>2456.6307300000003</v>
      </c>
      <c r="CE440" s="142">
        <v>9826.5229199999994</v>
      </c>
      <c r="CF440" s="204">
        <v>9826.52</v>
      </c>
      <c r="CG440" s="206">
        <f t="shared" si="627"/>
        <v>0</v>
      </c>
      <c r="CH440" s="385">
        <v>12402000</v>
      </c>
      <c r="CI440" s="6">
        <v>1.3422827999999999E-2</v>
      </c>
      <c r="CJ440" s="348">
        <f t="shared" si="590"/>
        <v>166469.91285599998</v>
      </c>
      <c r="CK440" s="465">
        <f t="shared" si="630"/>
        <v>33293.982571199995</v>
      </c>
      <c r="CL440" s="222"/>
      <c r="CM440" s="468"/>
      <c r="CN440" s="348">
        <f t="shared" si="591"/>
        <v>133175.93028479998</v>
      </c>
      <c r="CO440" s="219"/>
      <c r="CP440" s="220">
        <f t="shared" si="503"/>
        <v>133175.75593279998</v>
      </c>
      <c r="CQ440" s="221">
        <v>0</v>
      </c>
      <c r="CR440" s="56" t="s">
        <v>1054</v>
      </c>
    </row>
    <row r="441" spans="1:97" s="3" customFormat="1" ht="15" customHeight="1">
      <c r="A441" s="450" t="s">
        <v>1055</v>
      </c>
      <c r="B441" s="448" t="s">
        <v>1039</v>
      </c>
      <c r="C441" s="6" t="s">
        <v>1037</v>
      </c>
      <c r="D441" s="274" t="s">
        <v>1025</v>
      </c>
      <c r="E441" s="43">
        <v>231</v>
      </c>
      <c r="F441" s="448"/>
      <c r="G441" s="51" t="s">
        <v>45</v>
      </c>
      <c r="H441" s="191"/>
      <c r="I441" s="280"/>
      <c r="J441" s="451"/>
      <c r="K441" s="72"/>
      <c r="L441" s="166"/>
      <c r="M441" s="73"/>
      <c r="N441" s="167"/>
      <c r="O441" s="260"/>
      <c r="P441" s="280"/>
      <c r="Q441" s="56"/>
      <c r="R441" s="72"/>
      <c r="S441" s="166"/>
      <c r="T441" s="73"/>
      <c r="U441" s="165"/>
      <c r="V441" s="300"/>
      <c r="W441" s="280"/>
      <c r="X441" s="245"/>
      <c r="Y441" s="88"/>
      <c r="Z441" s="75"/>
      <c r="AA441" s="73"/>
      <c r="AB441" s="204"/>
      <c r="AC441" s="300"/>
      <c r="AD441" s="280"/>
      <c r="AE441" s="43"/>
      <c r="AF441" s="88"/>
      <c r="AG441" s="75"/>
      <c r="AH441" s="117"/>
      <c r="AI441" s="165"/>
      <c r="AJ441" s="300"/>
      <c r="AK441" s="280"/>
      <c r="AL441" s="6"/>
      <c r="AM441" s="75"/>
      <c r="AN441" s="357"/>
      <c r="AO441" s="117"/>
      <c r="AP441" s="204"/>
      <c r="AQ441" s="455"/>
      <c r="AR441" s="139"/>
      <c r="AS441" s="6"/>
      <c r="AT441" s="72"/>
      <c r="AU441" s="75"/>
      <c r="AV441" s="122"/>
      <c r="AW441" s="165"/>
      <c r="AX441" s="455"/>
      <c r="AY441" s="139"/>
      <c r="AZ441" s="456"/>
      <c r="BA441" s="72"/>
      <c r="BB441" s="72"/>
      <c r="BC441" s="142"/>
      <c r="BD441" s="204"/>
      <c r="BE441" s="455"/>
      <c r="BF441" s="139"/>
      <c r="BG441" s="56"/>
      <c r="BH441" s="166"/>
      <c r="BI441" s="166"/>
      <c r="BJ441" s="164"/>
      <c r="BK441" s="165"/>
      <c r="BL441" s="455"/>
      <c r="BM441" s="139"/>
      <c r="BN441" s="6"/>
      <c r="BO441" s="166"/>
      <c r="BP441" s="166"/>
      <c r="BQ441" s="164"/>
      <c r="BR441" s="165"/>
      <c r="BS441" s="260"/>
      <c r="BT441" s="139"/>
      <c r="BU441" s="462"/>
      <c r="BV441" s="190"/>
      <c r="BW441" s="166"/>
      <c r="BX441" s="164"/>
      <c r="BY441" s="147"/>
      <c r="BZ441" s="371"/>
      <c r="CA441" s="139">
        <v>20700</v>
      </c>
      <c r="CB441" s="6"/>
      <c r="CC441" s="194"/>
      <c r="CD441" s="465"/>
      <c r="CE441" s="142"/>
      <c r="CF441" s="204"/>
      <c r="CG441" s="206"/>
      <c r="CH441" s="385"/>
      <c r="CI441" s="6"/>
      <c r="CJ441" s="348"/>
      <c r="CK441" s="465"/>
      <c r="CL441" s="222"/>
      <c r="CM441" s="468"/>
      <c r="CN441" s="348"/>
      <c r="CO441" s="219"/>
      <c r="CP441" s="220">
        <f t="shared" ref="CP441:CP504" si="631">O441+V441+AC441+AJ441+AQ441+AX441+BE441+BL441+BS441+BZ441+CG441+CN441</f>
        <v>0</v>
      </c>
      <c r="CQ441" s="221"/>
      <c r="CR441" s="56"/>
    </row>
    <row r="442" spans="1:97" s="3" customFormat="1" ht="15" customHeight="1">
      <c r="A442" s="41" t="s">
        <v>1056</v>
      </c>
      <c r="B442" s="6" t="s">
        <v>1053</v>
      </c>
      <c r="C442" s="6" t="s">
        <v>1037</v>
      </c>
      <c r="D442" s="274" t="s">
        <v>1025</v>
      </c>
      <c r="E442" s="43">
        <v>628</v>
      </c>
      <c r="F442" s="448"/>
      <c r="G442" s="51" t="s">
        <v>1057</v>
      </c>
      <c r="H442" s="191">
        <v>240062800</v>
      </c>
      <c r="I442" s="280"/>
      <c r="J442" s="451"/>
      <c r="K442" s="72"/>
      <c r="L442" s="166"/>
      <c r="M442" s="73"/>
      <c r="N442" s="167"/>
      <c r="O442" s="75"/>
      <c r="P442" s="280"/>
      <c r="Q442" s="56"/>
      <c r="R442" s="72"/>
      <c r="S442" s="166"/>
      <c r="T442" s="73"/>
      <c r="U442" s="165"/>
      <c r="V442" s="88"/>
      <c r="W442" s="280"/>
      <c r="X442" s="245"/>
      <c r="Y442" s="88"/>
      <c r="Z442" s="75"/>
      <c r="AA442" s="73"/>
      <c r="AB442" s="204"/>
      <c r="AC442" s="88"/>
      <c r="AD442" s="280"/>
      <c r="AE442" s="43"/>
      <c r="AF442" s="88"/>
      <c r="AG442" s="75"/>
      <c r="AH442" s="117"/>
      <c r="AI442" s="165"/>
      <c r="AJ442" s="88"/>
      <c r="AK442" s="280">
        <v>53200</v>
      </c>
      <c r="AL442" s="6"/>
      <c r="AM442" s="75"/>
      <c r="AN442" s="357"/>
      <c r="AO442" s="117"/>
      <c r="AP442" s="204"/>
      <c r="AQ442" s="72"/>
      <c r="AR442" s="139">
        <v>1284500</v>
      </c>
      <c r="AS442" s="6"/>
      <c r="AT442" s="72"/>
      <c r="AU442" s="75"/>
      <c r="AV442" s="122"/>
      <c r="AW442" s="165"/>
      <c r="AX442" s="72"/>
      <c r="AY442" s="139">
        <v>1284500</v>
      </c>
      <c r="AZ442" s="456"/>
      <c r="BA442" s="72"/>
      <c r="BB442" s="72"/>
      <c r="BC442" s="142"/>
      <c r="BD442" s="204"/>
      <c r="BE442" s="72"/>
      <c r="BF442" s="139">
        <v>1284500</v>
      </c>
      <c r="BG442" s="56"/>
      <c r="BH442" s="166"/>
      <c r="BI442" s="166"/>
      <c r="BJ442" s="164"/>
      <c r="BK442" s="165"/>
      <c r="BL442" s="168"/>
      <c r="BM442" s="139">
        <v>1284500</v>
      </c>
      <c r="BN442" s="6"/>
      <c r="BO442" s="166"/>
      <c r="BP442" s="166"/>
      <c r="BQ442" s="164"/>
      <c r="BR442" s="165"/>
      <c r="BS442" s="166"/>
      <c r="BT442" s="139">
        <v>1284500</v>
      </c>
      <c r="BU442" s="462">
        <v>1.2206521999999999E-2</v>
      </c>
      <c r="BV442" s="190">
        <f>BT442*BU442</f>
        <v>15679.277509</v>
      </c>
      <c r="BW442" s="166">
        <f t="shared" si="628"/>
        <v>3135.8555018000002</v>
      </c>
      <c r="BX442" s="164"/>
      <c r="BY442" s="147"/>
      <c r="BZ442" s="371">
        <f t="shared" ref="BZ442:BZ444" si="632">BV442-BX442-BW442</f>
        <v>12543.422007199999</v>
      </c>
      <c r="CA442" s="139">
        <v>1284500</v>
      </c>
      <c r="CB442" s="6">
        <v>1.2663045E-2</v>
      </c>
      <c r="CC442" s="194">
        <f>CA442*CB442</f>
        <v>16265.681302499999</v>
      </c>
      <c r="CD442" s="465">
        <f t="shared" si="629"/>
        <v>3253.1362604999999</v>
      </c>
      <c r="CE442" s="142"/>
      <c r="CF442" s="204"/>
      <c r="CG442" s="206">
        <f t="shared" ref="CG442:CG445" si="633">CC442-CD442-CE442</f>
        <v>13012.545042</v>
      </c>
      <c r="CH442" s="385"/>
      <c r="CI442" s="6">
        <v>1.3422827999999999E-2</v>
      </c>
      <c r="CJ442" s="348">
        <f t="shared" ref="CJ442:CJ448" si="634">CH442*CI442</f>
        <v>0</v>
      </c>
      <c r="CK442" s="465">
        <f t="shared" si="630"/>
        <v>0</v>
      </c>
      <c r="CL442" s="222"/>
      <c r="CM442" s="468"/>
      <c r="CN442" s="348">
        <f t="shared" ref="CN442:CN457" si="635">CJ442-CK442-CL442</f>
        <v>0</v>
      </c>
      <c r="CO442" s="219"/>
      <c r="CP442" s="220">
        <f t="shared" si="631"/>
        <v>25555.9670492</v>
      </c>
      <c r="CQ442" s="221"/>
      <c r="CR442" s="56"/>
      <c r="CS442" s="227" t="s">
        <v>42</v>
      </c>
    </row>
    <row r="443" spans="1:97" s="3" customFormat="1" ht="15" customHeight="1">
      <c r="A443" s="41" t="s">
        <v>1058</v>
      </c>
      <c r="B443" s="6" t="s">
        <v>1059</v>
      </c>
      <c r="C443" s="6" t="s">
        <v>1037</v>
      </c>
      <c r="D443" s="274" t="s">
        <v>1025</v>
      </c>
      <c r="E443" s="43">
        <v>935</v>
      </c>
      <c r="F443" s="448"/>
      <c r="G443" s="51" t="s">
        <v>1057</v>
      </c>
      <c r="H443" s="191">
        <v>230093500</v>
      </c>
      <c r="I443" s="280">
        <v>71000</v>
      </c>
      <c r="J443" s="451">
        <v>7.3845999999999998E-3</v>
      </c>
      <c r="K443" s="72">
        <v>523.55999999999995</v>
      </c>
      <c r="L443" s="166"/>
      <c r="M443" s="73"/>
      <c r="N443" s="167"/>
      <c r="O443" s="260">
        <f>K443-L443-M443</f>
        <v>523.55999999999995</v>
      </c>
      <c r="P443" s="280">
        <v>65000</v>
      </c>
      <c r="Q443" s="56">
        <v>8.123E-3</v>
      </c>
      <c r="R443" s="72">
        <f>P443*Q443</f>
        <v>527.995</v>
      </c>
      <c r="S443" s="166"/>
      <c r="T443" s="73"/>
      <c r="U443" s="165"/>
      <c r="V443" s="300">
        <f>R443-S443-T443</f>
        <v>527.995</v>
      </c>
      <c r="W443" s="280">
        <v>65000</v>
      </c>
      <c r="X443" s="245">
        <v>8.5859999999999999E-3</v>
      </c>
      <c r="Y443" s="88">
        <f>W443*X443</f>
        <v>558.09</v>
      </c>
      <c r="Z443" s="75"/>
      <c r="AA443" s="73"/>
      <c r="AB443" s="204"/>
      <c r="AC443" s="300">
        <f>Y443-Z443-AA443</f>
        <v>558.09</v>
      </c>
      <c r="AD443" s="280">
        <v>65000</v>
      </c>
      <c r="AE443" s="43">
        <v>9.1011000000000009E-3</v>
      </c>
      <c r="AF443" s="88">
        <f>AD443*AE443</f>
        <v>591.57150000000001</v>
      </c>
      <c r="AG443" s="75"/>
      <c r="AH443" s="117"/>
      <c r="AI443" s="165"/>
      <c r="AJ443" s="300">
        <f>AF443-AG443-AH443</f>
        <v>591.57150000000001</v>
      </c>
      <c r="AK443" s="280">
        <v>65000</v>
      </c>
      <c r="AL443" s="6">
        <v>9.8291999999999997E-3</v>
      </c>
      <c r="AM443" s="75">
        <f>AK443*AL443</f>
        <v>638.89800000000002</v>
      </c>
      <c r="AN443" s="357"/>
      <c r="AO443" s="117"/>
      <c r="AP443" s="204"/>
      <c r="AQ443" s="455">
        <f>AM443-AN443-AO443</f>
        <v>638.89800000000002</v>
      </c>
      <c r="AR443" s="139">
        <v>80000</v>
      </c>
      <c r="AS443" s="6">
        <v>8.8453999999999998E-3</v>
      </c>
      <c r="AT443" s="72">
        <f>AR443*AS443</f>
        <v>707.63199999999995</v>
      </c>
      <c r="AU443" s="75">
        <f>AT443*20%</f>
        <v>141.5264</v>
      </c>
      <c r="AV443" s="122"/>
      <c r="AW443" s="165"/>
      <c r="AX443" s="455">
        <f>AT443-AU443-AV443</f>
        <v>566.10559999999998</v>
      </c>
      <c r="AY443" s="139">
        <v>80000</v>
      </c>
      <c r="AZ443" s="457">
        <v>9.7298999999999997E-3</v>
      </c>
      <c r="BA443" s="72">
        <f>AY443*AZ443</f>
        <v>778.39199999999994</v>
      </c>
      <c r="BB443" s="72">
        <f>BA443*20%</f>
        <v>155.67840000000001</v>
      </c>
      <c r="BC443" s="142"/>
      <c r="BD443" s="204"/>
      <c r="BE443" s="455">
        <f>BA443-BB443-BC443</f>
        <v>622.71359999999993</v>
      </c>
      <c r="BF443" s="139">
        <v>180000</v>
      </c>
      <c r="BG443" s="6">
        <v>1.027485E-2</v>
      </c>
      <c r="BH443" s="166">
        <f>BF443*BG443</f>
        <v>1849.473</v>
      </c>
      <c r="BI443" s="166">
        <f>BH443*20%</f>
        <v>369.89460000000003</v>
      </c>
      <c r="BJ443" s="164"/>
      <c r="BK443" s="165"/>
      <c r="BL443" s="455">
        <f>BH443-BI443-BJ443</f>
        <v>1479.5783999999999</v>
      </c>
      <c r="BM443" s="139">
        <v>180000</v>
      </c>
      <c r="BN443" s="6">
        <v>1.1302299999999999E-2</v>
      </c>
      <c r="BO443" s="166">
        <f>BM443*BN443</f>
        <v>2034.414</v>
      </c>
      <c r="BP443" s="166">
        <f>BO443*20%</f>
        <v>406.88280000000003</v>
      </c>
      <c r="BQ443" s="164"/>
      <c r="BR443" s="165"/>
      <c r="BS443" s="260">
        <f>BO443-BP443-BQ443</f>
        <v>1627.5311999999999</v>
      </c>
      <c r="BT443" s="139">
        <v>180000</v>
      </c>
      <c r="BU443" s="462">
        <v>1.2206521999999999E-2</v>
      </c>
      <c r="BV443" s="190">
        <f>BT443*BU443</f>
        <v>2197.1739599999996</v>
      </c>
      <c r="BW443" s="166">
        <f t="shared" si="628"/>
        <v>439.43479199999996</v>
      </c>
      <c r="BX443" s="164"/>
      <c r="BY443" s="147"/>
      <c r="BZ443" s="371">
        <f t="shared" si="632"/>
        <v>1757.7391679999996</v>
      </c>
      <c r="CA443" s="139">
        <v>180000</v>
      </c>
      <c r="CB443" s="6">
        <v>1.2663045E-2</v>
      </c>
      <c r="CC443" s="194">
        <f>CA443*CB443</f>
        <v>2279.3480999999997</v>
      </c>
      <c r="CD443" s="465">
        <f t="shared" si="629"/>
        <v>455.86961999999994</v>
      </c>
      <c r="CE443" s="142"/>
      <c r="CF443" s="204"/>
      <c r="CG443" s="206">
        <f t="shared" si="633"/>
        <v>1823.4784799999998</v>
      </c>
      <c r="CH443" s="385"/>
      <c r="CI443" s="6">
        <v>1.3422827999999999E-2</v>
      </c>
      <c r="CJ443" s="348">
        <f t="shared" si="634"/>
        <v>0</v>
      </c>
      <c r="CK443" s="465">
        <f t="shared" si="630"/>
        <v>0</v>
      </c>
      <c r="CL443" s="222"/>
      <c r="CM443" s="468"/>
      <c r="CN443" s="348">
        <f t="shared" si="635"/>
        <v>0</v>
      </c>
      <c r="CO443" s="219"/>
      <c r="CP443" s="220">
        <f t="shared" si="631"/>
        <v>10717.260947999999</v>
      </c>
      <c r="CQ443" s="221"/>
      <c r="CR443" s="56"/>
      <c r="CS443" s="227" t="s">
        <v>42</v>
      </c>
    </row>
    <row r="444" spans="1:97" s="2" customFormat="1" ht="15" customHeight="1">
      <c r="A444" s="41" t="s">
        <v>1060</v>
      </c>
      <c r="B444" s="6" t="s">
        <v>1061</v>
      </c>
      <c r="C444" s="6" t="s">
        <v>1037</v>
      </c>
      <c r="D444" s="274" t="s">
        <v>1025</v>
      </c>
      <c r="E444" s="43">
        <v>1202</v>
      </c>
      <c r="F444" s="448"/>
      <c r="G444" s="275" t="s">
        <v>1062</v>
      </c>
      <c r="H444" s="362">
        <v>230120200</v>
      </c>
      <c r="I444" s="280">
        <v>583400</v>
      </c>
      <c r="J444" s="451">
        <v>7.3845999999999998E-3</v>
      </c>
      <c r="K444" s="72">
        <f t="shared" ref="K444:K457" si="636">I444*J444</f>
        <v>4308.1756399999995</v>
      </c>
      <c r="L444" s="166">
        <f t="shared" ref="L444:L457" si="637">K444*20%</f>
        <v>861.6351279999999</v>
      </c>
      <c r="M444" s="73"/>
      <c r="N444" s="167">
        <v>3493.93</v>
      </c>
      <c r="O444" s="260">
        <v>0</v>
      </c>
      <c r="P444" s="280">
        <v>583400</v>
      </c>
      <c r="Q444" s="56">
        <v>8.123E-3</v>
      </c>
      <c r="R444" s="72">
        <f t="shared" ref="R444:R457" si="638">P444*Q444</f>
        <v>4738.9582</v>
      </c>
      <c r="S444" s="166">
        <f t="shared" ref="S444:S457" si="639">R444*20%</f>
        <v>947.79164000000003</v>
      </c>
      <c r="T444" s="73"/>
      <c r="U444" s="165"/>
      <c r="V444" s="300">
        <f t="shared" ref="V444:V457" si="640">R444-S444-T444</f>
        <v>3791.1665600000001</v>
      </c>
      <c r="W444" s="280">
        <v>583400</v>
      </c>
      <c r="X444" s="245">
        <v>8.5859999999999999E-3</v>
      </c>
      <c r="Y444" s="88">
        <f t="shared" ref="Y444:Y457" si="641">W444*X444</f>
        <v>5009.0724</v>
      </c>
      <c r="Z444" s="75">
        <f t="shared" ref="Z444:Z457" si="642">Y444*20%</f>
        <v>1001.81448</v>
      </c>
      <c r="AA444" s="73"/>
      <c r="AB444" s="165"/>
      <c r="AC444" s="300">
        <f t="shared" ref="AC444:AC457" si="643">Y444-Z444-AA444</f>
        <v>4007.25792</v>
      </c>
      <c r="AD444" s="280">
        <v>583400</v>
      </c>
      <c r="AE444" s="43">
        <v>9.1011000000000009E-3</v>
      </c>
      <c r="AF444" s="88">
        <f t="shared" ref="AF444:AF457" si="644">AD444*AE444</f>
        <v>5309.5817400000005</v>
      </c>
      <c r="AG444" s="75">
        <f t="shared" ref="AG444:AG457" si="645">AF444*20%</f>
        <v>1061.9163480000002</v>
      </c>
      <c r="AH444" s="117"/>
      <c r="AI444" s="165"/>
      <c r="AJ444" s="300">
        <f t="shared" ref="AJ444:AJ457" si="646">AF444-AG444-AH444</f>
        <v>4247.6653920000008</v>
      </c>
      <c r="AK444" s="280">
        <v>583400</v>
      </c>
      <c r="AL444" s="6">
        <v>9.8291999999999997E-3</v>
      </c>
      <c r="AM444" s="75">
        <f t="shared" ref="AM444:AM457" si="647">AK444*AL444</f>
        <v>5734.3552799999998</v>
      </c>
      <c r="AN444" s="357">
        <f t="shared" ref="AN444:AN457" si="648">AM444*20%</f>
        <v>1146.871056</v>
      </c>
      <c r="AO444" s="117"/>
      <c r="AP444" s="204"/>
      <c r="AQ444" s="455">
        <f t="shared" ref="AQ444:AQ457" si="649">AM444-AN444-AO444</f>
        <v>4587.4842239999998</v>
      </c>
      <c r="AR444" s="255">
        <v>700000</v>
      </c>
      <c r="AS444" s="6">
        <v>8.8453999999999998E-3</v>
      </c>
      <c r="AT444" s="72">
        <f t="shared" ref="AT444:AT457" si="650">AR444*AS444</f>
        <v>6191.78</v>
      </c>
      <c r="AU444" s="75">
        <f t="shared" ref="AU444:AU457" si="651">AT444*20%</f>
        <v>1238.356</v>
      </c>
      <c r="AV444" s="122"/>
      <c r="AW444" s="204"/>
      <c r="AX444" s="455">
        <f t="shared" ref="AX444:AX457" si="652">AT444-AU444-AV444</f>
        <v>4953.424</v>
      </c>
      <c r="AY444" s="255">
        <v>700000</v>
      </c>
      <c r="AZ444" s="457">
        <v>9.7298999999999997E-3</v>
      </c>
      <c r="BA444" s="72">
        <f t="shared" ref="BA444:BA457" si="653">AY444*AZ444</f>
        <v>6810.9299999999994</v>
      </c>
      <c r="BB444" s="72">
        <f t="shared" ref="BB444:BB457" si="654">BA444*20%</f>
        <v>1362.1859999999999</v>
      </c>
      <c r="BC444" s="142"/>
      <c r="BD444" s="204"/>
      <c r="BE444" s="455">
        <f t="shared" ref="BE444:BE457" si="655">BA444-BB444-BC444</f>
        <v>5448.7439999999997</v>
      </c>
      <c r="BF444" s="255">
        <v>700000</v>
      </c>
      <c r="BG444" s="6">
        <v>1.027485E-2</v>
      </c>
      <c r="BH444" s="166">
        <f t="shared" ref="BH444:BH457" si="656">BF444*BG444</f>
        <v>7192.3950000000004</v>
      </c>
      <c r="BI444" s="166">
        <f t="shared" ref="BI444:BI457" si="657">BH444*20%</f>
        <v>1438.4790000000003</v>
      </c>
      <c r="BJ444" s="164">
        <v>5753.9160000000002</v>
      </c>
      <c r="BK444" s="165">
        <v>5753.92</v>
      </c>
      <c r="BL444" s="455">
        <f t="shared" ref="BL444:BL457" si="658">BH444-BI444-BJ444</f>
        <v>0</v>
      </c>
      <c r="BM444" s="255">
        <v>700000</v>
      </c>
      <c r="BN444" s="6">
        <v>1.1302299999999999E-2</v>
      </c>
      <c r="BO444" s="166">
        <f t="shared" ref="BO444:BO457" si="659">BM444*BN444</f>
        <v>7911.61</v>
      </c>
      <c r="BP444" s="166">
        <f t="shared" ref="BP444:BP457" si="660">BO444*20%</f>
        <v>1582.3220000000001</v>
      </c>
      <c r="BQ444" s="164">
        <v>6329.2879999999996</v>
      </c>
      <c r="BR444" s="165">
        <v>6329.29</v>
      </c>
      <c r="BS444" s="260">
        <f t="shared" ref="BS444:BS457" si="661">BO444-BP444-BQ444</f>
        <v>0</v>
      </c>
      <c r="BT444" s="255">
        <v>700000</v>
      </c>
      <c r="BU444" s="462">
        <v>1.2206521999999999E-2</v>
      </c>
      <c r="BV444" s="190">
        <f t="shared" ref="BV444:BV457" si="662">BT444*BU444</f>
        <v>8544.5653999999995</v>
      </c>
      <c r="BW444" s="166">
        <f t="shared" si="628"/>
        <v>1708.91308</v>
      </c>
      <c r="BX444" s="164">
        <v>6835.64</v>
      </c>
      <c r="BY444" s="147">
        <v>6835.94</v>
      </c>
      <c r="BZ444" s="371">
        <f t="shared" si="632"/>
        <v>1.2319999999135689E-2</v>
      </c>
      <c r="CA444" s="255">
        <v>700000</v>
      </c>
      <c r="CB444" s="6">
        <v>1.2663045E-2</v>
      </c>
      <c r="CC444" s="194">
        <f t="shared" ref="CC444:CC457" si="663">CA444*CB444</f>
        <v>8864.1314999999995</v>
      </c>
      <c r="CD444" s="465">
        <f t="shared" si="629"/>
        <v>1772.8262999999999</v>
      </c>
      <c r="CE444" s="142">
        <v>7091.3051999999998</v>
      </c>
      <c r="CF444" s="204">
        <v>7091.31</v>
      </c>
      <c r="CG444" s="206">
        <f t="shared" si="633"/>
        <v>0</v>
      </c>
      <c r="CH444" s="385">
        <v>930000</v>
      </c>
      <c r="CI444" s="6">
        <v>1.3422827999999999E-2</v>
      </c>
      <c r="CJ444" s="348">
        <f t="shared" si="634"/>
        <v>12483.23004</v>
      </c>
      <c r="CK444" s="465">
        <f t="shared" si="630"/>
        <v>2496.6460080000002</v>
      </c>
      <c r="CL444" s="222"/>
      <c r="CM444" s="468"/>
      <c r="CN444" s="348">
        <f t="shared" si="635"/>
        <v>9986.5840320000007</v>
      </c>
      <c r="CO444" s="219"/>
      <c r="CP444" s="220">
        <f t="shared" si="631"/>
        <v>37022.338447999995</v>
      </c>
      <c r="CQ444" s="221"/>
      <c r="CR444" s="6" t="s">
        <v>1047</v>
      </c>
      <c r="CS444" s="226" t="s">
        <v>42</v>
      </c>
    </row>
    <row r="445" spans="1:97" s="2" customFormat="1" ht="15" customHeight="1">
      <c r="A445" s="41" t="s">
        <v>1063</v>
      </c>
      <c r="B445" s="6" t="s">
        <v>1064</v>
      </c>
      <c r="C445" s="6" t="s">
        <v>1065</v>
      </c>
      <c r="D445" s="274" t="s">
        <v>1025</v>
      </c>
      <c r="E445" s="43">
        <v>81</v>
      </c>
      <c r="F445" s="448"/>
      <c r="G445" s="275" t="s">
        <v>1066</v>
      </c>
      <c r="H445" s="362"/>
      <c r="I445" s="280"/>
      <c r="J445" s="451"/>
      <c r="K445" s="72"/>
      <c r="L445" s="166"/>
      <c r="M445" s="73"/>
      <c r="N445" s="167"/>
      <c r="O445" s="260"/>
      <c r="P445" s="280"/>
      <c r="Q445" s="56"/>
      <c r="R445" s="72"/>
      <c r="S445" s="166"/>
      <c r="T445" s="73"/>
      <c r="U445" s="165"/>
      <c r="V445" s="300"/>
      <c r="W445" s="280"/>
      <c r="X445" s="245"/>
      <c r="Y445" s="88"/>
      <c r="Z445" s="75"/>
      <c r="AA445" s="73"/>
      <c r="AB445" s="165"/>
      <c r="AC445" s="300"/>
      <c r="AD445" s="280"/>
      <c r="AE445" s="43"/>
      <c r="AF445" s="88"/>
      <c r="AG445" s="75"/>
      <c r="AH445" s="117"/>
      <c r="AI445" s="165"/>
      <c r="AJ445" s="300"/>
      <c r="AK445" s="280">
        <v>428000</v>
      </c>
      <c r="AL445" s="6"/>
      <c r="AM445" s="75"/>
      <c r="AN445" s="357"/>
      <c r="AO445" s="117"/>
      <c r="AP445" s="204"/>
      <c r="AQ445" s="72"/>
      <c r="AR445" s="255">
        <v>560000</v>
      </c>
      <c r="AS445" s="6"/>
      <c r="AT445" s="72"/>
      <c r="AU445" s="75"/>
      <c r="AV445" s="122"/>
      <c r="AW445" s="204"/>
      <c r="AX445" s="72"/>
      <c r="AY445" s="255">
        <v>560000</v>
      </c>
      <c r="AZ445" s="457"/>
      <c r="BA445" s="72"/>
      <c r="BB445" s="72"/>
      <c r="BC445" s="142"/>
      <c r="BD445" s="204"/>
      <c r="BE445" s="72"/>
      <c r="BF445" s="255">
        <v>560000</v>
      </c>
      <c r="BG445" s="6"/>
      <c r="BH445" s="166"/>
      <c r="BI445" s="166"/>
      <c r="BJ445" s="164"/>
      <c r="BK445" s="165"/>
      <c r="BL445" s="168"/>
      <c r="BM445" s="255">
        <v>560000</v>
      </c>
      <c r="BN445" s="6"/>
      <c r="BO445" s="166"/>
      <c r="BP445" s="166"/>
      <c r="BQ445" s="164"/>
      <c r="BR445" s="165"/>
      <c r="BS445" s="166"/>
      <c r="BT445" s="255">
        <v>560000</v>
      </c>
      <c r="BU445" s="462"/>
      <c r="BV445" s="190"/>
      <c r="BW445" s="166"/>
      <c r="BX445" s="164"/>
      <c r="BY445" s="147"/>
      <c r="BZ445" s="190"/>
      <c r="CA445" s="255">
        <v>560000</v>
      </c>
      <c r="CB445" s="6">
        <v>1.2663045E-2</v>
      </c>
      <c r="CC445" s="194">
        <f t="shared" si="663"/>
        <v>7091.3051999999998</v>
      </c>
      <c r="CD445" s="465">
        <f t="shared" si="629"/>
        <v>1418.2610400000001</v>
      </c>
      <c r="CE445" s="142"/>
      <c r="CF445" s="204"/>
      <c r="CG445" s="194">
        <f t="shared" si="633"/>
        <v>5673.0441599999995</v>
      </c>
      <c r="CH445" s="385"/>
      <c r="CI445" s="6">
        <v>1.3422827999999999E-2</v>
      </c>
      <c r="CJ445" s="348">
        <f t="shared" si="634"/>
        <v>0</v>
      </c>
      <c r="CK445" s="465">
        <f t="shared" si="630"/>
        <v>0</v>
      </c>
      <c r="CL445" s="222"/>
      <c r="CM445" s="468"/>
      <c r="CN445" s="348">
        <f t="shared" si="635"/>
        <v>0</v>
      </c>
      <c r="CO445" s="219"/>
      <c r="CP445" s="220">
        <f t="shared" si="631"/>
        <v>5673.0441599999995</v>
      </c>
      <c r="CQ445" s="221"/>
      <c r="CR445" s="6"/>
      <c r="CS445" s="227" t="s">
        <v>42</v>
      </c>
    </row>
    <row r="446" spans="1:97" s="3" customFormat="1" ht="15" customHeight="1">
      <c r="A446" s="41" t="s">
        <v>1067</v>
      </c>
      <c r="B446" s="41" t="s">
        <v>1068</v>
      </c>
      <c r="C446" s="6" t="s">
        <v>1065</v>
      </c>
      <c r="D446" s="274" t="s">
        <v>1025</v>
      </c>
      <c r="E446" s="43">
        <v>346</v>
      </c>
      <c r="F446" s="473"/>
      <c r="G446" s="51" t="s">
        <v>45</v>
      </c>
      <c r="H446" s="191">
        <v>130034602</v>
      </c>
      <c r="I446" s="280">
        <v>1191000</v>
      </c>
      <c r="J446" s="451">
        <v>7.3845999999999998E-3</v>
      </c>
      <c r="K446" s="72">
        <f t="shared" si="636"/>
        <v>8795.0586000000003</v>
      </c>
      <c r="L446" s="166">
        <f>J446*15000</f>
        <v>110.76899999999999</v>
      </c>
      <c r="M446" s="73">
        <v>7036.05</v>
      </c>
      <c r="N446" s="167">
        <v>7036.21</v>
      </c>
      <c r="O446" s="260">
        <f t="shared" ref="O446:O457" si="664">K446-L446-M446</f>
        <v>1648.2395999999999</v>
      </c>
      <c r="P446" s="280">
        <v>1191000</v>
      </c>
      <c r="Q446" s="56">
        <v>8.123E-3</v>
      </c>
      <c r="R446" s="72">
        <f t="shared" si="638"/>
        <v>9674.4930000000004</v>
      </c>
      <c r="S446" s="166">
        <f>Q446*15000</f>
        <v>121.845</v>
      </c>
      <c r="T446" s="73">
        <v>7739.59</v>
      </c>
      <c r="U446" s="165">
        <v>7739.59</v>
      </c>
      <c r="V446" s="300">
        <f t="shared" si="640"/>
        <v>1813.0580000000009</v>
      </c>
      <c r="W446" s="280">
        <v>1191000</v>
      </c>
      <c r="X446" s="245">
        <v>8.5859999999999999E-3</v>
      </c>
      <c r="Y446" s="88">
        <f t="shared" si="641"/>
        <v>10225.925999999999</v>
      </c>
      <c r="Z446" s="75">
        <f>X446*15000</f>
        <v>128.79</v>
      </c>
      <c r="AA446" s="73">
        <v>8180.74</v>
      </c>
      <c r="AB446" s="165">
        <v>8180.74</v>
      </c>
      <c r="AC446" s="300">
        <f t="shared" si="643"/>
        <v>1916.3959999999988</v>
      </c>
      <c r="AD446" s="280">
        <v>1191000</v>
      </c>
      <c r="AE446" s="43">
        <v>9.1011000000000009E-3</v>
      </c>
      <c r="AF446" s="88">
        <f t="shared" si="644"/>
        <v>10839.410100000001</v>
      </c>
      <c r="AG446" s="75">
        <f>AE446*15000</f>
        <v>136.51650000000001</v>
      </c>
      <c r="AH446" s="117">
        <v>8671.58</v>
      </c>
      <c r="AI446" s="165">
        <v>8671.58</v>
      </c>
      <c r="AJ446" s="300">
        <f t="shared" si="646"/>
        <v>2031.3136000000013</v>
      </c>
      <c r="AK446" s="280">
        <v>1191000</v>
      </c>
      <c r="AL446" s="6">
        <v>9.8291999999999997E-3</v>
      </c>
      <c r="AM446" s="75">
        <f t="shared" si="647"/>
        <v>11706.5772</v>
      </c>
      <c r="AN446" s="220">
        <f>AL446*15000</f>
        <v>147.43799999999999</v>
      </c>
      <c r="AO446" s="117">
        <v>9365.31</v>
      </c>
      <c r="AP446" s="204">
        <v>9365.31</v>
      </c>
      <c r="AQ446" s="455">
        <f t="shared" si="649"/>
        <v>2193.8292000000001</v>
      </c>
      <c r="AR446" s="139">
        <v>60000</v>
      </c>
      <c r="AS446" s="6">
        <v>8.8453999999999998E-3</v>
      </c>
      <c r="AT446" s="72">
        <f t="shared" si="650"/>
        <v>530.72399999999993</v>
      </c>
      <c r="AU446" s="75">
        <f t="shared" si="651"/>
        <v>106.14479999999999</v>
      </c>
      <c r="AV446" s="122">
        <v>424.58</v>
      </c>
      <c r="AW446" s="484">
        <v>11817.49</v>
      </c>
      <c r="AX446" s="455">
        <f t="shared" si="652"/>
        <v>-8.0000000002655725E-4</v>
      </c>
      <c r="AY446" s="139">
        <v>60000</v>
      </c>
      <c r="AZ446" s="457">
        <v>9.7298999999999997E-3</v>
      </c>
      <c r="BA446" s="72">
        <f t="shared" si="653"/>
        <v>583.79399999999998</v>
      </c>
      <c r="BB446" s="72">
        <f t="shared" si="654"/>
        <v>116.75880000000001</v>
      </c>
      <c r="BC446" s="142">
        <v>467.03</v>
      </c>
      <c r="BD446" s="204">
        <v>469.5</v>
      </c>
      <c r="BE446" s="455">
        <f t="shared" si="655"/>
        <v>5.2000000000020918E-3</v>
      </c>
      <c r="BF446" s="139">
        <v>60000</v>
      </c>
      <c r="BG446" s="56">
        <v>1.027485E-2</v>
      </c>
      <c r="BH446" s="166">
        <f t="shared" si="656"/>
        <v>616.49099999999999</v>
      </c>
      <c r="BI446" s="166">
        <f t="shared" si="657"/>
        <v>123.29820000000001</v>
      </c>
      <c r="BJ446" s="164">
        <v>493.19279999999998</v>
      </c>
      <c r="BK446" s="165">
        <v>493.19</v>
      </c>
      <c r="BL446" s="455">
        <f t="shared" si="658"/>
        <v>0</v>
      </c>
      <c r="BM446" s="139">
        <v>60000</v>
      </c>
      <c r="BN446" s="6">
        <v>1.1302299999999999E-2</v>
      </c>
      <c r="BO446" s="166">
        <f t="shared" si="659"/>
        <v>678.13799999999992</v>
      </c>
      <c r="BP446" s="166">
        <f t="shared" si="660"/>
        <v>135.6276</v>
      </c>
      <c r="BQ446" s="164">
        <v>542.5104</v>
      </c>
      <c r="BR446" s="165">
        <v>542.51</v>
      </c>
      <c r="BS446" s="260">
        <f t="shared" si="661"/>
        <v>0</v>
      </c>
      <c r="BT446" s="139">
        <v>60000</v>
      </c>
      <c r="BU446" s="462">
        <v>1.2206521999999999E-2</v>
      </c>
      <c r="BV446" s="190">
        <f t="shared" si="662"/>
        <v>732.39131999999995</v>
      </c>
      <c r="BW446" s="166">
        <f t="shared" ref="BW446:BW457" si="665">BV446*20%</f>
        <v>146.478264</v>
      </c>
      <c r="BX446" s="164">
        <v>585.91200000000003</v>
      </c>
      <c r="BY446" s="147">
        <v>585.91</v>
      </c>
      <c r="BZ446" s="371">
        <f t="shared" ref="BZ446:BZ457" si="666">BV446-BX446-BW446</f>
        <v>1.0559999999202319E-3</v>
      </c>
      <c r="CA446" s="139">
        <v>60000</v>
      </c>
      <c r="CB446" s="6">
        <v>1.2663045E-2</v>
      </c>
      <c r="CC446" s="194">
        <f t="shared" si="663"/>
        <v>759.78269999999998</v>
      </c>
      <c r="CD446" s="465">
        <f t="shared" ref="CD446:CD457" si="667">CC446*20%</f>
        <v>151.95653999999999</v>
      </c>
      <c r="CE446" s="142">
        <v>607.82615999999996</v>
      </c>
      <c r="CF446" s="204">
        <v>607.83000000000004</v>
      </c>
      <c r="CG446" s="206">
        <f t="shared" ref="CG446:CG457" si="668">CC446-CD446-CE446</f>
        <v>0</v>
      </c>
      <c r="CH446" s="385">
        <v>0</v>
      </c>
      <c r="CI446" s="6">
        <v>1.3422827999999999E-2</v>
      </c>
      <c r="CJ446" s="348">
        <f t="shared" si="634"/>
        <v>0</v>
      </c>
      <c r="CK446" s="465">
        <f t="shared" si="630"/>
        <v>0</v>
      </c>
      <c r="CL446" s="222">
        <v>9602.83</v>
      </c>
      <c r="CM446" s="468"/>
      <c r="CN446" s="348">
        <f t="shared" si="635"/>
        <v>-9602.83</v>
      </c>
      <c r="CO446" s="219"/>
      <c r="CP446" s="220">
        <f t="shared" si="631"/>
        <v>1.1855999999170308E-2</v>
      </c>
      <c r="CQ446" s="221">
        <v>0</v>
      </c>
      <c r="CR446" s="56" t="s">
        <v>1069</v>
      </c>
    </row>
    <row r="447" spans="1:97" s="2" customFormat="1" ht="15" customHeight="1">
      <c r="A447" s="41" t="s">
        <v>1070</v>
      </c>
      <c r="B447" s="6" t="s">
        <v>1071</v>
      </c>
      <c r="C447" s="6" t="s">
        <v>1065</v>
      </c>
      <c r="D447" s="274" t="s">
        <v>1025</v>
      </c>
      <c r="E447" s="43">
        <v>347</v>
      </c>
      <c r="F447" s="448"/>
      <c r="G447" s="61" t="s">
        <v>98</v>
      </c>
      <c r="H447" s="362">
        <v>130034700</v>
      </c>
      <c r="I447" s="280">
        <v>0</v>
      </c>
      <c r="J447" s="451">
        <v>7.3845999999999998E-3</v>
      </c>
      <c r="K447" s="72">
        <f t="shared" si="636"/>
        <v>0</v>
      </c>
      <c r="L447" s="166">
        <f t="shared" si="637"/>
        <v>0</v>
      </c>
      <c r="M447" s="73"/>
      <c r="N447" s="167"/>
      <c r="O447" s="260">
        <f t="shared" si="664"/>
        <v>0</v>
      </c>
      <c r="P447" s="280">
        <v>0</v>
      </c>
      <c r="Q447" s="56">
        <v>8.123E-3</v>
      </c>
      <c r="R447" s="72">
        <f t="shared" si="638"/>
        <v>0</v>
      </c>
      <c r="S447" s="166">
        <f t="shared" si="639"/>
        <v>0</v>
      </c>
      <c r="T447" s="73"/>
      <c r="U447" s="165"/>
      <c r="V447" s="300">
        <f t="shared" si="640"/>
        <v>0</v>
      </c>
      <c r="W447" s="280">
        <v>0</v>
      </c>
      <c r="X447" s="245">
        <v>8.5859999999999999E-3</v>
      </c>
      <c r="Y447" s="88">
        <f t="shared" si="641"/>
        <v>0</v>
      </c>
      <c r="Z447" s="75">
        <f t="shared" si="642"/>
        <v>0</v>
      </c>
      <c r="AA447" s="73"/>
      <c r="AB447" s="165"/>
      <c r="AC447" s="300">
        <f t="shared" si="643"/>
        <v>0</v>
      </c>
      <c r="AD447" s="280">
        <v>0</v>
      </c>
      <c r="AE447" s="43">
        <v>9.1011000000000009E-3</v>
      </c>
      <c r="AF447" s="88">
        <f t="shared" si="644"/>
        <v>0</v>
      </c>
      <c r="AG447" s="75">
        <f t="shared" si="645"/>
        <v>0</v>
      </c>
      <c r="AH447" s="117"/>
      <c r="AI447" s="165"/>
      <c r="AJ447" s="300">
        <f t="shared" si="646"/>
        <v>0</v>
      </c>
      <c r="AK447" s="280">
        <v>0</v>
      </c>
      <c r="AL447" s="6">
        <v>9.8291999999999997E-3</v>
      </c>
      <c r="AM447" s="75">
        <f t="shared" si="647"/>
        <v>0</v>
      </c>
      <c r="AN447" s="357">
        <f t="shared" si="648"/>
        <v>0</v>
      </c>
      <c r="AO447" s="117"/>
      <c r="AP447" s="204"/>
      <c r="AQ447" s="455">
        <f t="shared" si="649"/>
        <v>0</v>
      </c>
      <c r="AR447" s="151">
        <v>5000</v>
      </c>
      <c r="AS447" s="6">
        <v>8.8453999999999998E-3</v>
      </c>
      <c r="AT447" s="72">
        <f t="shared" si="650"/>
        <v>44.226999999999997</v>
      </c>
      <c r="AU447" s="75">
        <f t="shared" si="651"/>
        <v>8.8453999999999997</v>
      </c>
      <c r="AV447" s="122"/>
      <c r="AW447" s="204"/>
      <c r="AX447" s="455">
        <f t="shared" si="652"/>
        <v>35.381599999999999</v>
      </c>
      <c r="AY447" s="151">
        <v>5000</v>
      </c>
      <c r="AZ447" s="457">
        <v>9.7298999999999997E-3</v>
      </c>
      <c r="BA447" s="72">
        <f t="shared" si="653"/>
        <v>48.649499999999996</v>
      </c>
      <c r="BB447" s="72">
        <f t="shared" si="654"/>
        <v>9.7299000000000007</v>
      </c>
      <c r="BC447" s="142"/>
      <c r="BD447" s="204"/>
      <c r="BE447" s="455">
        <f t="shared" si="655"/>
        <v>38.919599999999996</v>
      </c>
      <c r="BF447" s="151">
        <v>5000</v>
      </c>
      <c r="BG447" s="6">
        <v>1.027485E-2</v>
      </c>
      <c r="BH447" s="166">
        <f t="shared" si="656"/>
        <v>51.374250000000004</v>
      </c>
      <c r="BI447" s="166">
        <f t="shared" si="657"/>
        <v>10.274850000000001</v>
      </c>
      <c r="BJ447" s="164">
        <v>107.66</v>
      </c>
      <c r="BK447" s="165">
        <v>107.66</v>
      </c>
      <c r="BL447" s="455">
        <f t="shared" si="658"/>
        <v>-66.560599999999994</v>
      </c>
      <c r="BM447" s="151">
        <v>5000</v>
      </c>
      <c r="BN447" s="6">
        <v>1.1302299999999999E-2</v>
      </c>
      <c r="BO447" s="166">
        <f t="shared" si="659"/>
        <v>56.511499999999998</v>
      </c>
      <c r="BP447" s="166">
        <f t="shared" si="660"/>
        <v>11.302300000000001</v>
      </c>
      <c r="BQ447" s="164">
        <v>45.209200000000003</v>
      </c>
      <c r="BR447" s="165">
        <v>45.21</v>
      </c>
      <c r="BS447" s="260">
        <f t="shared" si="661"/>
        <v>0</v>
      </c>
      <c r="BT447" s="151">
        <v>5000</v>
      </c>
      <c r="BU447" s="462">
        <v>1.2206521999999999E-2</v>
      </c>
      <c r="BV447" s="190">
        <f t="shared" si="662"/>
        <v>61.032609999999998</v>
      </c>
      <c r="BW447" s="166">
        <f t="shared" si="665"/>
        <v>12.206522</v>
      </c>
      <c r="BX447" s="164">
        <v>48.826000000000001</v>
      </c>
      <c r="BY447" s="147">
        <v>48.83</v>
      </c>
      <c r="BZ447" s="371">
        <f t="shared" si="666"/>
        <v>8.7999999998089606E-5</v>
      </c>
      <c r="CA447" s="151">
        <v>5000</v>
      </c>
      <c r="CB447" s="6">
        <v>1.2663045E-2</v>
      </c>
      <c r="CC447" s="194">
        <f t="shared" si="663"/>
        <v>63.315224999999998</v>
      </c>
      <c r="CD447" s="465">
        <f t="shared" si="667"/>
        <v>12.663045</v>
      </c>
      <c r="CE447" s="142">
        <v>50.652180000000001</v>
      </c>
      <c r="CF447" s="204">
        <v>50.65</v>
      </c>
      <c r="CG447" s="206">
        <f t="shared" si="668"/>
        <v>0</v>
      </c>
      <c r="CH447" s="385">
        <v>0</v>
      </c>
      <c r="CI447" s="6">
        <v>1.3422827999999999E-2</v>
      </c>
      <c r="CJ447" s="348">
        <f t="shared" si="634"/>
        <v>0</v>
      </c>
      <c r="CK447" s="465">
        <f t="shared" si="630"/>
        <v>0</v>
      </c>
      <c r="CL447" s="222">
        <v>9.2799999999999994</v>
      </c>
      <c r="CM447" s="468"/>
      <c r="CN447" s="348">
        <f t="shared" si="635"/>
        <v>-9.2799999999999994</v>
      </c>
      <c r="CO447" s="219"/>
      <c r="CP447" s="220">
        <f t="shared" si="631"/>
        <v>-1.5393120000000007</v>
      </c>
      <c r="CQ447" s="348"/>
      <c r="CR447" s="6" t="s">
        <v>1072</v>
      </c>
      <c r="CS447" s="226"/>
    </row>
    <row r="448" spans="1:97" s="3" customFormat="1" ht="15" customHeight="1">
      <c r="A448" s="41" t="s">
        <v>1073</v>
      </c>
      <c r="B448" s="41" t="s">
        <v>1068</v>
      </c>
      <c r="C448" s="6" t="s">
        <v>1065</v>
      </c>
      <c r="D448" s="274" t="s">
        <v>1025</v>
      </c>
      <c r="E448" s="43">
        <v>348</v>
      </c>
      <c r="F448" s="473"/>
      <c r="G448" s="51" t="s">
        <v>45</v>
      </c>
      <c r="H448" s="191">
        <v>130034801</v>
      </c>
      <c r="I448" s="280">
        <v>0</v>
      </c>
      <c r="J448" s="451">
        <v>7.3845999999999998E-3</v>
      </c>
      <c r="K448" s="72">
        <f t="shared" si="636"/>
        <v>0</v>
      </c>
      <c r="L448" s="166">
        <f t="shared" si="637"/>
        <v>0</v>
      </c>
      <c r="M448" s="73"/>
      <c r="N448" s="167"/>
      <c r="O448" s="260">
        <f t="shared" si="664"/>
        <v>0</v>
      </c>
      <c r="P448" s="280">
        <v>0</v>
      </c>
      <c r="Q448" s="56">
        <v>8.123E-3</v>
      </c>
      <c r="R448" s="72">
        <f t="shared" si="638"/>
        <v>0</v>
      </c>
      <c r="S448" s="166">
        <f t="shared" si="639"/>
        <v>0</v>
      </c>
      <c r="T448" s="73"/>
      <c r="U448" s="165"/>
      <c r="V448" s="300">
        <f t="shared" si="640"/>
        <v>0</v>
      </c>
      <c r="W448" s="280">
        <v>0</v>
      </c>
      <c r="X448" s="245">
        <v>8.5859999999999999E-3</v>
      </c>
      <c r="Y448" s="88">
        <f t="shared" si="641"/>
        <v>0</v>
      </c>
      <c r="Z448" s="75">
        <f t="shared" si="642"/>
        <v>0</v>
      </c>
      <c r="AA448" s="73"/>
      <c r="AB448" s="165"/>
      <c r="AC448" s="300">
        <f t="shared" si="643"/>
        <v>0</v>
      </c>
      <c r="AD448" s="280">
        <v>0</v>
      </c>
      <c r="AE448" s="43">
        <v>9.1011000000000009E-3</v>
      </c>
      <c r="AF448" s="88">
        <f t="shared" si="644"/>
        <v>0</v>
      </c>
      <c r="AG448" s="75">
        <f t="shared" si="645"/>
        <v>0</v>
      </c>
      <c r="AH448" s="117"/>
      <c r="AI448" s="165"/>
      <c r="AJ448" s="300">
        <f t="shared" si="646"/>
        <v>0</v>
      </c>
      <c r="AK448" s="280">
        <v>0</v>
      </c>
      <c r="AL448" s="6">
        <v>9.8291999999999997E-3</v>
      </c>
      <c r="AM448" s="75">
        <f t="shared" si="647"/>
        <v>0</v>
      </c>
      <c r="AN448" s="357">
        <f t="shared" si="648"/>
        <v>0</v>
      </c>
      <c r="AO448" s="117"/>
      <c r="AP448" s="204"/>
      <c r="AQ448" s="455">
        <f t="shared" si="649"/>
        <v>0</v>
      </c>
      <c r="AR448" s="139">
        <v>1610000</v>
      </c>
      <c r="AS448" s="6">
        <v>8.8453999999999998E-3</v>
      </c>
      <c r="AT448" s="72">
        <f t="shared" si="650"/>
        <v>14241.093999999999</v>
      </c>
      <c r="AU448" s="75">
        <f t="shared" si="651"/>
        <v>2848.2188000000001</v>
      </c>
      <c r="AV448" s="122">
        <v>11392.88</v>
      </c>
      <c r="AW448" s="482"/>
      <c r="AX448" s="455">
        <f t="shared" si="652"/>
        <v>-4.8000000006140908E-3</v>
      </c>
      <c r="AY448" s="139">
        <v>1610000</v>
      </c>
      <c r="AZ448" s="457">
        <v>9.7298999999999997E-3</v>
      </c>
      <c r="BA448" s="72">
        <f t="shared" si="653"/>
        <v>15665.138999999999</v>
      </c>
      <c r="BB448" s="72">
        <f t="shared" si="654"/>
        <v>3133.0277999999998</v>
      </c>
      <c r="BC448" s="142">
        <v>12532.11</v>
      </c>
      <c r="BD448" s="204">
        <v>12532.11</v>
      </c>
      <c r="BE448" s="455">
        <f t="shared" si="655"/>
        <v>1.1999999987892807E-3</v>
      </c>
      <c r="BF448" s="139">
        <v>1610000</v>
      </c>
      <c r="BG448" s="56">
        <v>1.027485E-2</v>
      </c>
      <c r="BH448" s="166">
        <f t="shared" si="656"/>
        <v>16542.5085</v>
      </c>
      <c r="BI448" s="166">
        <f t="shared" si="657"/>
        <v>3308.5017000000003</v>
      </c>
      <c r="BJ448" s="164">
        <v>13234.006799999999</v>
      </c>
      <c r="BK448" s="165">
        <v>13234.01</v>
      </c>
      <c r="BL448" s="455">
        <f t="shared" si="658"/>
        <v>0</v>
      </c>
      <c r="BM448" s="139">
        <v>1610000</v>
      </c>
      <c r="BN448" s="6">
        <v>1.1302299999999999E-2</v>
      </c>
      <c r="BO448" s="166">
        <f t="shared" si="659"/>
        <v>18196.702999999998</v>
      </c>
      <c r="BP448" s="166">
        <f t="shared" si="660"/>
        <v>3639.3405999999995</v>
      </c>
      <c r="BQ448" s="164">
        <v>14557.3624</v>
      </c>
      <c r="BR448" s="165">
        <v>14557.36</v>
      </c>
      <c r="BS448" s="260">
        <f t="shared" si="661"/>
        <v>0</v>
      </c>
      <c r="BT448" s="139">
        <v>1610000</v>
      </c>
      <c r="BU448" s="462">
        <v>1.2206521999999999E-2</v>
      </c>
      <c r="BV448" s="190">
        <f t="shared" si="662"/>
        <v>19652.50042</v>
      </c>
      <c r="BW448" s="166">
        <f t="shared" si="665"/>
        <v>3930.5000840000002</v>
      </c>
      <c r="BX448" s="164">
        <v>15721.972</v>
      </c>
      <c r="BY448" s="147">
        <v>15722.29</v>
      </c>
      <c r="BZ448" s="371">
        <f t="shared" si="666"/>
        <v>2.8336000000308559E-2</v>
      </c>
      <c r="CA448" s="139">
        <v>1610000</v>
      </c>
      <c r="CB448" s="6">
        <v>1.2663045E-2</v>
      </c>
      <c r="CC448" s="194">
        <f t="shared" si="663"/>
        <v>20387.50245</v>
      </c>
      <c r="CD448" s="465">
        <f t="shared" si="667"/>
        <v>4077.5004900000004</v>
      </c>
      <c r="CE448" s="142">
        <v>16310.00196</v>
      </c>
      <c r="CF448" s="204">
        <v>16310</v>
      </c>
      <c r="CG448" s="206">
        <f t="shared" si="668"/>
        <v>0</v>
      </c>
      <c r="CH448" s="385">
        <v>2318000</v>
      </c>
      <c r="CI448" s="6">
        <v>1.3422827999999999E-2</v>
      </c>
      <c r="CJ448" s="348">
        <f t="shared" si="634"/>
        <v>31114.115303999999</v>
      </c>
      <c r="CK448" s="465">
        <f t="shared" si="630"/>
        <v>6222.8230608000003</v>
      </c>
      <c r="CL448" s="222"/>
      <c r="CM448" s="468"/>
      <c r="CN448" s="348">
        <f t="shared" si="635"/>
        <v>24891.292243199998</v>
      </c>
      <c r="CO448" s="219"/>
      <c r="CP448" s="220">
        <f t="shared" si="631"/>
        <v>24891.316979199997</v>
      </c>
      <c r="CQ448" s="221">
        <v>0</v>
      </c>
      <c r="CR448" s="6" t="s">
        <v>1074</v>
      </c>
    </row>
    <row r="449" spans="1:97" s="3" customFormat="1" ht="15" customHeight="1">
      <c r="A449" s="41" t="s">
        <v>1075</v>
      </c>
      <c r="B449" s="41" t="s">
        <v>1076</v>
      </c>
      <c r="C449" s="6" t="s">
        <v>1065</v>
      </c>
      <c r="D449" s="274" t="s">
        <v>1025</v>
      </c>
      <c r="E449" s="43">
        <v>349</v>
      </c>
      <c r="F449" s="448"/>
      <c r="G449" s="51" t="s">
        <v>45</v>
      </c>
      <c r="H449" s="191">
        <v>130034901</v>
      </c>
      <c r="I449" s="280">
        <v>2150000</v>
      </c>
      <c r="J449" s="451">
        <v>7.3845999999999998E-3</v>
      </c>
      <c r="K449" s="72">
        <f t="shared" si="636"/>
        <v>15876.89</v>
      </c>
      <c r="L449" s="166">
        <f t="shared" si="637"/>
        <v>3175.3780000000002</v>
      </c>
      <c r="M449" s="73">
        <v>12701.52</v>
      </c>
      <c r="N449" s="167">
        <v>12701.52</v>
      </c>
      <c r="O449" s="260">
        <f t="shared" si="664"/>
        <v>-8.0000000016298145E-3</v>
      </c>
      <c r="P449" s="280">
        <v>2150000</v>
      </c>
      <c r="Q449" s="56">
        <v>8.123E-3</v>
      </c>
      <c r="R449" s="72">
        <f t="shared" si="638"/>
        <v>17464.45</v>
      </c>
      <c r="S449" s="166">
        <f t="shared" si="639"/>
        <v>3492.8900000000003</v>
      </c>
      <c r="T449" s="73">
        <v>13971.56</v>
      </c>
      <c r="U449" s="165">
        <v>13971.56</v>
      </c>
      <c r="V449" s="300">
        <f t="shared" si="640"/>
        <v>0</v>
      </c>
      <c r="W449" s="280">
        <v>2150000</v>
      </c>
      <c r="X449" s="245">
        <v>8.5859999999999999E-3</v>
      </c>
      <c r="Y449" s="88">
        <f t="shared" si="641"/>
        <v>18459.900000000001</v>
      </c>
      <c r="Z449" s="75">
        <f t="shared" si="642"/>
        <v>3691.9800000000005</v>
      </c>
      <c r="AA449" s="73">
        <v>14767.92</v>
      </c>
      <c r="AB449" s="165">
        <v>14767.92</v>
      </c>
      <c r="AC449" s="300">
        <f t="shared" si="643"/>
        <v>0</v>
      </c>
      <c r="AD449" s="280">
        <v>2150000</v>
      </c>
      <c r="AE449" s="43">
        <v>9.1011000000000009E-3</v>
      </c>
      <c r="AF449" s="88">
        <f t="shared" si="644"/>
        <v>19567.365000000002</v>
      </c>
      <c r="AG449" s="75">
        <f t="shared" si="645"/>
        <v>3913.4730000000004</v>
      </c>
      <c r="AH449" s="117">
        <v>15653.99</v>
      </c>
      <c r="AI449" s="165">
        <v>15653.99</v>
      </c>
      <c r="AJ449" s="300">
        <f t="shared" si="646"/>
        <v>-9.7999999998137355E-2</v>
      </c>
      <c r="AK449" s="280">
        <v>2150000</v>
      </c>
      <c r="AL449" s="6">
        <v>9.8291999999999997E-3</v>
      </c>
      <c r="AM449" s="75">
        <f t="shared" si="647"/>
        <v>21132.78</v>
      </c>
      <c r="AN449" s="357">
        <f t="shared" si="648"/>
        <v>4226.5559999999996</v>
      </c>
      <c r="AO449" s="117">
        <v>16906.310000000001</v>
      </c>
      <c r="AP449" s="204">
        <v>16906.22</v>
      </c>
      <c r="AQ449" s="455">
        <f t="shared" si="649"/>
        <v>-8.6000000002968591E-2</v>
      </c>
      <c r="AR449" s="139">
        <v>2472500</v>
      </c>
      <c r="AS449" s="6">
        <v>8.8453999999999998E-3</v>
      </c>
      <c r="AT449" s="72">
        <f t="shared" si="650"/>
        <v>21870.251499999998</v>
      </c>
      <c r="AU449" s="75">
        <f t="shared" si="651"/>
        <v>4374.0502999999999</v>
      </c>
      <c r="AV449" s="122">
        <v>17496.259999999998</v>
      </c>
      <c r="AW449" s="165">
        <v>17496.259999999998</v>
      </c>
      <c r="AX449" s="455">
        <f t="shared" si="652"/>
        <v>-5.8799999998882413E-2</v>
      </c>
      <c r="AY449" s="139">
        <v>2472500</v>
      </c>
      <c r="AZ449" s="456">
        <v>9.7298999999999997E-3</v>
      </c>
      <c r="BA449" s="72">
        <f t="shared" si="653"/>
        <v>24057.177749999999</v>
      </c>
      <c r="BB449" s="72">
        <f t="shared" si="654"/>
        <v>4811.4355500000001</v>
      </c>
      <c r="BC449" s="142">
        <v>19245.740000000002</v>
      </c>
      <c r="BD449" s="165">
        <v>19245.740000000002</v>
      </c>
      <c r="BE449" s="455">
        <f t="shared" si="655"/>
        <v>2.1999999989930075E-3</v>
      </c>
      <c r="BF449" s="139">
        <v>2472500</v>
      </c>
      <c r="BG449" s="56">
        <v>1.027485E-2</v>
      </c>
      <c r="BH449" s="166">
        <f t="shared" si="656"/>
        <v>25404.566624999999</v>
      </c>
      <c r="BI449" s="166">
        <f t="shared" si="657"/>
        <v>5080.9133250000004</v>
      </c>
      <c r="BJ449" s="164">
        <v>20323.653300000002</v>
      </c>
      <c r="BK449" s="165">
        <v>20323.650000000001</v>
      </c>
      <c r="BL449" s="455">
        <f t="shared" si="658"/>
        <v>0</v>
      </c>
      <c r="BM449" s="139">
        <v>2472500</v>
      </c>
      <c r="BN449" s="6">
        <v>1.1302299999999999E-2</v>
      </c>
      <c r="BO449" s="166">
        <f t="shared" si="659"/>
        <v>27944.936749999997</v>
      </c>
      <c r="BP449" s="166">
        <f t="shared" si="660"/>
        <v>5588.9873499999994</v>
      </c>
      <c r="BQ449" s="164">
        <v>22355.949400000001</v>
      </c>
      <c r="BR449" s="165">
        <v>22355.95</v>
      </c>
      <c r="BS449" s="260">
        <f t="shared" si="661"/>
        <v>0</v>
      </c>
      <c r="BT449" s="139">
        <v>2472500</v>
      </c>
      <c r="BU449" s="462">
        <v>1.2206521999999999E-2</v>
      </c>
      <c r="BV449" s="190">
        <f t="shared" si="662"/>
        <v>30180.625644999996</v>
      </c>
      <c r="BW449" s="166">
        <f t="shared" si="665"/>
        <v>6036.125129</v>
      </c>
      <c r="BX449" s="164">
        <v>24144.456999999999</v>
      </c>
      <c r="BY449" s="147">
        <v>24144.46</v>
      </c>
      <c r="BZ449" s="371">
        <f t="shared" si="666"/>
        <v>4.3515999997907784E-2</v>
      </c>
      <c r="CA449" s="377">
        <v>2472500</v>
      </c>
      <c r="CB449" s="6">
        <v>1.2663045E-2</v>
      </c>
      <c r="CC449" s="194">
        <f t="shared" si="663"/>
        <v>31309.3787625</v>
      </c>
      <c r="CD449" s="465">
        <f t="shared" si="667"/>
        <v>6261.8757525000001</v>
      </c>
      <c r="CE449" s="142">
        <v>25047.50301</v>
      </c>
      <c r="CF449" s="204">
        <v>25047.5</v>
      </c>
      <c r="CG449" s="206">
        <f t="shared" si="668"/>
        <v>0</v>
      </c>
      <c r="CH449" s="385">
        <v>6486000</v>
      </c>
      <c r="CI449" s="6">
        <v>1.3422827999999999E-2</v>
      </c>
      <c r="CJ449" s="348">
        <f t="shared" ref="CJ449:CJ457" si="669">CH449*CI449</f>
        <v>87060.462407999992</v>
      </c>
      <c r="CK449" s="465">
        <f t="shared" si="630"/>
        <v>17412.092481600001</v>
      </c>
      <c r="CL449" s="222"/>
      <c r="CM449" s="468"/>
      <c r="CN449" s="348">
        <f t="shared" si="635"/>
        <v>69648.369926399988</v>
      </c>
      <c r="CO449" s="219"/>
      <c r="CP449" s="220">
        <f t="shared" si="631"/>
        <v>69648.164842399987</v>
      </c>
      <c r="CQ449" s="221">
        <v>0</v>
      </c>
      <c r="CR449" s="56"/>
    </row>
    <row r="450" spans="1:97" s="2" customFormat="1" ht="15" customHeight="1">
      <c r="A450" s="41" t="s">
        <v>1077</v>
      </c>
      <c r="B450" s="6" t="s">
        <v>1071</v>
      </c>
      <c r="C450" s="6" t="s">
        <v>1065</v>
      </c>
      <c r="D450" s="274" t="s">
        <v>1025</v>
      </c>
      <c r="E450" s="43">
        <v>350</v>
      </c>
      <c r="F450" s="448"/>
      <c r="G450" s="61" t="s">
        <v>98</v>
      </c>
      <c r="H450" s="362">
        <v>130035000</v>
      </c>
      <c r="I450" s="280">
        <v>0</v>
      </c>
      <c r="J450" s="451">
        <v>7.3845999999999998E-3</v>
      </c>
      <c r="K450" s="72">
        <f t="shared" si="636"/>
        <v>0</v>
      </c>
      <c r="L450" s="166">
        <f t="shared" si="637"/>
        <v>0</v>
      </c>
      <c r="M450" s="73"/>
      <c r="N450" s="167"/>
      <c r="O450" s="371">
        <f t="shared" si="664"/>
        <v>0</v>
      </c>
      <c r="P450" s="280">
        <v>0</v>
      </c>
      <c r="Q450" s="56">
        <v>8.123E-3</v>
      </c>
      <c r="R450" s="72">
        <f t="shared" si="638"/>
        <v>0</v>
      </c>
      <c r="S450" s="166">
        <f t="shared" si="639"/>
        <v>0</v>
      </c>
      <c r="T450" s="73"/>
      <c r="U450" s="165"/>
      <c r="V450" s="300">
        <f t="shared" si="640"/>
        <v>0</v>
      </c>
      <c r="W450" s="280">
        <v>0</v>
      </c>
      <c r="X450" s="245">
        <v>8.5859999999999999E-3</v>
      </c>
      <c r="Y450" s="88">
        <f t="shared" si="641"/>
        <v>0</v>
      </c>
      <c r="Z450" s="75">
        <f t="shared" si="642"/>
        <v>0</v>
      </c>
      <c r="AA450" s="73"/>
      <c r="AB450" s="165"/>
      <c r="AC450" s="300">
        <f t="shared" si="643"/>
        <v>0</v>
      </c>
      <c r="AD450" s="280">
        <v>0</v>
      </c>
      <c r="AE450" s="43">
        <v>9.1011000000000009E-3</v>
      </c>
      <c r="AF450" s="88">
        <f t="shared" si="644"/>
        <v>0</v>
      </c>
      <c r="AG450" s="75">
        <f t="shared" si="645"/>
        <v>0</v>
      </c>
      <c r="AH450" s="117"/>
      <c r="AI450" s="165"/>
      <c r="AJ450" s="300">
        <f t="shared" si="646"/>
        <v>0</v>
      </c>
      <c r="AK450" s="280">
        <v>0</v>
      </c>
      <c r="AL450" s="6">
        <v>9.8291999999999997E-3</v>
      </c>
      <c r="AM450" s="75">
        <f t="shared" si="647"/>
        <v>0</v>
      </c>
      <c r="AN450" s="357">
        <f t="shared" si="648"/>
        <v>0</v>
      </c>
      <c r="AO450" s="117"/>
      <c r="AP450" s="204"/>
      <c r="AQ450" s="455">
        <f t="shared" si="649"/>
        <v>0</v>
      </c>
      <c r="AR450" s="151">
        <v>5000</v>
      </c>
      <c r="AS450" s="6">
        <v>8.8453999999999998E-3</v>
      </c>
      <c r="AT450" s="72">
        <f t="shared" si="650"/>
        <v>44.226999999999997</v>
      </c>
      <c r="AU450" s="75">
        <f t="shared" si="651"/>
        <v>8.8453999999999997</v>
      </c>
      <c r="AV450" s="122"/>
      <c r="AW450" s="165"/>
      <c r="AX450" s="455">
        <f t="shared" si="652"/>
        <v>35.381599999999999</v>
      </c>
      <c r="AY450" s="151">
        <v>5000</v>
      </c>
      <c r="AZ450" s="456">
        <v>9.7298999999999997E-3</v>
      </c>
      <c r="BA450" s="72">
        <f t="shared" si="653"/>
        <v>48.649499999999996</v>
      </c>
      <c r="BB450" s="72">
        <f t="shared" si="654"/>
        <v>9.7299000000000007</v>
      </c>
      <c r="BC450" s="142"/>
      <c r="BD450" s="165"/>
      <c r="BE450" s="455">
        <f t="shared" si="655"/>
        <v>38.919599999999996</v>
      </c>
      <c r="BF450" s="151">
        <v>5000</v>
      </c>
      <c r="BG450" s="6">
        <v>1.027485E-2</v>
      </c>
      <c r="BH450" s="166">
        <f t="shared" si="656"/>
        <v>51.374250000000004</v>
      </c>
      <c r="BI450" s="166">
        <f t="shared" si="657"/>
        <v>10.274850000000001</v>
      </c>
      <c r="BJ450" s="164">
        <v>112.12</v>
      </c>
      <c r="BK450" s="165">
        <v>112.12</v>
      </c>
      <c r="BL450" s="455">
        <f t="shared" si="658"/>
        <v>-71.020600000000002</v>
      </c>
      <c r="BM450" s="151">
        <v>5000</v>
      </c>
      <c r="BN450" s="6">
        <v>1.1302299999999999E-2</v>
      </c>
      <c r="BO450" s="166">
        <f t="shared" si="659"/>
        <v>56.511499999999998</v>
      </c>
      <c r="BP450" s="166">
        <f t="shared" si="660"/>
        <v>11.302300000000001</v>
      </c>
      <c r="BQ450" s="164">
        <v>45.209200000000003</v>
      </c>
      <c r="BR450" s="165">
        <v>45.21</v>
      </c>
      <c r="BS450" s="260">
        <f t="shared" si="661"/>
        <v>0</v>
      </c>
      <c r="BT450" s="151">
        <v>5000</v>
      </c>
      <c r="BU450" s="462">
        <v>1.2206521999999999E-2</v>
      </c>
      <c r="BV450" s="190">
        <f t="shared" si="662"/>
        <v>61.032609999999998</v>
      </c>
      <c r="BW450" s="166">
        <f t="shared" si="665"/>
        <v>12.206522</v>
      </c>
      <c r="BX450" s="164">
        <v>48.826000000000001</v>
      </c>
      <c r="BY450" s="147">
        <v>48.83</v>
      </c>
      <c r="BZ450" s="371">
        <f t="shared" si="666"/>
        <v>8.7999999998089606E-5</v>
      </c>
      <c r="CA450" s="151">
        <v>5000</v>
      </c>
      <c r="CB450" s="6">
        <v>1.2663045E-2</v>
      </c>
      <c r="CC450" s="194">
        <f t="shared" si="663"/>
        <v>63.315224999999998</v>
      </c>
      <c r="CD450" s="465">
        <f t="shared" si="667"/>
        <v>12.663045</v>
      </c>
      <c r="CE450" s="142">
        <v>50.652180000000001</v>
      </c>
      <c r="CF450" s="204">
        <v>50.65</v>
      </c>
      <c r="CG450" s="206">
        <f t="shared" si="668"/>
        <v>0</v>
      </c>
      <c r="CH450" s="385">
        <v>0</v>
      </c>
      <c r="CI450" s="6">
        <v>1.3422827999999999E-2</v>
      </c>
      <c r="CJ450" s="348">
        <f t="shared" si="669"/>
        <v>0</v>
      </c>
      <c r="CK450" s="465">
        <f t="shared" si="630"/>
        <v>0</v>
      </c>
      <c r="CL450" s="222">
        <v>10.11</v>
      </c>
      <c r="CM450" s="468"/>
      <c r="CN450" s="348">
        <f t="shared" si="635"/>
        <v>-10.11</v>
      </c>
      <c r="CO450" s="219"/>
      <c r="CP450" s="220">
        <f t="shared" si="631"/>
        <v>-6.8293120000000087</v>
      </c>
      <c r="CQ450" s="221"/>
      <c r="CR450" s="6" t="s">
        <v>1072</v>
      </c>
      <c r="CS450" s="226"/>
    </row>
    <row r="451" spans="1:97" s="2" customFormat="1" ht="15" customHeight="1">
      <c r="A451" s="41" t="s">
        <v>1078</v>
      </c>
      <c r="B451" s="6" t="s">
        <v>1071</v>
      </c>
      <c r="C451" s="6" t="s">
        <v>1065</v>
      </c>
      <c r="D451" s="274" t="s">
        <v>1025</v>
      </c>
      <c r="E451" s="43">
        <v>351</v>
      </c>
      <c r="F451" s="448"/>
      <c r="G451" s="61" t="s">
        <v>98</v>
      </c>
      <c r="H451" s="362">
        <v>130035100</v>
      </c>
      <c r="I451" s="280">
        <v>0</v>
      </c>
      <c r="J451" s="451">
        <v>7.3845999999999998E-3</v>
      </c>
      <c r="K451" s="72">
        <f t="shared" si="636"/>
        <v>0</v>
      </c>
      <c r="L451" s="166">
        <f t="shared" si="637"/>
        <v>0</v>
      </c>
      <c r="M451" s="73"/>
      <c r="N451" s="167"/>
      <c r="O451" s="260">
        <f t="shared" si="664"/>
        <v>0</v>
      </c>
      <c r="P451" s="280">
        <v>0</v>
      </c>
      <c r="Q451" s="56">
        <v>8.123E-3</v>
      </c>
      <c r="R451" s="72">
        <f t="shared" si="638"/>
        <v>0</v>
      </c>
      <c r="S451" s="166">
        <f t="shared" si="639"/>
        <v>0</v>
      </c>
      <c r="T451" s="73"/>
      <c r="U451" s="165"/>
      <c r="V451" s="300">
        <f t="shared" si="640"/>
        <v>0</v>
      </c>
      <c r="W451" s="280">
        <v>0</v>
      </c>
      <c r="X451" s="245">
        <v>8.5859999999999999E-3</v>
      </c>
      <c r="Y451" s="88">
        <f t="shared" si="641"/>
        <v>0</v>
      </c>
      <c r="Z451" s="75">
        <f t="shared" si="642"/>
        <v>0</v>
      </c>
      <c r="AA451" s="73"/>
      <c r="AB451" s="165"/>
      <c r="AC451" s="300">
        <f t="shared" si="643"/>
        <v>0</v>
      </c>
      <c r="AD451" s="280">
        <v>0</v>
      </c>
      <c r="AE451" s="43">
        <v>9.1011000000000009E-3</v>
      </c>
      <c r="AF451" s="88">
        <f t="shared" si="644"/>
        <v>0</v>
      </c>
      <c r="AG451" s="75">
        <f t="shared" si="645"/>
        <v>0</v>
      </c>
      <c r="AH451" s="117"/>
      <c r="AI451" s="165"/>
      <c r="AJ451" s="300">
        <f t="shared" si="646"/>
        <v>0</v>
      </c>
      <c r="AK451" s="280">
        <v>0</v>
      </c>
      <c r="AL451" s="6">
        <v>9.8291999999999997E-3</v>
      </c>
      <c r="AM451" s="75">
        <f t="shared" si="647"/>
        <v>0</v>
      </c>
      <c r="AN451" s="357">
        <f t="shared" si="648"/>
        <v>0</v>
      </c>
      <c r="AO451" s="117"/>
      <c r="AP451" s="204"/>
      <c r="AQ451" s="455">
        <f t="shared" si="649"/>
        <v>0</v>
      </c>
      <c r="AR451" s="151">
        <v>5000</v>
      </c>
      <c r="AS451" s="6">
        <v>8.8453999999999998E-3</v>
      </c>
      <c r="AT451" s="72">
        <f t="shared" si="650"/>
        <v>44.226999999999997</v>
      </c>
      <c r="AU451" s="75">
        <f t="shared" si="651"/>
        <v>8.8453999999999997</v>
      </c>
      <c r="AV451" s="122"/>
      <c r="AW451" s="204"/>
      <c r="AX451" s="455">
        <f t="shared" si="652"/>
        <v>35.381599999999999</v>
      </c>
      <c r="AY451" s="151">
        <v>5000</v>
      </c>
      <c r="AZ451" s="456">
        <v>9.7298999999999997E-3</v>
      </c>
      <c r="BA451" s="72">
        <f t="shared" si="653"/>
        <v>48.649499999999996</v>
      </c>
      <c r="BB451" s="72">
        <f t="shared" si="654"/>
        <v>9.7299000000000007</v>
      </c>
      <c r="BC451" s="142"/>
      <c r="BD451" s="204"/>
      <c r="BE451" s="455">
        <f t="shared" si="655"/>
        <v>38.919599999999996</v>
      </c>
      <c r="BF451" s="151">
        <v>5000</v>
      </c>
      <c r="BG451" s="6">
        <v>1.027485E-2</v>
      </c>
      <c r="BH451" s="166">
        <f t="shared" si="656"/>
        <v>51.374250000000004</v>
      </c>
      <c r="BI451" s="166">
        <f t="shared" si="657"/>
        <v>10.274850000000001</v>
      </c>
      <c r="BJ451" s="164">
        <v>112.12</v>
      </c>
      <c r="BK451" s="165">
        <v>112.12</v>
      </c>
      <c r="BL451" s="455">
        <f t="shared" si="658"/>
        <v>-71.020600000000002</v>
      </c>
      <c r="BM451" s="151">
        <v>5000</v>
      </c>
      <c r="BN451" s="6">
        <v>1.1302299999999999E-2</v>
      </c>
      <c r="BO451" s="166">
        <f t="shared" si="659"/>
        <v>56.511499999999998</v>
      </c>
      <c r="BP451" s="166">
        <f t="shared" si="660"/>
        <v>11.302300000000001</v>
      </c>
      <c r="BQ451" s="164">
        <v>45.209200000000003</v>
      </c>
      <c r="BR451" s="165">
        <v>45.21</v>
      </c>
      <c r="BS451" s="260">
        <f t="shared" si="661"/>
        <v>0</v>
      </c>
      <c r="BT451" s="151">
        <v>5000</v>
      </c>
      <c r="BU451" s="462">
        <v>1.2206521999999999E-2</v>
      </c>
      <c r="BV451" s="190">
        <f t="shared" si="662"/>
        <v>61.032609999999998</v>
      </c>
      <c r="BW451" s="166">
        <f t="shared" si="665"/>
        <v>12.206522</v>
      </c>
      <c r="BX451" s="164">
        <v>48.826000000000001</v>
      </c>
      <c r="BY451" s="147">
        <v>48.83</v>
      </c>
      <c r="BZ451" s="371">
        <f t="shared" si="666"/>
        <v>8.7999999998089606E-5</v>
      </c>
      <c r="CA451" s="151">
        <v>5000</v>
      </c>
      <c r="CB451" s="6">
        <v>1.2663045E-2</v>
      </c>
      <c r="CC451" s="194">
        <f t="shared" si="663"/>
        <v>63.315224999999998</v>
      </c>
      <c r="CD451" s="465">
        <f t="shared" si="667"/>
        <v>12.663045</v>
      </c>
      <c r="CE451" s="142">
        <v>50.652180000000001</v>
      </c>
      <c r="CF451" s="204">
        <v>50.65</v>
      </c>
      <c r="CG451" s="206">
        <f t="shared" si="668"/>
        <v>0</v>
      </c>
      <c r="CH451" s="385">
        <v>0</v>
      </c>
      <c r="CI451" s="6">
        <v>1.3422827999999999E-2</v>
      </c>
      <c r="CJ451" s="348">
        <f t="shared" si="669"/>
        <v>0</v>
      </c>
      <c r="CK451" s="465">
        <f t="shared" si="630"/>
        <v>0</v>
      </c>
      <c r="CL451" s="222">
        <v>10.11</v>
      </c>
      <c r="CM451" s="468"/>
      <c r="CN451" s="348">
        <f t="shared" si="635"/>
        <v>-10.11</v>
      </c>
      <c r="CO451" s="219"/>
      <c r="CP451" s="220">
        <f t="shared" si="631"/>
        <v>-6.8293120000000087</v>
      </c>
      <c r="CQ451" s="221"/>
      <c r="CR451" s="6" t="s">
        <v>1072</v>
      </c>
      <c r="CS451" s="226"/>
    </row>
    <row r="452" spans="1:97" s="2" customFormat="1" ht="15" customHeight="1">
      <c r="A452" s="41" t="s">
        <v>1079</v>
      </c>
      <c r="B452" s="6" t="s">
        <v>1071</v>
      </c>
      <c r="C452" s="6" t="s">
        <v>1065</v>
      </c>
      <c r="D452" s="274" t="s">
        <v>1025</v>
      </c>
      <c r="E452" s="43">
        <v>352</v>
      </c>
      <c r="F452" s="448"/>
      <c r="G452" s="61" t="s">
        <v>98</v>
      </c>
      <c r="H452" s="362">
        <v>130035200</v>
      </c>
      <c r="I452" s="280">
        <v>0</v>
      </c>
      <c r="J452" s="451">
        <v>7.3845999999999998E-3</v>
      </c>
      <c r="K452" s="72">
        <f t="shared" si="636"/>
        <v>0</v>
      </c>
      <c r="L452" s="166">
        <f t="shared" si="637"/>
        <v>0</v>
      </c>
      <c r="M452" s="73"/>
      <c r="N452" s="167"/>
      <c r="O452" s="260">
        <f t="shared" si="664"/>
        <v>0</v>
      </c>
      <c r="P452" s="280">
        <v>0</v>
      </c>
      <c r="Q452" s="56">
        <v>8.123E-3</v>
      </c>
      <c r="R452" s="72">
        <f t="shared" si="638"/>
        <v>0</v>
      </c>
      <c r="S452" s="166">
        <f t="shared" si="639"/>
        <v>0</v>
      </c>
      <c r="T452" s="73"/>
      <c r="U452" s="165"/>
      <c r="V452" s="300">
        <f t="shared" si="640"/>
        <v>0</v>
      </c>
      <c r="W452" s="280">
        <v>0</v>
      </c>
      <c r="X452" s="245">
        <v>8.5859999999999999E-3</v>
      </c>
      <c r="Y452" s="88">
        <f t="shared" si="641"/>
        <v>0</v>
      </c>
      <c r="Z452" s="75">
        <f t="shared" si="642"/>
        <v>0</v>
      </c>
      <c r="AA452" s="73"/>
      <c r="AB452" s="165"/>
      <c r="AC452" s="300">
        <f t="shared" si="643"/>
        <v>0</v>
      </c>
      <c r="AD452" s="280">
        <v>0</v>
      </c>
      <c r="AE452" s="43">
        <v>9.1011000000000009E-3</v>
      </c>
      <c r="AF452" s="88">
        <f t="shared" si="644"/>
        <v>0</v>
      </c>
      <c r="AG452" s="75">
        <f t="shared" si="645"/>
        <v>0</v>
      </c>
      <c r="AH452" s="117"/>
      <c r="AI452" s="165"/>
      <c r="AJ452" s="300">
        <f t="shared" si="646"/>
        <v>0</v>
      </c>
      <c r="AK452" s="280">
        <v>0</v>
      </c>
      <c r="AL452" s="6">
        <v>9.8291999999999997E-3</v>
      </c>
      <c r="AM452" s="75">
        <f t="shared" si="647"/>
        <v>0</v>
      </c>
      <c r="AN452" s="357">
        <f t="shared" si="648"/>
        <v>0</v>
      </c>
      <c r="AO452" s="117"/>
      <c r="AP452" s="204"/>
      <c r="AQ452" s="455">
        <f t="shared" si="649"/>
        <v>0</v>
      </c>
      <c r="AR452" s="151">
        <v>5000</v>
      </c>
      <c r="AS452" s="6">
        <v>8.8453999999999998E-3</v>
      </c>
      <c r="AT452" s="72">
        <f t="shared" si="650"/>
        <v>44.226999999999997</v>
      </c>
      <c r="AU452" s="75">
        <f t="shared" si="651"/>
        <v>8.8453999999999997</v>
      </c>
      <c r="AV452" s="122"/>
      <c r="AW452" s="204"/>
      <c r="AX452" s="455">
        <f t="shared" si="652"/>
        <v>35.381599999999999</v>
      </c>
      <c r="AY452" s="151">
        <v>5000</v>
      </c>
      <c r="AZ452" s="456">
        <v>9.7298999999999997E-3</v>
      </c>
      <c r="BA452" s="72">
        <f t="shared" si="653"/>
        <v>48.649499999999996</v>
      </c>
      <c r="BB452" s="72">
        <f t="shared" si="654"/>
        <v>9.7299000000000007</v>
      </c>
      <c r="BC452" s="142"/>
      <c r="BD452" s="204"/>
      <c r="BE452" s="455">
        <f t="shared" si="655"/>
        <v>38.919599999999996</v>
      </c>
      <c r="BF452" s="151">
        <v>5000</v>
      </c>
      <c r="BG452" s="6">
        <v>1.027485E-2</v>
      </c>
      <c r="BH452" s="166">
        <f t="shared" si="656"/>
        <v>51.374250000000004</v>
      </c>
      <c r="BI452" s="166">
        <f t="shared" si="657"/>
        <v>10.274850000000001</v>
      </c>
      <c r="BJ452" s="164">
        <v>112.12</v>
      </c>
      <c r="BK452" s="165">
        <v>112.12</v>
      </c>
      <c r="BL452" s="455">
        <f t="shared" si="658"/>
        <v>-71.020600000000002</v>
      </c>
      <c r="BM452" s="151">
        <v>5000</v>
      </c>
      <c r="BN452" s="6">
        <v>1.1302299999999999E-2</v>
      </c>
      <c r="BO452" s="166">
        <f t="shared" si="659"/>
        <v>56.511499999999998</v>
      </c>
      <c r="BP452" s="166">
        <f t="shared" si="660"/>
        <v>11.302300000000001</v>
      </c>
      <c r="BQ452" s="164">
        <v>45.209200000000003</v>
      </c>
      <c r="BR452" s="165">
        <v>45.21</v>
      </c>
      <c r="BS452" s="260">
        <f t="shared" si="661"/>
        <v>0</v>
      </c>
      <c r="BT452" s="151">
        <v>5000</v>
      </c>
      <c r="BU452" s="462">
        <v>1.2206521999999999E-2</v>
      </c>
      <c r="BV452" s="190">
        <f t="shared" si="662"/>
        <v>61.032609999999998</v>
      </c>
      <c r="BW452" s="166">
        <f t="shared" si="665"/>
        <v>12.206522</v>
      </c>
      <c r="BX452" s="164">
        <v>48.826000000000001</v>
      </c>
      <c r="BY452" s="147">
        <v>48.83</v>
      </c>
      <c r="BZ452" s="371">
        <f t="shared" si="666"/>
        <v>8.7999999998089606E-5</v>
      </c>
      <c r="CA452" s="151">
        <v>5000</v>
      </c>
      <c r="CB452" s="6">
        <v>1.2663045E-2</v>
      </c>
      <c r="CC452" s="194">
        <f t="shared" si="663"/>
        <v>63.315224999999998</v>
      </c>
      <c r="CD452" s="465">
        <f t="shared" si="667"/>
        <v>12.663045</v>
      </c>
      <c r="CE452" s="142">
        <v>50.652180000000001</v>
      </c>
      <c r="CF452" s="204">
        <v>50.65</v>
      </c>
      <c r="CG452" s="206">
        <f t="shared" si="668"/>
        <v>0</v>
      </c>
      <c r="CH452" s="385">
        <v>0</v>
      </c>
      <c r="CI452" s="6">
        <v>1.3422827999999999E-2</v>
      </c>
      <c r="CJ452" s="348">
        <f t="shared" si="669"/>
        <v>0</v>
      </c>
      <c r="CK452" s="465">
        <f t="shared" si="630"/>
        <v>0</v>
      </c>
      <c r="CL452" s="222">
        <v>10.11</v>
      </c>
      <c r="CM452" s="468"/>
      <c r="CN452" s="348">
        <f t="shared" si="635"/>
        <v>-10.11</v>
      </c>
      <c r="CO452" s="219"/>
      <c r="CP452" s="220">
        <f t="shared" si="631"/>
        <v>-6.8293120000000087</v>
      </c>
      <c r="CQ452" s="221"/>
      <c r="CR452" s="6" t="s">
        <v>1072</v>
      </c>
      <c r="CS452" s="226"/>
    </row>
    <row r="453" spans="1:97" s="2" customFormat="1" ht="15" customHeight="1">
      <c r="A453" s="41" t="s">
        <v>1080</v>
      </c>
      <c r="B453" s="6" t="s">
        <v>1071</v>
      </c>
      <c r="C453" s="6" t="s">
        <v>1065</v>
      </c>
      <c r="D453" s="274" t="s">
        <v>1025</v>
      </c>
      <c r="E453" s="43">
        <v>353</v>
      </c>
      <c r="F453" s="448"/>
      <c r="G453" s="61" t="s">
        <v>98</v>
      </c>
      <c r="H453" s="362">
        <v>130035300</v>
      </c>
      <c r="I453" s="280">
        <v>0</v>
      </c>
      <c r="J453" s="451">
        <v>7.3845999999999998E-3</v>
      </c>
      <c r="K453" s="72">
        <f t="shared" si="636"/>
        <v>0</v>
      </c>
      <c r="L453" s="166">
        <f t="shared" si="637"/>
        <v>0</v>
      </c>
      <c r="M453" s="73"/>
      <c r="N453" s="167"/>
      <c r="O453" s="260">
        <f t="shared" si="664"/>
        <v>0</v>
      </c>
      <c r="P453" s="280">
        <v>0</v>
      </c>
      <c r="Q453" s="56">
        <v>8.123E-3</v>
      </c>
      <c r="R453" s="72">
        <f t="shared" si="638"/>
        <v>0</v>
      </c>
      <c r="S453" s="166">
        <f t="shared" si="639"/>
        <v>0</v>
      </c>
      <c r="T453" s="73"/>
      <c r="U453" s="165"/>
      <c r="V453" s="300">
        <f t="shared" si="640"/>
        <v>0</v>
      </c>
      <c r="W453" s="280">
        <v>0</v>
      </c>
      <c r="X453" s="245">
        <v>8.5859999999999999E-3</v>
      </c>
      <c r="Y453" s="88">
        <f t="shared" si="641"/>
        <v>0</v>
      </c>
      <c r="Z453" s="75">
        <f t="shared" si="642"/>
        <v>0</v>
      </c>
      <c r="AA453" s="73"/>
      <c r="AB453" s="165"/>
      <c r="AC453" s="300">
        <f t="shared" si="643"/>
        <v>0</v>
      </c>
      <c r="AD453" s="280">
        <v>0</v>
      </c>
      <c r="AE453" s="43">
        <v>9.1011000000000009E-3</v>
      </c>
      <c r="AF453" s="88">
        <f t="shared" si="644"/>
        <v>0</v>
      </c>
      <c r="AG453" s="75">
        <f t="shared" si="645"/>
        <v>0</v>
      </c>
      <c r="AH453" s="117"/>
      <c r="AI453" s="165"/>
      <c r="AJ453" s="300">
        <f t="shared" si="646"/>
        <v>0</v>
      </c>
      <c r="AK453" s="280">
        <v>0</v>
      </c>
      <c r="AL453" s="6">
        <v>9.8291999999999997E-3</v>
      </c>
      <c r="AM453" s="75">
        <f t="shared" si="647"/>
        <v>0</v>
      </c>
      <c r="AN453" s="357">
        <f t="shared" si="648"/>
        <v>0</v>
      </c>
      <c r="AO453" s="117"/>
      <c r="AP453" s="204"/>
      <c r="AQ453" s="455">
        <f t="shared" si="649"/>
        <v>0</v>
      </c>
      <c r="AR453" s="151">
        <v>5000</v>
      </c>
      <c r="AS453" s="6">
        <v>8.8453999999999998E-3</v>
      </c>
      <c r="AT453" s="72">
        <f t="shared" si="650"/>
        <v>44.226999999999997</v>
      </c>
      <c r="AU453" s="75">
        <f t="shared" si="651"/>
        <v>8.8453999999999997</v>
      </c>
      <c r="AV453" s="122"/>
      <c r="AW453" s="204"/>
      <c r="AX453" s="455">
        <f t="shared" si="652"/>
        <v>35.381599999999999</v>
      </c>
      <c r="AY453" s="151">
        <v>5000</v>
      </c>
      <c r="AZ453" s="456">
        <v>9.7298999999999997E-3</v>
      </c>
      <c r="BA453" s="72">
        <f t="shared" si="653"/>
        <v>48.649499999999996</v>
      </c>
      <c r="BB453" s="72">
        <f t="shared" si="654"/>
        <v>9.7299000000000007</v>
      </c>
      <c r="BC453" s="142"/>
      <c r="BD453" s="204"/>
      <c r="BE453" s="455">
        <f t="shared" si="655"/>
        <v>38.919599999999996</v>
      </c>
      <c r="BF453" s="151">
        <v>5000</v>
      </c>
      <c r="BG453" s="6">
        <v>1.027485E-2</v>
      </c>
      <c r="BH453" s="166">
        <f t="shared" si="656"/>
        <v>51.374250000000004</v>
      </c>
      <c r="BI453" s="166">
        <f t="shared" si="657"/>
        <v>10.274850000000001</v>
      </c>
      <c r="BJ453" s="164">
        <v>107.56</v>
      </c>
      <c r="BK453" s="165">
        <v>112.12</v>
      </c>
      <c r="BL453" s="455">
        <f t="shared" si="658"/>
        <v>-66.460599999999999</v>
      </c>
      <c r="BM453" s="151">
        <v>5000</v>
      </c>
      <c r="BN453" s="6">
        <v>1.1302299999999999E-2</v>
      </c>
      <c r="BO453" s="166">
        <f t="shared" si="659"/>
        <v>56.511499999999998</v>
      </c>
      <c r="BP453" s="166">
        <f t="shared" si="660"/>
        <v>11.302300000000001</v>
      </c>
      <c r="BQ453" s="164">
        <v>45.209200000000003</v>
      </c>
      <c r="BR453" s="165">
        <v>45.21</v>
      </c>
      <c r="BS453" s="260">
        <f t="shared" si="661"/>
        <v>0</v>
      </c>
      <c r="BT453" s="151">
        <v>5000</v>
      </c>
      <c r="BU453" s="462">
        <v>1.2206521999999999E-2</v>
      </c>
      <c r="BV453" s="190">
        <f t="shared" si="662"/>
        <v>61.032609999999998</v>
      </c>
      <c r="BW453" s="166">
        <f t="shared" si="665"/>
        <v>12.206522</v>
      </c>
      <c r="BX453" s="164">
        <v>48.826000000000001</v>
      </c>
      <c r="BY453" s="147">
        <v>48.83</v>
      </c>
      <c r="BZ453" s="371">
        <f t="shared" si="666"/>
        <v>8.7999999998089606E-5</v>
      </c>
      <c r="CA453" s="151">
        <v>5000</v>
      </c>
      <c r="CB453" s="6">
        <v>1.2663045E-2</v>
      </c>
      <c r="CC453" s="194">
        <f t="shared" si="663"/>
        <v>63.315224999999998</v>
      </c>
      <c r="CD453" s="465">
        <f t="shared" si="667"/>
        <v>12.663045</v>
      </c>
      <c r="CE453" s="142">
        <v>50.652180000000001</v>
      </c>
      <c r="CF453" s="204">
        <v>50.65</v>
      </c>
      <c r="CG453" s="206">
        <f t="shared" si="668"/>
        <v>0</v>
      </c>
      <c r="CH453" s="385">
        <v>0</v>
      </c>
      <c r="CI453" s="6">
        <v>1.3422827999999999E-2</v>
      </c>
      <c r="CJ453" s="348">
        <f t="shared" si="669"/>
        <v>0</v>
      </c>
      <c r="CK453" s="465">
        <f t="shared" si="630"/>
        <v>0</v>
      </c>
      <c r="CL453" s="222">
        <v>9.2799999999999994</v>
      </c>
      <c r="CM453" s="468"/>
      <c r="CN453" s="348">
        <f t="shared" si="635"/>
        <v>-9.2799999999999994</v>
      </c>
      <c r="CO453" s="219"/>
      <c r="CP453" s="220">
        <f t="shared" si="631"/>
        <v>-1.4393120000000064</v>
      </c>
      <c r="CQ453" s="221"/>
      <c r="CR453" s="6" t="s">
        <v>1072</v>
      </c>
      <c r="CS453" s="226"/>
    </row>
    <row r="454" spans="1:97" s="2" customFormat="1" ht="15" customHeight="1">
      <c r="A454" s="41" t="s">
        <v>1081</v>
      </c>
      <c r="B454" s="6" t="s">
        <v>1071</v>
      </c>
      <c r="C454" s="6" t="s">
        <v>1065</v>
      </c>
      <c r="D454" s="274" t="s">
        <v>1025</v>
      </c>
      <c r="E454" s="43">
        <v>354</v>
      </c>
      <c r="F454" s="448"/>
      <c r="G454" s="61" t="s">
        <v>98</v>
      </c>
      <c r="H454" s="362">
        <v>130035400</v>
      </c>
      <c r="I454" s="280">
        <v>0</v>
      </c>
      <c r="J454" s="451">
        <v>7.3845999999999998E-3</v>
      </c>
      <c r="K454" s="72">
        <f t="shared" si="636"/>
        <v>0</v>
      </c>
      <c r="L454" s="166">
        <f t="shared" si="637"/>
        <v>0</v>
      </c>
      <c r="M454" s="73"/>
      <c r="N454" s="167"/>
      <c r="O454" s="260">
        <f t="shared" si="664"/>
        <v>0</v>
      </c>
      <c r="P454" s="280">
        <v>0</v>
      </c>
      <c r="Q454" s="56">
        <v>8.123E-3</v>
      </c>
      <c r="R454" s="72">
        <f t="shared" si="638"/>
        <v>0</v>
      </c>
      <c r="S454" s="166">
        <f t="shared" si="639"/>
        <v>0</v>
      </c>
      <c r="T454" s="73"/>
      <c r="U454" s="165"/>
      <c r="V454" s="300">
        <f t="shared" si="640"/>
        <v>0</v>
      </c>
      <c r="W454" s="280">
        <v>0</v>
      </c>
      <c r="X454" s="245">
        <v>8.5859999999999999E-3</v>
      </c>
      <c r="Y454" s="88">
        <f t="shared" si="641"/>
        <v>0</v>
      </c>
      <c r="Z454" s="75">
        <f t="shared" si="642"/>
        <v>0</v>
      </c>
      <c r="AA454" s="73"/>
      <c r="AB454" s="165"/>
      <c r="AC454" s="300">
        <f t="shared" si="643"/>
        <v>0</v>
      </c>
      <c r="AD454" s="280">
        <v>0</v>
      </c>
      <c r="AE454" s="43">
        <v>9.1011000000000009E-3</v>
      </c>
      <c r="AF454" s="88">
        <f t="shared" si="644"/>
        <v>0</v>
      </c>
      <c r="AG454" s="75">
        <f t="shared" si="645"/>
        <v>0</v>
      </c>
      <c r="AH454" s="117"/>
      <c r="AI454" s="165"/>
      <c r="AJ454" s="300">
        <f t="shared" si="646"/>
        <v>0</v>
      </c>
      <c r="AK454" s="280">
        <v>0</v>
      </c>
      <c r="AL454" s="6">
        <v>9.8291999999999997E-3</v>
      </c>
      <c r="AM454" s="75">
        <f t="shared" si="647"/>
        <v>0</v>
      </c>
      <c r="AN454" s="357">
        <f t="shared" si="648"/>
        <v>0</v>
      </c>
      <c r="AO454" s="117"/>
      <c r="AP454" s="204"/>
      <c r="AQ454" s="455">
        <f t="shared" si="649"/>
        <v>0</v>
      </c>
      <c r="AR454" s="151">
        <v>5000</v>
      </c>
      <c r="AS454" s="6">
        <v>8.8453999999999998E-3</v>
      </c>
      <c r="AT454" s="72">
        <f t="shared" si="650"/>
        <v>44.226999999999997</v>
      </c>
      <c r="AU454" s="75">
        <f t="shared" si="651"/>
        <v>8.8453999999999997</v>
      </c>
      <c r="AV454" s="122"/>
      <c r="AW454" s="204"/>
      <c r="AX454" s="455">
        <f t="shared" si="652"/>
        <v>35.381599999999999</v>
      </c>
      <c r="AY454" s="151">
        <v>5000</v>
      </c>
      <c r="AZ454" s="456">
        <v>9.7298999999999997E-3</v>
      </c>
      <c r="BA454" s="72">
        <f t="shared" si="653"/>
        <v>48.649499999999996</v>
      </c>
      <c r="BB454" s="72">
        <f t="shared" si="654"/>
        <v>9.7299000000000007</v>
      </c>
      <c r="BC454" s="142"/>
      <c r="BD454" s="204"/>
      <c r="BE454" s="455">
        <f t="shared" si="655"/>
        <v>38.919599999999996</v>
      </c>
      <c r="BF454" s="151">
        <v>5000</v>
      </c>
      <c r="BG454" s="6">
        <v>1.027485E-2</v>
      </c>
      <c r="BH454" s="166">
        <f t="shared" si="656"/>
        <v>51.374250000000004</v>
      </c>
      <c r="BI454" s="166">
        <f t="shared" si="657"/>
        <v>10.274850000000001</v>
      </c>
      <c r="BJ454" s="164">
        <v>112.12</v>
      </c>
      <c r="BK454" s="165">
        <v>112.12</v>
      </c>
      <c r="BL454" s="455">
        <f t="shared" si="658"/>
        <v>-71.020600000000002</v>
      </c>
      <c r="BM454" s="151">
        <v>5000</v>
      </c>
      <c r="BN454" s="6">
        <v>1.1302299999999999E-2</v>
      </c>
      <c r="BO454" s="166">
        <f t="shared" si="659"/>
        <v>56.511499999999998</v>
      </c>
      <c r="BP454" s="166">
        <f t="shared" si="660"/>
        <v>11.302300000000001</v>
      </c>
      <c r="BQ454" s="164">
        <v>45.209200000000003</v>
      </c>
      <c r="BR454" s="165">
        <v>45.21</v>
      </c>
      <c r="BS454" s="260">
        <f t="shared" si="661"/>
        <v>0</v>
      </c>
      <c r="BT454" s="151">
        <v>5000</v>
      </c>
      <c r="BU454" s="462">
        <v>1.2206521999999999E-2</v>
      </c>
      <c r="BV454" s="190">
        <f t="shared" si="662"/>
        <v>61.032609999999998</v>
      </c>
      <c r="BW454" s="166">
        <f t="shared" si="665"/>
        <v>12.206522</v>
      </c>
      <c r="BX454" s="164">
        <v>48.826000000000001</v>
      </c>
      <c r="BY454" s="147">
        <v>48.83</v>
      </c>
      <c r="BZ454" s="371">
        <f t="shared" si="666"/>
        <v>8.7999999998089606E-5</v>
      </c>
      <c r="CA454" s="151">
        <v>5000</v>
      </c>
      <c r="CB454" s="6">
        <v>1.2663045E-2</v>
      </c>
      <c r="CC454" s="194">
        <f t="shared" si="663"/>
        <v>63.315224999999998</v>
      </c>
      <c r="CD454" s="465">
        <f t="shared" si="667"/>
        <v>12.663045</v>
      </c>
      <c r="CE454" s="142">
        <v>50.652180000000001</v>
      </c>
      <c r="CF454" s="204">
        <v>50.65</v>
      </c>
      <c r="CG454" s="206">
        <f t="shared" si="668"/>
        <v>0</v>
      </c>
      <c r="CH454" s="385">
        <v>0</v>
      </c>
      <c r="CI454" s="6">
        <v>1.3422827999999999E-2</v>
      </c>
      <c r="CJ454" s="348">
        <f t="shared" si="669"/>
        <v>0</v>
      </c>
      <c r="CK454" s="465">
        <f t="shared" si="630"/>
        <v>0</v>
      </c>
      <c r="CL454" s="222">
        <v>10.11</v>
      </c>
      <c r="CM454" s="468"/>
      <c r="CN454" s="348">
        <f t="shared" si="635"/>
        <v>-10.11</v>
      </c>
      <c r="CO454" s="219"/>
      <c r="CP454" s="220">
        <f t="shared" si="631"/>
        <v>-6.8293120000000087</v>
      </c>
      <c r="CQ454" s="221"/>
      <c r="CR454" s="6" t="s">
        <v>1072</v>
      </c>
      <c r="CS454" s="226"/>
    </row>
    <row r="455" spans="1:97" s="2" customFormat="1" ht="15" customHeight="1">
      <c r="A455" s="41" t="s">
        <v>1082</v>
      </c>
      <c r="B455" s="6" t="s">
        <v>1071</v>
      </c>
      <c r="C455" s="6" t="s">
        <v>1065</v>
      </c>
      <c r="D455" s="274" t="s">
        <v>1025</v>
      </c>
      <c r="E455" s="43">
        <v>355</v>
      </c>
      <c r="F455" s="448"/>
      <c r="G455" s="61" t="s">
        <v>98</v>
      </c>
      <c r="H455" s="362">
        <v>130035500</v>
      </c>
      <c r="I455" s="280">
        <v>0</v>
      </c>
      <c r="J455" s="451">
        <v>7.3845999999999998E-3</v>
      </c>
      <c r="K455" s="72">
        <f t="shared" si="636"/>
        <v>0</v>
      </c>
      <c r="L455" s="166">
        <f t="shared" si="637"/>
        <v>0</v>
      </c>
      <c r="M455" s="73"/>
      <c r="N455" s="167"/>
      <c r="O455" s="260">
        <f t="shared" si="664"/>
        <v>0</v>
      </c>
      <c r="P455" s="280">
        <v>0</v>
      </c>
      <c r="Q455" s="56">
        <v>8.123E-3</v>
      </c>
      <c r="R455" s="72">
        <f t="shared" si="638"/>
        <v>0</v>
      </c>
      <c r="S455" s="166">
        <f t="shared" si="639"/>
        <v>0</v>
      </c>
      <c r="T455" s="73"/>
      <c r="U455" s="165"/>
      <c r="V455" s="300">
        <f t="shared" si="640"/>
        <v>0</v>
      </c>
      <c r="W455" s="280">
        <v>0</v>
      </c>
      <c r="X455" s="245">
        <v>8.5859999999999999E-3</v>
      </c>
      <c r="Y455" s="88">
        <f t="shared" si="641"/>
        <v>0</v>
      </c>
      <c r="Z455" s="75">
        <f t="shared" si="642"/>
        <v>0</v>
      </c>
      <c r="AA455" s="73"/>
      <c r="AB455" s="165"/>
      <c r="AC455" s="300">
        <f t="shared" si="643"/>
        <v>0</v>
      </c>
      <c r="AD455" s="280">
        <v>0</v>
      </c>
      <c r="AE455" s="43">
        <v>9.1011000000000009E-3</v>
      </c>
      <c r="AF455" s="88">
        <f t="shared" si="644"/>
        <v>0</v>
      </c>
      <c r="AG455" s="75">
        <f t="shared" si="645"/>
        <v>0</v>
      </c>
      <c r="AH455" s="117"/>
      <c r="AI455" s="165"/>
      <c r="AJ455" s="300">
        <f t="shared" si="646"/>
        <v>0</v>
      </c>
      <c r="AK455" s="280">
        <v>0</v>
      </c>
      <c r="AL455" s="6">
        <v>9.8291999999999997E-3</v>
      </c>
      <c r="AM455" s="75">
        <f t="shared" si="647"/>
        <v>0</v>
      </c>
      <c r="AN455" s="357">
        <f t="shared" si="648"/>
        <v>0</v>
      </c>
      <c r="AO455" s="117"/>
      <c r="AP455" s="204"/>
      <c r="AQ455" s="455">
        <f t="shared" si="649"/>
        <v>0</v>
      </c>
      <c r="AR455" s="151">
        <v>5000</v>
      </c>
      <c r="AS455" s="6">
        <v>8.8453999999999998E-3</v>
      </c>
      <c r="AT455" s="72">
        <f t="shared" si="650"/>
        <v>44.226999999999997</v>
      </c>
      <c r="AU455" s="75">
        <f t="shared" si="651"/>
        <v>8.8453999999999997</v>
      </c>
      <c r="AV455" s="122"/>
      <c r="AW455" s="204"/>
      <c r="AX455" s="455">
        <f t="shared" si="652"/>
        <v>35.381599999999999</v>
      </c>
      <c r="AY455" s="151">
        <v>5000</v>
      </c>
      <c r="AZ455" s="456">
        <v>9.7298999999999997E-3</v>
      </c>
      <c r="BA455" s="72">
        <f t="shared" si="653"/>
        <v>48.649499999999996</v>
      </c>
      <c r="BB455" s="72">
        <f t="shared" si="654"/>
        <v>9.7299000000000007</v>
      </c>
      <c r="BC455" s="142"/>
      <c r="BD455" s="204"/>
      <c r="BE455" s="455">
        <f t="shared" si="655"/>
        <v>38.919599999999996</v>
      </c>
      <c r="BF455" s="151">
        <v>5000</v>
      </c>
      <c r="BG455" s="6">
        <v>1.027485E-2</v>
      </c>
      <c r="BH455" s="166">
        <f t="shared" si="656"/>
        <v>51.374250000000004</v>
      </c>
      <c r="BI455" s="166">
        <f t="shared" si="657"/>
        <v>10.274850000000001</v>
      </c>
      <c r="BJ455" s="164">
        <v>112.12</v>
      </c>
      <c r="BK455" s="165">
        <v>112.12</v>
      </c>
      <c r="BL455" s="455">
        <f t="shared" si="658"/>
        <v>-71.020600000000002</v>
      </c>
      <c r="BM455" s="151">
        <v>5000</v>
      </c>
      <c r="BN455" s="6">
        <v>1.1302299999999999E-2</v>
      </c>
      <c r="BO455" s="166">
        <f t="shared" si="659"/>
        <v>56.511499999999998</v>
      </c>
      <c r="BP455" s="166">
        <f t="shared" si="660"/>
        <v>11.302300000000001</v>
      </c>
      <c r="BQ455" s="164">
        <v>45.209200000000003</v>
      </c>
      <c r="BR455" s="165">
        <v>45.21</v>
      </c>
      <c r="BS455" s="260">
        <f t="shared" si="661"/>
        <v>0</v>
      </c>
      <c r="BT455" s="151">
        <v>5000</v>
      </c>
      <c r="BU455" s="462">
        <v>1.2206521999999999E-2</v>
      </c>
      <c r="BV455" s="190">
        <f t="shared" si="662"/>
        <v>61.032609999999998</v>
      </c>
      <c r="BW455" s="166">
        <f t="shared" si="665"/>
        <v>12.206522</v>
      </c>
      <c r="BX455" s="164">
        <v>48.826000000000001</v>
      </c>
      <c r="BY455" s="147">
        <v>48.83</v>
      </c>
      <c r="BZ455" s="371">
        <f t="shared" si="666"/>
        <v>8.7999999998089606E-5</v>
      </c>
      <c r="CA455" s="151">
        <v>5000</v>
      </c>
      <c r="CB455" s="6">
        <v>1.2663045E-2</v>
      </c>
      <c r="CC455" s="194">
        <f t="shared" si="663"/>
        <v>63.315224999999998</v>
      </c>
      <c r="CD455" s="465">
        <f t="shared" si="667"/>
        <v>12.663045</v>
      </c>
      <c r="CE455" s="142">
        <v>50.652180000000001</v>
      </c>
      <c r="CF455" s="204">
        <v>50.65</v>
      </c>
      <c r="CG455" s="206">
        <f t="shared" si="668"/>
        <v>0</v>
      </c>
      <c r="CH455" s="385">
        <v>0</v>
      </c>
      <c r="CI455" s="6">
        <v>1.3422827999999999E-2</v>
      </c>
      <c r="CJ455" s="348">
        <f t="shared" si="669"/>
        <v>0</v>
      </c>
      <c r="CK455" s="465">
        <f t="shared" si="630"/>
        <v>0</v>
      </c>
      <c r="CL455" s="222">
        <v>10.11</v>
      </c>
      <c r="CM455" s="468"/>
      <c r="CN455" s="348">
        <f t="shared" si="635"/>
        <v>-10.11</v>
      </c>
      <c r="CO455" s="219"/>
      <c r="CP455" s="220">
        <f t="shared" si="631"/>
        <v>-6.8293120000000087</v>
      </c>
      <c r="CQ455" s="221"/>
      <c r="CR455" s="6" t="s">
        <v>1072</v>
      </c>
      <c r="CS455" s="226"/>
    </row>
    <row r="456" spans="1:97" s="2" customFormat="1" ht="15" customHeight="1">
      <c r="A456" s="41" t="s">
        <v>1083</v>
      </c>
      <c r="B456" s="6" t="s">
        <v>1071</v>
      </c>
      <c r="C456" s="6" t="s">
        <v>1065</v>
      </c>
      <c r="D456" s="274" t="s">
        <v>1025</v>
      </c>
      <c r="E456" s="43">
        <v>356</v>
      </c>
      <c r="F456" s="448"/>
      <c r="G456" s="61" t="s">
        <v>98</v>
      </c>
      <c r="H456" s="362">
        <v>130035600</v>
      </c>
      <c r="I456" s="280">
        <v>0</v>
      </c>
      <c r="J456" s="451">
        <v>7.3845999999999998E-3</v>
      </c>
      <c r="K456" s="72">
        <f t="shared" si="636"/>
        <v>0</v>
      </c>
      <c r="L456" s="166">
        <f t="shared" si="637"/>
        <v>0</v>
      </c>
      <c r="M456" s="73"/>
      <c r="N456" s="167"/>
      <c r="O456" s="260">
        <f t="shared" si="664"/>
        <v>0</v>
      </c>
      <c r="P456" s="280">
        <v>0</v>
      </c>
      <c r="Q456" s="56">
        <v>8.123E-3</v>
      </c>
      <c r="R456" s="72">
        <f t="shared" si="638"/>
        <v>0</v>
      </c>
      <c r="S456" s="166">
        <f t="shared" si="639"/>
        <v>0</v>
      </c>
      <c r="T456" s="73"/>
      <c r="U456" s="165"/>
      <c r="V456" s="300">
        <f t="shared" si="640"/>
        <v>0</v>
      </c>
      <c r="W456" s="280">
        <v>0</v>
      </c>
      <c r="X456" s="245">
        <v>8.5859999999999999E-3</v>
      </c>
      <c r="Y456" s="88">
        <f t="shared" si="641"/>
        <v>0</v>
      </c>
      <c r="Z456" s="75">
        <f t="shared" si="642"/>
        <v>0</v>
      </c>
      <c r="AA456" s="73"/>
      <c r="AB456" s="165"/>
      <c r="AC456" s="300">
        <f t="shared" si="643"/>
        <v>0</v>
      </c>
      <c r="AD456" s="280">
        <v>0</v>
      </c>
      <c r="AE456" s="43">
        <v>9.1011000000000009E-3</v>
      </c>
      <c r="AF456" s="88">
        <f t="shared" si="644"/>
        <v>0</v>
      </c>
      <c r="AG456" s="75">
        <f t="shared" si="645"/>
        <v>0</v>
      </c>
      <c r="AH456" s="117"/>
      <c r="AI456" s="165"/>
      <c r="AJ456" s="300">
        <f t="shared" si="646"/>
        <v>0</v>
      </c>
      <c r="AK456" s="280">
        <v>0</v>
      </c>
      <c r="AL456" s="6">
        <v>9.8291999999999997E-3</v>
      </c>
      <c r="AM456" s="75">
        <f t="shared" si="647"/>
        <v>0</v>
      </c>
      <c r="AN456" s="357">
        <f t="shared" si="648"/>
        <v>0</v>
      </c>
      <c r="AO456" s="117"/>
      <c r="AP456" s="204"/>
      <c r="AQ456" s="455">
        <f t="shared" si="649"/>
        <v>0</v>
      </c>
      <c r="AR456" s="151">
        <v>5000</v>
      </c>
      <c r="AS456" s="6">
        <v>8.8453999999999998E-3</v>
      </c>
      <c r="AT456" s="72">
        <f t="shared" si="650"/>
        <v>44.226999999999997</v>
      </c>
      <c r="AU456" s="75">
        <f t="shared" si="651"/>
        <v>8.8453999999999997</v>
      </c>
      <c r="AV456" s="122"/>
      <c r="AW456" s="165"/>
      <c r="AX456" s="455">
        <f t="shared" si="652"/>
        <v>35.381599999999999</v>
      </c>
      <c r="AY456" s="151">
        <v>5000</v>
      </c>
      <c r="AZ456" s="456">
        <v>9.7298999999999997E-3</v>
      </c>
      <c r="BA456" s="72">
        <f t="shared" si="653"/>
        <v>48.649499999999996</v>
      </c>
      <c r="BB456" s="72">
        <f t="shared" si="654"/>
        <v>9.7299000000000007</v>
      </c>
      <c r="BC456" s="142"/>
      <c r="BD456" s="165"/>
      <c r="BE456" s="455">
        <f t="shared" si="655"/>
        <v>38.919599999999996</v>
      </c>
      <c r="BF456" s="151">
        <v>5000</v>
      </c>
      <c r="BG456" s="6">
        <v>1.027485E-2</v>
      </c>
      <c r="BH456" s="166">
        <f t="shared" si="656"/>
        <v>51.374250000000004</v>
      </c>
      <c r="BI456" s="166">
        <f t="shared" si="657"/>
        <v>10.274850000000001</v>
      </c>
      <c r="BJ456" s="164">
        <v>112.12</v>
      </c>
      <c r="BK456" s="165">
        <v>112.12</v>
      </c>
      <c r="BL456" s="455">
        <f t="shared" si="658"/>
        <v>-71.020600000000002</v>
      </c>
      <c r="BM456" s="151">
        <v>5000</v>
      </c>
      <c r="BN456" s="6">
        <v>1.1302299999999999E-2</v>
      </c>
      <c r="BO456" s="166">
        <f t="shared" si="659"/>
        <v>56.511499999999998</v>
      </c>
      <c r="BP456" s="166">
        <f t="shared" si="660"/>
        <v>11.302300000000001</v>
      </c>
      <c r="BQ456" s="164">
        <v>45.209200000000003</v>
      </c>
      <c r="BR456" s="165">
        <v>45.21</v>
      </c>
      <c r="BS456" s="260">
        <f t="shared" si="661"/>
        <v>0</v>
      </c>
      <c r="BT456" s="151">
        <v>5000</v>
      </c>
      <c r="BU456" s="462">
        <v>1.2206521999999999E-2</v>
      </c>
      <c r="BV456" s="190">
        <f t="shared" si="662"/>
        <v>61.032609999999998</v>
      </c>
      <c r="BW456" s="166">
        <f t="shared" si="665"/>
        <v>12.206522</v>
      </c>
      <c r="BX456" s="164">
        <v>48.826000000000001</v>
      </c>
      <c r="BY456" s="147">
        <v>48.83</v>
      </c>
      <c r="BZ456" s="371">
        <f t="shared" si="666"/>
        <v>8.7999999998089606E-5</v>
      </c>
      <c r="CA456" s="151">
        <v>5000</v>
      </c>
      <c r="CB456" s="6">
        <v>1.2663045E-2</v>
      </c>
      <c r="CC456" s="194">
        <f t="shared" si="663"/>
        <v>63.315224999999998</v>
      </c>
      <c r="CD456" s="465">
        <f t="shared" si="667"/>
        <v>12.663045</v>
      </c>
      <c r="CE456" s="142">
        <v>50.652180000000001</v>
      </c>
      <c r="CF456" s="204">
        <v>50.65</v>
      </c>
      <c r="CG456" s="206">
        <f t="shared" si="668"/>
        <v>0</v>
      </c>
      <c r="CH456" s="385">
        <v>0</v>
      </c>
      <c r="CI456" s="6">
        <v>1.3422827999999999E-2</v>
      </c>
      <c r="CJ456" s="348">
        <f t="shared" si="669"/>
        <v>0</v>
      </c>
      <c r="CK456" s="465">
        <f t="shared" si="630"/>
        <v>0</v>
      </c>
      <c r="CL456" s="222">
        <v>10.11</v>
      </c>
      <c r="CM456" s="468"/>
      <c r="CN456" s="348">
        <f t="shared" si="635"/>
        <v>-10.11</v>
      </c>
      <c r="CO456" s="219"/>
      <c r="CP456" s="220">
        <f t="shared" si="631"/>
        <v>-6.8293120000000087</v>
      </c>
      <c r="CQ456" s="221"/>
      <c r="CR456" s="6" t="s">
        <v>1072</v>
      </c>
      <c r="CS456" s="226"/>
    </row>
    <row r="457" spans="1:97" s="3" customFormat="1" ht="15" customHeight="1">
      <c r="A457" s="41" t="s">
        <v>1084</v>
      </c>
      <c r="B457" s="41" t="s">
        <v>1085</v>
      </c>
      <c r="C457" s="6" t="s">
        <v>1065</v>
      </c>
      <c r="D457" s="274" t="s">
        <v>1025</v>
      </c>
      <c r="E457" s="43">
        <v>371</v>
      </c>
      <c r="F457" s="448"/>
      <c r="G457" s="51" t="s">
        <v>1086</v>
      </c>
      <c r="H457" s="191">
        <v>130037100</v>
      </c>
      <c r="I457" s="280">
        <v>2653000</v>
      </c>
      <c r="J457" s="451">
        <v>7.3845999999999998E-3</v>
      </c>
      <c r="K457" s="72">
        <f t="shared" si="636"/>
        <v>19591.343799999999</v>
      </c>
      <c r="L457" s="166">
        <f t="shared" si="637"/>
        <v>3918.2687599999999</v>
      </c>
      <c r="M457" s="73">
        <v>15673.09</v>
      </c>
      <c r="N457" s="167">
        <v>15673.09</v>
      </c>
      <c r="O457" s="260">
        <f t="shared" si="664"/>
        <v>-1.4960000000428408E-2</v>
      </c>
      <c r="P457" s="280">
        <v>2653000</v>
      </c>
      <c r="Q457" s="56">
        <v>8.123E-3</v>
      </c>
      <c r="R457" s="72">
        <f t="shared" si="638"/>
        <v>21550.319</v>
      </c>
      <c r="S457" s="166">
        <f t="shared" si="639"/>
        <v>4310.0637999999999</v>
      </c>
      <c r="T457" s="73">
        <v>17240.259999999998</v>
      </c>
      <c r="U457" s="165">
        <v>17240.259999999998</v>
      </c>
      <c r="V457" s="300">
        <f t="shared" si="640"/>
        <v>-4.7999999987951014E-3</v>
      </c>
      <c r="W457" s="280">
        <v>2653000</v>
      </c>
      <c r="X457" s="245">
        <v>8.5859999999999999E-3</v>
      </c>
      <c r="Y457" s="88">
        <f t="shared" si="641"/>
        <v>22778.657999999999</v>
      </c>
      <c r="Z457" s="75">
        <f t="shared" si="642"/>
        <v>4555.7316000000001</v>
      </c>
      <c r="AA457" s="73">
        <v>18222.919999999998</v>
      </c>
      <c r="AB457" s="204">
        <v>18222.919999999998</v>
      </c>
      <c r="AC457" s="300">
        <f t="shared" si="643"/>
        <v>6.4000000020314474E-3</v>
      </c>
      <c r="AD457" s="280">
        <v>2653000</v>
      </c>
      <c r="AE457" s="43">
        <v>9.1011000000000009E-3</v>
      </c>
      <c r="AF457" s="88">
        <f t="shared" si="644"/>
        <v>24145.2183</v>
      </c>
      <c r="AG457" s="75">
        <f t="shared" si="645"/>
        <v>4829.0436600000003</v>
      </c>
      <c r="AH457" s="117">
        <v>19316.29</v>
      </c>
      <c r="AI457" s="165">
        <v>19316.29</v>
      </c>
      <c r="AJ457" s="300">
        <f t="shared" si="646"/>
        <v>-0.1153599999997823</v>
      </c>
      <c r="AK457" s="280">
        <v>2653000</v>
      </c>
      <c r="AL457" s="6">
        <v>9.8291999999999997E-3</v>
      </c>
      <c r="AM457" s="75">
        <f t="shared" si="647"/>
        <v>26076.867599999998</v>
      </c>
      <c r="AN457" s="357">
        <f t="shared" si="648"/>
        <v>5215.3735200000001</v>
      </c>
      <c r="AO457" s="117">
        <v>20861.599999999999</v>
      </c>
      <c r="AP457" s="204">
        <v>20861.490000000002</v>
      </c>
      <c r="AQ457" s="455">
        <f t="shared" si="649"/>
        <v>-0.10592000000178814</v>
      </c>
      <c r="AR457" s="139">
        <v>2995000</v>
      </c>
      <c r="AS457" s="6">
        <v>8.8453999999999998E-3</v>
      </c>
      <c r="AT457" s="72">
        <f t="shared" si="650"/>
        <v>26491.972999999998</v>
      </c>
      <c r="AU457" s="75">
        <f t="shared" si="651"/>
        <v>5298.3945999999996</v>
      </c>
      <c r="AV457" s="122">
        <v>21193.65</v>
      </c>
      <c r="AW457" s="204">
        <v>21193.65</v>
      </c>
      <c r="AX457" s="455">
        <f t="shared" si="652"/>
        <v>-7.1600000002945308E-2</v>
      </c>
      <c r="AY457" s="139">
        <v>2995000</v>
      </c>
      <c r="AZ457" s="457">
        <v>9.7298999999999997E-3</v>
      </c>
      <c r="BA457" s="72">
        <f t="shared" si="653"/>
        <v>29141.050499999998</v>
      </c>
      <c r="BB457" s="72">
        <f t="shared" si="654"/>
        <v>5828.2101000000002</v>
      </c>
      <c r="BC457" s="142">
        <v>23312.84</v>
      </c>
      <c r="BD457" s="204">
        <v>23312.84</v>
      </c>
      <c r="BE457" s="455">
        <f t="shared" si="655"/>
        <v>3.9999999717110768E-4</v>
      </c>
      <c r="BF457" s="139">
        <v>2995000</v>
      </c>
      <c r="BG457" s="56">
        <v>1.027485E-2</v>
      </c>
      <c r="BH457" s="166">
        <f t="shared" si="656"/>
        <v>30773.175750000002</v>
      </c>
      <c r="BI457" s="166">
        <f t="shared" si="657"/>
        <v>6154.635150000001</v>
      </c>
      <c r="BJ457" s="164">
        <v>24618.5406</v>
      </c>
      <c r="BK457" s="165">
        <v>24618.54</v>
      </c>
      <c r="BL457" s="455">
        <f t="shared" si="658"/>
        <v>0</v>
      </c>
      <c r="BM457" s="139">
        <v>2995000</v>
      </c>
      <c r="BN457" s="6">
        <v>1.1302299999999999E-2</v>
      </c>
      <c r="BO457" s="166">
        <f t="shared" si="659"/>
        <v>33850.388500000001</v>
      </c>
      <c r="BP457" s="166">
        <f t="shared" si="660"/>
        <v>6770.0777000000007</v>
      </c>
      <c r="BQ457" s="164">
        <v>27080.310799999999</v>
      </c>
      <c r="BR457" s="165">
        <v>27080.31</v>
      </c>
      <c r="BS457" s="260">
        <f t="shared" si="661"/>
        <v>0</v>
      </c>
      <c r="BT457" s="139">
        <v>2995000</v>
      </c>
      <c r="BU457" s="462">
        <v>1.2206521999999999E-2</v>
      </c>
      <c r="BV457" s="190">
        <f t="shared" si="662"/>
        <v>36558.533389999997</v>
      </c>
      <c r="BW457" s="166">
        <f t="shared" si="665"/>
        <v>7311.7066779999996</v>
      </c>
      <c r="BX457" s="164">
        <v>29246.774000000001</v>
      </c>
      <c r="BY457" s="147">
        <v>29246.77</v>
      </c>
      <c r="BZ457" s="371">
        <f t="shared" si="666"/>
        <v>5.2711999996063241E-2</v>
      </c>
      <c r="CA457" s="139">
        <v>2995000</v>
      </c>
      <c r="CB457" s="6">
        <v>1.2663045E-2</v>
      </c>
      <c r="CC457" s="194">
        <f t="shared" si="663"/>
        <v>37925.819774999996</v>
      </c>
      <c r="CD457" s="465">
        <f t="shared" si="667"/>
        <v>7585.163955</v>
      </c>
      <c r="CE457" s="142">
        <v>30340.375820000001</v>
      </c>
      <c r="CF457" s="204">
        <v>30340.38</v>
      </c>
      <c r="CG457" s="206">
        <f t="shared" si="668"/>
        <v>0.27999999999519787</v>
      </c>
      <c r="CH457" s="385">
        <v>5498000</v>
      </c>
      <c r="CI457" s="6">
        <v>1.3422827999999999E-2</v>
      </c>
      <c r="CJ457" s="348">
        <f t="shared" si="669"/>
        <v>73798.708343999999</v>
      </c>
      <c r="CK457" s="465">
        <f t="shared" si="630"/>
        <v>14759.741668800001</v>
      </c>
      <c r="CL457" s="222"/>
      <c r="CM457" s="468"/>
      <c r="CN457" s="348">
        <f t="shared" si="635"/>
        <v>59038.966675199998</v>
      </c>
      <c r="CO457" s="219"/>
      <c r="CP457" s="220">
        <f t="shared" si="631"/>
        <v>59038.993547199985</v>
      </c>
      <c r="CQ457" s="221">
        <v>0</v>
      </c>
      <c r="CR457" s="56"/>
      <c r="CS457" s="228"/>
    </row>
    <row r="458" spans="1:97" s="3" customFormat="1" ht="15" customHeight="1">
      <c r="A458" s="450" t="s">
        <v>1087</v>
      </c>
      <c r="B458" s="41" t="s">
        <v>1085</v>
      </c>
      <c r="C458" s="6" t="s">
        <v>1065</v>
      </c>
      <c r="D458" s="274" t="s">
        <v>1025</v>
      </c>
      <c r="E458" s="43">
        <v>372</v>
      </c>
      <c r="F458" s="448"/>
      <c r="G458" s="449" t="s">
        <v>1086</v>
      </c>
      <c r="H458" s="191"/>
      <c r="I458" s="280"/>
      <c r="J458" s="451"/>
      <c r="K458" s="72"/>
      <c r="L458" s="166"/>
      <c r="M458" s="73"/>
      <c r="N458" s="167"/>
      <c r="O458" s="260"/>
      <c r="P458" s="280"/>
      <c r="Q458" s="56"/>
      <c r="R458" s="72"/>
      <c r="S458" s="166"/>
      <c r="T458" s="73"/>
      <c r="U458" s="165"/>
      <c r="V458" s="300"/>
      <c r="W458" s="280"/>
      <c r="X458" s="245"/>
      <c r="Y458" s="88"/>
      <c r="Z458" s="75"/>
      <c r="AA458" s="73"/>
      <c r="AB458" s="204"/>
      <c r="AC458" s="300"/>
      <c r="AD458" s="280"/>
      <c r="AE458" s="43"/>
      <c r="AF458" s="88"/>
      <c r="AG458" s="75"/>
      <c r="AH458" s="117"/>
      <c r="AI458" s="165"/>
      <c r="AJ458" s="300"/>
      <c r="AK458" s="280"/>
      <c r="AL458" s="6"/>
      <c r="AM458" s="75"/>
      <c r="AN458" s="357"/>
      <c r="AO458" s="117"/>
      <c r="AP458" s="204"/>
      <c r="AQ458" s="455"/>
      <c r="AR458" s="139"/>
      <c r="AS458" s="6"/>
      <c r="AT458" s="72"/>
      <c r="AU458" s="75"/>
      <c r="AV458" s="122"/>
      <c r="AW458" s="204"/>
      <c r="AX458" s="455"/>
      <c r="AY458" s="139"/>
      <c r="AZ458" s="457"/>
      <c r="BA458" s="72"/>
      <c r="BB458" s="72"/>
      <c r="BC458" s="142"/>
      <c r="BD458" s="204"/>
      <c r="BE458" s="455"/>
      <c r="BF458" s="139"/>
      <c r="BG458" s="56"/>
      <c r="BH458" s="166"/>
      <c r="BI458" s="166"/>
      <c r="BJ458" s="164"/>
      <c r="BK458" s="165"/>
      <c r="BL458" s="455"/>
      <c r="BM458" s="139"/>
      <c r="BN458" s="6"/>
      <c r="BO458" s="166"/>
      <c r="BP458" s="166"/>
      <c r="BQ458" s="164"/>
      <c r="BR458" s="165"/>
      <c r="BS458" s="260"/>
      <c r="BT458" s="139"/>
      <c r="BU458" s="462"/>
      <c r="BV458" s="190"/>
      <c r="BW458" s="166"/>
      <c r="BX458" s="164"/>
      <c r="BY458" s="147"/>
      <c r="BZ458" s="371"/>
      <c r="CA458" s="139">
        <v>15000</v>
      </c>
      <c r="CB458" s="6"/>
      <c r="CC458" s="194"/>
      <c r="CD458" s="465"/>
      <c r="CE458" s="142"/>
      <c r="CF458" s="204"/>
      <c r="CG458" s="206"/>
      <c r="CH458" s="385">
        <v>0</v>
      </c>
      <c r="CI458" s="6"/>
      <c r="CJ458" s="348"/>
      <c r="CK458" s="465"/>
      <c r="CL458" s="222"/>
      <c r="CM458" s="468"/>
      <c r="CN458" s="348"/>
      <c r="CO458" s="219"/>
      <c r="CP458" s="220">
        <f t="shared" si="631"/>
        <v>0</v>
      </c>
      <c r="CQ458" s="221"/>
      <c r="CR458" s="56"/>
      <c r="CS458" s="228"/>
    </row>
    <row r="459" spans="1:97" s="3" customFormat="1" ht="15" customHeight="1">
      <c r="A459" s="41" t="s">
        <v>1088</v>
      </c>
      <c r="B459" s="41" t="s">
        <v>1089</v>
      </c>
      <c r="C459" s="6" t="s">
        <v>1065</v>
      </c>
      <c r="D459" s="274" t="s">
        <v>1025</v>
      </c>
      <c r="E459" s="43">
        <v>3569</v>
      </c>
      <c r="F459" s="448"/>
      <c r="G459" s="41" t="s">
        <v>1057</v>
      </c>
      <c r="H459" s="362">
        <v>140356900</v>
      </c>
      <c r="I459" s="280"/>
      <c r="J459" s="451"/>
      <c r="K459" s="72"/>
      <c r="L459" s="166"/>
      <c r="M459" s="73"/>
      <c r="N459" s="167"/>
      <c r="O459" s="75"/>
      <c r="P459" s="280"/>
      <c r="Q459" s="56"/>
      <c r="R459" s="72"/>
      <c r="S459" s="166"/>
      <c r="T459" s="73"/>
      <c r="U459" s="165"/>
      <c r="V459" s="88"/>
      <c r="W459" s="280"/>
      <c r="X459" s="245"/>
      <c r="Y459" s="88"/>
      <c r="Z459" s="75"/>
      <c r="AA459" s="73"/>
      <c r="AB459" s="204"/>
      <c r="AC459" s="88"/>
      <c r="AD459" s="280"/>
      <c r="AE459" s="43"/>
      <c r="AF459" s="88"/>
      <c r="AG459" s="75"/>
      <c r="AH459" s="117"/>
      <c r="AI459" s="165"/>
      <c r="AJ459" s="88"/>
      <c r="AK459" s="280"/>
      <c r="AL459" s="6"/>
      <c r="AM459" s="75"/>
      <c r="AN459" s="357"/>
      <c r="AO459" s="117"/>
      <c r="AP459" s="204"/>
      <c r="AQ459" s="72"/>
      <c r="AR459" s="139"/>
      <c r="AS459" s="6"/>
      <c r="AT459" s="72"/>
      <c r="AU459" s="75"/>
      <c r="AV459" s="122"/>
      <c r="AW459" s="204"/>
      <c r="AX459" s="72"/>
      <c r="AY459" s="139"/>
      <c r="AZ459" s="457"/>
      <c r="BA459" s="72"/>
      <c r="BB459" s="72"/>
      <c r="BC459" s="142"/>
      <c r="BD459" s="204"/>
      <c r="BE459" s="72"/>
      <c r="BF459" s="139"/>
      <c r="BG459" s="56"/>
      <c r="BH459" s="166"/>
      <c r="BI459" s="166"/>
      <c r="BJ459" s="164"/>
      <c r="BK459" s="165"/>
      <c r="BL459" s="72"/>
      <c r="BM459" s="139"/>
      <c r="BN459" s="6"/>
      <c r="BO459" s="166"/>
      <c r="BP459" s="166"/>
      <c r="BQ459" s="164"/>
      <c r="BR459" s="165"/>
      <c r="BS459" s="166"/>
      <c r="BT459" s="139">
        <v>9850000</v>
      </c>
      <c r="BU459" s="462">
        <v>1.2206521999999999E-2</v>
      </c>
      <c r="BV459" s="190">
        <f>BT459*BU459</f>
        <v>120234.2417</v>
      </c>
      <c r="BW459" s="166">
        <f>BV459*20%</f>
        <v>24046.84834</v>
      </c>
      <c r="BX459" s="164"/>
      <c r="BY459" s="147"/>
      <c r="BZ459" s="371">
        <f>BV459-BX459-BW459</f>
        <v>96187.393360000002</v>
      </c>
      <c r="CA459" s="151">
        <v>9850000</v>
      </c>
      <c r="CB459" s="6">
        <v>1.2663045E-2</v>
      </c>
      <c r="CC459" s="194">
        <f>CA459*CB459</f>
        <v>124730.99325</v>
      </c>
      <c r="CD459" s="465">
        <f>CC459*20%</f>
        <v>24946.198650000002</v>
      </c>
      <c r="CE459" s="142"/>
      <c r="CF459" s="204"/>
      <c r="CG459" s="206">
        <f>CC459-CD459-CE459</f>
        <v>99784.794599999994</v>
      </c>
      <c r="CH459" s="385"/>
      <c r="CI459" s="6">
        <v>1.3422827999999999E-2</v>
      </c>
      <c r="CJ459" s="348">
        <f t="shared" ref="CJ459:CJ461" si="670">CH459*CI459</f>
        <v>0</v>
      </c>
      <c r="CK459" s="465">
        <f t="shared" ref="CK459:CK467" si="671">CJ459*20%</f>
        <v>0</v>
      </c>
      <c r="CL459" s="222"/>
      <c r="CM459" s="468"/>
      <c r="CN459" s="348">
        <f t="shared" ref="CN459:CN478" si="672">CJ459-CK459-CL459</f>
        <v>0</v>
      </c>
      <c r="CO459" s="219"/>
      <c r="CP459" s="220">
        <f t="shared" si="631"/>
        <v>195972.18796000001</v>
      </c>
      <c r="CQ459" s="221"/>
      <c r="CR459" s="56"/>
      <c r="CS459" s="358" t="s">
        <v>42</v>
      </c>
    </row>
    <row r="460" spans="1:97" s="3" customFormat="1" ht="15" customHeight="1">
      <c r="A460" s="41" t="s">
        <v>1090</v>
      </c>
      <c r="B460" s="41" t="s">
        <v>1068</v>
      </c>
      <c r="C460" s="6" t="s">
        <v>1065</v>
      </c>
      <c r="D460" s="274" t="s">
        <v>1025</v>
      </c>
      <c r="E460" s="43">
        <v>421</v>
      </c>
      <c r="F460" s="448"/>
      <c r="G460" s="51" t="s">
        <v>45</v>
      </c>
      <c r="H460" s="191">
        <v>130042101</v>
      </c>
      <c r="I460" s="280">
        <v>4825000</v>
      </c>
      <c r="J460" s="451">
        <v>7.3845999999999998E-3</v>
      </c>
      <c r="K460" s="72">
        <f t="shared" ref="K460:K478" si="673">I460*J460</f>
        <v>35630.695</v>
      </c>
      <c r="L460" s="166">
        <f t="shared" ref="L460:L478" si="674">K460*20%</f>
        <v>7126.1390000000001</v>
      </c>
      <c r="M460" s="73">
        <v>28504.58</v>
      </c>
      <c r="N460" s="167">
        <v>28504.58</v>
      </c>
      <c r="O460" s="260">
        <f t="shared" ref="O460:O478" si="675">K460-L460-M460</f>
        <v>-2.4000000001251465E-2</v>
      </c>
      <c r="P460" s="280">
        <v>4825000</v>
      </c>
      <c r="Q460" s="56">
        <v>8.123E-3</v>
      </c>
      <c r="R460" s="72">
        <f t="shared" ref="R460:R478" si="676">P460*Q460</f>
        <v>39193.474999999999</v>
      </c>
      <c r="S460" s="166">
        <f t="shared" ref="S460:S478" si="677">R460*20%</f>
        <v>7838.6949999999997</v>
      </c>
      <c r="T460" s="73">
        <v>31354.78</v>
      </c>
      <c r="U460" s="165">
        <v>31354.78</v>
      </c>
      <c r="V460" s="300">
        <f t="shared" ref="V460:V478" si="678">R460-S460-T460</f>
        <v>0</v>
      </c>
      <c r="W460" s="280">
        <v>4825000</v>
      </c>
      <c r="X460" s="245">
        <v>8.5859999999999999E-3</v>
      </c>
      <c r="Y460" s="88">
        <f t="shared" ref="Y460:Y478" si="679">W460*X460</f>
        <v>41427.449999999997</v>
      </c>
      <c r="Z460" s="75">
        <f t="shared" ref="Z460:Z478" si="680">Y460*20%</f>
        <v>8285.49</v>
      </c>
      <c r="AA460" s="73">
        <v>33141.96</v>
      </c>
      <c r="AB460" s="165">
        <v>33141.96</v>
      </c>
      <c r="AC460" s="300">
        <f t="shared" ref="AC460:AC478" si="681">Y460-Z460-AA460</f>
        <v>0</v>
      </c>
      <c r="AD460" s="280">
        <v>4825000</v>
      </c>
      <c r="AE460" s="43">
        <v>9.1011000000000009E-3</v>
      </c>
      <c r="AF460" s="88">
        <f t="shared" ref="AF460:AF478" si="682">AD460*AE460</f>
        <v>43912.807500000003</v>
      </c>
      <c r="AG460" s="75">
        <f t="shared" ref="AG460:AG478" si="683">AF460*20%</f>
        <v>8782.5615000000016</v>
      </c>
      <c r="AH460" s="117">
        <v>35130.47</v>
      </c>
      <c r="AI460" s="165">
        <v>35130.47</v>
      </c>
      <c r="AJ460" s="300">
        <f t="shared" ref="AJ460:AJ478" si="684">AF460-AG460-AH460</f>
        <v>-0.22400000000197906</v>
      </c>
      <c r="AK460" s="280">
        <v>4825000</v>
      </c>
      <c r="AL460" s="6">
        <v>9.8291999999999997E-3</v>
      </c>
      <c r="AM460" s="75">
        <f t="shared" ref="AM460:AM478" si="685">AK460*AL460</f>
        <v>47425.89</v>
      </c>
      <c r="AN460" s="357">
        <f t="shared" ref="AN460:AN478" si="686">AM460*20%</f>
        <v>9485.1779999999999</v>
      </c>
      <c r="AO460" s="117">
        <v>37940.910000000003</v>
      </c>
      <c r="AP460" s="204">
        <v>37940.71</v>
      </c>
      <c r="AQ460" s="455">
        <f t="shared" ref="AQ460:AQ478" si="687">AM460-AN460-AO460</f>
        <v>-0.19800000000395812</v>
      </c>
      <c r="AR460" s="139">
        <v>201000</v>
      </c>
      <c r="AS460" s="6">
        <v>8.8453999999999998E-3</v>
      </c>
      <c r="AT460" s="72">
        <f t="shared" ref="AT460:AT478" si="688">AR460*AS460</f>
        <v>1777.9253999999999</v>
      </c>
      <c r="AU460" s="75">
        <f t="shared" ref="AU460:AU478" si="689">AT460*20%</f>
        <v>355.58508</v>
      </c>
      <c r="AV460" s="122">
        <v>1422.41</v>
      </c>
      <c r="AW460" s="204">
        <v>1422.41</v>
      </c>
      <c r="AX460" s="455">
        <f t="shared" ref="AX460:AX478" si="690">AT460-AU460-AV460</f>
        <v>-6.968000000028951E-2</v>
      </c>
      <c r="AY460" s="139">
        <v>201000</v>
      </c>
      <c r="AZ460" s="457">
        <v>9.7298999999999997E-3</v>
      </c>
      <c r="BA460" s="72">
        <f t="shared" ref="BA460:BA478" si="691">AY460*AZ460</f>
        <v>1955.7098999999998</v>
      </c>
      <c r="BB460" s="72">
        <f t="shared" ref="BB460:BB478" si="692">BA460*20%</f>
        <v>391.14197999999999</v>
      </c>
      <c r="BC460" s="142">
        <v>1564.57</v>
      </c>
      <c r="BD460" s="204">
        <v>1564.57</v>
      </c>
      <c r="BE460" s="455">
        <f t="shared" ref="BE460:BE478" si="693">BA460-BB460-BC460</f>
        <v>-2.0799999999780994E-3</v>
      </c>
      <c r="BF460" s="139">
        <v>201000</v>
      </c>
      <c r="BG460" s="56">
        <v>1.027485E-2</v>
      </c>
      <c r="BH460" s="166">
        <f t="shared" ref="BH460:BH478" si="694">BF460*BG460</f>
        <v>2065.24485</v>
      </c>
      <c r="BI460" s="166">
        <f t="shared" ref="BI460:BI478" si="695">BH460*20%</f>
        <v>413.04897000000005</v>
      </c>
      <c r="BJ460" s="164">
        <v>1652.19588</v>
      </c>
      <c r="BK460" s="165">
        <v>1652.2</v>
      </c>
      <c r="BL460" s="455">
        <f t="shared" ref="BL460:BL478" si="696">BH460-BI460-BJ460</f>
        <v>0</v>
      </c>
      <c r="BM460" s="139">
        <v>201000</v>
      </c>
      <c r="BN460" s="6">
        <v>1.1302299999999999E-2</v>
      </c>
      <c r="BO460" s="166">
        <f t="shared" ref="BO460:BO478" si="697">BM460*BN460</f>
        <v>2271.7622999999999</v>
      </c>
      <c r="BP460" s="166">
        <f t="shared" ref="BP460:BP478" si="698">BO460*20%</f>
        <v>454.35246000000001</v>
      </c>
      <c r="BQ460" s="164">
        <v>1817.40984</v>
      </c>
      <c r="BR460" s="165">
        <v>1817.41</v>
      </c>
      <c r="BS460" s="260">
        <f t="shared" ref="BS460:BS478" si="699">BO460-BP460-BQ460</f>
        <v>0</v>
      </c>
      <c r="BT460" s="139">
        <v>201000</v>
      </c>
      <c r="BU460" s="462">
        <v>1.2025599999999999E-2</v>
      </c>
      <c r="BV460" s="190">
        <f t="shared" ref="BV460:BV478" si="700">BT460*BU460</f>
        <v>2417.1455999999998</v>
      </c>
      <c r="BW460" s="166"/>
      <c r="BX460" s="164">
        <v>2417.1455999999998</v>
      </c>
      <c r="BY460" s="147">
        <v>2417.15</v>
      </c>
      <c r="BZ460" s="371">
        <f t="shared" ref="BZ460:BZ478" si="701">BV460-BX460-BW460</f>
        <v>0</v>
      </c>
      <c r="CA460" s="139">
        <v>201000</v>
      </c>
      <c r="CB460" s="6">
        <v>1.2663045E-2</v>
      </c>
      <c r="CC460" s="194">
        <f t="shared" ref="CC460:CC478" si="702">CA460*CB460</f>
        <v>2545.2720449999997</v>
      </c>
      <c r="CD460" s="465"/>
      <c r="CE460" s="142">
        <v>2545.2720450000002</v>
      </c>
      <c r="CF460" s="204">
        <v>2545.27</v>
      </c>
      <c r="CG460" s="206">
        <f t="shared" ref="CG460:CG465" si="703">CC460-CD460-CE460</f>
        <v>0</v>
      </c>
      <c r="CH460" s="385">
        <v>0</v>
      </c>
      <c r="CI460" s="6">
        <v>1.3422827999999999E-2</v>
      </c>
      <c r="CJ460" s="348">
        <f t="shared" si="670"/>
        <v>0</v>
      </c>
      <c r="CK460" s="465"/>
      <c r="CL460" s="222"/>
      <c r="CM460" s="468"/>
      <c r="CN460" s="348">
        <f t="shared" si="672"/>
        <v>0</v>
      </c>
      <c r="CO460" s="219"/>
      <c r="CP460" s="220">
        <f t="shared" si="631"/>
        <v>-0.51776000000745626</v>
      </c>
      <c r="CQ460" s="221">
        <v>0</v>
      </c>
      <c r="CR460" s="56"/>
    </row>
    <row r="461" spans="1:97" s="3" customFormat="1" ht="15" customHeight="1">
      <c r="A461" s="41" t="s">
        <v>1091</v>
      </c>
      <c r="B461" s="6" t="s">
        <v>1092</v>
      </c>
      <c r="C461" s="6" t="s">
        <v>1065</v>
      </c>
      <c r="D461" s="274" t="s">
        <v>1025</v>
      </c>
      <c r="E461" s="43">
        <v>423</v>
      </c>
      <c r="F461" s="448"/>
      <c r="G461" s="51" t="s">
        <v>45</v>
      </c>
      <c r="H461" s="191">
        <v>130042301</v>
      </c>
      <c r="I461" s="280">
        <v>1050000</v>
      </c>
      <c r="J461" s="451">
        <v>7.3845999999999998E-3</v>
      </c>
      <c r="K461" s="72">
        <f t="shared" si="673"/>
        <v>7753.83</v>
      </c>
      <c r="L461" s="166">
        <f t="shared" si="674"/>
        <v>1550.7660000000001</v>
      </c>
      <c r="M461" s="73">
        <v>6203.07</v>
      </c>
      <c r="N461" s="167">
        <v>6203.07</v>
      </c>
      <c r="O461" s="260">
        <f t="shared" si="675"/>
        <v>-5.9999999994033715E-3</v>
      </c>
      <c r="P461" s="280">
        <v>1050000</v>
      </c>
      <c r="Q461" s="56">
        <v>8.123E-3</v>
      </c>
      <c r="R461" s="72">
        <f t="shared" si="676"/>
        <v>8529.15</v>
      </c>
      <c r="S461" s="166">
        <f t="shared" si="677"/>
        <v>1705.83</v>
      </c>
      <c r="T461" s="73">
        <v>6823.32</v>
      </c>
      <c r="U461" s="165">
        <v>6823.32</v>
      </c>
      <c r="V461" s="300">
        <f t="shared" si="678"/>
        <v>0</v>
      </c>
      <c r="W461" s="280">
        <v>1050000</v>
      </c>
      <c r="X461" s="245">
        <v>8.5859999999999999E-3</v>
      </c>
      <c r="Y461" s="88">
        <f t="shared" si="679"/>
        <v>9015.2999999999993</v>
      </c>
      <c r="Z461" s="75">
        <f t="shared" si="680"/>
        <v>1803.06</v>
      </c>
      <c r="AA461" s="73">
        <v>7212.24</v>
      </c>
      <c r="AB461" s="165">
        <v>7212.24</v>
      </c>
      <c r="AC461" s="300">
        <f t="shared" si="681"/>
        <v>0</v>
      </c>
      <c r="AD461" s="280">
        <v>1050000</v>
      </c>
      <c r="AE461" s="43">
        <v>9.1011000000000009E-3</v>
      </c>
      <c r="AF461" s="88">
        <f t="shared" si="682"/>
        <v>9556.1550000000007</v>
      </c>
      <c r="AG461" s="75">
        <f t="shared" si="683"/>
        <v>1911.2310000000002</v>
      </c>
      <c r="AH461" s="117">
        <v>7644.97</v>
      </c>
      <c r="AI461" s="165">
        <v>7644.97</v>
      </c>
      <c r="AJ461" s="300">
        <f t="shared" si="684"/>
        <v>-4.5999999999366992E-2</v>
      </c>
      <c r="AK461" s="280">
        <v>1050000</v>
      </c>
      <c r="AL461" s="6">
        <v>9.8291999999999997E-3</v>
      </c>
      <c r="AM461" s="75">
        <f t="shared" si="685"/>
        <v>10320.66</v>
      </c>
      <c r="AN461" s="357">
        <f t="shared" si="686"/>
        <v>2064.1320000000001</v>
      </c>
      <c r="AO461" s="117">
        <v>8256.5300000000007</v>
      </c>
      <c r="AP461" s="204">
        <v>8256.5300000000007</v>
      </c>
      <c r="AQ461" s="455">
        <f t="shared" si="687"/>
        <v>-2.0000000004074536E-3</v>
      </c>
      <c r="AR461" s="139">
        <v>1155000</v>
      </c>
      <c r="AS461" s="6">
        <v>8.8453999999999998E-3</v>
      </c>
      <c r="AT461" s="72">
        <f t="shared" si="688"/>
        <v>10216.437</v>
      </c>
      <c r="AU461" s="75">
        <f t="shared" si="689"/>
        <v>2043.2874000000002</v>
      </c>
      <c r="AV461" s="122">
        <v>8173.18</v>
      </c>
      <c r="AW461" s="204">
        <v>8173.18</v>
      </c>
      <c r="AX461" s="455">
        <f t="shared" si="690"/>
        <v>-3.0400000000554428E-2</v>
      </c>
      <c r="AY461" s="139">
        <v>1155000</v>
      </c>
      <c r="AZ461" s="457">
        <v>9.7298999999999997E-3</v>
      </c>
      <c r="BA461" s="72">
        <f t="shared" si="691"/>
        <v>11238.0345</v>
      </c>
      <c r="BB461" s="72">
        <f t="shared" si="692"/>
        <v>2247.6069000000002</v>
      </c>
      <c r="BC461" s="142">
        <v>8990.42</v>
      </c>
      <c r="BD461" s="204">
        <v>8990.42</v>
      </c>
      <c r="BE461" s="455">
        <f t="shared" si="693"/>
        <v>7.5999999990017386E-3</v>
      </c>
      <c r="BF461" s="139">
        <v>1155000</v>
      </c>
      <c r="BG461" s="56">
        <v>1.027485E-2</v>
      </c>
      <c r="BH461" s="166">
        <f t="shared" si="694"/>
        <v>11867.45175</v>
      </c>
      <c r="BI461" s="166">
        <f t="shared" si="695"/>
        <v>2373.49035</v>
      </c>
      <c r="BJ461" s="164">
        <v>9493.9614000000001</v>
      </c>
      <c r="BK461" s="165">
        <v>9493.9599999999991</v>
      </c>
      <c r="BL461" s="455">
        <f t="shared" si="696"/>
        <v>0</v>
      </c>
      <c r="BM461" s="139">
        <v>1155000</v>
      </c>
      <c r="BN461" s="6">
        <v>1.1302299999999999E-2</v>
      </c>
      <c r="BO461" s="166">
        <f t="shared" si="697"/>
        <v>13054.156499999999</v>
      </c>
      <c r="BP461" s="166">
        <f t="shared" si="698"/>
        <v>2610.8312999999998</v>
      </c>
      <c r="BQ461" s="164">
        <v>10443.325199999999</v>
      </c>
      <c r="BR461" s="165">
        <v>10443.33</v>
      </c>
      <c r="BS461" s="260">
        <f t="shared" si="699"/>
        <v>0</v>
      </c>
      <c r="BT461" s="139">
        <v>1155000</v>
      </c>
      <c r="BU461" s="462">
        <v>1.2206521999999999E-2</v>
      </c>
      <c r="BV461" s="190">
        <f t="shared" si="700"/>
        <v>14098.53291</v>
      </c>
      <c r="BW461" s="166"/>
      <c r="BX461" s="164">
        <v>14098.5075</v>
      </c>
      <c r="BY461" s="147">
        <v>14098.51</v>
      </c>
      <c r="BZ461" s="371">
        <f t="shared" si="701"/>
        <v>2.5410000000192667E-2</v>
      </c>
      <c r="CA461" s="139">
        <v>1155000</v>
      </c>
      <c r="CB461" s="6">
        <v>1.2853468E-2</v>
      </c>
      <c r="CC461" s="194">
        <f t="shared" si="702"/>
        <v>14845.75554</v>
      </c>
      <c r="CD461" s="465"/>
      <c r="CE461" s="142">
        <v>14845.75554</v>
      </c>
      <c r="CF461" s="204">
        <v>14845.76</v>
      </c>
      <c r="CG461" s="206">
        <f t="shared" si="703"/>
        <v>0</v>
      </c>
      <c r="CH461" s="385">
        <v>2374000</v>
      </c>
      <c r="CI461" s="6">
        <v>1.3624674999999999E-2</v>
      </c>
      <c r="CJ461" s="348">
        <f t="shared" si="670"/>
        <v>32344.978449999999</v>
      </c>
      <c r="CK461" s="465"/>
      <c r="CL461" s="222"/>
      <c r="CM461" s="468"/>
      <c r="CN461" s="348">
        <f t="shared" si="672"/>
        <v>32344.978449999999</v>
      </c>
      <c r="CO461" s="219"/>
      <c r="CP461" s="220">
        <f t="shared" si="631"/>
        <v>32344.927059999998</v>
      </c>
      <c r="CQ461" s="221">
        <v>0</v>
      </c>
      <c r="CR461" s="56"/>
    </row>
    <row r="462" spans="1:97" s="3" customFormat="1" ht="15" customHeight="1">
      <c r="A462" s="41" t="s">
        <v>1093</v>
      </c>
      <c r="B462" s="41" t="s">
        <v>1094</v>
      </c>
      <c r="C462" s="6" t="s">
        <v>1065</v>
      </c>
      <c r="D462" s="274" t="s">
        <v>1025</v>
      </c>
      <c r="E462" s="43">
        <v>482</v>
      </c>
      <c r="F462" s="448"/>
      <c r="G462" s="51" t="s">
        <v>45</v>
      </c>
      <c r="H462" s="191">
        <v>130048200</v>
      </c>
      <c r="I462" s="280">
        <v>1248000</v>
      </c>
      <c r="J462" s="451">
        <v>7.3845999999999998E-3</v>
      </c>
      <c r="K462" s="72">
        <f t="shared" si="673"/>
        <v>9215.9807999999994</v>
      </c>
      <c r="L462" s="166">
        <f t="shared" si="674"/>
        <v>1843.19616</v>
      </c>
      <c r="M462" s="73">
        <v>7372.79</v>
      </c>
      <c r="N462" s="167">
        <v>7372.79</v>
      </c>
      <c r="O462" s="260">
        <f t="shared" si="675"/>
        <v>-5.3600000001097214E-3</v>
      </c>
      <c r="P462" s="280">
        <v>1248000</v>
      </c>
      <c r="Q462" s="56">
        <v>8.123E-3</v>
      </c>
      <c r="R462" s="72">
        <f t="shared" si="676"/>
        <v>10137.504000000001</v>
      </c>
      <c r="S462" s="166">
        <f t="shared" si="677"/>
        <v>2027.5008000000003</v>
      </c>
      <c r="T462" s="73">
        <v>8110</v>
      </c>
      <c r="U462" s="165">
        <v>8110</v>
      </c>
      <c r="V462" s="300">
        <f t="shared" si="678"/>
        <v>3.2000000010157237E-3</v>
      </c>
      <c r="W462" s="280">
        <v>1248000</v>
      </c>
      <c r="X462" s="245">
        <v>8.5859999999999999E-3</v>
      </c>
      <c r="Y462" s="88">
        <f t="shared" si="679"/>
        <v>10715.328</v>
      </c>
      <c r="Z462" s="75">
        <f t="shared" si="680"/>
        <v>2143.0655999999999</v>
      </c>
      <c r="AA462" s="73">
        <v>8572.26</v>
      </c>
      <c r="AB462" s="165">
        <v>8572.26</v>
      </c>
      <c r="AC462" s="300">
        <f t="shared" si="681"/>
        <v>2.3999999993975507E-3</v>
      </c>
      <c r="AD462" s="280">
        <v>1248000</v>
      </c>
      <c r="AE462" s="43">
        <v>9.1011000000000009E-3</v>
      </c>
      <c r="AF462" s="88">
        <f t="shared" si="682"/>
        <v>11358.1728</v>
      </c>
      <c r="AG462" s="75">
        <f t="shared" si="683"/>
        <v>2271.63456</v>
      </c>
      <c r="AH462" s="117">
        <v>9086.59</v>
      </c>
      <c r="AI462" s="165">
        <v>9086.59</v>
      </c>
      <c r="AJ462" s="300">
        <f t="shared" si="684"/>
        <v>-5.17600000002858E-2</v>
      </c>
      <c r="AK462" s="280">
        <v>1248000</v>
      </c>
      <c r="AL462" s="6">
        <v>9.8291999999999997E-3</v>
      </c>
      <c r="AM462" s="75">
        <f t="shared" si="685"/>
        <v>12266.8416</v>
      </c>
      <c r="AN462" s="357">
        <f t="shared" si="686"/>
        <v>2453.36832</v>
      </c>
      <c r="AO462" s="117">
        <v>9813.52</v>
      </c>
      <c r="AP462" s="204">
        <v>9813.4699999999993</v>
      </c>
      <c r="AQ462" s="455">
        <f t="shared" si="687"/>
        <v>-4.6720000000277651E-2</v>
      </c>
      <c r="AR462" s="139">
        <v>1716000</v>
      </c>
      <c r="AS462" s="6">
        <v>8.8453999999999998E-3</v>
      </c>
      <c r="AT462" s="72">
        <f t="shared" si="688"/>
        <v>15178.706399999999</v>
      </c>
      <c r="AU462" s="75">
        <f t="shared" si="689"/>
        <v>3035.7412800000002</v>
      </c>
      <c r="AV462" s="122">
        <v>12143.01</v>
      </c>
      <c r="AW462" s="204">
        <v>12143.01</v>
      </c>
      <c r="AX462" s="455">
        <f t="shared" si="690"/>
        <v>-4.4880000001285225E-2</v>
      </c>
      <c r="AY462" s="139">
        <v>1716000</v>
      </c>
      <c r="AZ462" s="457">
        <v>9.7298999999999997E-3</v>
      </c>
      <c r="BA462" s="72">
        <f t="shared" si="691"/>
        <v>16696.508399999999</v>
      </c>
      <c r="BB462" s="72">
        <f t="shared" si="692"/>
        <v>3339.30168</v>
      </c>
      <c r="BC462" s="142">
        <v>13357.21</v>
      </c>
      <c r="BD462" s="204">
        <v>13357.21</v>
      </c>
      <c r="BE462" s="455">
        <f t="shared" si="693"/>
        <v>-3.2800000008137431E-3</v>
      </c>
      <c r="BF462" s="139">
        <v>1716000</v>
      </c>
      <c r="BG462" s="56">
        <v>1.027485E-2</v>
      </c>
      <c r="BH462" s="166">
        <f t="shared" si="694"/>
        <v>17631.642599999999</v>
      </c>
      <c r="BI462" s="166">
        <f t="shared" si="695"/>
        <v>3526.32852</v>
      </c>
      <c r="BJ462" s="164">
        <v>14105.31408</v>
      </c>
      <c r="BK462" s="165">
        <v>14105.31</v>
      </c>
      <c r="BL462" s="455">
        <f t="shared" si="696"/>
        <v>0</v>
      </c>
      <c r="BM462" s="139">
        <v>1716000</v>
      </c>
      <c r="BN462" s="6">
        <v>1.1302299999999999E-2</v>
      </c>
      <c r="BO462" s="166">
        <f t="shared" si="697"/>
        <v>19394.746800000001</v>
      </c>
      <c r="BP462" s="166">
        <f t="shared" si="698"/>
        <v>3878.9493600000005</v>
      </c>
      <c r="BQ462" s="164">
        <v>15515.79744</v>
      </c>
      <c r="BR462" s="165">
        <v>15515.8</v>
      </c>
      <c r="BS462" s="260">
        <f t="shared" si="699"/>
        <v>0</v>
      </c>
      <c r="BT462" s="139">
        <v>1716000</v>
      </c>
      <c r="BU462" s="462">
        <v>1.2206521999999999E-2</v>
      </c>
      <c r="BV462" s="190">
        <f t="shared" si="700"/>
        <v>20946.391752</v>
      </c>
      <c r="BW462" s="166">
        <f t="shared" ref="BW462:BW478" si="704">BV462*20%</f>
        <v>4189.2783503999999</v>
      </c>
      <c r="BX462" s="164">
        <v>16757.083200000001</v>
      </c>
      <c r="BY462" s="147">
        <v>16757.080000000002</v>
      </c>
      <c r="BZ462" s="371">
        <f t="shared" si="701"/>
        <v>3.0201599998690654E-2</v>
      </c>
      <c r="CA462" s="377">
        <v>1716000</v>
      </c>
      <c r="CB462" s="6">
        <v>1.2663045E-2</v>
      </c>
      <c r="CC462" s="194">
        <f t="shared" si="702"/>
        <v>21729.785219999998</v>
      </c>
      <c r="CD462" s="465">
        <f t="shared" ref="CD462:CD478" si="705">CC462*20%</f>
        <v>4345.9570439999998</v>
      </c>
      <c r="CE462" s="142">
        <v>17383.828175999999</v>
      </c>
      <c r="CF462" s="204">
        <v>17383.830000000002</v>
      </c>
      <c r="CG462" s="206">
        <f t="shared" si="703"/>
        <v>0</v>
      </c>
      <c r="CH462" s="385">
        <v>5781000</v>
      </c>
      <c r="CI462" s="6">
        <v>1.3422827999999999E-2</v>
      </c>
      <c r="CJ462" s="348">
        <f t="shared" ref="CJ462:CJ478" si="706">CH462*CI462</f>
        <v>77597.368667999996</v>
      </c>
      <c r="CK462" s="465">
        <f t="shared" si="671"/>
        <v>15519.4737336</v>
      </c>
      <c r="CL462" s="222"/>
      <c r="CM462" s="468"/>
      <c r="CN462" s="348">
        <f t="shared" si="672"/>
        <v>62077.894934399999</v>
      </c>
      <c r="CO462" s="219"/>
      <c r="CP462" s="220">
        <f t="shared" si="631"/>
        <v>62077.778735999993</v>
      </c>
      <c r="CQ462" s="221">
        <v>0</v>
      </c>
      <c r="CR462" s="56"/>
    </row>
    <row r="463" spans="1:97" s="2" customFormat="1" ht="15" customHeight="1">
      <c r="A463" s="41" t="s">
        <v>1095</v>
      </c>
      <c r="B463" s="6" t="s">
        <v>1076</v>
      </c>
      <c r="C463" s="6" t="s">
        <v>1065</v>
      </c>
      <c r="D463" s="274" t="s">
        <v>1025</v>
      </c>
      <c r="E463" s="43">
        <v>485</v>
      </c>
      <c r="F463" s="448"/>
      <c r="G463" s="51" t="s">
        <v>45</v>
      </c>
      <c r="H463" s="362">
        <v>130048500</v>
      </c>
      <c r="I463" s="280">
        <v>0</v>
      </c>
      <c r="J463" s="451">
        <v>7.3845999999999998E-3</v>
      </c>
      <c r="K463" s="72">
        <f t="shared" si="673"/>
        <v>0</v>
      </c>
      <c r="L463" s="166">
        <f t="shared" si="674"/>
        <v>0</v>
      </c>
      <c r="M463" s="73"/>
      <c r="N463" s="167"/>
      <c r="O463" s="260">
        <f t="shared" si="675"/>
        <v>0</v>
      </c>
      <c r="P463" s="280">
        <v>0</v>
      </c>
      <c r="Q463" s="56">
        <v>8.123E-3</v>
      </c>
      <c r="R463" s="72">
        <f t="shared" si="676"/>
        <v>0</v>
      </c>
      <c r="S463" s="166">
        <f t="shared" si="677"/>
        <v>0</v>
      </c>
      <c r="T463" s="73"/>
      <c r="U463" s="165"/>
      <c r="V463" s="300">
        <f t="shared" si="678"/>
        <v>0</v>
      </c>
      <c r="W463" s="280">
        <v>0</v>
      </c>
      <c r="X463" s="245">
        <v>8.5859999999999999E-3</v>
      </c>
      <c r="Y463" s="88">
        <f t="shared" si="679"/>
        <v>0</v>
      </c>
      <c r="Z463" s="75">
        <f t="shared" si="680"/>
        <v>0</v>
      </c>
      <c r="AA463" s="73"/>
      <c r="AB463" s="165"/>
      <c r="AC463" s="300">
        <f t="shared" si="681"/>
        <v>0</v>
      </c>
      <c r="AD463" s="280">
        <v>0</v>
      </c>
      <c r="AE463" s="43">
        <v>9.1011000000000009E-3</v>
      </c>
      <c r="AF463" s="88">
        <f t="shared" si="682"/>
        <v>0</v>
      </c>
      <c r="AG463" s="75">
        <f t="shared" si="683"/>
        <v>0</v>
      </c>
      <c r="AH463" s="117"/>
      <c r="AI463" s="165"/>
      <c r="AJ463" s="300">
        <f t="shared" si="684"/>
        <v>0</v>
      </c>
      <c r="AK463" s="280">
        <v>0</v>
      </c>
      <c r="AL463" s="6">
        <v>9.8291999999999997E-3</v>
      </c>
      <c r="AM463" s="75">
        <f t="shared" si="685"/>
        <v>0</v>
      </c>
      <c r="AN463" s="357">
        <f t="shared" si="686"/>
        <v>0</v>
      </c>
      <c r="AO463" s="117"/>
      <c r="AP463" s="204"/>
      <c r="AQ463" s="455">
        <f t="shared" si="687"/>
        <v>0</v>
      </c>
      <c r="AR463" s="151">
        <v>15000</v>
      </c>
      <c r="AS463" s="6">
        <v>8.8453999999999998E-3</v>
      </c>
      <c r="AT463" s="72">
        <f t="shared" si="688"/>
        <v>132.68099999999998</v>
      </c>
      <c r="AU463" s="75">
        <f t="shared" si="689"/>
        <v>26.536199999999997</v>
      </c>
      <c r="AV463" s="122"/>
      <c r="AW463" s="204"/>
      <c r="AX463" s="455">
        <f t="shared" si="690"/>
        <v>106.14479999999999</v>
      </c>
      <c r="AY463" s="151">
        <v>15000</v>
      </c>
      <c r="AZ463" s="457">
        <v>9.7298999999999997E-3</v>
      </c>
      <c r="BA463" s="72">
        <f t="shared" si="691"/>
        <v>145.9485</v>
      </c>
      <c r="BB463" s="72">
        <f t="shared" si="692"/>
        <v>29.189700000000002</v>
      </c>
      <c r="BC463" s="142"/>
      <c r="BD463" s="204"/>
      <c r="BE463" s="455">
        <f t="shared" si="693"/>
        <v>116.75879999999999</v>
      </c>
      <c r="BF463" s="151">
        <v>15000</v>
      </c>
      <c r="BG463" s="6">
        <v>1.027485E-2</v>
      </c>
      <c r="BH463" s="166">
        <f t="shared" si="694"/>
        <v>154.12275</v>
      </c>
      <c r="BI463" s="166">
        <f t="shared" si="695"/>
        <v>30.824550000000002</v>
      </c>
      <c r="BJ463" s="164">
        <v>350.02</v>
      </c>
      <c r="BK463" s="165">
        <v>350.02</v>
      </c>
      <c r="BL463" s="455">
        <f t="shared" si="696"/>
        <v>-226.72179999999997</v>
      </c>
      <c r="BM463" s="151">
        <v>15000</v>
      </c>
      <c r="BN463" s="6">
        <v>1.1302299999999999E-2</v>
      </c>
      <c r="BO463" s="166">
        <f t="shared" si="697"/>
        <v>169.53449999999998</v>
      </c>
      <c r="BP463" s="166">
        <f t="shared" si="698"/>
        <v>33.9069</v>
      </c>
      <c r="BQ463" s="164">
        <v>135.6276</v>
      </c>
      <c r="BR463" s="165">
        <v>135.63</v>
      </c>
      <c r="BS463" s="260">
        <f t="shared" si="699"/>
        <v>0</v>
      </c>
      <c r="BT463" s="151">
        <v>15000</v>
      </c>
      <c r="BU463" s="462">
        <v>1.2206521999999999E-2</v>
      </c>
      <c r="BV463" s="190">
        <f t="shared" si="700"/>
        <v>183.09782999999999</v>
      </c>
      <c r="BW463" s="166">
        <f t="shared" si="704"/>
        <v>36.619565999999999</v>
      </c>
      <c r="BX463" s="164">
        <v>146.47800000000001</v>
      </c>
      <c r="BY463" s="147">
        <v>146.47999999999999</v>
      </c>
      <c r="BZ463" s="371">
        <f t="shared" si="701"/>
        <v>2.6399999998005796E-4</v>
      </c>
      <c r="CA463" s="151">
        <v>15000</v>
      </c>
      <c r="CB463" s="6">
        <v>1.2663045E-2</v>
      </c>
      <c r="CC463" s="194">
        <f t="shared" si="702"/>
        <v>189.94567499999999</v>
      </c>
      <c r="CD463" s="465">
        <f t="shared" si="705"/>
        <v>37.989134999999997</v>
      </c>
      <c r="CE463" s="142">
        <v>151.95653999999999</v>
      </c>
      <c r="CF463" s="204">
        <v>151.96</v>
      </c>
      <c r="CG463" s="206">
        <f t="shared" si="703"/>
        <v>0</v>
      </c>
      <c r="CH463" s="385">
        <v>0</v>
      </c>
      <c r="CI463" s="6">
        <v>1.3422827999999999E-2</v>
      </c>
      <c r="CJ463" s="348">
        <f t="shared" si="706"/>
        <v>0</v>
      </c>
      <c r="CK463" s="465">
        <f t="shared" si="671"/>
        <v>0</v>
      </c>
      <c r="CL463" s="222"/>
      <c r="CM463" s="468"/>
      <c r="CN463" s="348">
        <f t="shared" si="672"/>
        <v>0</v>
      </c>
      <c r="CO463" s="219"/>
      <c r="CP463" s="220">
        <f t="shared" si="631"/>
        <v>-3.8179360000000102</v>
      </c>
      <c r="CQ463" s="221">
        <v>0</v>
      </c>
      <c r="CR463" s="6"/>
    </row>
    <row r="464" spans="1:97" s="2" customFormat="1" ht="15" customHeight="1">
      <c r="A464" s="41" t="s">
        <v>1096</v>
      </c>
      <c r="B464" s="41" t="s">
        <v>1097</v>
      </c>
      <c r="C464" s="6" t="s">
        <v>1065</v>
      </c>
      <c r="D464" s="274" t="s">
        <v>1025</v>
      </c>
      <c r="E464" s="43">
        <v>796</v>
      </c>
      <c r="F464" s="448"/>
      <c r="G464" s="51" t="s">
        <v>45</v>
      </c>
      <c r="H464" s="191">
        <v>130079600</v>
      </c>
      <c r="I464" s="280">
        <v>4200600</v>
      </c>
      <c r="J464" s="451">
        <v>7.3845999999999998E-3</v>
      </c>
      <c r="K464" s="72">
        <f t="shared" si="673"/>
        <v>31019.750759999999</v>
      </c>
      <c r="L464" s="166">
        <f t="shared" si="674"/>
        <v>6203.9501520000003</v>
      </c>
      <c r="M464" s="73">
        <v>24815.82</v>
      </c>
      <c r="N464" s="167">
        <v>24815.82</v>
      </c>
      <c r="O464" s="260">
        <f t="shared" si="675"/>
        <v>-1.939200000197161E-2</v>
      </c>
      <c r="P464" s="280">
        <v>4200600</v>
      </c>
      <c r="Q464" s="56">
        <v>8.123E-3</v>
      </c>
      <c r="R464" s="72">
        <f t="shared" si="676"/>
        <v>34121.4738</v>
      </c>
      <c r="S464" s="166">
        <f t="shared" si="677"/>
        <v>6824.2947600000007</v>
      </c>
      <c r="T464" s="73">
        <v>27297.18</v>
      </c>
      <c r="U464" s="165">
        <v>27297.18</v>
      </c>
      <c r="V464" s="300">
        <f t="shared" si="678"/>
        <v>-9.6000000121421181E-4</v>
      </c>
      <c r="W464" s="280">
        <v>4200600</v>
      </c>
      <c r="X464" s="245">
        <v>8.5859999999999999E-3</v>
      </c>
      <c r="Y464" s="88">
        <f t="shared" si="679"/>
        <v>36066.351600000002</v>
      </c>
      <c r="Z464" s="75">
        <f t="shared" si="680"/>
        <v>7213.2703200000005</v>
      </c>
      <c r="AA464" s="73">
        <v>28853.08</v>
      </c>
      <c r="AB464" s="165">
        <v>28853.08</v>
      </c>
      <c r="AC464" s="300">
        <f t="shared" si="681"/>
        <v>1.2800000004062895E-3</v>
      </c>
      <c r="AD464" s="280">
        <v>4200600</v>
      </c>
      <c r="AE464" s="43">
        <v>9.1011000000000009E-3</v>
      </c>
      <c r="AF464" s="88">
        <f t="shared" si="682"/>
        <v>38230.080660000007</v>
      </c>
      <c r="AG464" s="75">
        <f t="shared" si="683"/>
        <v>7646.0161320000016</v>
      </c>
      <c r="AH464" s="117">
        <v>30584.26</v>
      </c>
      <c r="AI464" s="165">
        <v>30584.26</v>
      </c>
      <c r="AJ464" s="300">
        <f t="shared" si="684"/>
        <v>-0.19547199999215081</v>
      </c>
      <c r="AK464" s="280">
        <v>4200600</v>
      </c>
      <c r="AL464" s="6">
        <v>9.8291999999999997E-3</v>
      </c>
      <c r="AM464" s="75">
        <f t="shared" si="685"/>
        <v>41288.537519999998</v>
      </c>
      <c r="AN464" s="357">
        <f t="shared" si="686"/>
        <v>8257.707504</v>
      </c>
      <c r="AO464" s="117">
        <v>33031</v>
      </c>
      <c r="AP464" s="204">
        <v>33030.83</v>
      </c>
      <c r="AQ464" s="455">
        <f t="shared" si="687"/>
        <v>-0.16998400000011316</v>
      </c>
      <c r="AR464" s="139">
        <v>4600000</v>
      </c>
      <c r="AS464" s="6">
        <v>8.8453999999999998E-3</v>
      </c>
      <c r="AT464" s="72">
        <f t="shared" si="688"/>
        <v>40688.839999999997</v>
      </c>
      <c r="AU464" s="75">
        <f t="shared" si="689"/>
        <v>8137.768</v>
      </c>
      <c r="AV464" s="122"/>
      <c r="AW464" s="165"/>
      <c r="AX464" s="455">
        <f t="shared" si="690"/>
        <v>32551.071999999996</v>
      </c>
      <c r="AY464" s="139">
        <v>4600000</v>
      </c>
      <c r="AZ464" s="456">
        <v>9.7298999999999997E-3</v>
      </c>
      <c r="BA464" s="72">
        <f t="shared" si="691"/>
        <v>44757.54</v>
      </c>
      <c r="BB464" s="72">
        <f t="shared" si="692"/>
        <v>8951.5079999999998</v>
      </c>
      <c r="BC464" s="142">
        <v>35806.03</v>
      </c>
      <c r="BD464" s="165">
        <v>35806.03</v>
      </c>
      <c r="BE464" s="455">
        <f t="shared" si="693"/>
        <v>2.0000000004074536E-3</v>
      </c>
      <c r="BF464" s="139">
        <v>4600000</v>
      </c>
      <c r="BG464" s="6">
        <v>1.027485E-2</v>
      </c>
      <c r="BH464" s="166">
        <f t="shared" si="694"/>
        <v>47264.310000000005</v>
      </c>
      <c r="BI464" s="166">
        <f t="shared" si="695"/>
        <v>9452.862000000001</v>
      </c>
      <c r="BJ464" s="164">
        <v>37811.447999999997</v>
      </c>
      <c r="BK464" s="165">
        <v>37811.449999999997</v>
      </c>
      <c r="BL464" s="455">
        <f t="shared" si="696"/>
        <v>0</v>
      </c>
      <c r="BM464" s="139">
        <v>4600000</v>
      </c>
      <c r="BN464" s="6">
        <v>1.1302299999999999E-2</v>
      </c>
      <c r="BO464" s="166">
        <f t="shared" si="697"/>
        <v>51990.579999999994</v>
      </c>
      <c r="BP464" s="166">
        <f t="shared" si="698"/>
        <v>10398.116</v>
      </c>
      <c r="BQ464" s="164">
        <v>41592.464</v>
      </c>
      <c r="BR464" s="165">
        <v>41592.46</v>
      </c>
      <c r="BS464" s="260">
        <f t="shared" si="699"/>
        <v>0</v>
      </c>
      <c r="BT464" s="139">
        <v>4600000</v>
      </c>
      <c r="BU464" s="462">
        <v>1.2206521999999999E-2</v>
      </c>
      <c r="BV464" s="190">
        <f t="shared" si="700"/>
        <v>56150.001199999999</v>
      </c>
      <c r="BW464" s="166">
        <f t="shared" si="704"/>
        <v>11230.000240000001</v>
      </c>
      <c r="BX464" s="164">
        <v>44920.000959999998</v>
      </c>
      <c r="BY464" s="147">
        <v>44920</v>
      </c>
      <c r="BZ464" s="371">
        <f t="shared" si="701"/>
        <v>0</v>
      </c>
      <c r="CA464" s="139">
        <v>4600000</v>
      </c>
      <c r="CB464" s="6">
        <v>1.2663045E-2</v>
      </c>
      <c r="CC464" s="194">
        <f t="shared" si="702"/>
        <v>58250.006999999998</v>
      </c>
      <c r="CD464" s="465">
        <f t="shared" si="705"/>
        <v>11650.001400000001</v>
      </c>
      <c r="CE464" s="142">
        <v>46600.005599999997</v>
      </c>
      <c r="CF464" s="204">
        <v>46600.01</v>
      </c>
      <c r="CG464" s="206">
        <f t="shared" si="703"/>
        <v>0</v>
      </c>
      <c r="CH464" s="385">
        <v>9953000</v>
      </c>
      <c r="CI464" s="6">
        <v>1.3422827999999999E-2</v>
      </c>
      <c r="CJ464" s="348">
        <f t="shared" si="706"/>
        <v>133597.40708400001</v>
      </c>
      <c r="CK464" s="465">
        <f t="shared" si="671"/>
        <v>26719.481416800001</v>
      </c>
      <c r="CL464" s="222">
        <v>32551.07</v>
      </c>
      <c r="CM464" s="468"/>
      <c r="CN464" s="348">
        <f t="shared" si="672"/>
        <v>74326.855667199998</v>
      </c>
      <c r="CO464" s="219"/>
      <c r="CP464" s="220">
        <f t="shared" si="631"/>
        <v>106877.5451392</v>
      </c>
      <c r="CQ464" s="221"/>
      <c r="CR464" s="6" t="s">
        <v>1098</v>
      </c>
    </row>
    <row r="465" spans="1:97" s="2" customFormat="1" ht="15" customHeight="1">
      <c r="A465" s="41" t="s">
        <v>1099</v>
      </c>
      <c r="B465" s="6" t="s">
        <v>1100</v>
      </c>
      <c r="C465" s="6" t="s">
        <v>1065</v>
      </c>
      <c r="D465" s="274" t="s">
        <v>1025</v>
      </c>
      <c r="E465" s="43">
        <v>867</v>
      </c>
      <c r="F465" s="448"/>
      <c r="G465" s="51" t="s">
        <v>45</v>
      </c>
      <c r="H465" s="362">
        <v>130086700</v>
      </c>
      <c r="I465" s="280">
        <v>0</v>
      </c>
      <c r="J465" s="451">
        <v>7.3845999999999998E-3</v>
      </c>
      <c r="K465" s="72">
        <f t="shared" si="673"/>
        <v>0</v>
      </c>
      <c r="L465" s="166">
        <f t="shared" si="674"/>
        <v>0</v>
      </c>
      <c r="M465" s="73"/>
      <c r="N465" s="167"/>
      <c r="O465" s="260">
        <f t="shared" si="675"/>
        <v>0</v>
      </c>
      <c r="P465" s="280">
        <v>0</v>
      </c>
      <c r="Q465" s="56">
        <v>8.123E-3</v>
      </c>
      <c r="R465" s="72">
        <f t="shared" si="676"/>
        <v>0</v>
      </c>
      <c r="S465" s="166">
        <f t="shared" si="677"/>
        <v>0</v>
      </c>
      <c r="T465" s="73"/>
      <c r="U465" s="165"/>
      <c r="V465" s="300">
        <f t="shared" si="678"/>
        <v>0</v>
      </c>
      <c r="W465" s="280">
        <v>0</v>
      </c>
      <c r="X465" s="245">
        <v>8.5859999999999999E-3</v>
      </c>
      <c r="Y465" s="88">
        <f t="shared" si="679"/>
        <v>0</v>
      </c>
      <c r="Z465" s="75">
        <f t="shared" si="680"/>
        <v>0</v>
      </c>
      <c r="AA465" s="73"/>
      <c r="AB465" s="165"/>
      <c r="AC465" s="300">
        <f t="shared" si="681"/>
        <v>0</v>
      </c>
      <c r="AD465" s="280">
        <v>0</v>
      </c>
      <c r="AE465" s="43">
        <v>9.1011000000000009E-3</v>
      </c>
      <c r="AF465" s="88">
        <f t="shared" si="682"/>
        <v>0</v>
      </c>
      <c r="AG465" s="75">
        <f t="shared" si="683"/>
        <v>0</v>
      </c>
      <c r="AH465" s="117"/>
      <c r="AI465" s="165"/>
      <c r="AJ465" s="300">
        <f t="shared" si="684"/>
        <v>0</v>
      </c>
      <c r="AK465" s="280">
        <v>0</v>
      </c>
      <c r="AL465" s="6">
        <v>9.8291999999999997E-3</v>
      </c>
      <c r="AM465" s="75">
        <f t="shared" si="685"/>
        <v>0</v>
      </c>
      <c r="AN465" s="357">
        <f t="shared" si="686"/>
        <v>0</v>
      </c>
      <c r="AO465" s="117"/>
      <c r="AP465" s="204"/>
      <c r="AQ465" s="455">
        <f t="shared" si="687"/>
        <v>0</v>
      </c>
      <c r="AR465" s="376">
        <v>5000</v>
      </c>
      <c r="AS465" s="6">
        <v>8.8453999999999998E-3</v>
      </c>
      <c r="AT465" s="72">
        <f t="shared" si="688"/>
        <v>44.226999999999997</v>
      </c>
      <c r="AU465" s="75">
        <f t="shared" si="689"/>
        <v>8.8453999999999997</v>
      </c>
      <c r="AV465" s="122"/>
      <c r="AW465" s="165"/>
      <c r="AX465" s="455">
        <f t="shared" si="690"/>
        <v>35.381599999999999</v>
      </c>
      <c r="AY465" s="376">
        <v>5000</v>
      </c>
      <c r="AZ465" s="456">
        <v>9.7298999999999997E-3</v>
      </c>
      <c r="BA465" s="72">
        <f t="shared" si="691"/>
        <v>48.649499999999996</v>
      </c>
      <c r="BB465" s="72">
        <f t="shared" si="692"/>
        <v>9.7299000000000007</v>
      </c>
      <c r="BC465" s="142"/>
      <c r="BD465" s="165"/>
      <c r="BE465" s="455">
        <f t="shared" si="693"/>
        <v>38.919599999999996</v>
      </c>
      <c r="BF465" s="376">
        <v>5000</v>
      </c>
      <c r="BG465" s="6">
        <v>1.027485E-2</v>
      </c>
      <c r="BH465" s="166">
        <f t="shared" si="694"/>
        <v>51.374250000000004</v>
      </c>
      <c r="BI465" s="166">
        <f t="shared" si="695"/>
        <v>10.274850000000001</v>
      </c>
      <c r="BJ465" s="164">
        <v>116.68</v>
      </c>
      <c r="BK465" s="165">
        <v>116.68</v>
      </c>
      <c r="BL465" s="455">
        <f t="shared" si="696"/>
        <v>-75.580600000000004</v>
      </c>
      <c r="BM465" s="255">
        <v>50000</v>
      </c>
      <c r="BN465" s="6">
        <v>1.1302299999999999E-2</v>
      </c>
      <c r="BO465" s="166">
        <f t="shared" si="697"/>
        <v>565.11500000000001</v>
      </c>
      <c r="BP465" s="166">
        <f t="shared" si="698"/>
        <v>113.02300000000001</v>
      </c>
      <c r="BQ465" s="164">
        <v>45.21</v>
      </c>
      <c r="BR465" s="165">
        <v>45.21</v>
      </c>
      <c r="BS465" s="260">
        <f t="shared" si="699"/>
        <v>406.88200000000001</v>
      </c>
      <c r="BT465" s="151">
        <v>50000</v>
      </c>
      <c r="BU465" s="462">
        <v>1.2206521999999999E-2</v>
      </c>
      <c r="BV465" s="190">
        <f t="shared" si="700"/>
        <v>610.3261</v>
      </c>
      <c r="BW465" s="166">
        <f t="shared" si="704"/>
        <v>122.06522000000001</v>
      </c>
      <c r="BX465" s="164">
        <v>488.26</v>
      </c>
      <c r="BY465" s="147">
        <v>488.26</v>
      </c>
      <c r="BZ465" s="371">
        <f t="shared" si="701"/>
        <v>8.7999999999510692E-4</v>
      </c>
      <c r="CA465" s="151">
        <v>50000</v>
      </c>
      <c r="CB465" s="6">
        <v>1.2663045E-2</v>
      </c>
      <c r="CC465" s="194">
        <f t="shared" si="702"/>
        <v>633.15224999999998</v>
      </c>
      <c r="CD465" s="465">
        <f t="shared" si="705"/>
        <v>126.63045</v>
      </c>
      <c r="CE465" s="142">
        <v>506.52179999999998</v>
      </c>
      <c r="CF465" s="204">
        <v>506.52</v>
      </c>
      <c r="CG465" s="206">
        <f t="shared" si="703"/>
        <v>0</v>
      </c>
      <c r="CH465" s="385">
        <v>0</v>
      </c>
      <c r="CI465" s="6">
        <v>1.3422827999999999E-2</v>
      </c>
      <c r="CJ465" s="348">
        <f t="shared" si="706"/>
        <v>0</v>
      </c>
      <c r="CK465" s="465">
        <f t="shared" si="671"/>
        <v>0</v>
      </c>
      <c r="CL465" s="222">
        <v>433.03</v>
      </c>
      <c r="CM465" s="468"/>
      <c r="CN465" s="348">
        <f t="shared" si="672"/>
        <v>-433.03</v>
      </c>
      <c r="CO465" s="219"/>
      <c r="CP465" s="220">
        <f t="shared" si="631"/>
        <v>-27.426519999999982</v>
      </c>
      <c r="CQ465" s="221"/>
      <c r="CR465" s="6" t="s">
        <v>1101</v>
      </c>
    </row>
    <row r="466" spans="1:97" s="3" customFormat="1" ht="15" customHeight="1">
      <c r="A466" s="41" t="s">
        <v>1102</v>
      </c>
      <c r="B466" s="41" t="s">
        <v>1103</v>
      </c>
      <c r="C466" s="6" t="s">
        <v>1065</v>
      </c>
      <c r="D466" s="274" t="s">
        <v>1025</v>
      </c>
      <c r="E466" s="43">
        <v>1045</v>
      </c>
      <c r="G466" s="51" t="s">
        <v>45</v>
      </c>
      <c r="H466" s="191">
        <v>130104500</v>
      </c>
      <c r="I466" s="280">
        <v>650000</v>
      </c>
      <c r="J466" s="451">
        <v>7.3845999999999998E-3</v>
      </c>
      <c r="K466" s="72">
        <f t="shared" si="673"/>
        <v>4799.99</v>
      </c>
      <c r="L466" s="166">
        <f t="shared" si="674"/>
        <v>959.99800000000005</v>
      </c>
      <c r="M466" s="73">
        <v>3839.99</v>
      </c>
      <c r="N466" s="167">
        <v>3839.99</v>
      </c>
      <c r="O466" s="260">
        <f t="shared" si="675"/>
        <v>1.9999999999527063E-3</v>
      </c>
      <c r="P466" s="280">
        <v>650000</v>
      </c>
      <c r="Q466" s="56">
        <v>8.123E-3</v>
      </c>
      <c r="R466" s="72">
        <f t="shared" si="676"/>
        <v>5279.95</v>
      </c>
      <c r="S466" s="166">
        <f t="shared" si="677"/>
        <v>1055.99</v>
      </c>
      <c r="T466" s="73">
        <v>4223.96</v>
      </c>
      <c r="U466" s="165">
        <v>4223.96</v>
      </c>
      <c r="V466" s="300">
        <f t="shared" si="678"/>
        <v>0</v>
      </c>
      <c r="W466" s="280">
        <v>650000</v>
      </c>
      <c r="X466" s="245">
        <v>8.5859999999999999E-3</v>
      </c>
      <c r="Y466" s="88">
        <f t="shared" si="679"/>
        <v>5580.9</v>
      </c>
      <c r="Z466" s="75">
        <f t="shared" si="680"/>
        <v>1116.18</v>
      </c>
      <c r="AA466" s="73">
        <v>4464.72</v>
      </c>
      <c r="AB466" s="165">
        <v>4464.72</v>
      </c>
      <c r="AC466" s="300">
        <f t="shared" si="681"/>
        <v>0</v>
      </c>
      <c r="AD466" s="280">
        <v>650000</v>
      </c>
      <c r="AE466" s="43">
        <v>9.1011000000000009E-3</v>
      </c>
      <c r="AF466" s="88">
        <f t="shared" si="682"/>
        <v>5915.7150000000001</v>
      </c>
      <c r="AG466" s="75">
        <f t="shared" si="683"/>
        <v>1183.143</v>
      </c>
      <c r="AH466" s="117">
        <v>4732.6000000000004</v>
      </c>
      <c r="AI466" s="165">
        <v>4732.6000000000004</v>
      </c>
      <c r="AJ466" s="300">
        <f t="shared" si="684"/>
        <v>-2.8000000000247383E-2</v>
      </c>
      <c r="AK466" s="280">
        <v>650000</v>
      </c>
      <c r="AL466" s="6">
        <v>9.8291999999999997E-3</v>
      </c>
      <c r="AM466" s="75">
        <f t="shared" si="685"/>
        <v>6388.98</v>
      </c>
      <c r="AN466" s="357">
        <f t="shared" si="686"/>
        <v>1277.796</v>
      </c>
      <c r="AO466" s="117">
        <v>5111.18</v>
      </c>
      <c r="AP466" s="204">
        <v>5111.18</v>
      </c>
      <c r="AQ466" s="455">
        <f t="shared" si="687"/>
        <v>3.9999999989959178E-3</v>
      </c>
      <c r="AR466" s="139">
        <v>680000</v>
      </c>
      <c r="AS466" s="6">
        <v>8.8453999999999998E-3</v>
      </c>
      <c r="AT466" s="72">
        <f t="shared" si="688"/>
        <v>6014.8720000000003</v>
      </c>
      <c r="AU466" s="75">
        <f t="shared" si="689"/>
        <v>1202.9744000000001</v>
      </c>
      <c r="AV466" s="122">
        <v>4811.91</v>
      </c>
      <c r="AW466" s="165">
        <v>4811.91</v>
      </c>
      <c r="AX466" s="455">
        <f t="shared" si="690"/>
        <v>-1.2399999999615829E-2</v>
      </c>
      <c r="AY466" s="139">
        <v>680000</v>
      </c>
      <c r="AZ466" s="456">
        <v>9.7298999999999997E-3</v>
      </c>
      <c r="BA466" s="72">
        <f t="shared" si="691"/>
        <v>6616.3319999999994</v>
      </c>
      <c r="BB466" s="72">
        <f t="shared" si="692"/>
        <v>1323.2664</v>
      </c>
      <c r="BC466" s="142">
        <v>5293.06</v>
      </c>
      <c r="BD466" s="165">
        <v>5293.06</v>
      </c>
      <c r="BE466" s="455">
        <f t="shared" si="693"/>
        <v>5.5999999995037797E-3</v>
      </c>
      <c r="BF466" s="139">
        <v>680000</v>
      </c>
      <c r="BG466" s="56">
        <v>1.027485E-2</v>
      </c>
      <c r="BH466" s="166">
        <f t="shared" si="694"/>
        <v>6986.8980000000001</v>
      </c>
      <c r="BI466" s="166">
        <f t="shared" si="695"/>
        <v>1397.3796000000002</v>
      </c>
      <c r="BJ466" s="164">
        <v>5589.5183999999999</v>
      </c>
      <c r="BK466" s="165">
        <v>5589.52</v>
      </c>
      <c r="BL466" s="455">
        <f t="shared" si="696"/>
        <v>0</v>
      </c>
      <c r="BM466" s="139">
        <v>680000</v>
      </c>
      <c r="BN466" s="6">
        <v>1.1302299999999999E-2</v>
      </c>
      <c r="BO466" s="166">
        <f t="shared" si="697"/>
        <v>7685.5639999999994</v>
      </c>
      <c r="BP466" s="166">
        <f t="shared" si="698"/>
        <v>1537.1127999999999</v>
      </c>
      <c r="BQ466" s="164">
        <v>6148.4512000000004</v>
      </c>
      <c r="BR466" s="165">
        <v>6148.45</v>
      </c>
      <c r="BS466" s="260">
        <f t="shared" si="699"/>
        <v>0</v>
      </c>
      <c r="BT466" s="139">
        <v>680000</v>
      </c>
      <c r="BU466" s="462">
        <v>1.2206521999999999E-2</v>
      </c>
      <c r="BV466" s="190">
        <f t="shared" si="700"/>
        <v>8300.4349599999987</v>
      </c>
      <c r="BW466" s="166">
        <f t="shared" si="704"/>
        <v>1660.0869919999998</v>
      </c>
      <c r="BX466" s="164">
        <v>6640.347968</v>
      </c>
      <c r="BY466" s="147">
        <v>6640.35</v>
      </c>
      <c r="BZ466" s="371">
        <f t="shared" si="701"/>
        <v>0</v>
      </c>
      <c r="CA466" s="139">
        <v>680000</v>
      </c>
      <c r="CB466" s="6">
        <v>1.2663045E-2</v>
      </c>
      <c r="CC466" s="194">
        <f t="shared" si="702"/>
        <v>8610.8706000000002</v>
      </c>
      <c r="CD466" s="465">
        <f t="shared" si="705"/>
        <v>1722.1741200000001</v>
      </c>
      <c r="CE466" s="142">
        <v>6888.6964799999996</v>
      </c>
      <c r="CF466" s="204">
        <v>6888.7</v>
      </c>
      <c r="CG466" s="206">
        <f t="shared" ref="CG466:CG478" si="707">CC466-CD466-CE466</f>
        <v>0</v>
      </c>
      <c r="CH466" s="385">
        <v>1011000</v>
      </c>
      <c r="CI466" s="6">
        <v>1.3422827999999999E-2</v>
      </c>
      <c r="CJ466" s="348">
        <f t="shared" si="706"/>
        <v>13570.479108</v>
      </c>
      <c r="CK466" s="465">
        <f t="shared" si="671"/>
        <v>2714.0958215999999</v>
      </c>
      <c r="CL466" s="222"/>
      <c r="CM466" s="468"/>
      <c r="CN466" s="348">
        <f t="shared" si="672"/>
        <v>10856.3832864</v>
      </c>
      <c r="CO466" s="219"/>
      <c r="CP466" s="220">
        <f t="shared" si="631"/>
        <v>10856.354486399998</v>
      </c>
      <c r="CQ466" s="221">
        <v>0</v>
      </c>
      <c r="CR466" s="56"/>
    </row>
    <row r="467" spans="1:97" s="3" customFormat="1" ht="15" customHeight="1">
      <c r="A467" s="41" t="s">
        <v>1104</v>
      </c>
      <c r="B467" s="41" t="s">
        <v>1085</v>
      </c>
      <c r="C467" s="6" t="s">
        <v>1065</v>
      </c>
      <c r="D467" s="274" t="s">
        <v>1025</v>
      </c>
      <c r="E467" s="43">
        <v>1216</v>
      </c>
      <c r="F467" s="448"/>
      <c r="G467" s="51" t="s">
        <v>1086</v>
      </c>
      <c r="H467" s="191">
        <v>130121600</v>
      </c>
      <c r="I467" s="280">
        <v>5210000</v>
      </c>
      <c r="J467" s="451">
        <v>7.3845999999999998E-3</v>
      </c>
      <c r="K467" s="72">
        <f t="shared" si="673"/>
        <v>38473.765999999996</v>
      </c>
      <c r="L467" s="166">
        <f t="shared" si="674"/>
        <v>7694.7531999999992</v>
      </c>
      <c r="M467" s="73">
        <v>30779.03</v>
      </c>
      <c r="N467" s="167">
        <v>30779.03</v>
      </c>
      <c r="O467" s="260">
        <f t="shared" si="675"/>
        <v>-1.720000000204891E-2</v>
      </c>
      <c r="P467" s="280">
        <v>5210000</v>
      </c>
      <c r="Q467" s="56">
        <v>8.123E-3</v>
      </c>
      <c r="R467" s="72">
        <f t="shared" si="676"/>
        <v>42320.83</v>
      </c>
      <c r="S467" s="166">
        <f t="shared" si="677"/>
        <v>8464.1660000000011</v>
      </c>
      <c r="T467" s="73">
        <v>33856.660000000003</v>
      </c>
      <c r="U467" s="165">
        <v>33856.660000000003</v>
      </c>
      <c r="V467" s="300">
        <f t="shared" si="678"/>
        <v>4.0000000008149073E-3</v>
      </c>
      <c r="W467" s="280">
        <v>5210000</v>
      </c>
      <c r="X467" s="245">
        <v>8.5859999999999999E-3</v>
      </c>
      <c r="Y467" s="88">
        <f t="shared" si="679"/>
        <v>44733.06</v>
      </c>
      <c r="Z467" s="75">
        <f t="shared" si="680"/>
        <v>8946.6119999999992</v>
      </c>
      <c r="AA467" s="73">
        <v>35786.449999999997</v>
      </c>
      <c r="AB467" s="165">
        <v>35786.449999999997</v>
      </c>
      <c r="AC467" s="300">
        <f t="shared" si="681"/>
        <v>-2.0000000004074536E-3</v>
      </c>
      <c r="AD467" s="280">
        <v>5210000</v>
      </c>
      <c r="AE467" s="43">
        <v>9.1011000000000009E-3</v>
      </c>
      <c r="AF467" s="88">
        <f t="shared" si="682"/>
        <v>47416.731000000007</v>
      </c>
      <c r="AG467" s="75">
        <f t="shared" si="683"/>
        <v>9483.3462000000018</v>
      </c>
      <c r="AH467" s="117">
        <v>37933.629999999997</v>
      </c>
      <c r="AI467" s="165">
        <v>37933.629999999997</v>
      </c>
      <c r="AJ467" s="300">
        <f t="shared" si="684"/>
        <v>-0.24519999999029096</v>
      </c>
      <c r="AK467" s="280">
        <v>5210000</v>
      </c>
      <c r="AL467" s="6">
        <v>9.8291999999999997E-3</v>
      </c>
      <c r="AM467" s="75">
        <f t="shared" si="685"/>
        <v>51210.131999999998</v>
      </c>
      <c r="AN467" s="357">
        <f t="shared" si="686"/>
        <v>10242.026400000001</v>
      </c>
      <c r="AO467" s="117">
        <v>40968.31</v>
      </c>
      <c r="AP467" s="165">
        <v>40968.11</v>
      </c>
      <c r="AQ467" s="455">
        <f t="shared" si="687"/>
        <v>-0.20440000000235159</v>
      </c>
      <c r="AR467" s="139">
        <v>5750000</v>
      </c>
      <c r="AS467" s="6">
        <v>8.8453999999999998E-3</v>
      </c>
      <c r="AT467" s="72">
        <f t="shared" si="688"/>
        <v>50861.049999999996</v>
      </c>
      <c r="AU467" s="75">
        <f t="shared" si="689"/>
        <v>10172.209999999999</v>
      </c>
      <c r="AV467" s="122">
        <v>40688.980000000003</v>
      </c>
      <c r="AW467" s="165">
        <v>40688.980000000003</v>
      </c>
      <c r="AX467" s="455">
        <f t="shared" si="690"/>
        <v>-0.14000000000669388</v>
      </c>
      <c r="AY467" s="139">
        <v>5750000</v>
      </c>
      <c r="AZ467" s="456">
        <v>9.7298999999999997E-3</v>
      </c>
      <c r="BA467" s="72">
        <f t="shared" si="691"/>
        <v>55946.924999999996</v>
      </c>
      <c r="BB467" s="72">
        <f t="shared" si="692"/>
        <v>11189.385</v>
      </c>
      <c r="BC467" s="142">
        <v>44757.54</v>
      </c>
      <c r="BD467" s="165">
        <v>44757.54</v>
      </c>
      <c r="BE467" s="455">
        <f t="shared" si="693"/>
        <v>0</v>
      </c>
      <c r="BF467" s="139">
        <v>5750000</v>
      </c>
      <c r="BG467" s="56">
        <v>1.027485E-2</v>
      </c>
      <c r="BH467" s="166">
        <f t="shared" si="694"/>
        <v>59080.387500000004</v>
      </c>
      <c r="BI467" s="166">
        <f t="shared" si="695"/>
        <v>11816.077500000001</v>
      </c>
      <c r="BJ467" s="164">
        <v>47264.31</v>
      </c>
      <c r="BK467" s="165">
        <v>47264.31</v>
      </c>
      <c r="BL467" s="455">
        <f t="shared" si="696"/>
        <v>0</v>
      </c>
      <c r="BM467" s="139">
        <v>5750000</v>
      </c>
      <c r="BN467" s="6">
        <v>1.1302299999999999E-2</v>
      </c>
      <c r="BO467" s="166">
        <f t="shared" si="697"/>
        <v>64988.224999999999</v>
      </c>
      <c r="BP467" s="166">
        <f t="shared" si="698"/>
        <v>12997.645</v>
      </c>
      <c r="BQ467" s="164">
        <v>51990.58</v>
      </c>
      <c r="BR467" s="165">
        <v>51990.58</v>
      </c>
      <c r="BS467" s="260">
        <f t="shared" si="699"/>
        <v>0</v>
      </c>
      <c r="BT467" s="139">
        <v>5750000</v>
      </c>
      <c r="BU467" s="462">
        <v>1.2206521999999999E-2</v>
      </c>
      <c r="BV467" s="190">
        <f t="shared" si="700"/>
        <v>70187.501499999998</v>
      </c>
      <c r="BW467" s="166">
        <f t="shared" si="704"/>
        <v>14037.5003</v>
      </c>
      <c r="BX467" s="164">
        <v>56150.001199999999</v>
      </c>
      <c r="BY467" s="147">
        <v>56150</v>
      </c>
      <c r="BZ467" s="371">
        <f t="shared" si="701"/>
        <v>0</v>
      </c>
      <c r="CA467" s="139">
        <v>5750000</v>
      </c>
      <c r="CB467" s="6">
        <v>1.2663045E-2</v>
      </c>
      <c r="CC467" s="194">
        <f t="shared" si="702"/>
        <v>72812.508749999994</v>
      </c>
      <c r="CD467" s="465">
        <f t="shared" si="705"/>
        <v>14562.501749999999</v>
      </c>
      <c r="CE467" s="142">
        <v>58249.277000000002</v>
      </c>
      <c r="CF467" s="204">
        <v>58249.279999999999</v>
      </c>
      <c r="CG467" s="206">
        <f t="shared" si="707"/>
        <v>0.72999999999592546</v>
      </c>
      <c r="CH467" s="385"/>
      <c r="CI467" s="6">
        <v>1.3422827999999999E-2</v>
      </c>
      <c r="CJ467" s="348">
        <f t="shared" si="706"/>
        <v>0</v>
      </c>
      <c r="CK467" s="465">
        <f t="shared" si="671"/>
        <v>0</v>
      </c>
      <c r="CL467" s="222"/>
      <c r="CM467" s="468"/>
      <c r="CN467" s="348">
        <f t="shared" si="672"/>
        <v>0</v>
      </c>
      <c r="CO467" s="219"/>
      <c r="CP467" s="220">
        <f t="shared" si="631"/>
        <v>0.12519999999494758</v>
      </c>
      <c r="CQ467" s="221">
        <v>0</v>
      </c>
      <c r="CR467" s="56"/>
      <c r="CS467" s="228"/>
    </row>
    <row r="468" spans="1:97" s="3" customFormat="1" ht="15" customHeight="1">
      <c r="A468" s="41" t="s">
        <v>1105</v>
      </c>
      <c r="B468" s="41" t="s">
        <v>1068</v>
      </c>
      <c r="C468" s="6" t="s">
        <v>1065</v>
      </c>
      <c r="D468" s="274" t="s">
        <v>1025</v>
      </c>
      <c r="E468" s="43">
        <v>1347</v>
      </c>
      <c r="F468" s="448"/>
      <c r="G468" s="51" t="s">
        <v>45</v>
      </c>
      <c r="H468" s="191">
        <v>130134701</v>
      </c>
      <c r="I468" s="280">
        <v>4825000</v>
      </c>
      <c r="J468" s="451">
        <v>7.3845999999999998E-3</v>
      </c>
      <c r="K468" s="72">
        <f t="shared" si="673"/>
        <v>35630.695</v>
      </c>
      <c r="L468" s="166">
        <f t="shared" si="674"/>
        <v>7126.1390000000001</v>
      </c>
      <c r="M468" s="73">
        <v>28504.57</v>
      </c>
      <c r="N468" s="167">
        <v>28504.58</v>
      </c>
      <c r="O468" s="260">
        <f t="shared" si="675"/>
        <v>-1.3999999999214197E-2</v>
      </c>
      <c r="P468" s="280">
        <v>4825000</v>
      </c>
      <c r="Q468" s="56">
        <v>8.123E-3</v>
      </c>
      <c r="R468" s="72">
        <f t="shared" si="676"/>
        <v>39193.474999999999</v>
      </c>
      <c r="S468" s="166">
        <f t="shared" si="677"/>
        <v>7838.6949999999997</v>
      </c>
      <c r="T468" s="73">
        <v>31354.78</v>
      </c>
      <c r="U468" s="165">
        <v>31354.78</v>
      </c>
      <c r="V468" s="300">
        <f t="shared" si="678"/>
        <v>0</v>
      </c>
      <c r="W468" s="280">
        <v>4825000</v>
      </c>
      <c r="X468" s="245">
        <v>8.5859999999999999E-3</v>
      </c>
      <c r="Y468" s="88">
        <f t="shared" si="679"/>
        <v>41427.449999999997</v>
      </c>
      <c r="Z468" s="75">
        <f t="shared" si="680"/>
        <v>8285.49</v>
      </c>
      <c r="AA468" s="73">
        <v>33141.96</v>
      </c>
      <c r="AB468" s="165">
        <v>33141.96</v>
      </c>
      <c r="AC468" s="300">
        <f t="shared" si="681"/>
        <v>0</v>
      </c>
      <c r="AD468" s="280">
        <v>4825000</v>
      </c>
      <c r="AE468" s="43">
        <v>9.1011000000000009E-3</v>
      </c>
      <c r="AF468" s="88">
        <f t="shared" si="682"/>
        <v>43912.807500000003</v>
      </c>
      <c r="AG468" s="75">
        <f t="shared" si="683"/>
        <v>8782.5615000000016</v>
      </c>
      <c r="AH468" s="117">
        <v>35130.47</v>
      </c>
      <c r="AI468" s="165">
        <v>35130.47</v>
      </c>
      <c r="AJ468" s="300">
        <f t="shared" si="684"/>
        <v>-0.22400000000197906</v>
      </c>
      <c r="AK468" s="280">
        <v>4825000</v>
      </c>
      <c r="AL468" s="6">
        <v>9.8291999999999997E-3</v>
      </c>
      <c r="AM468" s="75">
        <f t="shared" si="685"/>
        <v>47425.89</v>
      </c>
      <c r="AN468" s="357">
        <f t="shared" si="686"/>
        <v>9485.1779999999999</v>
      </c>
      <c r="AO468" s="117">
        <v>37940.910000000003</v>
      </c>
      <c r="AP468" s="204">
        <v>37940.71</v>
      </c>
      <c r="AQ468" s="455">
        <f t="shared" si="687"/>
        <v>-0.19800000000395812</v>
      </c>
      <c r="AR468" s="139">
        <v>166900</v>
      </c>
      <c r="AS468" s="6">
        <v>8.8453999999999998E-3</v>
      </c>
      <c r="AT468" s="72">
        <f t="shared" si="688"/>
        <v>1476.2972600000001</v>
      </c>
      <c r="AU468" s="75">
        <f t="shared" si="689"/>
        <v>295.25945200000001</v>
      </c>
      <c r="AV468" s="122">
        <v>1181.04</v>
      </c>
      <c r="AW468" s="165">
        <v>1181.04</v>
      </c>
      <c r="AX468" s="455">
        <f t="shared" si="690"/>
        <v>-2.1919999999227002E-3</v>
      </c>
      <c r="AY468" s="139">
        <v>166900</v>
      </c>
      <c r="AZ468" s="456">
        <v>9.7298999999999997E-3</v>
      </c>
      <c r="BA468" s="72">
        <f t="shared" si="691"/>
        <v>1623.92031</v>
      </c>
      <c r="BB468" s="72">
        <f t="shared" si="692"/>
        <v>324.78406200000001</v>
      </c>
      <c r="BC468" s="142">
        <v>1299.1400000000001</v>
      </c>
      <c r="BD468" s="165">
        <v>1299.1400000000001</v>
      </c>
      <c r="BE468" s="455">
        <f t="shared" si="693"/>
        <v>-3.752000000076805E-3</v>
      </c>
      <c r="BF468" s="139">
        <v>166900</v>
      </c>
      <c r="BG468" s="56">
        <v>1.027485E-2</v>
      </c>
      <c r="BH468" s="166">
        <f t="shared" si="694"/>
        <v>1714.8724650000001</v>
      </c>
      <c r="BI468" s="166">
        <f t="shared" si="695"/>
        <v>342.97449300000005</v>
      </c>
      <c r="BJ468" s="164">
        <v>1371.897972</v>
      </c>
      <c r="BK468" s="165">
        <v>1371.9</v>
      </c>
      <c r="BL468" s="455">
        <f t="shared" si="696"/>
        <v>0</v>
      </c>
      <c r="BM468" s="139">
        <v>166900</v>
      </c>
      <c r="BN468" s="6">
        <v>1.1302299999999999E-2</v>
      </c>
      <c r="BO468" s="166">
        <f t="shared" si="697"/>
        <v>1886.3538699999999</v>
      </c>
      <c r="BP468" s="166">
        <f t="shared" si="698"/>
        <v>377.27077400000002</v>
      </c>
      <c r="BQ468" s="164">
        <v>1509.0830960000001</v>
      </c>
      <c r="BR468" s="165">
        <v>1509.08</v>
      </c>
      <c r="BS468" s="260">
        <f t="shared" si="699"/>
        <v>0</v>
      </c>
      <c r="BT468" s="139">
        <v>166900</v>
      </c>
      <c r="BU468" s="462">
        <v>1.2025599999999999E-2</v>
      </c>
      <c r="BV468" s="190">
        <f t="shared" si="700"/>
        <v>2007.0726399999999</v>
      </c>
      <c r="BW468" s="166"/>
      <c r="BX468" s="164">
        <v>2007.0726400000001</v>
      </c>
      <c r="BY468" s="147">
        <v>2007.07</v>
      </c>
      <c r="BZ468" s="371">
        <f t="shared" si="701"/>
        <v>-2.2737367544323206E-13</v>
      </c>
      <c r="CA468" s="139">
        <v>166900</v>
      </c>
      <c r="CB468" s="6">
        <v>1.2663045E-2</v>
      </c>
      <c r="CC468" s="194">
        <f t="shared" si="702"/>
        <v>2113.4622104999999</v>
      </c>
      <c r="CD468" s="465"/>
      <c r="CE468" s="142">
        <v>2113.4622104999999</v>
      </c>
      <c r="CF468" s="204">
        <v>2113.46</v>
      </c>
      <c r="CG468" s="206">
        <f t="shared" si="707"/>
        <v>0</v>
      </c>
      <c r="CH468" s="385"/>
      <c r="CI468" s="6">
        <v>1.3422827999999999E-2</v>
      </c>
      <c r="CJ468" s="348">
        <f t="shared" si="706"/>
        <v>0</v>
      </c>
      <c r="CK468" s="465"/>
      <c r="CL468" s="222"/>
      <c r="CM468" s="468"/>
      <c r="CN468" s="348">
        <f t="shared" si="672"/>
        <v>0</v>
      </c>
      <c r="CO468" s="219"/>
      <c r="CP468" s="220">
        <f t="shared" si="631"/>
        <v>-0.44194400000537826</v>
      </c>
      <c r="CQ468" s="221">
        <v>0</v>
      </c>
      <c r="CR468" s="56"/>
    </row>
    <row r="469" spans="1:97" s="3" customFormat="1" ht="15" customHeight="1">
      <c r="A469" s="41" t="s">
        <v>1106</v>
      </c>
      <c r="B469" s="237" t="s">
        <v>1107</v>
      </c>
      <c r="C469" s="6" t="s">
        <v>1065</v>
      </c>
      <c r="D469" s="274" t="s">
        <v>1025</v>
      </c>
      <c r="E469" s="43">
        <v>1348</v>
      </c>
      <c r="F469" s="448"/>
      <c r="G469" s="51" t="s">
        <v>1086</v>
      </c>
      <c r="H469" s="191">
        <v>130134800</v>
      </c>
      <c r="I469" s="280">
        <v>0</v>
      </c>
      <c r="J469" s="451">
        <v>7.3845999999999998E-3</v>
      </c>
      <c r="K469" s="72">
        <f t="shared" si="673"/>
        <v>0</v>
      </c>
      <c r="L469" s="166">
        <f t="shared" si="674"/>
        <v>0</v>
      </c>
      <c r="M469" s="73"/>
      <c r="N469" s="167"/>
      <c r="O469" s="260">
        <f t="shared" si="675"/>
        <v>0</v>
      </c>
      <c r="P469" s="280">
        <v>0</v>
      </c>
      <c r="Q469" s="56">
        <v>8.123E-3</v>
      </c>
      <c r="R469" s="72">
        <f t="shared" si="676"/>
        <v>0</v>
      </c>
      <c r="S469" s="166">
        <f t="shared" si="677"/>
        <v>0</v>
      </c>
      <c r="T469" s="73"/>
      <c r="U469" s="165"/>
      <c r="V469" s="300">
        <f t="shared" si="678"/>
        <v>0</v>
      </c>
      <c r="W469" s="280">
        <v>0</v>
      </c>
      <c r="X469" s="245">
        <v>8.5859999999999999E-3</v>
      </c>
      <c r="Y469" s="88">
        <f t="shared" si="679"/>
        <v>0</v>
      </c>
      <c r="Z469" s="75">
        <f t="shared" si="680"/>
        <v>0</v>
      </c>
      <c r="AA469" s="73"/>
      <c r="AB469" s="165"/>
      <c r="AC469" s="300">
        <f t="shared" si="681"/>
        <v>0</v>
      </c>
      <c r="AD469" s="280">
        <v>0</v>
      </c>
      <c r="AE469" s="43">
        <v>9.1011000000000009E-3</v>
      </c>
      <c r="AF469" s="88">
        <f t="shared" si="682"/>
        <v>0</v>
      </c>
      <c r="AG469" s="75">
        <f t="shared" si="683"/>
        <v>0</v>
      </c>
      <c r="AH469" s="117"/>
      <c r="AI469" s="165"/>
      <c r="AJ469" s="300">
        <f t="shared" si="684"/>
        <v>0</v>
      </c>
      <c r="AK469" s="280">
        <v>0</v>
      </c>
      <c r="AL469" s="6">
        <v>9.8291999999999997E-3</v>
      </c>
      <c r="AM469" s="75">
        <f t="shared" si="685"/>
        <v>0</v>
      </c>
      <c r="AN469" s="357">
        <f t="shared" si="686"/>
        <v>0</v>
      </c>
      <c r="AO469" s="117"/>
      <c r="AP469" s="204"/>
      <c r="AQ469" s="455">
        <f t="shared" si="687"/>
        <v>0</v>
      </c>
      <c r="AR469" s="139">
        <v>2900000</v>
      </c>
      <c r="AS469" s="6">
        <v>8.8453999999999998E-3</v>
      </c>
      <c r="AT469" s="72">
        <f t="shared" si="688"/>
        <v>25651.66</v>
      </c>
      <c r="AU469" s="75">
        <f t="shared" si="689"/>
        <v>5130.3320000000003</v>
      </c>
      <c r="AV469" s="122">
        <v>20521.330000000002</v>
      </c>
      <c r="AW469" s="204">
        <v>20521.330000000002</v>
      </c>
      <c r="AX469" s="455">
        <f t="shared" si="690"/>
        <v>-2.0000000004074536E-3</v>
      </c>
      <c r="AY469" s="139">
        <v>2900000</v>
      </c>
      <c r="AZ469" s="457">
        <v>9.7298999999999997E-3</v>
      </c>
      <c r="BA469" s="72">
        <f t="shared" si="691"/>
        <v>28216.71</v>
      </c>
      <c r="BB469" s="72">
        <f t="shared" si="692"/>
        <v>5643.3420000000006</v>
      </c>
      <c r="BC469" s="142">
        <v>22573.37</v>
      </c>
      <c r="BD469" s="204">
        <v>22573.37</v>
      </c>
      <c r="BE469" s="455">
        <f t="shared" si="693"/>
        <v>-2.0000000004074536E-3</v>
      </c>
      <c r="BF469" s="139">
        <v>2900000</v>
      </c>
      <c r="BG469" s="56">
        <v>1.027485E-2</v>
      </c>
      <c r="BH469" s="166">
        <f t="shared" si="694"/>
        <v>29797.065000000002</v>
      </c>
      <c r="BI469" s="166">
        <f t="shared" si="695"/>
        <v>5959.4130000000005</v>
      </c>
      <c r="BJ469" s="164">
        <v>23837.651999999998</v>
      </c>
      <c r="BK469" s="165">
        <v>23837.65</v>
      </c>
      <c r="BL469" s="455">
        <f t="shared" si="696"/>
        <v>0</v>
      </c>
      <c r="BM469" s="139">
        <v>2900000</v>
      </c>
      <c r="BN469" s="6">
        <v>1.1302299999999999E-2</v>
      </c>
      <c r="BO469" s="166">
        <f t="shared" si="697"/>
        <v>32776.67</v>
      </c>
      <c r="BP469" s="166">
        <f t="shared" si="698"/>
        <v>6555.3339999999998</v>
      </c>
      <c r="BQ469" s="164">
        <v>26221.335999999999</v>
      </c>
      <c r="BR469" s="165">
        <v>26221.34</v>
      </c>
      <c r="BS469" s="260">
        <f t="shared" si="699"/>
        <v>0</v>
      </c>
      <c r="BT469" s="139">
        <v>2900000</v>
      </c>
      <c r="BU469" s="462">
        <v>1.2206521999999999E-2</v>
      </c>
      <c r="BV469" s="190">
        <f t="shared" si="700"/>
        <v>35398.913799999995</v>
      </c>
      <c r="BW469" s="166">
        <f t="shared" si="704"/>
        <v>7079.7827599999991</v>
      </c>
      <c r="BX469" s="164">
        <v>28319.13104</v>
      </c>
      <c r="BY469" s="147">
        <v>28319.13</v>
      </c>
      <c r="BZ469" s="371">
        <f t="shared" si="701"/>
        <v>0</v>
      </c>
      <c r="CA469" s="139">
        <v>2900000</v>
      </c>
      <c r="CB469" s="6">
        <v>1.2663045E-2</v>
      </c>
      <c r="CC469" s="194">
        <f t="shared" si="702"/>
        <v>36722.830499999996</v>
      </c>
      <c r="CD469" s="465">
        <f t="shared" si="705"/>
        <v>7344.5661</v>
      </c>
      <c r="CE469" s="142">
        <v>29378.2644</v>
      </c>
      <c r="CF469" s="204">
        <v>29378.26</v>
      </c>
      <c r="CG469" s="206">
        <f t="shared" si="707"/>
        <v>0</v>
      </c>
      <c r="CH469" s="385">
        <v>6770000</v>
      </c>
      <c r="CI469" s="6">
        <v>1.3422827999999999E-2</v>
      </c>
      <c r="CJ469" s="348">
        <f t="shared" si="706"/>
        <v>90872.545559999999</v>
      </c>
      <c r="CK469" s="465">
        <f t="shared" ref="CK469:CK474" si="708">CJ469*20%</f>
        <v>18174.509112</v>
      </c>
      <c r="CL469" s="222"/>
      <c r="CM469" s="468"/>
      <c r="CN469" s="348">
        <f t="shared" si="672"/>
        <v>72698.036447999999</v>
      </c>
      <c r="CO469" s="219"/>
      <c r="CP469" s="220">
        <f t="shared" si="631"/>
        <v>72698.032447999998</v>
      </c>
      <c r="CQ469" s="221">
        <v>0</v>
      </c>
      <c r="CR469" s="56"/>
      <c r="CS469" s="228"/>
    </row>
    <row r="470" spans="1:97" s="2" customFormat="1" ht="15" customHeight="1">
      <c r="A470" s="41" t="s">
        <v>1108</v>
      </c>
      <c r="B470" s="6" t="s">
        <v>1109</v>
      </c>
      <c r="C470" s="6" t="s">
        <v>1065</v>
      </c>
      <c r="D470" s="274" t="s">
        <v>1025</v>
      </c>
      <c r="E470" s="43">
        <v>1349</v>
      </c>
      <c r="F470" s="448"/>
      <c r="G470" s="51" t="s">
        <v>45</v>
      </c>
      <c r="H470" s="362">
        <v>130134900</v>
      </c>
      <c r="I470" s="280">
        <v>0</v>
      </c>
      <c r="J470" s="451">
        <v>7.3845999999999998E-3</v>
      </c>
      <c r="K470" s="72">
        <f t="shared" si="673"/>
        <v>0</v>
      </c>
      <c r="L470" s="166">
        <f t="shared" si="674"/>
        <v>0</v>
      </c>
      <c r="M470" s="73"/>
      <c r="N470" s="167"/>
      <c r="O470" s="75">
        <f t="shared" si="675"/>
        <v>0</v>
      </c>
      <c r="P470" s="280">
        <v>0</v>
      </c>
      <c r="Q470" s="56">
        <v>8.123E-3</v>
      </c>
      <c r="R470" s="72">
        <f t="shared" si="676"/>
        <v>0</v>
      </c>
      <c r="S470" s="166">
        <f t="shared" si="677"/>
        <v>0</v>
      </c>
      <c r="T470" s="73"/>
      <c r="U470" s="165"/>
      <c r="V470" s="88">
        <f t="shared" si="678"/>
        <v>0</v>
      </c>
      <c r="W470" s="280">
        <v>0</v>
      </c>
      <c r="X470" s="245">
        <v>8.5859999999999999E-3</v>
      </c>
      <c r="Y470" s="88">
        <f t="shared" si="679"/>
        <v>0</v>
      </c>
      <c r="Z470" s="75">
        <f t="shared" si="680"/>
        <v>0</v>
      </c>
      <c r="AA470" s="73"/>
      <c r="AB470" s="165"/>
      <c r="AC470" s="88">
        <f t="shared" si="681"/>
        <v>0</v>
      </c>
      <c r="AD470" s="280">
        <v>0</v>
      </c>
      <c r="AE470" s="43">
        <v>9.1011000000000009E-3</v>
      </c>
      <c r="AF470" s="88">
        <f t="shared" si="682"/>
        <v>0</v>
      </c>
      <c r="AG470" s="75">
        <f t="shared" si="683"/>
        <v>0</v>
      </c>
      <c r="AH470" s="117"/>
      <c r="AI470" s="165"/>
      <c r="AJ470" s="88">
        <f t="shared" si="684"/>
        <v>0</v>
      </c>
      <c r="AK470" s="280">
        <v>0</v>
      </c>
      <c r="AL470" s="6">
        <v>9.8291999999999997E-3</v>
      </c>
      <c r="AM470" s="75">
        <f t="shared" si="685"/>
        <v>0</v>
      </c>
      <c r="AN470" s="357">
        <f t="shared" si="686"/>
        <v>0</v>
      </c>
      <c r="AO470" s="117"/>
      <c r="AP470" s="204"/>
      <c r="AQ470" s="455">
        <f t="shared" si="687"/>
        <v>0</v>
      </c>
      <c r="AR470" s="151">
        <v>3300000</v>
      </c>
      <c r="AS470" s="6">
        <v>8.8453999999999998E-3</v>
      </c>
      <c r="AT470" s="72">
        <f t="shared" si="688"/>
        <v>29189.82</v>
      </c>
      <c r="AU470" s="75">
        <f t="shared" si="689"/>
        <v>5837.9639999999999</v>
      </c>
      <c r="AV470" s="122"/>
      <c r="AW470" s="204"/>
      <c r="AX470" s="455">
        <f t="shared" si="690"/>
        <v>23351.856</v>
      </c>
      <c r="AY470" s="151">
        <v>3300000</v>
      </c>
      <c r="AZ470" s="457">
        <v>9.7298999999999997E-3</v>
      </c>
      <c r="BA470" s="72">
        <f t="shared" si="691"/>
        <v>32108.67</v>
      </c>
      <c r="BB470" s="72">
        <f t="shared" si="692"/>
        <v>6421.7340000000004</v>
      </c>
      <c r="BC470" s="142"/>
      <c r="BD470" s="204"/>
      <c r="BE470" s="455">
        <f t="shared" si="693"/>
        <v>25686.935999999998</v>
      </c>
      <c r="BF470" s="151">
        <v>3300000</v>
      </c>
      <c r="BG470" s="6">
        <v>1.027485E-2</v>
      </c>
      <c r="BH470" s="166">
        <f t="shared" si="694"/>
        <v>33907.004999999997</v>
      </c>
      <c r="BI470" s="166">
        <f t="shared" si="695"/>
        <v>6781.4009999999998</v>
      </c>
      <c r="BJ470" s="164">
        <v>76997.990000000005</v>
      </c>
      <c r="BK470" s="165">
        <v>76997.990000000005</v>
      </c>
      <c r="BL470" s="455">
        <f t="shared" si="696"/>
        <v>-49872.386000000006</v>
      </c>
      <c r="BM470" s="151">
        <v>3300000</v>
      </c>
      <c r="BN470" s="6">
        <v>1.1302299999999999E-2</v>
      </c>
      <c r="BO470" s="166">
        <f t="shared" si="697"/>
        <v>37297.589999999997</v>
      </c>
      <c r="BP470" s="166">
        <f t="shared" si="698"/>
        <v>7459.518</v>
      </c>
      <c r="BQ470" s="164">
        <v>29838.072</v>
      </c>
      <c r="BR470" s="165">
        <v>29838.07</v>
      </c>
      <c r="BS470" s="260">
        <f t="shared" si="699"/>
        <v>0</v>
      </c>
      <c r="BT470" s="151">
        <v>3300000</v>
      </c>
      <c r="BU470" s="462">
        <v>1.2206521999999999E-2</v>
      </c>
      <c r="BV470" s="190">
        <f t="shared" si="700"/>
        <v>40281.522599999997</v>
      </c>
      <c r="BW470" s="166">
        <f t="shared" si="704"/>
        <v>8056.3045199999997</v>
      </c>
      <c r="BX470" s="164">
        <v>32225.218079999999</v>
      </c>
      <c r="BY470" s="147">
        <v>32225.22</v>
      </c>
      <c r="BZ470" s="371">
        <f t="shared" si="701"/>
        <v>0</v>
      </c>
      <c r="CA470" s="151">
        <v>3300000</v>
      </c>
      <c r="CB470" s="6">
        <v>1.2663045E-2</v>
      </c>
      <c r="CC470" s="194">
        <f t="shared" si="702"/>
        <v>41788.048499999997</v>
      </c>
      <c r="CD470" s="465">
        <f t="shared" si="705"/>
        <v>8357.6096999999991</v>
      </c>
      <c r="CE470" s="142">
        <v>33430.438800000004</v>
      </c>
      <c r="CF470" s="204">
        <v>33430.44</v>
      </c>
      <c r="CG470" s="206">
        <f t="shared" si="707"/>
        <v>0</v>
      </c>
      <c r="CH470" s="385">
        <v>12105000</v>
      </c>
      <c r="CI470" s="6">
        <v>1.3422827999999999E-2</v>
      </c>
      <c r="CJ470" s="348">
        <f t="shared" si="706"/>
        <v>162483.33293999999</v>
      </c>
      <c r="CK470" s="465">
        <f t="shared" si="708"/>
        <v>32496.666588</v>
      </c>
      <c r="CL470" s="222"/>
      <c r="CM470" s="468"/>
      <c r="CN470" s="348">
        <f t="shared" si="672"/>
        <v>129986.666352</v>
      </c>
      <c r="CO470" s="219"/>
      <c r="CP470" s="220">
        <f t="shared" si="631"/>
        <v>129153.07235199999</v>
      </c>
      <c r="CQ470" s="221"/>
      <c r="CR470" s="6" t="s">
        <v>1072</v>
      </c>
    </row>
    <row r="471" spans="1:97" s="3" customFormat="1" ht="15" customHeight="1">
      <c r="A471" s="41" t="s">
        <v>1110</v>
      </c>
      <c r="B471" s="237" t="s">
        <v>1111</v>
      </c>
      <c r="C471" s="6" t="s">
        <v>1065</v>
      </c>
      <c r="D471" s="274" t="s">
        <v>1025</v>
      </c>
      <c r="E471" s="43">
        <v>1397</v>
      </c>
      <c r="F471" s="448"/>
      <c r="G471" s="51" t="s">
        <v>1086</v>
      </c>
      <c r="H471" s="191">
        <v>130139700</v>
      </c>
      <c r="I471" s="280">
        <v>713400</v>
      </c>
      <c r="J471" s="451">
        <v>7.3845999999999998E-3</v>
      </c>
      <c r="K471" s="72">
        <f t="shared" si="673"/>
        <v>5268.17364</v>
      </c>
      <c r="L471" s="166">
        <f t="shared" si="674"/>
        <v>1053.634728</v>
      </c>
      <c r="M471" s="73">
        <v>4214.54</v>
      </c>
      <c r="N471" s="167">
        <v>4214.54</v>
      </c>
      <c r="O471" s="260">
        <f t="shared" si="675"/>
        <v>-1.0879999999815482E-3</v>
      </c>
      <c r="P471" s="280">
        <v>713400</v>
      </c>
      <c r="Q471" s="56">
        <v>8.123E-3</v>
      </c>
      <c r="R471" s="72">
        <f t="shared" si="676"/>
        <v>5794.9481999999998</v>
      </c>
      <c r="S471" s="166">
        <f t="shared" si="677"/>
        <v>1158.98964</v>
      </c>
      <c r="T471" s="73">
        <v>4635.96</v>
      </c>
      <c r="U471" s="165">
        <v>4635.96</v>
      </c>
      <c r="V471" s="300">
        <f t="shared" si="678"/>
        <v>-1.4400000000023283E-3</v>
      </c>
      <c r="W471" s="280">
        <v>713400</v>
      </c>
      <c r="X471" s="245">
        <v>8.5859999999999999E-3</v>
      </c>
      <c r="Y471" s="88">
        <f t="shared" si="679"/>
        <v>6125.2524000000003</v>
      </c>
      <c r="Z471" s="75">
        <f t="shared" si="680"/>
        <v>1225.0504800000001</v>
      </c>
      <c r="AA471" s="73">
        <v>4900.2</v>
      </c>
      <c r="AB471" s="165">
        <v>4900.2</v>
      </c>
      <c r="AC471" s="300">
        <f t="shared" si="681"/>
        <v>1.9200000006094342E-3</v>
      </c>
      <c r="AD471" s="280">
        <v>713400</v>
      </c>
      <c r="AE471" s="43">
        <v>9.1011000000000009E-3</v>
      </c>
      <c r="AF471" s="88">
        <f t="shared" si="682"/>
        <v>6492.7247400000006</v>
      </c>
      <c r="AG471" s="75">
        <f t="shared" si="683"/>
        <v>1298.5449480000002</v>
      </c>
      <c r="AH471" s="117">
        <v>5194.2</v>
      </c>
      <c r="AI471" s="165">
        <v>5194.2</v>
      </c>
      <c r="AJ471" s="300">
        <f t="shared" si="684"/>
        <v>-2.0207999999001913E-2</v>
      </c>
      <c r="AK471" s="280">
        <v>713400</v>
      </c>
      <c r="AL471" s="6">
        <v>9.8291999999999997E-3</v>
      </c>
      <c r="AM471" s="75">
        <f t="shared" si="685"/>
        <v>7012.15128</v>
      </c>
      <c r="AN471" s="357">
        <f t="shared" si="686"/>
        <v>1402.4302560000001</v>
      </c>
      <c r="AO471" s="117">
        <v>5609.72</v>
      </c>
      <c r="AP471" s="165">
        <v>5609.72</v>
      </c>
      <c r="AQ471" s="455">
        <f t="shared" si="687"/>
        <v>1.0240000001431326E-3</v>
      </c>
      <c r="AR471" s="139">
        <v>750000</v>
      </c>
      <c r="AS471" s="6">
        <v>8.8453999999999998E-3</v>
      </c>
      <c r="AT471" s="72">
        <f t="shared" si="688"/>
        <v>6634.05</v>
      </c>
      <c r="AU471" s="75">
        <f t="shared" si="689"/>
        <v>1326.8100000000002</v>
      </c>
      <c r="AV471" s="122">
        <v>5307.26</v>
      </c>
      <c r="AW471" s="165">
        <v>5307.26</v>
      </c>
      <c r="AX471" s="455">
        <f t="shared" si="690"/>
        <v>-2.0000000000436557E-2</v>
      </c>
      <c r="AY471" s="139">
        <v>750000</v>
      </c>
      <c r="AZ471" s="456">
        <v>9.7298999999999997E-3</v>
      </c>
      <c r="BA471" s="72">
        <f t="shared" si="691"/>
        <v>7297.4250000000002</v>
      </c>
      <c r="BB471" s="72">
        <f t="shared" si="692"/>
        <v>1459.4850000000001</v>
      </c>
      <c r="BC471" s="142">
        <v>5837.94</v>
      </c>
      <c r="BD471" s="165">
        <v>5837.94</v>
      </c>
      <c r="BE471" s="455">
        <f t="shared" si="693"/>
        <v>0</v>
      </c>
      <c r="BF471" s="139">
        <v>750000</v>
      </c>
      <c r="BG471" s="56">
        <v>1.027485E-2</v>
      </c>
      <c r="BH471" s="166">
        <f t="shared" si="694"/>
        <v>7706.1374999999998</v>
      </c>
      <c r="BI471" s="166">
        <f t="shared" si="695"/>
        <v>1541.2275</v>
      </c>
      <c r="BJ471" s="164">
        <v>6164.91</v>
      </c>
      <c r="BK471" s="165">
        <v>6164.91</v>
      </c>
      <c r="BL471" s="455">
        <f t="shared" si="696"/>
        <v>0</v>
      </c>
      <c r="BM471" s="139">
        <v>750000</v>
      </c>
      <c r="BN471" s="6">
        <v>1.1302299999999999E-2</v>
      </c>
      <c r="BO471" s="166">
        <f t="shared" si="697"/>
        <v>8476.7250000000004</v>
      </c>
      <c r="BP471" s="166">
        <f t="shared" si="698"/>
        <v>1695.3450000000003</v>
      </c>
      <c r="BQ471" s="164">
        <v>6781.38</v>
      </c>
      <c r="BR471" s="165">
        <v>6781.38</v>
      </c>
      <c r="BS471" s="260">
        <f t="shared" si="699"/>
        <v>0</v>
      </c>
      <c r="BT471" s="139">
        <v>750000</v>
      </c>
      <c r="BU471" s="462">
        <v>1.2206521999999999E-2</v>
      </c>
      <c r="BV471" s="190">
        <f t="shared" si="700"/>
        <v>9154.8914999999997</v>
      </c>
      <c r="BW471" s="166">
        <f t="shared" si="704"/>
        <v>1830.9783</v>
      </c>
      <c r="BX471" s="164">
        <v>7323.9132</v>
      </c>
      <c r="BY471" s="147">
        <v>7323.91</v>
      </c>
      <c r="BZ471" s="371">
        <f t="shared" si="701"/>
        <v>0</v>
      </c>
      <c r="CA471" s="139">
        <v>750000</v>
      </c>
      <c r="CB471" s="6">
        <v>1.2663045E-2</v>
      </c>
      <c r="CC471" s="194">
        <f t="shared" si="702"/>
        <v>9497.2837500000005</v>
      </c>
      <c r="CD471" s="465">
        <f t="shared" si="705"/>
        <v>1899.4567500000003</v>
      </c>
      <c r="CE471" s="142">
        <v>7597.8270000000002</v>
      </c>
      <c r="CF471" s="204">
        <v>7597.83</v>
      </c>
      <c r="CG471" s="206">
        <f t="shared" si="707"/>
        <v>0</v>
      </c>
      <c r="CH471" s="385">
        <v>837000</v>
      </c>
      <c r="CI471" s="6">
        <v>1.3422827999999999E-2</v>
      </c>
      <c r="CJ471" s="348">
        <f t="shared" si="706"/>
        <v>11234.907035999999</v>
      </c>
      <c r="CK471" s="465">
        <f t="shared" si="708"/>
        <v>2246.9814071999999</v>
      </c>
      <c r="CL471" s="222"/>
      <c r="CM471" s="468"/>
      <c r="CN471" s="348">
        <f t="shared" si="672"/>
        <v>8987.9256287999997</v>
      </c>
      <c r="CO471" s="219"/>
      <c r="CP471" s="220">
        <f t="shared" si="631"/>
        <v>8987.8858368000001</v>
      </c>
      <c r="CQ471" s="221">
        <v>0</v>
      </c>
      <c r="CR471" s="56"/>
      <c r="CS471" s="228"/>
    </row>
    <row r="472" spans="1:97" s="3" customFormat="1" ht="15" customHeight="1">
      <c r="A472" s="41" t="s">
        <v>1112</v>
      </c>
      <c r="B472" s="237" t="s">
        <v>1113</v>
      </c>
      <c r="C472" s="6" t="s">
        <v>1065</v>
      </c>
      <c r="D472" s="274" t="s">
        <v>1025</v>
      </c>
      <c r="E472" s="43">
        <v>1434</v>
      </c>
      <c r="F472" s="448"/>
      <c r="G472" s="51" t="s">
        <v>45</v>
      </c>
      <c r="H472" s="191">
        <v>130143400</v>
      </c>
      <c r="I472" s="280">
        <v>1588700</v>
      </c>
      <c r="J472" s="451">
        <v>7.3845999999999998E-3</v>
      </c>
      <c r="K472" s="72">
        <f t="shared" si="673"/>
        <v>11731.91402</v>
      </c>
      <c r="L472" s="166">
        <f t="shared" si="674"/>
        <v>2346.3828040000003</v>
      </c>
      <c r="M472" s="73">
        <v>9385.5400000000009</v>
      </c>
      <c r="N472" s="167">
        <v>9385.5400000000009</v>
      </c>
      <c r="O472" s="260">
        <f t="shared" si="675"/>
        <v>-8.7840000014693942E-3</v>
      </c>
      <c r="P472" s="280">
        <v>1588700</v>
      </c>
      <c r="Q472" s="56">
        <v>8.123E-3</v>
      </c>
      <c r="R472" s="72">
        <f t="shared" si="676"/>
        <v>12905.0101</v>
      </c>
      <c r="S472" s="166">
        <f t="shared" si="677"/>
        <v>2581.0020199999999</v>
      </c>
      <c r="T472" s="73">
        <v>10324.01</v>
      </c>
      <c r="U472" s="165">
        <v>10324.01</v>
      </c>
      <c r="V472" s="300">
        <f t="shared" si="678"/>
        <v>-1.9200000006094342E-3</v>
      </c>
      <c r="W472" s="280">
        <v>1588700</v>
      </c>
      <c r="X472" s="245">
        <v>8.5859999999999999E-3</v>
      </c>
      <c r="Y472" s="88">
        <f t="shared" si="679"/>
        <v>13640.5782</v>
      </c>
      <c r="Z472" s="75">
        <f t="shared" si="680"/>
        <v>2728.11564</v>
      </c>
      <c r="AA472" s="73">
        <v>10912.46</v>
      </c>
      <c r="AB472" s="165">
        <v>10912.46</v>
      </c>
      <c r="AC472" s="300">
        <f t="shared" si="681"/>
        <v>2.5600000008125789E-3</v>
      </c>
      <c r="AD472" s="280">
        <v>1588700</v>
      </c>
      <c r="AE472" s="43">
        <v>9.1011000000000009E-3</v>
      </c>
      <c r="AF472" s="88">
        <f t="shared" si="682"/>
        <v>14458.917570000001</v>
      </c>
      <c r="AG472" s="75">
        <f t="shared" si="683"/>
        <v>2891.7835140000007</v>
      </c>
      <c r="AH472" s="117">
        <v>11567.21</v>
      </c>
      <c r="AI472" s="165">
        <v>11567.21</v>
      </c>
      <c r="AJ472" s="300">
        <f t="shared" si="684"/>
        <v>-7.5943999998344225E-2</v>
      </c>
      <c r="AK472" s="280">
        <v>1588700</v>
      </c>
      <c r="AL472" s="6">
        <v>9.8291999999999997E-3</v>
      </c>
      <c r="AM472" s="75">
        <f t="shared" si="685"/>
        <v>15615.65004</v>
      </c>
      <c r="AN472" s="357">
        <f t="shared" si="686"/>
        <v>3123.1300080000001</v>
      </c>
      <c r="AO472" s="117">
        <v>12492.52</v>
      </c>
      <c r="AP472" s="165">
        <v>12492.52</v>
      </c>
      <c r="AQ472" s="455">
        <f t="shared" si="687"/>
        <v>3.1999999919207767E-5</v>
      </c>
      <c r="AR472" s="139">
        <v>1600000</v>
      </c>
      <c r="AS472" s="6">
        <v>8.8453999999999998E-3</v>
      </c>
      <c r="AT472" s="72">
        <f t="shared" si="688"/>
        <v>14152.64</v>
      </c>
      <c r="AU472" s="75">
        <f t="shared" si="689"/>
        <v>2830.5280000000002</v>
      </c>
      <c r="AV472" s="122">
        <v>11322.15</v>
      </c>
      <c r="AW472" s="165">
        <v>11322.15</v>
      </c>
      <c r="AX472" s="455">
        <f t="shared" si="690"/>
        <v>-3.8000000000465661E-2</v>
      </c>
      <c r="AY472" s="139">
        <v>1600000</v>
      </c>
      <c r="AZ472" s="456">
        <v>9.7298999999999997E-3</v>
      </c>
      <c r="BA472" s="72">
        <f t="shared" si="691"/>
        <v>15567.84</v>
      </c>
      <c r="BB472" s="72">
        <f t="shared" si="692"/>
        <v>3113.5680000000002</v>
      </c>
      <c r="BC472" s="142">
        <v>12454.27</v>
      </c>
      <c r="BD472" s="165">
        <v>12454.27</v>
      </c>
      <c r="BE472" s="455">
        <f t="shared" si="693"/>
        <v>2.0000000004074536E-3</v>
      </c>
      <c r="BF472" s="139">
        <v>1600000</v>
      </c>
      <c r="BG472" s="56">
        <v>1.027485E-2</v>
      </c>
      <c r="BH472" s="166">
        <f t="shared" si="694"/>
        <v>16439.760000000002</v>
      </c>
      <c r="BI472" s="166">
        <f t="shared" si="695"/>
        <v>3287.9520000000007</v>
      </c>
      <c r="BJ472" s="164">
        <v>13151.808000000001</v>
      </c>
      <c r="BK472" s="165">
        <v>13151.81</v>
      </c>
      <c r="BL472" s="455">
        <f t="shared" si="696"/>
        <v>0</v>
      </c>
      <c r="BM472" s="139">
        <v>1600000</v>
      </c>
      <c r="BN472" s="6">
        <v>1.1302299999999999E-2</v>
      </c>
      <c r="BO472" s="166">
        <f t="shared" si="697"/>
        <v>18083.68</v>
      </c>
      <c r="BP472" s="166">
        <f t="shared" si="698"/>
        <v>3616.7360000000003</v>
      </c>
      <c r="BQ472" s="164">
        <v>14466.944</v>
      </c>
      <c r="BR472" s="165">
        <v>14466.94</v>
      </c>
      <c r="BS472" s="260">
        <f t="shared" si="699"/>
        <v>0</v>
      </c>
      <c r="BT472" s="139">
        <v>1600000</v>
      </c>
      <c r="BU472" s="462">
        <v>1.2206521999999999E-2</v>
      </c>
      <c r="BV472" s="190">
        <f t="shared" si="700"/>
        <v>19530.4352</v>
      </c>
      <c r="BW472" s="166">
        <f t="shared" si="704"/>
        <v>3906.0870400000003</v>
      </c>
      <c r="BX472" s="164">
        <v>15624.34816</v>
      </c>
      <c r="BY472" s="147">
        <v>15624.35</v>
      </c>
      <c r="BZ472" s="371">
        <f t="shared" si="701"/>
        <v>0</v>
      </c>
      <c r="CA472" s="139">
        <v>1600000</v>
      </c>
      <c r="CB472" s="6">
        <v>1.2663045E-2</v>
      </c>
      <c r="CC472" s="194">
        <f t="shared" si="702"/>
        <v>20260.871999999999</v>
      </c>
      <c r="CD472" s="465">
        <f t="shared" si="705"/>
        <v>4052.1743999999999</v>
      </c>
      <c r="CE472" s="142">
        <v>16208.6976</v>
      </c>
      <c r="CF472" s="204">
        <v>16208.7</v>
      </c>
      <c r="CG472" s="206">
        <f t="shared" si="707"/>
        <v>0</v>
      </c>
      <c r="CH472" s="385">
        <v>5179000</v>
      </c>
      <c r="CI472" s="6">
        <v>1.3422827999999999E-2</v>
      </c>
      <c r="CJ472" s="348">
        <f t="shared" si="706"/>
        <v>69516.826212</v>
      </c>
      <c r="CK472" s="465">
        <f t="shared" si="708"/>
        <v>13903.365242400001</v>
      </c>
      <c r="CL472" s="222"/>
      <c r="CM472" s="468"/>
      <c r="CN472" s="348">
        <f t="shared" si="672"/>
        <v>55613.460969599997</v>
      </c>
      <c r="CO472" s="219"/>
      <c r="CP472" s="220">
        <f t="shared" si="631"/>
        <v>55613.340913599997</v>
      </c>
      <c r="CQ472" s="221">
        <v>0</v>
      </c>
      <c r="CR472" s="56"/>
    </row>
    <row r="473" spans="1:97" s="2" customFormat="1" ht="15" customHeight="1">
      <c r="A473" s="41" t="s">
        <v>1114</v>
      </c>
      <c r="B473" s="6" t="s">
        <v>1100</v>
      </c>
      <c r="C473" s="6" t="s">
        <v>1065</v>
      </c>
      <c r="D473" s="274" t="s">
        <v>1025</v>
      </c>
      <c r="E473" s="43">
        <v>1438</v>
      </c>
      <c r="F473" s="448"/>
      <c r="G473" s="51" t="s">
        <v>45</v>
      </c>
      <c r="H473" s="362">
        <v>130143800</v>
      </c>
      <c r="I473" s="280">
        <v>0</v>
      </c>
      <c r="J473" s="451">
        <v>7.3845999999999998E-3</v>
      </c>
      <c r="K473" s="72">
        <f t="shared" si="673"/>
        <v>0</v>
      </c>
      <c r="L473" s="166">
        <f t="shared" si="674"/>
        <v>0</v>
      </c>
      <c r="M473" s="73"/>
      <c r="N473" s="167"/>
      <c r="O473" s="75">
        <f t="shared" si="675"/>
        <v>0</v>
      </c>
      <c r="P473" s="280">
        <v>0</v>
      </c>
      <c r="Q473" s="56">
        <v>8.123E-3</v>
      </c>
      <c r="R473" s="72">
        <f t="shared" si="676"/>
        <v>0</v>
      </c>
      <c r="S473" s="166">
        <f t="shared" si="677"/>
        <v>0</v>
      </c>
      <c r="T473" s="73"/>
      <c r="U473" s="165"/>
      <c r="V473" s="88">
        <f t="shared" si="678"/>
        <v>0</v>
      </c>
      <c r="W473" s="280">
        <v>0</v>
      </c>
      <c r="X473" s="245">
        <v>8.5859999999999999E-3</v>
      </c>
      <c r="Y473" s="88">
        <f t="shared" si="679"/>
        <v>0</v>
      </c>
      <c r="Z473" s="75">
        <f t="shared" si="680"/>
        <v>0</v>
      </c>
      <c r="AA473" s="73"/>
      <c r="AB473" s="165"/>
      <c r="AC473" s="88">
        <f t="shared" si="681"/>
        <v>0</v>
      </c>
      <c r="AD473" s="280">
        <v>0</v>
      </c>
      <c r="AE473" s="43">
        <v>9.1011000000000009E-3</v>
      </c>
      <c r="AF473" s="88">
        <f t="shared" si="682"/>
        <v>0</v>
      </c>
      <c r="AG473" s="75">
        <f t="shared" si="683"/>
        <v>0</v>
      </c>
      <c r="AH473" s="117"/>
      <c r="AI473" s="165"/>
      <c r="AJ473" s="88">
        <f t="shared" si="684"/>
        <v>0</v>
      </c>
      <c r="AK473" s="280">
        <v>0</v>
      </c>
      <c r="AL473" s="6">
        <v>9.8291999999999997E-3</v>
      </c>
      <c r="AM473" s="75">
        <f t="shared" si="685"/>
        <v>0</v>
      </c>
      <c r="AN473" s="357">
        <f t="shared" si="686"/>
        <v>0</v>
      </c>
      <c r="AO473" s="117"/>
      <c r="AP473" s="165"/>
      <c r="AQ473" s="455">
        <f t="shared" si="687"/>
        <v>0</v>
      </c>
      <c r="AR473" s="151">
        <v>5000</v>
      </c>
      <c r="AS473" s="6">
        <v>8.8453999999999998E-3</v>
      </c>
      <c r="AT473" s="72">
        <f t="shared" si="688"/>
        <v>44.226999999999997</v>
      </c>
      <c r="AU473" s="75">
        <f t="shared" si="689"/>
        <v>8.8453999999999997</v>
      </c>
      <c r="AV473" s="122"/>
      <c r="AW473" s="165"/>
      <c r="AX473" s="455">
        <f t="shared" si="690"/>
        <v>35.381599999999999</v>
      </c>
      <c r="AY473" s="151">
        <v>5000</v>
      </c>
      <c r="AZ473" s="456">
        <v>9.7298999999999997E-3</v>
      </c>
      <c r="BA473" s="72">
        <f t="shared" si="691"/>
        <v>48.649499999999996</v>
      </c>
      <c r="BB473" s="72">
        <f t="shared" si="692"/>
        <v>9.7299000000000007</v>
      </c>
      <c r="BC473" s="142"/>
      <c r="BD473" s="165"/>
      <c r="BE473" s="455">
        <f t="shared" si="693"/>
        <v>38.919599999999996</v>
      </c>
      <c r="BF473" s="151">
        <v>5000</v>
      </c>
      <c r="BG473" s="6">
        <v>1.027485E-2</v>
      </c>
      <c r="BH473" s="166">
        <f t="shared" si="694"/>
        <v>51.374250000000004</v>
      </c>
      <c r="BI473" s="166">
        <f t="shared" si="695"/>
        <v>10.274850000000001</v>
      </c>
      <c r="BJ473" s="164">
        <v>116.68</v>
      </c>
      <c r="BK473" s="165">
        <v>116.68</v>
      </c>
      <c r="BL473" s="455">
        <f t="shared" si="696"/>
        <v>-75.580600000000004</v>
      </c>
      <c r="BM473" s="151">
        <v>5000</v>
      </c>
      <c r="BN473" s="6">
        <v>1.1302299999999999E-2</v>
      </c>
      <c r="BO473" s="166">
        <f t="shared" si="697"/>
        <v>56.511499999999998</v>
      </c>
      <c r="BP473" s="166">
        <f t="shared" si="698"/>
        <v>11.302300000000001</v>
      </c>
      <c r="BQ473" s="164">
        <v>45.209200000000003</v>
      </c>
      <c r="BR473" s="165">
        <v>45.21</v>
      </c>
      <c r="BS473" s="260">
        <f t="shared" si="699"/>
        <v>0</v>
      </c>
      <c r="BT473" s="151">
        <v>5000</v>
      </c>
      <c r="BU473" s="462">
        <v>1.2206521999999999E-2</v>
      </c>
      <c r="BV473" s="190">
        <f t="shared" si="700"/>
        <v>61.032609999999998</v>
      </c>
      <c r="BW473" s="166">
        <f t="shared" si="704"/>
        <v>12.206522</v>
      </c>
      <c r="BX473" s="164">
        <v>48.826087999999999</v>
      </c>
      <c r="BY473" s="147">
        <v>48.83</v>
      </c>
      <c r="BZ473" s="371">
        <f t="shared" si="701"/>
        <v>0</v>
      </c>
      <c r="CA473" s="151">
        <v>5000</v>
      </c>
      <c r="CB473" s="6">
        <v>1.2663045E-2</v>
      </c>
      <c r="CC473" s="194">
        <f t="shared" si="702"/>
        <v>63.315224999999998</v>
      </c>
      <c r="CD473" s="465">
        <f t="shared" si="705"/>
        <v>12.663045</v>
      </c>
      <c r="CE473" s="142">
        <v>50.652180000000001</v>
      </c>
      <c r="CF473" s="204">
        <v>50.65</v>
      </c>
      <c r="CG473" s="206">
        <f t="shared" si="707"/>
        <v>0</v>
      </c>
      <c r="CH473" s="385">
        <v>0</v>
      </c>
      <c r="CI473" s="6">
        <v>1.3422827999999999E-2</v>
      </c>
      <c r="CJ473" s="348">
        <f t="shared" si="706"/>
        <v>0</v>
      </c>
      <c r="CK473" s="465">
        <f t="shared" si="708"/>
        <v>0</v>
      </c>
      <c r="CL473" s="222"/>
      <c r="CM473" s="468"/>
      <c r="CN473" s="348">
        <f t="shared" si="672"/>
        <v>0</v>
      </c>
      <c r="CO473" s="219"/>
      <c r="CP473" s="220">
        <f t="shared" si="631"/>
        <v>-1.2794000000000096</v>
      </c>
      <c r="CQ473" s="221"/>
      <c r="CR473" s="6" t="s">
        <v>1072</v>
      </c>
    </row>
    <row r="474" spans="1:97" s="2" customFormat="1" ht="15" customHeight="1">
      <c r="A474" s="41" t="s">
        <v>1115</v>
      </c>
      <c r="B474" s="6" t="s">
        <v>1100</v>
      </c>
      <c r="C474" s="6" t="s">
        <v>1065</v>
      </c>
      <c r="D474" s="274" t="s">
        <v>1025</v>
      </c>
      <c r="E474" s="43">
        <v>1439</v>
      </c>
      <c r="F474" s="448"/>
      <c r="G474" s="51" t="s">
        <v>45</v>
      </c>
      <c r="H474" s="362">
        <v>130143900</v>
      </c>
      <c r="I474" s="280">
        <v>0</v>
      </c>
      <c r="J474" s="451">
        <v>7.3845999999999998E-3</v>
      </c>
      <c r="K474" s="72">
        <f t="shared" si="673"/>
        <v>0</v>
      </c>
      <c r="L474" s="166">
        <f t="shared" si="674"/>
        <v>0</v>
      </c>
      <c r="M474" s="73"/>
      <c r="N474" s="167"/>
      <c r="O474" s="75">
        <f t="shared" si="675"/>
        <v>0</v>
      </c>
      <c r="P474" s="280">
        <v>0</v>
      </c>
      <c r="Q474" s="56">
        <v>8.123E-3</v>
      </c>
      <c r="R474" s="72">
        <f t="shared" si="676"/>
        <v>0</v>
      </c>
      <c r="S474" s="166">
        <f t="shared" si="677"/>
        <v>0</v>
      </c>
      <c r="T474" s="73"/>
      <c r="U474" s="165"/>
      <c r="V474" s="88">
        <f t="shared" si="678"/>
        <v>0</v>
      </c>
      <c r="W474" s="280">
        <v>0</v>
      </c>
      <c r="X474" s="245">
        <v>8.5859999999999999E-3</v>
      </c>
      <c r="Y474" s="88">
        <f t="shared" si="679"/>
        <v>0</v>
      </c>
      <c r="Z474" s="75">
        <f t="shared" si="680"/>
        <v>0</v>
      </c>
      <c r="AA474" s="73"/>
      <c r="AB474" s="165"/>
      <c r="AC474" s="88">
        <f t="shared" si="681"/>
        <v>0</v>
      </c>
      <c r="AD474" s="280">
        <v>0</v>
      </c>
      <c r="AE474" s="43">
        <v>9.1011000000000009E-3</v>
      </c>
      <c r="AF474" s="88">
        <f t="shared" si="682"/>
        <v>0</v>
      </c>
      <c r="AG474" s="75">
        <f t="shared" si="683"/>
        <v>0</v>
      </c>
      <c r="AH474" s="117"/>
      <c r="AI474" s="165"/>
      <c r="AJ474" s="88">
        <f t="shared" si="684"/>
        <v>0</v>
      </c>
      <c r="AK474" s="280">
        <v>0</v>
      </c>
      <c r="AL474" s="6">
        <v>9.8291999999999997E-3</v>
      </c>
      <c r="AM474" s="75">
        <f t="shared" si="685"/>
        <v>0</v>
      </c>
      <c r="AN474" s="357">
        <f t="shared" si="686"/>
        <v>0</v>
      </c>
      <c r="AO474" s="117"/>
      <c r="AP474" s="165"/>
      <c r="AQ474" s="455">
        <f t="shared" si="687"/>
        <v>0</v>
      </c>
      <c r="AR474" s="151">
        <v>5000</v>
      </c>
      <c r="AS474" s="6">
        <v>8.8453999999999998E-3</v>
      </c>
      <c r="AT474" s="72">
        <f t="shared" si="688"/>
        <v>44.226999999999997</v>
      </c>
      <c r="AU474" s="75">
        <f t="shared" si="689"/>
        <v>8.8453999999999997</v>
      </c>
      <c r="AV474" s="122"/>
      <c r="AW474" s="165"/>
      <c r="AX474" s="455">
        <f t="shared" si="690"/>
        <v>35.381599999999999</v>
      </c>
      <c r="AY474" s="151">
        <v>5000</v>
      </c>
      <c r="AZ474" s="456">
        <v>9.7298999999999997E-3</v>
      </c>
      <c r="BA474" s="72">
        <f t="shared" si="691"/>
        <v>48.649499999999996</v>
      </c>
      <c r="BB474" s="72">
        <f t="shared" si="692"/>
        <v>9.7299000000000007</v>
      </c>
      <c r="BC474" s="142"/>
      <c r="BD474" s="165"/>
      <c r="BE474" s="455">
        <f t="shared" si="693"/>
        <v>38.919599999999996</v>
      </c>
      <c r="BF474" s="151">
        <v>5000</v>
      </c>
      <c r="BG474" s="6">
        <v>1.027485E-2</v>
      </c>
      <c r="BH474" s="166">
        <f t="shared" si="694"/>
        <v>51.374250000000004</v>
      </c>
      <c r="BI474" s="166">
        <f t="shared" si="695"/>
        <v>10.274850000000001</v>
      </c>
      <c r="BJ474" s="164">
        <v>116.68</v>
      </c>
      <c r="BK474" s="165">
        <v>116.68</v>
      </c>
      <c r="BL474" s="455">
        <f t="shared" si="696"/>
        <v>-75.580600000000004</v>
      </c>
      <c r="BM474" s="151">
        <v>5000</v>
      </c>
      <c r="BN474" s="6">
        <v>1.1302299999999999E-2</v>
      </c>
      <c r="BO474" s="166">
        <f t="shared" si="697"/>
        <v>56.511499999999998</v>
      </c>
      <c r="BP474" s="166">
        <f t="shared" si="698"/>
        <v>11.302300000000001</v>
      </c>
      <c r="BQ474" s="164">
        <v>45.209200000000003</v>
      </c>
      <c r="BR474" s="165">
        <v>45.21</v>
      </c>
      <c r="BS474" s="260">
        <f t="shared" si="699"/>
        <v>0</v>
      </c>
      <c r="BT474" s="151">
        <v>5000</v>
      </c>
      <c r="BU474" s="462">
        <v>1.2206521999999999E-2</v>
      </c>
      <c r="BV474" s="190">
        <f t="shared" si="700"/>
        <v>61.032609999999998</v>
      </c>
      <c r="BW474" s="166">
        <f t="shared" si="704"/>
        <v>12.206522</v>
      </c>
      <c r="BX474" s="164">
        <v>48.826087999999999</v>
      </c>
      <c r="BY474" s="147">
        <v>48.83</v>
      </c>
      <c r="BZ474" s="371">
        <f t="shared" si="701"/>
        <v>0</v>
      </c>
      <c r="CA474" s="151">
        <v>5000</v>
      </c>
      <c r="CB474" s="6">
        <v>1.2663045E-2</v>
      </c>
      <c r="CC474" s="194">
        <f t="shared" si="702"/>
        <v>63.315224999999998</v>
      </c>
      <c r="CD474" s="465">
        <f t="shared" si="705"/>
        <v>12.663045</v>
      </c>
      <c r="CE474" s="142">
        <v>50.652180000000001</v>
      </c>
      <c r="CF474" s="204">
        <v>50.65</v>
      </c>
      <c r="CG474" s="206">
        <f t="shared" si="707"/>
        <v>0</v>
      </c>
      <c r="CH474" s="385">
        <v>0</v>
      </c>
      <c r="CI474" s="6">
        <v>1.3422827999999999E-2</v>
      </c>
      <c r="CJ474" s="348">
        <f t="shared" si="706"/>
        <v>0</v>
      </c>
      <c r="CK474" s="465">
        <f t="shared" si="708"/>
        <v>0</v>
      </c>
      <c r="CL474" s="222"/>
      <c r="CM474" s="468"/>
      <c r="CN474" s="348">
        <f t="shared" si="672"/>
        <v>0</v>
      </c>
      <c r="CO474" s="219"/>
      <c r="CP474" s="220">
        <f t="shared" si="631"/>
        <v>-1.2794000000000096</v>
      </c>
      <c r="CQ474" s="221"/>
      <c r="CR474" s="6" t="s">
        <v>1072</v>
      </c>
    </row>
    <row r="475" spans="1:97" s="2" customFormat="1" ht="15" customHeight="1">
      <c r="A475" s="41" t="s">
        <v>1116</v>
      </c>
      <c r="B475" s="6" t="s">
        <v>1117</v>
      </c>
      <c r="C475" s="6" t="s">
        <v>1065</v>
      </c>
      <c r="D475" s="274" t="s">
        <v>1025</v>
      </c>
      <c r="E475" s="234">
        <v>1443</v>
      </c>
      <c r="F475" s="448"/>
      <c r="G475" s="61" t="s">
        <v>45</v>
      </c>
      <c r="H475" s="362">
        <v>130144300</v>
      </c>
      <c r="I475" s="280"/>
      <c r="J475" s="451">
        <v>7.3845999999999998E-3</v>
      </c>
      <c r="K475" s="72">
        <f t="shared" si="673"/>
        <v>0</v>
      </c>
      <c r="L475" s="166">
        <f t="shared" si="674"/>
        <v>0</v>
      </c>
      <c r="M475" s="73"/>
      <c r="N475" s="167"/>
      <c r="O475" s="75">
        <f t="shared" si="675"/>
        <v>0</v>
      </c>
      <c r="P475" s="280"/>
      <c r="Q475" s="56">
        <v>8.123E-3</v>
      </c>
      <c r="R475" s="72">
        <f t="shared" si="676"/>
        <v>0</v>
      </c>
      <c r="S475" s="166">
        <f t="shared" si="677"/>
        <v>0</v>
      </c>
      <c r="T475" s="73"/>
      <c r="U475" s="165"/>
      <c r="V475" s="88">
        <f t="shared" si="678"/>
        <v>0</v>
      </c>
      <c r="W475" s="280"/>
      <c r="X475" s="245">
        <v>8.5859999999999999E-3</v>
      </c>
      <c r="Y475" s="88">
        <f t="shared" si="679"/>
        <v>0</v>
      </c>
      <c r="Z475" s="75">
        <f t="shared" si="680"/>
        <v>0</v>
      </c>
      <c r="AA475" s="73"/>
      <c r="AB475" s="165"/>
      <c r="AC475" s="88">
        <f t="shared" si="681"/>
        <v>0</v>
      </c>
      <c r="AD475" s="280"/>
      <c r="AE475" s="43">
        <v>9.1011000000000009E-3</v>
      </c>
      <c r="AF475" s="88">
        <f t="shared" si="682"/>
        <v>0</v>
      </c>
      <c r="AG475" s="75">
        <f t="shared" si="683"/>
        <v>0</v>
      </c>
      <c r="AH475" s="117"/>
      <c r="AI475" s="165"/>
      <c r="AJ475" s="88">
        <f t="shared" si="684"/>
        <v>0</v>
      </c>
      <c r="AK475" s="280"/>
      <c r="AL475" s="6">
        <v>9.8291999999999997E-3</v>
      </c>
      <c r="AM475" s="75">
        <f t="shared" si="685"/>
        <v>0</v>
      </c>
      <c r="AN475" s="357">
        <f t="shared" si="686"/>
        <v>0</v>
      </c>
      <c r="AO475" s="117"/>
      <c r="AP475" s="165"/>
      <c r="AQ475" s="72">
        <f t="shared" si="687"/>
        <v>0</v>
      </c>
      <c r="AR475" s="151"/>
      <c r="AS475" s="6">
        <v>8.8453999999999998E-3</v>
      </c>
      <c r="AT475" s="72">
        <f t="shared" si="688"/>
        <v>0</v>
      </c>
      <c r="AU475" s="75">
        <f t="shared" si="689"/>
        <v>0</v>
      </c>
      <c r="AV475" s="122"/>
      <c r="AW475" s="165"/>
      <c r="AX475" s="72">
        <f t="shared" si="690"/>
        <v>0</v>
      </c>
      <c r="AY475" s="151"/>
      <c r="AZ475" s="456">
        <v>9.7298999999999997E-3</v>
      </c>
      <c r="BA475" s="72">
        <f t="shared" si="691"/>
        <v>0</v>
      </c>
      <c r="BB475" s="72">
        <f t="shared" si="692"/>
        <v>0</v>
      </c>
      <c r="BC475" s="142"/>
      <c r="BD475" s="165"/>
      <c r="BE475" s="72">
        <f t="shared" si="693"/>
        <v>0</v>
      </c>
      <c r="BF475" s="151">
        <v>32200</v>
      </c>
      <c r="BG475" s="6">
        <v>1.027485E-2</v>
      </c>
      <c r="BH475" s="166">
        <f t="shared" si="694"/>
        <v>330.85016999999999</v>
      </c>
      <c r="BI475" s="166">
        <f t="shared" si="695"/>
        <v>66.170034000000001</v>
      </c>
      <c r="BJ475" s="164">
        <v>264.680136</v>
      </c>
      <c r="BK475" s="165">
        <v>264.68</v>
      </c>
      <c r="BL475" s="455">
        <f t="shared" si="696"/>
        <v>0</v>
      </c>
      <c r="BM475" s="151">
        <v>32200</v>
      </c>
      <c r="BN475" s="6">
        <v>1.1302299999999999E-2</v>
      </c>
      <c r="BO475" s="166">
        <f t="shared" si="697"/>
        <v>363.93405999999999</v>
      </c>
      <c r="BP475" s="166">
        <f t="shared" si="698"/>
        <v>72.786811999999998</v>
      </c>
      <c r="BQ475" s="164">
        <v>291.14724799999999</v>
      </c>
      <c r="BR475" s="165">
        <v>291.14999999999998</v>
      </c>
      <c r="BS475" s="260">
        <f t="shared" si="699"/>
        <v>0</v>
      </c>
      <c r="BT475" s="151">
        <v>32200</v>
      </c>
      <c r="BU475" s="462">
        <v>1.2025599999999999E-2</v>
      </c>
      <c r="BV475" s="190">
        <f t="shared" si="700"/>
        <v>387.22431999999998</v>
      </c>
      <c r="BW475" s="166"/>
      <c r="BX475" s="164">
        <v>387.22431999999998</v>
      </c>
      <c r="BY475" s="147">
        <v>387.22</v>
      </c>
      <c r="BZ475" s="371">
        <f t="shared" si="701"/>
        <v>0</v>
      </c>
      <c r="CA475" s="151">
        <v>32200</v>
      </c>
      <c r="CB475" s="6">
        <v>1.2663045E-2</v>
      </c>
      <c r="CC475" s="194">
        <f t="shared" si="702"/>
        <v>407.75004899999999</v>
      </c>
      <c r="CD475" s="465">
        <v>-0.9</v>
      </c>
      <c r="CE475" s="142">
        <v>408.65004900000002</v>
      </c>
      <c r="CF475" s="204">
        <v>408.65</v>
      </c>
      <c r="CG475" s="206">
        <f t="shared" si="707"/>
        <v>0</v>
      </c>
      <c r="CH475" s="385">
        <v>0</v>
      </c>
      <c r="CI475" s="6">
        <v>1.3422827999999999E-2</v>
      </c>
      <c r="CJ475" s="348">
        <f t="shared" si="706"/>
        <v>0</v>
      </c>
      <c r="CK475" s="465">
        <v>-0.9</v>
      </c>
      <c r="CL475" s="222"/>
      <c r="CM475" s="468"/>
      <c r="CN475" s="348">
        <f t="shared" si="672"/>
        <v>0.9</v>
      </c>
      <c r="CO475" s="219"/>
      <c r="CP475" s="220">
        <f t="shared" si="631"/>
        <v>0.9</v>
      </c>
      <c r="CQ475" s="221"/>
      <c r="CR475" s="6" t="s">
        <v>1047</v>
      </c>
    </row>
    <row r="476" spans="1:97" s="3" customFormat="1" ht="15" customHeight="1">
      <c r="A476" s="41" t="s">
        <v>1118</v>
      </c>
      <c r="B476" s="237" t="s">
        <v>1119</v>
      </c>
      <c r="C476" s="6" t="s">
        <v>1065</v>
      </c>
      <c r="D476" s="274" t="s">
        <v>1025</v>
      </c>
      <c r="E476" s="234">
        <v>1616</v>
      </c>
      <c r="F476" s="448"/>
      <c r="G476" s="61" t="s">
        <v>45</v>
      </c>
      <c r="H476" s="362">
        <v>130161601</v>
      </c>
      <c r="I476" s="280">
        <v>180500</v>
      </c>
      <c r="J476" s="451">
        <v>7.3845999999999998E-3</v>
      </c>
      <c r="K476" s="72">
        <f t="shared" si="673"/>
        <v>1332.9203</v>
      </c>
      <c r="L476" s="166">
        <f t="shared" si="674"/>
        <v>266.58406000000002</v>
      </c>
      <c r="M476" s="73">
        <v>1066.3399999999999</v>
      </c>
      <c r="N476" s="167">
        <v>1068.3399999999999</v>
      </c>
      <c r="O476" s="260">
        <f t="shared" si="675"/>
        <v>-3.7599999998292333E-3</v>
      </c>
      <c r="P476" s="280">
        <v>180500</v>
      </c>
      <c r="Q476" s="56">
        <v>8.123E-3</v>
      </c>
      <c r="R476" s="72">
        <f t="shared" si="676"/>
        <v>1466.2014999999999</v>
      </c>
      <c r="S476" s="166">
        <f t="shared" si="677"/>
        <v>293.24029999999999</v>
      </c>
      <c r="T476" s="73">
        <v>1172.96</v>
      </c>
      <c r="U476" s="165">
        <v>1172.96</v>
      </c>
      <c r="V476" s="300">
        <f t="shared" si="678"/>
        <v>1.199999999926149E-3</v>
      </c>
      <c r="W476" s="280">
        <v>180500</v>
      </c>
      <c r="X476" s="245">
        <v>8.5859999999999999E-3</v>
      </c>
      <c r="Y476" s="88">
        <f t="shared" si="679"/>
        <v>1549.7729999999999</v>
      </c>
      <c r="Z476" s="75">
        <f t="shared" si="680"/>
        <v>309.95460000000003</v>
      </c>
      <c r="AA476" s="73">
        <v>1239.82</v>
      </c>
      <c r="AB476" s="165">
        <v>1239.82</v>
      </c>
      <c r="AC476" s="300">
        <f t="shared" si="681"/>
        <v>-1.6000000000531145E-3</v>
      </c>
      <c r="AD476" s="280">
        <v>180500</v>
      </c>
      <c r="AE476" s="43">
        <v>9.1011000000000009E-3</v>
      </c>
      <c r="AF476" s="88">
        <f t="shared" si="682"/>
        <v>1642.7485500000003</v>
      </c>
      <c r="AG476" s="75">
        <f t="shared" si="683"/>
        <v>328.54971000000006</v>
      </c>
      <c r="AH476" s="117">
        <v>1314.2</v>
      </c>
      <c r="AI476" s="165">
        <v>1314.2</v>
      </c>
      <c r="AJ476" s="300">
        <f t="shared" si="684"/>
        <v>-1.1599999997997656E-3</v>
      </c>
      <c r="AK476" s="280">
        <v>180500</v>
      </c>
      <c r="AL476" s="6">
        <v>9.8291999999999997E-3</v>
      </c>
      <c r="AM476" s="75">
        <f t="shared" si="685"/>
        <v>1774.1705999999999</v>
      </c>
      <c r="AN476" s="357">
        <f t="shared" si="686"/>
        <v>354.83411999999998</v>
      </c>
      <c r="AO476" s="117">
        <v>1419.34</v>
      </c>
      <c r="AP476" s="167">
        <v>1419.34</v>
      </c>
      <c r="AQ476" s="455">
        <f t="shared" si="687"/>
        <v>-3.5199999999804277E-3</v>
      </c>
      <c r="AR476" s="139">
        <v>200000</v>
      </c>
      <c r="AS476" s="6">
        <v>8.8453999999999998E-3</v>
      </c>
      <c r="AT476" s="72">
        <f t="shared" si="688"/>
        <v>1769.08</v>
      </c>
      <c r="AU476" s="75">
        <f t="shared" si="689"/>
        <v>353.81600000000003</v>
      </c>
      <c r="AV476" s="122">
        <v>1415.27</v>
      </c>
      <c r="AW476" s="167">
        <v>1415.27</v>
      </c>
      <c r="AX476" s="455">
        <f t="shared" si="690"/>
        <v>-6.0000000000854925E-3</v>
      </c>
      <c r="AY476" s="139">
        <v>200000</v>
      </c>
      <c r="AZ476" s="456">
        <v>9.7298999999999997E-3</v>
      </c>
      <c r="BA476" s="72">
        <f t="shared" si="691"/>
        <v>1945.98</v>
      </c>
      <c r="BB476" s="72">
        <f t="shared" si="692"/>
        <v>389.19600000000003</v>
      </c>
      <c r="BC476" s="142">
        <v>1556.82</v>
      </c>
      <c r="BD476" s="165">
        <v>1556.82</v>
      </c>
      <c r="BE476" s="455">
        <f t="shared" si="693"/>
        <v>-3.5999999999830834E-2</v>
      </c>
      <c r="BF476" s="139">
        <v>200000</v>
      </c>
      <c r="BG476" s="56">
        <v>1.027485E-2</v>
      </c>
      <c r="BH476" s="166">
        <f t="shared" si="694"/>
        <v>2054.9700000000003</v>
      </c>
      <c r="BI476" s="166">
        <f t="shared" si="695"/>
        <v>410.99400000000009</v>
      </c>
      <c r="BJ476" s="164">
        <v>1643.9760000000001</v>
      </c>
      <c r="BK476" s="165">
        <v>1643.98</v>
      </c>
      <c r="BL476" s="455">
        <f t="shared" si="696"/>
        <v>0</v>
      </c>
      <c r="BM476" s="139">
        <v>200000</v>
      </c>
      <c r="BN476" s="6">
        <v>1.1302299999999999E-2</v>
      </c>
      <c r="BO476" s="166">
        <f t="shared" si="697"/>
        <v>2260.46</v>
      </c>
      <c r="BP476" s="166">
        <f t="shared" si="698"/>
        <v>452.09200000000004</v>
      </c>
      <c r="BQ476" s="164">
        <v>1808.3679999999999</v>
      </c>
      <c r="BR476" s="481"/>
      <c r="BS476" s="260">
        <f t="shared" si="699"/>
        <v>0</v>
      </c>
      <c r="BT476" s="139">
        <v>200000</v>
      </c>
      <c r="BU476" s="462">
        <v>1.2206521999999999E-2</v>
      </c>
      <c r="BV476" s="190">
        <f t="shared" si="700"/>
        <v>2441.3044</v>
      </c>
      <c r="BW476" s="166">
        <f t="shared" si="704"/>
        <v>488.26088000000004</v>
      </c>
      <c r="BX476" s="164">
        <v>1953.0435199999999</v>
      </c>
      <c r="BY476" s="147">
        <v>1953.04</v>
      </c>
      <c r="BZ476" s="371">
        <f t="shared" si="701"/>
        <v>0</v>
      </c>
      <c r="CA476" s="139">
        <v>200000</v>
      </c>
      <c r="CB476" s="6">
        <v>1.2663045E-2</v>
      </c>
      <c r="CC476" s="194">
        <f t="shared" si="702"/>
        <v>2532.6089999999999</v>
      </c>
      <c r="CD476" s="465">
        <f t="shared" si="705"/>
        <v>506.52179999999998</v>
      </c>
      <c r="CE476" s="142">
        <v>2026.0871999999999</v>
      </c>
      <c r="CF476" s="204">
        <v>2026.09</v>
      </c>
      <c r="CG476" s="206">
        <f t="shared" si="707"/>
        <v>0</v>
      </c>
      <c r="CH476" s="385">
        <v>322000</v>
      </c>
      <c r="CI476" s="6">
        <v>1.3422827999999999E-2</v>
      </c>
      <c r="CJ476" s="348">
        <f t="shared" si="706"/>
        <v>4322.1506159999999</v>
      </c>
      <c r="CK476" s="465">
        <f t="shared" ref="CK476:CK481" si="709">CJ476*20%</f>
        <v>864.43012320000003</v>
      </c>
      <c r="CL476" s="222"/>
      <c r="CM476" s="468"/>
      <c r="CN476" s="348">
        <f t="shared" si="672"/>
        <v>3457.7204928000001</v>
      </c>
      <c r="CO476" s="219"/>
      <c r="CP476" s="220">
        <f t="shared" si="631"/>
        <v>3457.6696528000002</v>
      </c>
      <c r="CQ476" s="221">
        <v>0</v>
      </c>
      <c r="CR476" s="6" t="s">
        <v>1120</v>
      </c>
    </row>
    <row r="477" spans="1:97" s="3" customFormat="1" ht="15" customHeight="1">
      <c r="A477" s="41" t="s">
        <v>1121</v>
      </c>
      <c r="B477" s="237" t="s">
        <v>71</v>
      </c>
      <c r="C477" s="6" t="s">
        <v>1065</v>
      </c>
      <c r="D477" s="274" t="s">
        <v>1025</v>
      </c>
      <c r="E477" s="234">
        <v>1692</v>
      </c>
      <c r="F477" s="448"/>
      <c r="G477" s="61" t="s">
        <v>45</v>
      </c>
      <c r="H477" s="191">
        <v>130169200</v>
      </c>
      <c r="I477" s="280">
        <v>182000</v>
      </c>
      <c r="J477" s="451"/>
      <c r="K477" s="72">
        <f t="shared" si="673"/>
        <v>0</v>
      </c>
      <c r="L477" s="166">
        <f t="shared" si="674"/>
        <v>0</v>
      </c>
      <c r="M477" s="73"/>
      <c r="N477" s="167"/>
      <c r="O477" s="75">
        <f t="shared" si="675"/>
        <v>0</v>
      </c>
      <c r="P477" s="280">
        <v>182000</v>
      </c>
      <c r="Q477" s="56"/>
      <c r="R477" s="72">
        <f t="shared" si="676"/>
        <v>0</v>
      </c>
      <c r="S477" s="166">
        <f t="shared" si="677"/>
        <v>0</v>
      </c>
      <c r="T477" s="73"/>
      <c r="U477" s="165"/>
      <c r="V477" s="88">
        <f t="shared" si="678"/>
        <v>0</v>
      </c>
      <c r="W477" s="280">
        <v>182000</v>
      </c>
      <c r="X477" s="245"/>
      <c r="Y477" s="88">
        <f t="shared" si="679"/>
        <v>0</v>
      </c>
      <c r="Z477" s="75">
        <f t="shared" si="680"/>
        <v>0</v>
      </c>
      <c r="AA477" s="73"/>
      <c r="AB477" s="165"/>
      <c r="AC477" s="88">
        <f t="shared" si="681"/>
        <v>0</v>
      </c>
      <c r="AD477" s="280">
        <v>182000</v>
      </c>
      <c r="AE477" s="43"/>
      <c r="AF477" s="88">
        <f t="shared" si="682"/>
        <v>0</v>
      </c>
      <c r="AG477" s="75">
        <f t="shared" si="683"/>
        <v>0</v>
      </c>
      <c r="AH477" s="117"/>
      <c r="AI477" s="165"/>
      <c r="AJ477" s="88">
        <f t="shared" si="684"/>
        <v>0</v>
      </c>
      <c r="AK477" s="280">
        <v>182000</v>
      </c>
      <c r="AL477" s="6"/>
      <c r="AM477" s="75">
        <f t="shared" si="685"/>
        <v>0</v>
      </c>
      <c r="AN477" s="357">
        <f t="shared" si="686"/>
        <v>0</v>
      </c>
      <c r="AO477" s="117"/>
      <c r="AP477" s="165"/>
      <c r="AQ477" s="72">
        <f t="shared" si="687"/>
        <v>0</v>
      </c>
      <c r="AR477" s="139">
        <v>185000</v>
      </c>
      <c r="AS477" s="6"/>
      <c r="AT477" s="72">
        <f t="shared" si="688"/>
        <v>0</v>
      </c>
      <c r="AU477" s="75">
        <f t="shared" si="689"/>
        <v>0</v>
      </c>
      <c r="AV477" s="122"/>
      <c r="AW477" s="165"/>
      <c r="AX477" s="72">
        <f t="shared" si="690"/>
        <v>0</v>
      </c>
      <c r="AY477" s="139">
        <v>185000</v>
      </c>
      <c r="AZ477" s="456"/>
      <c r="BA477" s="72">
        <f t="shared" si="691"/>
        <v>0</v>
      </c>
      <c r="BB477" s="72">
        <f t="shared" si="692"/>
        <v>0</v>
      </c>
      <c r="BC477" s="142"/>
      <c r="BD477" s="165"/>
      <c r="BE477" s="72">
        <f t="shared" si="693"/>
        <v>0</v>
      </c>
      <c r="BF477" s="139">
        <v>185000</v>
      </c>
      <c r="BG477" s="56"/>
      <c r="BH477" s="166">
        <f t="shared" si="694"/>
        <v>0</v>
      </c>
      <c r="BI477" s="166">
        <f t="shared" si="695"/>
        <v>0</v>
      </c>
      <c r="BJ477" s="253"/>
      <c r="BK477" s="165"/>
      <c r="BL477" s="168">
        <f t="shared" si="696"/>
        <v>0</v>
      </c>
      <c r="BM477" s="139">
        <v>185000</v>
      </c>
      <c r="BN477" s="6"/>
      <c r="BO477" s="166">
        <f t="shared" si="697"/>
        <v>0</v>
      </c>
      <c r="BP477" s="166">
        <f t="shared" si="698"/>
        <v>0</v>
      </c>
      <c r="BQ477" s="164"/>
      <c r="BR477" s="165"/>
      <c r="BS477" s="166">
        <f t="shared" si="699"/>
        <v>0</v>
      </c>
      <c r="BT477" s="139">
        <v>185000</v>
      </c>
      <c r="BU477" s="462">
        <v>1.2025599999999999E-2</v>
      </c>
      <c r="BV477" s="190">
        <f t="shared" si="700"/>
        <v>2224.7359999999999</v>
      </c>
      <c r="BW477" s="166"/>
      <c r="BX477" s="253"/>
      <c r="BY477" s="147"/>
      <c r="BZ477" s="371">
        <f t="shared" si="701"/>
        <v>2224.7359999999999</v>
      </c>
      <c r="CA477" s="139">
        <v>185000</v>
      </c>
      <c r="CB477" s="6">
        <v>8.3529999999999997E-4</v>
      </c>
      <c r="CC477" s="194">
        <f t="shared" si="702"/>
        <v>154.53049999999999</v>
      </c>
      <c r="CD477" s="465">
        <f>CC477*35%</f>
        <v>54.085674999999995</v>
      </c>
      <c r="CE477" s="142">
        <v>100.44482499999999</v>
      </c>
      <c r="CF477" s="204">
        <v>100.44</v>
      </c>
      <c r="CG477" s="194">
        <f t="shared" si="707"/>
        <v>0</v>
      </c>
      <c r="CH477" s="385">
        <v>0</v>
      </c>
      <c r="CI477" s="6"/>
      <c r="CJ477" s="348">
        <f t="shared" si="706"/>
        <v>0</v>
      </c>
      <c r="CK477" s="465">
        <f>CJ477*35%</f>
        <v>0</v>
      </c>
      <c r="CL477" s="222">
        <v>2224.7399999999998</v>
      </c>
      <c r="CM477" s="468"/>
      <c r="CN477" s="348">
        <f t="shared" si="672"/>
        <v>-2224.7399999999998</v>
      </c>
      <c r="CO477" s="219"/>
      <c r="CP477" s="220">
        <f t="shared" si="631"/>
        <v>-3.9999999999054126E-3</v>
      </c>
      <c r="CQ477" s="221"/>
      <c r="CR477" s="56" t="s">
        <v>1122</v>
      </c>
    </row>
    <row r="478" spans="1:97" s="3" customFormat="1" ht="15" customHeight="1">
      <c r="A478" s="41" t="s">
        <v>1123</v>
      </c>
      <c r="B478" s="41" t="s">
        <v>1124</v>
      </c>
      <c r="C478" s="6" t="s">
        <v>1065</v>
      </c>
      <c r="D478" s="274" t="s">
        <v>1025</v>
      </c>
      <c r="E478" s="43">
        <v>1771</v>
      </c>
      <c r="F478" s="448"/>
      <c r="G478" s="51" t="s">
        <v>45</v>
      </c>
      <c r="H478" s="191">
        <v>130177101</v>
      </c>
      <c r="I478" s="280">
        <v>6895000</v>
      </c>
      <c r="J478" s="451">
        <v>7.3845999999999998E-3</v>
      </c>
      <c r="K478" s="72">
        <f t="shared" si="673"/>
        <v>50916.816999999995</v>
      </c>
      <c r="L478" s="166">
        <f t="shared" si="674"/>
        <v>10183.3634</v>
      </c>
      <c r="M478" s="73">
        <v>40733.480000000003</v>
      </c>
      <c r="N478" s="165">
        <v>40733.480000000003</v>
      </c>
      <c r="O478" s="260">
        <f t="shared" si="675"/>
        <v>-2.6400000009743962E-2</v>
      </c>
      <c r="P478" s="280">
        <v>6895000</v>
      </c>
      <c r="Q478" s="56">
        <v>8.123E-3</v>
      </c>
      <c r="R478" s="72">
        <f t="shared" si="676"/>
        <v>56008.084999999999</v>
      </c>
      <c r="S478" s="166">
        <f t="shared" si="677"/>
        <v>11201.617</v>
      </c>
      <c r="T478" s="73">
        <v>44806.47</v>
      </c>
      <c r="U478" s="165">
        <v>44806.47</v>
      </c>
      <c r="V478" s="300">
        <f t="shared" si="678"/>
        <v>-2.0000000004074536E-3</v>
      </c>
      <c r="W478" s="280">
        <v>6895000</v>
      </c>
      <c r="X478" s="245">
        <v>8.5859999999999999E-3</v>
      </c>
      <c r="Y478" s="88">
        <f t="shared" si="679"/>
        <v>59200.47</v>
      </c>
      <c r="Z478" s="75">
        <f t="shared" si="680"/>
        <v>11840.094000000001</v>
      </c>
      <c r="AA478" s="73">
        <v>47360.38</v>
      </c>
      <c r="AB478" s="165">
        <v>47360.39</v>
      </c>
      <c r="AC478" s="300">
        <f t="shared" si="681"/>
        <v>-3.9999999935389496E-3</v>
      </c>
      <c r="AD478" s="280">
        <v>6895000</v>
      </c>
      <c r="AE478" s="43">
        <v>9.1011000000000009E-3</v>
      </c>
      <c r="AF478" s="88">
        <f t="shared" si="682"/>
        <v>62752.084500000004</v>
      </c>
      <c r="AG478" s="75">
        <f t="shared" si="683"/>
        <v>12550.416900000002</v>
      </c>
      <c r="AH478" s="117">
        <v>50201.99</v>
      </c>
      <c r="AI478" s="165">
        <v>50201.99</v>
      </c>
      <c r="AJ478" s="300">
        <f t="shared" si="684"/>
        <v>-0.32239999999728752</v>
      </c>
      <c r="AK478" s="280">
        <v>6895000</v>
      </c>
      <c r="AL478" s="6">
        <v>9.8291999999999997E-3</v>
      </c>
      <c r="AM478" s="75">
        <f t="shared" si="685"/>
        <v>67772.334000000003</v>
      </c>
      <c r="AN478" s="357">
        <f t="shared" si="686"/>
        <v>13554.466800000002</v>
      </c>
      <c r="AO478" s="117">
        <v>54218.14</v>
      </c>
      <c r="AP478" s="165">
        <v>54218.14</v>
      </c>
      <c r="AQ478" s="455">
        <f t="shared" si="687"/>
        <v>-0.27279999999882421</v>
      </c>
      <c r="AR478" s="139">
        <v>6985000</v>
      </c>
      <c r="AS478" s="6">
        <v>8.8453999999999998E-3</v>
      </c>
      <c r="AT478" s="72">
        <f t="shared" si="688"/>
        <v>61785.118999999999</v>
      </c>
      <c r="AU478" s="75">
        <f t="shared" si="689"/>
        <v>12357.023800000001</v>
      </c>
      <c r="AV478" s="122">
        <v>49428.26</v>
      </c>
      <c r="AW478" s="165">
        <v>49428.26</v>
      </c>
      <c r="AX478" s="455">
        <f t="shared" si="690"/>
        <v>-0.16480000000592554</v>
      </c>
      <c r="AY478" s="139">
        <v>6985000</v>
      </c>
      <c r="AZ478" s="456">
        <v>9.7298999999999997E-3</v>
      </c>
      <c r="BA478" s="72">
        <f t="shared" si="691"/>
        <v>67963.351500000004</v>
      </c>
      <c r="BB478" s="72">
        <f t="shared" si="692"/>
        <v>13592.670300000002</v>
      </c>
      <c r="BC478" s="142">
        <v>54370.68</v>
      </c>
      <c r="BD478" s="165">
        <v>54370.68</v>
      </c>
      <c r="BE478" s="455">
        <f t="shared" si="693"/>
        <v>1.2000000060652383E-3</v>
      </c>
      <c r="BF478" s="139">
        <v>6985000</v>
      </c>
      <c r="BG478" s="56">
        <v>1.027485E-2</v>
      </c>
      <c r="BH478" s="166">
        <f t="shared" si="694"/>
        <v>71769.827250000002</v>
      </c>
      <c r="BI478" s="166">
        <f t="shared" si="695"/>
        <v>14353.965450000002</v>
      </c>
      <c r="BJ478" s="485">
        <v>57415.861799999999</v>
      </c>
      <c r="BK478" s="481"/>
      <c r="BL478" s="168">
        <f t="shared" si="696"/>
        <v>0</v>
      </c>
      <c r="BM478" s="139">
        <v>6985000</v>
      </c>
      <c r="BN478" s="6">
        <v>1.1302299999999999E-2</v>
      </c>
      <c r="BO478" s="166">
        <f t="shared" si="697"/>
        <v>78946.565499999997</v>
      </c>
      <c r="BP478" s="166">
        <f t="shared" si="698"/>
        <v>15789.313099999999</v>
      </c>
      <c r="BQ478" s="164">
        <v>63157.252399999998</v>
      </c>
      <c r="BR478" s="481"/>
      <c r="BS478" s="166">
        <f t="shared" si="699"/>
        <v>0</v>
      </c>
      <c r="BT478" s="139">
        <v>6985000</v>
      </c>
      <c r="BU478" s="462">
        <v>1.2206521999999999E-2</v>
      </c>
      <c r="BV478" s="190">
        <f t="shared" si="700"/>
        <v>85262.556169999996</v>
      </c>
      <c r="BW478" s="166">
        <f t="shared" si="704"/>
        <v>17052.511234000001</v>
      </c>
      <c r="BX478" s="164">
        <v>68210.044936000006</v>
      </c>
      <c r="BY478" s="147">
        <v>68210.039999999994</v>
      </c>
      <c r="BZ478" s="371">
        <f t="shared" si="701"/>
        <v>0</v>
      </c>
      <c r="CA478" s="139">
        <v>6985000</v>
      </c>
      <c r="CB478" s="6">
        <v>1.2663045E-2</v>
      </c>
      <c r="CC478" s="194">
        <f t="shared" si="702"/>
        <v>88451.369324999992</v>
      </c>
      <c r="CD478" s="465">
        <f t="shared" si="705"/>
        <v>17690.273864999999</v>
      </c>
      <c r="CE478" s="142">
        <v>70761.095459999997</v>
      </c>
      <c r="CF478" s="204">
        <v>70761.100000000006</v>
      </c>
      <c r="CG478" s="206">
        <f t="shared" si="707"/>
        <v>0</v>
      </c>
      <c r="CH478" s="385">
        <v>12387000</v>
      </c>
      <c r="CI478" s="6">
        <v>1.3422827999999999E-2</v>
      </c>
      <c r="CJ478" s="348">
        <f t="shared" si="706"/>
        <v>166268.57043599998</v>
      </c>
      <c r="CK478" s="465">
        <f t="shared" si="709"/>
        <v>33253.714087199995</v>
      </c>
      <c r="CL478" s="222"/>
      <c r="CM478" s="468"/>
      <c r="CN478" s="348">
        <f t="shared" si="672"/>
        <v>133014.85634879998</v>
      </c>
      <c r="CO478" s="219"/>
      <c r="CP478" s="220">
        <f t="shared" si="631"/>
        <v>133014.06514879997</v>
      </c>
      <c r="CQ478" s="221">
        <v>0</v>
      </c>
      <c r="CR478" s="492" t="s">
        <v>1125</v>
      </c>
    </row>
    <row r="479" spans="1:97" s="3" customFormat="1" ht="15" customHeight="1">
      <c r="A479" s="450" t="s">
        <v>1126</v>
      </c>
      <c r="B479" s="41" t="s">
        <v>1127</v>
      </c>
      <c r="C479" s="6" t="s">
        <v>1065</v>
      </c>
      <c r="D479" s="274" t="s">
        <v>1025</v>
      </c>
      <c r="E479" s="43">
        <v>2557</v>
      </c>
      <c r="F479" s="448"/>
      <c r="G479" s="51" t="s">
        <v>1128</v>
      </c>
      <c r="H479" s="191"/>
      <c r="I479" s="280"/>
      <c r="J479" s="451"/>
      <c r="K479" s="72"/>
      <c r="L479" s="166"/>
      <c r="M479" s="73"/>
      <c r="N479" s="165"/>
      <c r="O479" s="260"/>
      <c r="P479" s="280"/>
      <c r="Q479" s="56"/>
      <c r="R479" s="72"/>
      <c r="S479" s="166"/>
      <c r="T479" s="73"/>
      <c r="U479" s="165"/>
      <c r="V479" s="300"/>
      <c r="W479" s="280"/>
      <c r="X479" s="245"/>
      <c r="Y479" s="88"/>
      <c r="Z479" s="75"/>
      <c r="AA479" s="73"/>
      <c r="AB479" s="165"/>
      <c r="AC479" s="300"/>
      <c r="AD479" s="280"/>
      <c r="AE479" s="43"/>
      <c r="AF479" s="88"/>
      <c r="AG479" s="75"/>
      <c r="AH479" s="117"/>
      <c r="AI479" s="165"/>
      <c r="AJ479" s="300"/>
      <c r="AK479" s="280"/>
      <c r="AL479" s="6"/>
      <c r="AM479" s="75"/>
      <c r="AN479" s="357"/>
      <c r="AO479" s="117"/>
      <c r="AP479" s="165"/>
      <c r="AQ479" s="455"/>
      <c r="AR479" s="139"/>
      <c r="AS479" s="6"/>
      <c r="AT479" s="72"/>
      <c r="AU479" s="75"/>
      <c r="AV479" s="122"/>
      <c r="AW479" s="165"/>
      <c r="AX479" s="455"/>
      <c r="AY479" s="139"/>
      <c r="AZ479" s="456"/>
      <c r="BA479" s="72"/>
      <c r="BB479" s="72"/>
      <c r="BC479" s="142"/>
      <c r="BD479" s="165"/>
      <c r="BE479" s="455"/>
      <c r="BF479" s="139"/>
      <c r="BG479" s="56"/>
      <c r="BH479" s="166"/>
      <c r="BI479" s="166"/>
      <c r="BJ479" s="485"/>
      <c r="BK479" s="481"/>
      <c r="BL479" s="168"/>
      <c r="BM479" s="139"/>
      <c r="BN479" s="6"/>
      <c r="BO479" s="166"/>
      <c r="BP479" s="166"/>
      <c r="BQ479" s="164"/>
      <c r="BR479" s="481"/>
      <c r="BS479" s="166"/>
      <c r="BT479" s="139"/>
      <c r="BU479" s="462"/>
      <c r="BV479" s="190"/>
      <c r="BW479" s="166"/>
      <c r="BX479" s="164"/>
      <c r="BY479" s="147"/>
      <c r="BZ479" s="371"/>
      <c r="CA479" s="139">
        <v>920000</v>
      </c>
      <c r="CB479" s="6"/>
      <c r="CC479" s="194"/>
      <c r="CD479" s="465"/>
      <c r="CE479" s="142"/>
      <c r="CF479" s="204"/>
      <c r="CG479" s="206"/>
      <c r="CH479" s="385"/>
      <c r="CI479" s="6"/>
      <c r="CJ479" s="348"/>
      <c r="CK479" s="465"/>
      <c r="CL479" s="222"/>
      <c r="CM479" s="468"/>
      <c r="CN479" s="348"/>
      <c r="CO479" s="219"/>
      <c r="CP479" s="220">
        <f t="shared" si="631"/>
        <v>0</v>
      </c>
      <c r="CQ479" s="221"/>
      <c r="CR479" s="492"/>
    </row>
    <row r="480" spans="1:97" s="2" customFormat="1" ht="15" customHeight="1">
      <c r="A480" s="41" t="s">
        <v>1126</v>
      </c>
      <c r="B480" s="6" t="s">
        <v>1129</v>
      </c>
      <c r="C480" s="6" t="s">
        <v>1065</v>
      </c>
      <c r="D480" s="274" t="s">
        <v>1025</v>
      </c>
      <c r="E480" s="43">
        <v>2570</v>
      </c>
      <c r="F480" s="448"/>
      <c r="G480" s="41" t="s">
        <v>41</v>
      </c>
      <c r="H480" s="362">
        <v>130257000</v>
      </c>
      <c r="I480" s="280">
        <v>32100</v>
      </c>
      <c r="J480" s="451">
        <v>7.3845999999999998E-3</v>
      </c>
      <c r="K480" s="72">
        <f>I480*J480</f>
        <v>237.04566</v>
      </c>
      <c r="L480" s="166">
        <f>K480*20%</f>
        <v>47.409132</v>
      </c>
      <c r="M480" s="73"/>
      <c r="N480" s="165"/>
      <c r="O480" s="260">
        <f>K480-L480-M480</f>
        <v>189.636528</v>
      </c>
      <c r="P480" s="280">
        <v>32100</v>
      </c>
      <c r="Q480" s="56">
        <v>8.123E-3</v>
      </c>
      <c r="R480" s="72">
        <f>P480*Q480</f>
        <v>260.74829999999997</v>
      </c>
      <c r="S480" s="166">
        <f>R480*20%</f>
        <v>52.149659999999997</v>
      </c>
      <c r="T480" s="73"/>
      <c r="U480" s="165"/>
      <c r="V480" s="300">
        <f>R480-S480-T480</f>
        <v>208.59863999999999</v>
      </c>
      <c r="W480" s="280">
        <v>32100</v>
      </c>
      <c r="X480" s="245">
        <v>8.5859999999999999E-3</v>
      </c>
      <c r="Y480" s="88">
        <f>W480*X480</f>
        <v>275.61059999999998</v>
      </c>
      <c r="Z480" s="75">
        <f>Y480*20%</f>
        <v>55.122119999999995</v>
      </c>
      <c r="AA480" s="73"/>
      <c r="AB480" s="165"/>
      <c r="AC480" s="300">
        <f>Y480-Z480-AA480</f>
        <v>220.48847999999998</v>
      </c>
      <c r="AD480" s="280">
        <v>32100</v>
      </c>
      <c r="AE480" s="43">
        <v>9.1011000000000009E-3</v>
      </c>
      <c r="AF480" s="88">
        <f>AD480*AE480</f>
        <v>292.14531000000005</v>
      </c>
      <c r="AG480" s="75">
        <f>AF480*20%</f>
        <v>58.429062000000016</v>
      </c>
      <c r="AH480" s="117"/>
      <c r="AI480" s="165"/>
      <c r="AJ480" s="300">
        <f>AF480-AG480-AH480</f>
        <v>233.71624800000004</v>
      </c>
      <c r="AK480" s="280">
        <v>32100</v>
      </c>
      <c r="AL480" s="6">
        <v>9.8291999999999997E-3</v>
      </c>
      <c r="AM480" s="75">
        <f>AK480*AL480</f>
        <v>315.51731999999998</v>
      </c>
      <c r="AN480" s="357">
        <f>AM480*20%</f>
        <v>63.103464000000002</v>
      </c>
      <c r="AO480" s="117"/>
      <c r="AP480" s="165"/>
      <c r="AQ480" s="455">
        <f>AM480-AN480-AO480</f>
        <v>252.41385599999998</v>
      </c>
      <c r="AR480" s="151">
        <v>36000</v>
      </c>
      <c r="AS480" s="6">
        <v>8.8453999999999998E-3</v>
      </c>
      <c r="AT480" s="72">
        <f>AR480*AS480</f>
        <v>318.43439999999998</v>
      </c>
      <c r="AU480" s="75">
        <f>AT480*20%</f>
        <v>63.686880000000002</v>
      </c>
      <c r="AV480" s="122"/>
      <c r="AW480" s="165"/>
      <c r="AX480" s="455">
        <f>AT480-AU480-AV480</f>
        <v>254.74751999999998</v>
      </c>
      <c r="AY480" s="151">
        <v>36000</v>
      </c>
      <c r="AZ480" s="456">
        <v>9.7298999999999997E-3</v>
      </c>
      <c r="BA480" s="72">
        <f>AY480*AZ480</f>
        <v>350.27639999999997</v>
      </c>
      <c r="BB480" s="72">
        <f>BA480*20%</f>
        <v>70.055279999999996</v>
      </c>
      <c r="BC480" s="142"/>
      <c r="BD480" s="165"/>
      <c r="BE480" s="455">
        <f>BA480-BB480-BC480</f>
        <v>280.22111999999998</v>
      </c>
      <c r="BF480" s="151">
        <v>36000</v>
      </c>
      <c r="BG480" s="6">
        <v>1.027485E-2</v>
      </c>
      <c r="BH480" s="166">
        <f>BF480*BG480</f>
        <v>369.89460000000003</v>
      </c>
      <c r="BI480" s="166">
        <f>BH480*20%</f>
        <v>73.978920000000002</v>
      </c>
      <c r="BJ480" s="164">
        <v>2299.69</v>
      </c>
      <c r="BK480" s="165">
        <v>2299.69</v>
      </c>
      <c r="BL480" s="455">
        <f>BH480-BI480-BJ480</f>
        <v>-2003.77432</v>
      </c>
      <c r="BM480" s="151">
        <v>36000</v>
      </c>
      <c r="BN480" s="6">
        <v>1.1302299999999999E-2</v>
      </c>
      <c r="BO480" s="166">
        <f>BM480*BN480</f>
        <v>406.88279999999997</v>
      </c>
      <c r="BP480" s="166">
        <f>BO480*20%</f>
        <v>81.376559999999998</v>
      </c>
      <c r="BQ480" s="164">
        <v>325.50623999999999</v>
      </c>
      <c r="BR480" s="165">
        <v>325.51</v>
      </c>
      <c r="BS480" s="260">
        <f>BO480-BP480-BQ480</f>
        <v>0</v>
      </c>
      <c r="BT480" s="151">
        <v>36000</v>
      </c>
      <c r="BU480" s="462">
        <v>1.2025599999999999E-2</v>
      </c>
      <c r="BV480" s="190">
        <f>BT480*BU480</f>
        <v>432.92159999999996</v>
      </c>
      <c r="BW480" s="166"/>
      <c r="BX480" s="164">
        <v>432.92160000000001</v>
      </c>
      <c r="BY480" s="147">
        <v>432.92</v>
      </c>
      <c r="BZ480" s="371">
        <f>BV480-BX480-BW480</f>
        <v>-5.6843418860808015E-14</v>
      </c>
      <c r="CA480" s="151">
        <v>36000</v>
      </c>
      <c r="CB480" s="6">
        <v>1.2663045E-2</v>
      </c>
      <c r="CC480" s="194">
        <f>CA480*CB480</f>
        <v>455.86962</v>
      </c>
      <c r="CD480" s="465"/>
      <c r="CE480" s="142">
        <v>455.86962</v>
      </c>
      <c r="CF480" s="204">
        <v>455.87</v>
      </c>
      <c r="CG480" s="206">
        <f>CC480-CD480-CE480</f>
        <v>0</v>
      </c>
      <c r="CH480" s="385">
        <v>96000</v>
      </c>
      <c r="CI480" s="6">
        <v>1.3422827999999999E-2</v>
      </c>
      <c r="CJ480" s="348">
        <f t="shared" ref="CJ480:CJ492" si="710">CH480*CI480</f>
        <v>1288.591488</v>
      </c>
      <c r="CK480" s="465"/>
      <c r="CL480" s="222"/>
      <c r="CM480" s="468"/>
      <c r="CN480" s="348">
        <f t="shared" ref="CN480:CN492" si="711">CJ480-CK480-CL480</f>
        <v>1288.591488</v>
      </c>
      <c r="CO480" s="219"/>
      <c r="CP480" s="220">
        <f t="shared" si="631"/>
        <v>924.63955999999985</v>
      </c>
      <c r="CQ480" s="221"/>
      <c r="CR480" s="6" t="s">
        <v>1072</v>
      </c>
      <c r="CS480" s="226"/>
    </row>
    <row r="481" spans="1:97" s="2" customFormat="1" ht="15" customHeight="1">
      <c r="A481" s="41" t="s">
        <v>1130</v>
      </c>
      <c r="B481" s="6" t="s">
        <v>1131</v>
      </c>
      <c r="C481" s="6" t="s">
        <v>1065</v>
      </c>
      <c r="D481" s="274" t="s">
        <v>1025</v>
      </c>
      <c r="E481" s="43">
        <v>2557</v>
      </c>
      <c r="F481" s="448"/>
      <c r="G481" s="474" t="s">
        <v>1057</v>
      </c>
      <c r="H481" s="362">
        <v>140255700</v>
      </c>
      <c r="I481" s="280">
        <v>805000</v>
      </c>
      <c r="J481" s="451"/>
      <c r="K481" s="72"/>
      <c r="L481" s="166"/>
      <c r="M481" s="73"/>
      <c r="N481" s="165"/>
      <c r="O481" s="260"/>
      <c r="P481" s="280"/>
      <c r="Q481" s="56"/>
      <c r="R481" s="72"/>
      <c r="S481" s="166"/>
      <c r="T481" s="73"/>
      <c r="U481" s="165"/>
      <c r="V481" s="300"/>
      <c r="W481" s="280"/>
      <c r="X481" s="245"/>
      <c r="Y481" s="88"/>
      <c r="Z481" s="75"/>
      <c r="AA481" s="73"/>
      <c r="AB481" s="165"/>
      <c r="AC481" s="300"/>
      <c r="AD481" s="280"/>
      <c r="AE481" s="43"/>
      <c r="AF481" s="88"/>
      <c r="AG481" s="75"/>
      <c r="AH481" s="117"/>
      <c r="AI481" s="165"/>
      <c r="AJ481" s="300"/>
      <c r="AK481" s="280">
        <v>805000</v>
      </c>
      <c r="AL481" s="6"/>
      <c r="AM481" s="75"/>
      <c r="AN481" s="357"/>
      <c r="AO481" s="117"/>
      <c r="AP481" s="165"/>
      <c r="AQ481" s="72"/>
      <c r="AR481" s="151">
        <v>920000</v>
      </c>
      <c r="AS481" s="6"/>
      <c r="AT481" s="72"/>
      <c r="AU481" s="75"/>
      <c r="AV481" s="122"/>
      <c r="AW481" s="165"/>
      <c r="AX481" s="72"/>
      <c r="AY481" s="151">
        <v>920000</v>
      </c>
      <c r="AZ481" s="456"/>
      <c r="BA481" s="72"/>
      <c r="BB481" s="72"/>
      <c r="BC481" s="142"/>
      <c r="BD481" s="165"/>
      <c r="BE481" s="72"/>
      <c r="BF481" s="151">
        <v>920000</v>
      </c>
      <c r="BG481" s="6"/>
      <c r="BH481" s="166"/>
      <c r="BI481" s="166"/>
      <c r="BJ481" s="164"/>
      <c r="BK481" s="165"/>
      <c r="BL481" s="168"/>
      <c r="BM481" s="151">
        <v>920000</v>
      </c>
      <c r="BN481" s="6"/>
      <c r="BO481" s="166"/>
      <c r="BP481" s="166"/>
      <c r="BQ481" s="164"/>
      <c r="BR481" s="165"/>
      <c r="BS481" s="166"/>
      <c r="BT481" s="151">
        <v>920000</v>
      </c>
      <c r="BU481" s="56">
        <v>1.2206521999999999E-2</v>
      </c>
      <c r="BV481" s="190">
        <f>BT481*BU481</f>
        <v>11230.000239999999</v>
      </c>
      <c r="BW481" s="166">
        <f>BV481*20%</f>
        <v>2246.0000479999999</v>
      </c>
      <c r="BX481" s="164"/>
      <c r="BY481" s="147">
        <v>8984</v>
      </c>
      <c r="BZ481" s="371">
        <v>0</v>
      </c>
      <c r="CA481" s="151">
        <v>920000</v>
      </c>
      <c r="CB481" s="6">
        <v>1.2663045E-2</v>
      </c>
      <c r="CC481" s="194">
        <f>CA481*CB481</f>
        <v>11650.001399999999</v>
      </c>
      <c r="CD481" s="465">
        <f>CC481*20%</f>
        <v>2330.0002799999997</v>
      </c>
      <c r="CE481" s="142"/>
      <c r="CF481" s="204">
        <v>9320</v>
      </c>
      <c r="CG481" s="206">
        <v>0</v>
      </c>
      <c r="CH481" s="385"/>
      <c r="CI481" s="6">
        <v>1.3422827999999999E-2</v>
      </c>
      <c r="CJ481" s="348">
        <f t="shared" si="710"/>
        <v>0</v>
      </c>
      <c r="CK481" s="465">
        <f t="shared" si="709"/>
        <v>0</v>
      </c>
      <c r="CL481" s="222"/>
      <c r="CM481" s="468"/>
      <c r="CN481" s="348">
        <f t="shared" si="711"/>
        <v>0</v>
      </c>
      <c r="CO481" s="219"/>
      <c r="CP481" s="220">
        <f t="shared" si="631"/>
        <v>0</v>
      </c>
      <c r="CQ481" s="221"/>
      <c r="CR481" s="6"/>
      <c r="CS481" s="227" t="s">
        <v>42</v>
      </c>
    </row>
    <row r="482" spans="1:97" s="2" customFormat="1" ht="15" customHeight="1">
      <c r="A482" s="41" t="s">
        <v>1132</v>
      </c>
      <c r="B482" s="6" t="s">
        <v>1133</v>
      </c>
      <c r="C482" s="2" t="s">
        <v>1134</v>
      </c>
      <c r="D482" s="274" t="s">
        <v>1025</v>
      </c>
      <c r="E482" s="43">
        <v>887</v>
      </c>
      <c r="F482" s="448">
        <v>7</v>
      </c>
      <c r="G482" s="51" t="s">
        <v>45</v>
      </c>
      <c r="H482" s="362"/>
      <c r="I482" s="280"/>
      <c r="J482" s="451"/>
      <c r="K482" s="72"/>
      <c r="L482" s="166"/>
      <c r="M482" s="73"/>
      <c r="N482" s="165"/>
      <c r="O482" s="260"/>
      <c r="P482" s="280"/>
      <c r="Q482" s="56"/>
      <c r="R482" s="72"/>
      <c r="S482" s="166"/>
      <c r="T482" s="73"/>
      <c r="U482" s="165"/>
      <c r="V482" s="300"/>
      <c r="W482" s="280"/>
      <c r="X482" s="245"/>
      <c r="Y482" s="88"/>
      <c r="Z482" s="75"/>
      <c r="AA482" s="73"/>
      <c r="AB482" s="165"/>
      <c r="AC482" s="300"/>
      <c r="AD482" s="280"/>
      <c r="AE482" s="43"/>
      <c r="AF482" s="88"/>
      <c r="AG482" s="75"/>
      <c r="AH482" s="117"/>
      <c r="AI482" s="165"/>
      <c r="AJ482" s="300"/>
      <c r="AK482" s="280"/>
      <c r="AL482" s="6"/>
      <c r="AM482" s="75"/>
      <c r="AN482" s="357"/>
      <c r="AO482" s="117"/>
      <c r="AP482" s="165"/>
      <c r="AQ482" s="72"/>
      <c r="AR482" s="151"/>
      <c r="AS482" s="6"/>
      <c r="AT482" s="72"/>
      <c r="AU482" s="75"/>
      <c r="AV482" s="122"/>
      <c r="AW482" s="165"/>
      <c r="AX482" s="72"/>
      <c r="AY482" s="151"/>
      <c r="AZ482" s="456"/>
      <c r="BA482" s="72"/>
      <c r="BB482" s="72"/>
      <c r="BC482" s="142"/>
      <c r="BD482" s="165"/>
      <c r="BE482" s="72"/>
      <c r="BF482" s="151"/>
      <c r="BG482" s="6"/>
      <c r="BH482" s="166"/>
      <c r="BI482" s="166"/>
      <c r="BJ482" s="164"/>
      <c r="BK482" s="165"/>
      <c r="BL482" s="168"/>
      <c r="BM482" s="151"/>
      <c r="BN482" s="6"/>
      <c r="BO482" s="166"/>
      <c r="BP482" s="166"/>
      <c r="BQ482" s="164"/>
      <c r="BR482" s="165"/>
      <c r="BS482" s="166"/>
      <c r="BT482" s="151"/>
      <c r="BU482" s="56"/>
      <c r="BV482" s="190"/>
      <c r="BW482" s="166"/>
      <c r="BX482" s="164"/>
      <c r="BY482" s="147"/>
      <c r="BZ482" s="371"/>
      <c r="CA482" s="151">
        <v>1000</v>
      </c>
      <c r="CB482" s="6"/>
      <c r="CC482" s="194"/>
      <c r="CD482" s="465"/>
      <c r="CE482" s="142"/>
      <c r="CF482" s="204"/>
      <c r="CG482" s="206"/>
      <c r="CH482" s="385"/>
      <c r="CI482" s="6"/>
      <c r="CJ482" s="348"/>
      <c r="CK482" s="465"/>
      <c r="CL482" s="222"/>
      <c r="CM482" s="468"/>
      <c r="CN482" s="348"/>
      <c r="CO482" s="219"/>
      <c r="CP482" s="220">
        <f t="shared" si="631"/>
        <v>0</v>
      </c>
      <c r="CQ482" s="221"/>
      <c r="CR482" s="6"/>
      <c r="CS482" s="227"/>
    </row>
    <row r="483" spans="1:97" s="2" customFormat="1" ht="15" customHeight="1">
      <c r="A483" s="41" t="s">
        <v>1135</v>
      </c>
      <c r="B483" s="6" t="s">
        <v>1136</v>
      </c>
      <c r="C483" s="2" t="s">
        <v>1137</v>
      </c>
      <c r="D483" s="274" t="s">
        <v>1025</v>
      </c>
      <c r="E483" s="43">
        <v>888</v>
      </c>
      <c r="F483" s="448">
        <v>7</v>
      </c>
      <c r="G483" s="51" t="s">
        <v>45</v>
      </c>
      <c r="H483" s="362"/>
      <c r="I483" s="280"/>
      <c r="J483" s="451"/>
      <c r="K483" s="72"/>
      <c r="L483" s="166"/>
      <c r="M483" s="73"/>
      <c r="N483" s="165"/>
      <c r="O483" s="260"/>
      <c r="P483" s="280"/>
      <c r="Q483" s="56"/>
      <c r="R483" s="72"/>
      <c r="S483" s="166"/>
      <c r="T483" s="73"/>
      <c r="U483" s="165"/>
      <c r="V483" s="300"/>
      <c r="W483" s="280"/>
      <c r="X483" s="245"/>
      <c r="Y483" s="88"/>
      <c r="Z483" s="75"/>
      <c r="AA483" s="73"/>
      <c r="AB483" s="165"/>
      <c r="AC483" s="300"/>
      <c r="AD483" s="280"/>
      <c r="AE483" s="43"/>
      <c r="AF483" s="88"/>
      <c r="AG483" s="75"/>
      <c r="AH483" s="117"/>
      <c r="AI483" s="165"/>
      <c r="AJ483" s="300"/>
      <c r="AK483" s="280"/>
      <c r="AL483" s="6"/>
      <c r="AM483" s="75"/>
      <c r="AN483" s="357"/>
      <c r="AO483" s="117"/>
      <c r="AP483" s="165"/>
      <c r="AQ483" s="72"/>
      <c r="AR483" s="151"/>
      <c r="AS483" s="6"/>
      <c r="AT483" s="72"/>
      <c r="AU483" s="75"/>
      <c r="AV483" s="122"/>
      <c r="AW483" s="165"/>
      <c r="AX483" s="72"/>
      <c r="AY483" s="151"/>
      <c r="AZ483" s="456"/>
      <c r="BA483" s="72"/>
      <c r="BB483" s="72"/>
      <c r="BC483" s="142"/>
      <c r="BD483" s="165"/>
      <c r="BE483" s="72"/>
      <c r="BF483" s="151"/>
      <c r="BG483" s="6"/>
      <c r="BH483" s="166"/>
      <c r="BI483" s="166"/>
      <c r="BJ483" s="164"/>
      <c r="BK483" s="165"/>
      <c r="BL483" s="168"/>
      <c r="BM483" s="151"/>
      <c r="BN483" s="6"/>
      <c r="BO483" s="166"/>
      <c r="BP483" s="166"/>
      <c r="BQ483" s="164"/>
      <c r="BR483" s="165"/>
      <c r="BS483" s="166"/>
      <c r="BT483" s="151"/>
      <c r="BU483" s="56"/>
      <c r="BV483" s="190"/>
      <c r="BW483" s="166"/>
      <c r="BX483" s="164"/>
      <c r="BY483" s="147"/>
      <c r="BZ483" s="371"/>
      <c r="CA483" s="151">
        <v>708000</v>
      </c>
      <c r="CB483" s="6"/>
      <c r="CC483" s="194"/>
      <c r="CD483" s="465"/>
      <c r="CE483" s="142"/>
      <c r="CF483" s="204"/>
      <c r="CG483" s="206"/>
      <c r="CH483" s="385"/>
      <c r="CI483" s="6"/>
      <c r="CJ483" s="348"/>
      <c r="CK483" s="465"/>
      <c r="CL483" s="222"/>
      <c r="CM483" s="468"/>
      <c r="CN483" s="348"/>
      <c r="CO483" s="219"/>
      <c r="CP483" s="220">
        <f t="shared" si="631"/>
        <v>0</v>
      </c>
      <c r="CQ483" s="221"/>
      <c r="CR483" s="6"/>
      <c r="CS483" s="227"/>
    </row>
    <row r="484" spans="1:97" s="2" customFormat="1" ht="15" customHeight="1">
      <c r="A484" s="41" t="s">
        <v>1138</v>
      </c>
      <c r="B484" s="6" t="s">
        <v>1139</v>
      </c>
      <c r="C484" s="2" t="s">
        <v>1140</v>
      </c>
      <c r="D484" s="274" t="s">
        <v>1025</v>
      </c>
      <c r="E484" s="43">
        <v>143</v>
      </c>
      <c r="F484" s="448">
        <v>1</v>
      </c>
      <c r="G484" s="51" t="s">
        <v>45</v>
      </c>
      <c r="H484" s="362"/>
      <c r="I484" s="280"/>
      <c r="J484" s="451"/>
      <c r="K484" s="72"/>
      <c r="L484" s="166"/>
      <c r="M484" s="73"/>
      <c r="N484" s="165"/>
      <c r="O484" s="260"/>
      <c r="P484" s="280"/>
      <c r="Q484" s="56"/>
      <c r="R484" s="72"/>
      <c r="S484" s="166"/>
      <c r="T484" s="73"/>
      <c r="U484" s="165"/>
      <c r="V484" s="300"/>
      <c r="W484" s="280"/>
      <c r="X484" s="245"/>
      <c r="Y484" s="88"/>
      <c r="Z484" s="75"/>
      <c r="AA484" s="73"/>
      <c r="AB484" s="165"/>
      <c r="AC484" s="300"/>
      <c r="AD484" s="280"/>
      <c r="AE484" s="43"/>
      <c r="AF484" s="88"/>
      <c r="AG484" s="75"/>
      <c r="AH484" s="117"/>
      <c r="AI484" s="165"/>
      <c r="AJ484" s="300"/>
      <c r="AK484" s="280"/>
      <c r="AL484" s="6"/>
      <c r="AM484" s="75"/>
      <c r="AN484" s="357"/>
      <c r="AO484" s="117"/>
      <c r="AP484" s="165"/>
      <c r="AQ484" s="72"/>
      <c r="AR484" s="151"/>
      <c r="AS484" s="6"/>
      <c r="AT484" s="72"/>
      <c r="AU484" s="75"/>
      <c r="AV484" s="122"/>
      <c r="AW484" s="165"/>
      <c r="AX484" s="72"/>
      <c r="AY484" s="151"/>
      <c r="AZ484" s="456"/>
      <c r="BA484" s="72"/>
      <c r="BB484" s="72"/>
      <c r="BC484" s="142"/>
      <c r="BD484" s="165"/>
      <c r="BE484" s="72"/>
      <c r="BF484" s="151"/>
      <c r="BG484" s="6"/>
      <c r="BH484" s="166"/>
      <c r="BI484" s="166"/>
      <c r="BJ484" s="164"/>
      <c r="BK484" s="165"/>
      <c r="BL484" s="168"/>
      <c r="BM484" s="151"/>
      <c r="BN484" s="6"/>
      <c r="BO484" s="166"/>
      <c r="BP484" s="166"/>
      <c r="BQ484" s="164"/>
      <c r="BR484" s="165"/>
      <c r="BS484" s="166"/>
      <c r="BT484" s="151"/>
      <c r="BU484" s="56"/>
      <c r="BV484" s="190"/>
      <c r="BW484" s="166"/>
      <c r="BX484" s="164"/>
      <c r="BY484" s="147"/>
      <c r="BZ484" s="371"/>
      <c r="CA484" s="151"/>
      <c r="CB484" s="6"/>
      <c r="CC484" s="194"/>
      <c r="CD484" s="465"/>
      <c r="CE484" s="142"/>
      <c r="CF484" s="204"/>
      <c r="CG484" s="206"/>
      <c r="CH484" s="385"/>
      <c r="CI484" s="6"/>
      <c r="CJ484" s="348"/>
      <c r="CK484" s="465"/>
      <c r="CL484" s="222"/>
      <c r="CM484" s="468"/>
      <c r="CN484" s="348"/>
      <c r="CO484" s="219"/>
      <c r="CP484" s="220">
        <f t="shared" si="631"/>
        <v>0</v>
      </c>
      <c r="CQ484" s="221"/>
      <c r="CR484" s="6"/>
      <c r="CS484" s="227"/>
    </row>
    <row r="485" spans="1:97" s="3" customFormat="1" ht="15" customHeight="1">
      <c r="A485" s="41" t="s">
        <v>1141</v>
      </c>
      <c r="B485" s="237" t="s">
        <v>1142</v>
      </c>
      <c r="C485" s="6" t="s">
        <v>1143</v>
      </c>
      <c r="D485" s="274" t="s">
        <v>1025</v>
      </c>
      <c r="E485" s="43">
        <v>607</v>
      </c>
      <c r="F485" s="448"/>
      <c r="G485" s="51" t="s">
        <v>45</v>
      </c>
      <c r="H485" s="191">
        <v>310060700</v>
      </c>
      <c r="I485" s="280">
        <v>169000</v>
      </c>
      <c r="J485" s="451">
        <v>7.3845999999999998E-3</v>
      </c>
      <c r="K485" s="72">
        <f t="shared" ref="K485:K490" si="712">I485*J485</f>
        <v>1247.9974</v>
      </c>
      <c r="L485" s="166">
        <f t="shared" ref="L485:L490" si="713">K485*20%</f>
        <v>249.59948</v>
      </c>
      <c r="M485" s="73">
        <v>998.4</v>
      </c>
      <c r="N485" s="165">
        <v>998.4</v>
      </c>
      <c r="O485" s="260">
        <f t="shared" ref="O485:O490" si="714">K485-L485-M485</f>
        <v>-2.0799999999780994E-3</v>
      </c>
      <c r="P485" s="280">
        <v>169000</v>
      </c>
      <c r="Q485" s="56">
        <v>8.123E-3</v>
      </c>
      <c r="R485" s="72">
        <f t="shared" ref="R485:R490" si="715">P485*Q485</f>
        <v>1372.787</v>
      </c>
      <c r="S485" s="166">
        <f t="shared" ref="S485:S488" si="716">R485*20%</f>
        <v>274.55740000000003</v>
      </c>
      <c r="T485" s="73">
        <v>1098.23</v>
      </c>
      <c r="U485" s="165">
        <v>1098.23</v>
      </c>
      <c r="V485" s="300">
        <f t="shared" ref="V485:V490" si="717">R485-S485-T485</f>
        <v>-3.9999999989959178E-4</v>
      </c>
      <c r="W485" s="280">
        <v>169000</v>
      </c>
      <c r="X485" s="245">
        <v>8.5859999999999999E-3</v>
      </c>
      <c r="Y485" s="88">
        <f t="shared" ref="Y485:Y490" si="718">W485*X485</f>
        <v>1451.0339999999999</v>
      </c>
      <c r="Z485" s="75">
        <f t="shared" ref="Z485:Z488" si="719">Y485*20%</f>
        <v>290.20679999999999</v>
      </c>
      <c r="AA485" s="73">
        <v>1160.83</v>
      </c>
      <c r="AB485" s="165">
        <v>1160.83</v>
      </c>
      <c r="AC485" s="300">
        <f t="shared" ref="AC485:AC490" si="720">Y485-Z485-AA485</f>
        <v>-2.7999999999792635E-3</v>
      </c>
      <c r="AD485" s="280">
        <v>169000</v>
      </c>
      <c r="AE485" s="43">
        <v>9.1011000000000009E-3</v>
      </c>
      <c r="AF485" s="88">
        <f t="shared" ref="AF485:AF490" si="721">AD485*AE485</f>
        <v>1538.0859</v>
      </c>
      <c r="AG485" s="75">
        <f t="shared" ref="AG485:AG488" si="722">AF485*20%</f>
        <v>307.61718000000002</v>
      </c>
      <c r="AH485" s="117">
        <v>1230.47</v>
      </c>
      <c r="AI485" s="165">
        <v>1230.47</v>
      </c>
      <c r="AJ485" s="300">
        <f t="shared" ref="AJ485:AJ490" si="723">AF485-AG485-AH485</f>
        <v>-1.2799999999515421E-3</v>
      </c>
      <c r="AK485" s="280">
        <v>169000</v>
      </c>
      <c r="AL485" s="6">
        <v>9.8291999999999997E-3</v>
      </c>
      <c r="AM485" s="75">
        <f t="shared" ref="AM485:AM490" si="724">AK485*AL485</f>
        <v>1661.1348</v>
      </c>
      <c r="AN485" s="357">
        <f t="shared" ref="AN485:AN488" si="725">AM485*20%</f>
        <v>332.22696000000002</v>
      </c>
      <c r="AO485" s="117">
        <v>1328.91</v>
      </c>
      <c r="AP485" s="165">
        <v>1328.91</v>
      </c>
      <c r="AQ485" s="455">
        <f t="shared" ref="AQ485:AQ490" si="726">AM485-AN485-AO485</f>
        <v>-2.1600000000034925E-3</v>
      </c>
      <c r="AR485" s="139">
        <v>170000</v>
      </c>
      <c r="AS485" s="6">
        <v>8.8453999999999998E-3</v>
      </c>
      <c r="AT485" s="72">
        <f t="shared" ref="AT485:AT490" si="727">AR485*AS485</f>
        <v>1503.7180000000001</v>
      </c>
      <c r="AU485" s="75">
        <f t="shared" ref="AU485:AU488" si="728">AT485*20%</f>
        <v>300.74360000000001</v>
      </c>
      <c r="AV485" s="253"/>
      <c r="AW485" s="165"/>
      <c r="AX485" s="455">
        <f t="shared" ref="AX485:AX490" si="729">AT485-AU485-AV485</f>
        <v>1202.9744000000001</v>
      </c>
      <c r="AY485" s="139">
        <v>170000</v>
      </c>
      <c r="AZ485" s="456">
        <v>9.7298999999999997E-3</v>
      </c>
      <c r="BA485" s="72">
        <f t="shared" ref="BA485:BA490" si="730">AY485*AZ485</f>
        <v>1654.0829999999999</v>
      </c>
      <c r="BB485" s="72">
        <f t="shared" ref="BB485:BB488" si="731">BA485*20%</f>
        <v>330.81659999999999</v>
      </c>
      <c r="BC485" s="142">
        <v>2526.2399999999998</v>
      </c>
      <c r="BD485" s="165">
        <v>2526.2399999999998</v>
      </c>
      <c r="BE485" s="455">
        <f t="shared" ref="BE485:BE490" si="732">BA485-BB485-BC485</f>
        <v>-1202.9735999999998</v>
      </c>
      <c r="BF485" s="139">
        <v>170000</v>
      </c>
      <c r="BG485" s="56">
        <v>1.027485E-2</v>
      </c>
      <c r="BH485" s="166">
        <f t="shared" ref="BH485:BH490" si="733">BF485*BG485</f>
        <v>1746.7245</v>
      </c>
      <c r="BI485" s="166">
        <f t="shared" ref="BI485:BI488" si="734">BH485*20%</f>
        <v>349.34490000000005</v>
      </c>
      <c r="BJ485" s="164">
        <v>1397.3796</v>
      </c>
      <c r="BK485" s="165">
        <v>1397.38</v>
      </c>
      <c r="BL485" s="455">
        <f t="shared" ref="BL485:BL490" si="735">BH485-BI485-BJ485</f>
        <v>0</v>
      </c>
      <c r="BM485" s="139">
        <v>170000</v>
      </c>
      <c r="BN485" s="6">
        <v>1.1302299999999999E-2</v>
      </c>
      <c r="BO485" s="166">
        <f t="shared" ref="BO485:BO490" si="736">BM485*BN485</f>
        <v>1921.3909999999998</v>
      </c>
      <c r="BP485" s="166">
        <f t="shared" ref="BP485:BP488" si="737">BO485*20%</f>
        <v>384.27819999999997</v>
      </c>
      <c r="BQ485" s="164">
        <v>1537.1128000000001</v>
      </c>
      <c r="BR485" s="165">
        <v>1537.11</v>
      </c>
      <c r="BS485" s="260">
        <f t="shared" ref="BS485:BS490" si="738">BO485-BP485-BQ485</f>
        <v>0</v>
      </c>
      <c r="BT485" s="139">
        <v>170000</v>
      </c>
      <c r="BU485" s="56">
        <v>1.2206521999999999E-2</v>
      </c>
      <c r="BV485" s="190">
        <f t="shared" ref="BV485:BV490" si="739">BT485*BU485</f>
        <v>2075.1087399999997</v>
      </c>
      <c r="BW485" s="166">
        <f t="shared" ref="BW485:BW488" si="740">BV485*20%</f>
        <v>415.02174799999995</v>
      </c>
      <c r="BX485" s="164">
        <v>1660.086992</v>
      </c>
      <c r="BY485" s="147">
        <v>1660.09</v>
      </c>
      <c r="BZ485" s="371">
        <f t="shared" ref="BZ485:BZ490" si="741">BV485-BX485-BW485</f>
        <v>0</v>
      </c>
      <c r="CA485" s="139">
        <v>170000</v>
      </c>
      <c r="CB485" s="487">
        <v>1.2663045E-2</v>
      </c>
      <c r="CC485" s="194">
        <f t="shared" ref="CC485:CC490" si="742">CA485*CB485</f>
        <v>2152.71765</v>
      </c>
      <c r="CD485" s="465">
        <f t="shared" ref="CD485:CD488" si="743">CC485*20%</f>
        <v>430.54353000000003</v>
      </c>
      <c r="CE485" s="142">
        <v>1722.1741199999999</v>
      </c>
      <c r="CF485" s="204">
        <v>1722.17</v>
      </c>
      <c r="CG485" s="206">
        <f t="shared" ref="CG485:CG490" si="744">CC485-CD485-CE485</f>
        <v>0</v>
      </c>
      <c r="CH485" s="385">
        <v>0</v>
      </c>
      <c r="CI485" s="6">
        <v>1.3422827999999999E-2</v>
      </c>
      <c r="CJ485" s="348">
        <f t="shared" si="710"/>
        <v>0</v>
      </c>
      <c r="CK485" s="465">
        <f t="shared" ref="CK485:CK488" si="745">CJ485*20%</f>
        <v>0</v>
      </c>
      <c r="CL485" s="222"/>
      <c r="CM485" s="468"/>
      <c r="CN485" s="348">
        <f t="shared" si="711"/>
        <v>0</v>
      </c>
      <c r="CO485" s="219"/>
      <c r="CP485" s="220">
        <f t="shared" si="631"/>
        <v>-7.9199999995580583E-3</v>
      </c>
      <c r="CQ485" s="221">
        <v>0</v>
      </c>
      <c r="CR485" s="56"/>
    </row>
    <row r="486" spans="1:97" s="3" customFormat="1" ht="15" customHeight="1">
      <c r="A486" s="41" t="s">
        <v>1144</v>
      </c>
      <c r="B486" s="237" t="s">
        <v>1142</v>
      </c>
      <c r="C486" s="6" t="s">
        <v>1143</v>
      </c>
      <c r="D486" s="274" t="s">
        <v>1025</v>
      </c>
      <c r="E486" s="43">
        <v>608</v>
      </c>
      <c r="F486" s="448"/>
      <c r="G486" s="51" t="s">
        <v>45</v>
      </c>
      <c r="H486" s="191">
        <v>330060800</v>
      </c>
      <c r="I486" s="280">
        <v>169000</v>
      </c>
      <c r="J486" s="451">
        <v>7.3845999999999998E-3</v>
      </c>
      <c r="K486" s="72">
        <f t="shared" si="712"/>
        <v>1247.9974</v>
      </c>
      <c r="L486" s="166">
        <f t="shared" si="713"/>
        <v>249.59948</v>
      </c>
      <c r="M486" s="73">
        <v>998.4</v>
      </c>
      <c r="N486" s="165">
        <v>998.4</v>
      </c>
      <c r="O486" s="260">
        <f t="shared" si="714"/>
        <v>-2.0799999999780994E-3</v>
      </c>
      <c r="P486" s="280">
        <v>169000</v>
      </c>
      <c r="Q486" s="56">
        <v>8.123E-3</v>
      </c>
      <c r="R486" s="72">
        <f t="shared" si="715"/>
        <v>1372.787</v>
      </c>
      <c r="S486" s="166">
        <f t="shared" si="716"/>
        <v>274.55740000000003</v>
      </c>
      <c r="T486" s="73">
        <v>1098.23</v>
      </c>
      <c r="U486" s="165">
        <v>1098.23</v>
      </c>
      <c r="V486" s="300">
        <f t="shared" si="717"/>
        <v>-3.9999999989959178E-4</v>
      </c>
      <c r="W486" s="280">
        <v>169000</v>
      </c>
      <c r="X486" s="245">
        <v>8.5859999999999999E-3</v>
      </c>
      <c r="Y486" s="88">
        <f t="shared" si="718"/>
        <v>1451.0339999999999</v>
      </c>
      <c r="Z486" s="75">
        <f t="shared" si="719"/>
        <v>290.20679999999999</v>
      </c>
      <c r="AA486" s="73">
        <v>1160.83</v>
      </c>
      <c r="AB486" s="165">
        <v>1160.83</v>
      </c>
      <c r="AC486" s="300">
        <f t="shared" si="720"/>
        <v>-2.7999999999792635E-3</v>
      </c>
      <c r="AD486" s="280">
        <v>169000</v>
      </c>
      <c r="AE486" s="43">
        <v>9.1011000000000009E-3</v>
      </c>
      <c r="AF486" s="88">
        <f t="shared" si="721"/>
        <v>1538.0859</v>
      </c>
      <c r="AG486" s="75">
        <f t="shared" si="722"/>
        <v>307.61718000000002</v>
      </c>
      <c r="AH486" s="117">
        <v>1230.47</v>
      </c>
      <c r="AI486" s="165">
        <v>1230.47</v>
      </c>
      <c r="AJ486" s="300">
        <f t="shared" si="723"/>
        <v>-1.2799999999515421E-3</v>
      </c>
      <c r="AK486" s="280">
        <v>169000</v>
      </c>
      <c r="AL486" s="6">
        <v>9.8291999999999997E-3</v>
      </c>
      <c r="AM486" s="75">
        <f t="shared" si="724"/>
        <v>1661.1348</v>
      </c>
      <c r="AN486" s="357">
        <f t="shared" si="725"/>
        <v>332.22696000000002</v>
      </c>
      <c r="AO486" s="117">
        <v>1328.91</v>
      </c>
      <c r="AP486" s="165">
        <v>1328.91</v>
      </c>
      <c r="AQ486" s="455">
        <f t="shared" si="726"/>
        <v>-2.1600000000034925E-3</v>
      </c>
      <c r="AR486" s="139">
        <v>170000</v>
      </c>
      <c r="AS486" s="6">
        <v>8.8453999999999998E-3</v>
      </c>
      <c r="AT486" s="72">
        <f t="shared" si="727"/>
        <v>1503.7180000000001</v>
      </c>
      <c r="AU486" s="75">
        <f t="shared" si="728"/>
        <v>300.74360000000001</v>
      </c>
      <c r="AV486" s="253"/>
      <c r="AW486" s="165"/>
      <c r="AX486" s="455">
        <f t="shared" si="729"/>
        <v>1202.9744000000001</v>
      </c>
      <c r="AY486" s="139">
        <v>170000</v>
      </c>
      <c r="AZ486" s="456">
        <v>9.7298999999999997E-3</v>
      </c>
      <c r="BA486" s="72">
        <f t="shared" si="730"/>
        <v>1654.0829999999999</v>
      </c>
      <c r="BB486" s="72">
        <f t="shared" si="731"/>
        <v>330.81659999999999</v>
      </c>
      <c r="BC486" s="142">
        <v>2526.2399999999998</v>
      </c>
      <c r="BD486" s="165">
        <v>2526.2399999999998</v>
      </c>
      <c r="BE486" s="455">
        <f t="shared" si="732"/>
        <v>-1202.9735999999998</v>
      </c>
      <c r="BF486" s="139">
        <v>170000</v>
      </c>
      <c r="BG486" s="56">
        <v>1.027485E-2</v>
      </c>
      <c r="BH486" s="166">
        <f t="shared" si="733"/>
        <v>1746.7245</v>
      </c>
      <c r="BI486" s="166">
        <f t="shared" si="734"/>
        <v>349.34490000000005</v>
      </c>
      <c r="BJ486" s="164">
        <v>1397.3796</v>
      </c>
      <c r="BK486" s="165">
        <v>1397.38</v>
      </c>
      <c r="BL486" s="455">
        <f t="shared" si="735"/>
        <v>0</v>
      </c>
      <c r="BM486" s="139">
        <v>170000</v>
      </c>
      <c r="BN486" s="6">
        <v>1.1302299999999999E-2</v>
      </c>
      <c r="BO486" s="166">
        <f t="shared" si="736"/>
        <v>1921.3909999999998</v>
      </c>
      <c r="BP486" s="166">
        <f t="shared" si="737"/>
        <v>384.27819999999997</v>
      </c>
      <c r="BQ486" s="164">
        <v>1537.1128000000001</v>
      </c>
      <c r="BR486" s="165">
        <v>1537.11</v>
      </c>
      <c r="BS486" s="260">
        <f t="shared" si="738"/>
        <v>0</v>
      </c>
      <c r="BT486" s="139">
        <v>170000</v>
      </c>
      <c r="BU486" s="56">
        <v>1.2206521999999999E-2</v>
      </c>
      <c r="BV486" s="190">
        <f t="shared" si="739"/>
        <v>2075.1087399999997</v>
      </c>
      <c r="BW486" s="166">
        <f t="shared" si="740"/>
        <v>415.02174799999995</v>
      </c>
      <c r="BX486" s="164">
        <v>1660.086992</v>
      </c>
      <c r="BY486" s="147">
        <v>1660.09</v>
      </c>
      <c r="BZ486" s="371">
        <f t="shared" si="741"/>
        <v>0</v>
      </c>
      <c r="CA486" s="139">
        <v>170000</v>
      </c>
      <c r="CB486" s="487">
        <v>1.2663045E-2</v>
      </c>
      <c r="CC486" s="194">
        <f t="shared" si="742"/>
        <v>2152.71765</v>
      </c>
      <c r="CD486" s="465">
        <f t="shared" si="743"/>
        <v>430.54353000000003</v>
      </c>
      <c r="CE486" s="142">
        <v>1722.1741199999999</v>
      </c>
      <c r="CF486" s="204">
        <v>1722.17</v>
      </c>
      <c r="CG486" s="206">
        <f t="shared" si="744"/>
        <v>0</v>
      </c>
      <c r="CH486" s="385">
        <v>5855000</v>
      </c>
      <c r="CI486" s="6">
        <v>1.3422827999999999E-2</v>
      </c>
      <c r="CJ486" s="348">
        <f t="shared" si="710"/>
        <v>78590.65793999999</v>
      </c>
      <c r="CK486" s="465">
        <f t="shared" si="745"/>
        <v>15718.131587999998</v>
      </c>
      <c r="CL486" s="222"/>
      <c r="CM486" s="468"/>
      <c r="CN486" s="348">
        <f t="shared" si="711"/>
        <v>62872.526351999993</v>
      </c>
      <c r="CO486" s="219"/>
      <c r="CP486" s="220">
        <f t="shared" si="631"/>
        <v>62872.518431999997</v>
      </c>
      <c r="CQ486" s="221">
        <v>0</v>
      </c>
      <c r="CR486" s="56"/>
    </row>
    <row r="487" spans="1:97" s="3" customFormat="1" ht="15" customHeight="1">
      <c r="A487" s="41" t="s">
        <v>1145</v>
      </c>
      <c r="B487" s="237" t="s">
        <v>1142</v>
      </c>
      <c r="C487" s="6" t="s">
        <v>1143</v>
      </c>
      <c r="D487" s="274" t="s">
        <v>1025</v>
      </c>
      <c r="E487" s="43">
        <v>609</v>
      </c>
      <c r="F487" s="448"/>
      <c r="G487" s="51" t="s">
        <v>45</v>
      </c>
      <c r="H487" s="191">
        <v>310060900</v>
      </c>
      <c r="I487" s="280">
        <v>169000</v>
      </c>
      <c r="J487" s="451">
        <v>7.3845999999999998E-3</v>
      </c>
      <c r="K487" s="72">
        <f t="shared" si="712"/>
        <v>1247.9974</v>
      </c>
      <c r="L487" s="166">
        <f t="shared" si="713"/>
        <v>249.59948</v>
      </c>
      <c r="M487" s="73">
        <v>998.4</v>
      </c>
      <c r="N487" s="165">
        <v>998.4</v>
      </c>
      <c r="O487" s="260">
        <f t="shared" si="714"/>
        <v>-2.0799999999780994E-3</v>
      </c>
      <c r="P487" s="280">
        <v>169000</v>
      </c>
      <c r="Q487" s="56">
        <v>8.123E-3</v>
      </c>
      <c r="R487" s="72">
        <f t="shared" si="715"/>
        <v>1372.787</v>
      </c>
      <c r="S487" s="166">
        <f t="shared" si="716"/>
        <v>274.55740000000003</v>
      </c>
      <c r="T487" s="73">
        <v>1098.23</v>
      </c>
      <c r="U487" s="165">
        <v>1098.23</v>
      </c>
      <c r="V487" s="300">
        <f t="shared" si="717"/>
        <v>-3.9999999989959178E-4</v>
      </c>
      <c r="W487" s="280">
        <v>169000</v>
      </c>
      <c r="X487" s="245">
        <v>8.5859999999999999E-3</v>
      </c>
      <c r="Y487" s="88">
        <f t="shared" si="718"/>
        <v>1451.0339999999999</v>
      </c>
      <c r="Z487" s="75">
        <f t="shared" si="719"/>
        <v>290.20679999999999</v>
      </c>
      <c r="AA487" s="73">
        <v>1160.83</v>
      </c>
      <c r="AB487" s="165">
        <v>1160.83</v>
      </c>
      <c r="AC487" s="300">
        <f t="shared" si="720"/>
        <v>-2.7999999999792635E-3</v>
      </c>
      <c r="AD487" s="280">
        <v>169000</v>
      </c>
      <c r="AE487" s="43">
        <v>9.1011000000000009E-3</v>
      </c>
      <c r="AF487" s="88">
        <f t="shared" si="721"/>
        <v>1538.0859</v>
      </c>
      <c r="AG487" s="75">
        <f t="shared" si="722"/>
        <v>307.61718000000002</v>
      </c>
      <c r="AH487" s="117">
        <v>1230.47</v>
      </c>
      <c r="AI487" s="165">
        <v>1230.47</v>
      </c>
      <c r="AJ487" s="300">
        <f t="shared" si="723"/>
        <v>-1.2799999999515421E-3</v>
      </c>
      <c r="AK487" s="280">
        <v>169000</v>
      </c>
      <c r="AL487" s="6">
        <v>9.8291999999999997E-3</v>
      </c>
      <c r="AM487" s="75">
        <f t="shared" si="724"/>
        <v>1661.1348</v>
      </c>
      <c r="AN487" s="357">
        <f t="shared" si="725"/>
        <v>332.22696000000002</v>
      </c>
      <c r="AO487" s="117">
        <v>1328.91</v>
      </c>
      <c r="AP487" s="165">
        <v>1328.91</v>
      </c>
      <c r="AQ487" s="455">
        <f t="shared" si="726"/>
        <v>-2.1600000000034925E-3</v>
      </c>
      <c r="AR487" s="139">
        <v>170000</v>
      </c>
      <c r="AS487" s="6">
        <v>8.8453999999999998E-3</v>
      </c>
      <c r="AT487" s="72">
        <f t="shared" si="727"/>
        <v>1503.7180000000001</v>
      </c>
      <c r="AU487" s="75">
        <f t="shared" si="728"/>
        <v>300.74360000000001</v>
      </c>
      <c r="AV487" s="253"/>
      <c r="AW487" s="165"/>
      <c r="AX487" s="455">
        <f t="shared" si="729"/>
        <v>1202.9744000000001</v>
      </c>
      <c r="AY487" s="139">
        <v>170000</v>
      </c>
      <c r="AZ487" s="456">
        <v>9.7298999999999997E-3</v>
      </c>
      <c r="BA487" s="72">
        <f t="shared" si="730"/>
        <v>1654.0829999999999</v>
      </c>
      <c r="BB487" s="72">
        <f t="shared" si="731"/>
        <v>330.81659999999999</v>
      </c>
      <c r="BC487" s="142">
        <v>2526.2399999999998</v>
      </c>
      <c r="BD487" s="165">
        <v>2526.2399999999998</v>
      </c>
      <c r="BE487" s="455">
        <f t="shared" si="732"/>
        <v>-1202.9735999999998</v>
      </c>
      <c r="BF487" s="139">
        <v>170000</v>
      </c>
      <c r="BG487" s="56">
        <v>1.027485E-2</v>
      </c>
      <c r="BH487" s="166">
        <f t="shared" si="733"/>
        <v>1746.7245</v>
      </c>
      <c r="BI487" s="166">
        <f t="shared" si="734"/>
        <v>349.34490000000005</v>
      </c>
      <c r="BJ487" s="164">
        <v>1397.3796</v>
      </c>
      <c r="BK487" s="165">
        <v>1397.38</v>
      </c>
      <c r="BL487" s="455">
        <f t="shared" si="735"/>
        <v>0</v>
      </c>
      <c r="BM487" s="139">
        <v>170000</v>
      </c>
      <c r="BN487" s="6">
        <v>1.1302299999999999E-2</v>
      </c>
      <c r="BO487" s="166">
        <f t="shared" si="736"/>
        <v>1921.3909999999998</v>
      </c>
      <c r="BP487" s="166">
        <f t="shared" si="737"/>
        <v>384.27819999999997</v>
      </c>
      <c r="BQ487" s="164">
        <v>1537.1128000000001</v>
      </c>
      <c r="BR487" s="165">
        <v>1537.11</v>
      </c>
      <c r="BS487" s="260">
        <f t="shared" si="738"/>
        <v>0</v>
      </c>
      <c r="BT487" s="139">
        <v>170000</v>
      </c>
      <c r="BU487" s="56">
        <v>1.2206521999999999E-2</v>
      </c>
      <c r="BV487" s="190">
        <f t="shared" si="739"/>
        <v>2075.1087399999997</v>
      </c>
      <c r="BW487" s="166">
        <f t="shared" si="740"/>
        <v>415.02174799999995</v>
      </c>
      <c r="BX487" s="164">
        <v>457.10699199999999</v>
      </c>
      <c r="BY487" s="147">
        <v>457.11</v>
      </c>
      <c r="BZ487" s="371">
        <v>0</v>
      </c>
      <c r="CA487" s="139">
        <v>170000</v>
      </c>
      <c r="CB487" s="487">
        <v>1.2663045E-2</v>
      </c>
      <c r="CC487" s="194">
        <f t="shared" si="742"/>
        <v>2152.71765</v>
      </c>
      <c r="CD487" s="465">
        <f t="shared" si="743"/>
        <v>430.54353000000003</v>
      </c>
      <c r="CE487" s="142">
        <v>1722.1741199999999</v>
      </c>
      <c r="CF487" s="204">
        <v>1722.17</v>
      </c>
      <c r="CG487" s="206">
        <f t="shared" si="744"/>
        <v>0</v>
      </c>
      <c r="CH487" s="385">
        <v>0</v>
      </c>
      <c r="CI487" s="6">
        <v>1.3422827999999999E-2</v>
      </c>
      <c r="CJ487" s="348">
        <f t="shared" si="710"/>
        <v>0</v>
      </c>
      <c r="CK487" s="465">
        <f t="shared" si="745"/>
        <v>0</v>
      </c>
      <c r="CL487" s="222"/>
      <c r="CM487" s="468"/>
      <c r="CN487" s="348">
        <f t="shared" si="711"/>
        <v>0</v>
      </c>
      <c r="CO487" s="219"/>
      <c r="CP487" s="220">
        <f t="shared" si="631"/>
        <v>-7.9199999995580583E-3</v>
      </c>
      <c r="CQ487" s="221">
        <v>0</v>
      </c>
      <c r="CR487" s="56" t="s">
        <v>1054</v>
      </c>
    </row>
    <row r="488" spans="1:97" s="3" customFormat="1" ht="15" customHeight="1">
      <c r="A488" s="41" t="s">
        <v>1146</v>
      </c>
      <c r="B488" s="237" t="s">
        <v>1142</v>
      </c>
      <c r="C488" s="6" t="s">
        <v>1143</v>
      </c>
      <c r="D488" s="274" t="s">
        <v>1025</v>
      </c>
      <c r="E488" s="43">
        <v>610</v>
      </c>
      <c r="F488" s="448"/>
      <c r="G488" s="51" t="s">
        <v>45</v>
      </c>
      <c r="H488" s="191">
        <v>330061000</v>
      </c>
      <c r="I488" s="280">
        <v>169000</v>
      </c>
      <c r="J488" s="451">
        <v>7.3845999999999998E-3</v>
      </c>
      <c r="K488" s="72">
        <f t="shared" si="712"/>
        <v>1247.9974</v>
      </c>
      <c r="L488" s="166">
        <f t="shared" si="713"/>
        <v>249.59948</v>
      </c>
      <c r="M488" s="73">
        <v>998.4</v>
      </c>
      <c r="N488" s="165">
        <v>998.4</v>
      </c>
      <c r="O488" s="260">
        <f t="shared" si="714"/>
        <v>-2.0799999999780994E-3</v>
      </c>
      <c r="P488" s="280">
        <v>169000</v>
      </c>
      <c r="Q488" s="56">
        <v>8.123E-3</v>
      </c>
      <c r="R488" s="72">
        <f t="shared" si="715"/>
        <v>1372.787</v>
      </c>
      <c r="S488" s="166">
        <f t="shared" si="716"/>
        <v>274.55740000000003</v>
      </c>
      <c r="T488" s="73">
        <v>1098.23</v>
      </c>
      <c r="U488" s="165">
        <v>1098.23</v>
      </c>
      <c r="V488" s="300">
        <f t="shared" si="717"/>
        <v>-3.9999999989959178E-4</v>
      </c>
      <c r="W488" s="280">
        <v>169000</v>
      </c>
      <c r="X488" s="245">
        <v>8.5859999999999999E-3</v>
      </c>
      <c r="Y488" s="88">
        <f t="shared" si="718"/>
        <v>1451.0339999999999</v>
      </c>
      <c r="Z488" s="75">
        <f t="shared" si="719"/>
        <v>290.20679999999999</v>
      </c>
      <c r="AA488" s="73">
        <v>1160.83</v>
      </c>
      <c r="AB488" s="165">
        <v>1160.83</v>
      </c>
      <c r="AC488" s="300">
        <f t="shared" si="720"/>
        <v>-2.7999999999792635E-3</v>
      </c>
      <c r="AD488" s="280">
        <v>169000</v>
      </c>
      <c r="AE488" s="43">
        <v>9.1011000000000009E-3</v>
      </c>
      <c r="AF488" s="88">
        <f t="shared" si="721"/>
        <v>1538.0859</v>
      </c>
      <c r="AG488" s="75">
        <f t="shared" si="722"/>
        <v>307.61718000000002</v>
      </c>
      <c r="AH488" s="117">
        <v>1230.47</v>
      </c>
      <c r="AI488" s="165">
        <v>1230.47</v>
      </c>
      <c r="AJ488" s="300">
        <f t="shared" si="723"/>
        <v>-1.2799999999515421E-3</v>
      </c>
      <c r="AK488" s="280">
        <v>169000</v>
      </c>
      <c r="AL488" s="6">
        <v>9.8291999999999997E-3</v>
      </c>
      <c r="AM488" s="75">
        <f t="shared" si="724"/>
        <v>1661.1348</v>
      </c>
      <c r="AN488" s="357">
        <f t="shared" si="725"/>
        <v>332.22696000000002</v>
      </c>
      <c r="AO488" s="117">
        <v>1328.91</v>
      </c>
      <c r="AP488" s="165">
        <v>1328.91</v>
      </c>
      <c r="AQ488" s="455">
        <f t="shared" si="726"/>
        <v>-2.1600000000034925E-3</v>
      </c>
      <c r="AR488" s="139">
        <v>170000</v>
      </c>
      <c r="AS488" s="6">
        <v>8.8453999999999998E-3</v>
      </c>
      <c r="AT488" s="72">
        <f t="shared" si="727"/>
        <v>1503.7180000000001</v>
      </c>
      <c r="AU488" s="75">
        <f t="shared" si="728"/>
        <v>300.74360000000001</v>
      </c>
      <c r="AV488" s="253"/>
      <c r="AW488" s="204"/>
      <c r="AX488" s="455">
        <f t="shared" si="729"/>
        <v>1202.9744000000001</v>
      </c>
      <c r="AY488" s="139">
        <v>170000</v>
      </c>
      <c r="AZ488" s="456">
        <v>9.7298999999999997E-3</v>
      </c>
      <c r="BA488" s="72">
        <f t="shared" si="730"/>
        <v>1654.0829999999999</v>
      </c>
      <c r="BB488" s="72">
        <f t="shared" si="731"/>
        <v>330.81659999999999</v>
      </c>
      <c r="BC488" s="142">
        <v>2526.2399999999998</v>
      </c>
      <c r="BD488" s="165">
        <v>2526.2399999999998</v>
      </c>
      <c r="BE488" s="455">
        <f t="shared" si="732"/>
        <v>-1202.9735999999998</v>
      </c>
      <c r="BF488" s="139">
        <v>170000</v>
      </c>
      <c r="BG488" s="56">
        <v>1.027485E-2</v>
      </c>
      <c r="BH488" s="166">
        <f t="shared" si="733"/>
        <v>1746.7245</v>
      </c>
      <c r="BI488" s="166">
        <f t="shared" si="734"/>
        <v>349.34490000000005</v>
      </c>
      <c r="BJ488" s="164">
        <v>1397.3796</v>
      </c>
      <c r="BK488" s="165">
        <v>1397.38</v>
      </c>
      <c r="BL488" s="455">
        <f t="shared" si="735"/>
        <v>0</v>
      </c>
      <c r="BM488" s="139">
        <v>170000</v>
      </c>
      <c r="BN488" s="6">
        <v>1.1302299999999999E-2</v>
      </c>
      <c r="BO488" s="166">
        <f t="shared" si="736"/>
        <v>1921.3909999999998</v>
      </c>
      <c r="BP488" s="166">
        <f t="shared" si="737"/>
        <v>384.27819999999997</v>
      </c>
      <c r="BQ488" s="164">
        <v>1537.1128000000001</v>
      </c>
      <c r="BR488" s="165">
        <v>1537.11</v>
      </c>
      <c r="BS488" s="260">
        <f t="shared" si="738"/>
        <v>0</v>
      </c>
      <c r="BT488" s="139">
        <v>170000</v>
      </c>
      <c r="BU488" s="56">
        <v>1.2206521999999999E-2</v>
      </c>
      <c r="BV488" s="190">
        <f t="shared" si="739"/>
        <v>2075.1087399999997</v>
      </c>
      <c r="BW488" s="166">
        <f t="shared" si="740"/>
        <v>415.02174799999995</v>
      </c>
      <c r="BX488" s="164">
        <v>1660.086992</v>
      </c>
      <c r="BY488" s="147">
        <v>1660.09</v>
      </c>
      <c r="BZ488" s="371">
        <f t="shared" si="741"/>
        <v>0</v>
      </c>
      <c r="CA488" s="139">
        <v>170000</v>
      </c>
      <c r="CB488" s="487">
        <v>1.2663045E-2</v>
      </c>
      <c r="CC488" s="194">
        <f t="shared" si="742"/>
        <v>2152.71765</v>
      </c>
      <c r="CD488" s="465">
        <f t="shared" si="743"/>
        <v>430.54353000000003</v>
      </c>
      <c r="CE488" s="142">
        <v>1722.1741199999999</v>
      </c>
      <c r="CF488" s="204">
        <v>1722.17</v>
      </c>
      <c r="CG488" s="206">
        <f t="shared" si="744"/>
        <v>0</v>
      </c>
      <c r="CH488" s="385">
        <v>0</v>
      </c>
      <c r="CI488" s="6">
        <v>1.3422827999999999E-2</v>
      </c>
      <c r="CJ488" s="348">
        <f t="shared" si="710"/>
        <v>0</v>
      </c>
      <c r="CK488" s="465">
        <f t="shared" si="745"/>
        <v>0</v>
      </c>
      <c r="CL488" s="222"/>
      <c r="CM488" s="468"/>
      <c r="CN488" s="348">
        <f t="shared" si="711"/>
        <v>0</v>
      </c>
      <c r="CO488" s="219"/>
      <c r="CP488" s="220">
        <f t="shared" si="631"/>
        <v>-7.9199999995580583E-3</v>
      </c>
      <c r="CQ488" s="221">
        <v>0</v>
      </c>
      <c r="CR488" s="56"/>
    </row>
    <row r="489" spans="1:97" s="3" customFormat="1" ht="15" customHeight="1">
      <c r="A489" s="41" t="s">
        <v>1147</v>
      </c>
      <c r="B489" s="237" t="s">
        <v>1148</v>
      </c>
      <c r="C489" s="6" t="s">
        <v>1143</v>
      </c>
      <c r="D489" s="274" t="s">
        <v>1025</v>
      </c>
      <c r="E489" s="43">
        <v>818</v>
      </c>
      <c r="F489" s="448"/>
      <c r="G489" s="41" t="s">
        <v>41</v>
      </c>
      <c r="H489" s="362">
        <v>330081800</v>
      </c>
      <c r="I489" s="280">
        <v>14500</v>
      </c>
      <c r="J489" s="451">
        <v>7.3845999999999998E-3</v>
      </c>
      <c r="K489" s="72">
        <f t="shared" si="712"/>
        <v>107.0767</v>
      </c>
      <c r="L489" s="166">
        <f t="shared" si="713"/>
        <v>21.41534</v>
      </c>
      <c r="M489" s="73"/>
      <c r="N489" s="165"/>
      <c r="O489" s="260">
        <f t="shared" si="714"/>
        <v>85.661360000000002</v>
      </c>
      <c r="P489" s="280">
        <v>30000</v>
      </c>
      <c r="Q489" s="56">
        <v>8.123E-3</v>
      </c>
      <c r="R489" s="72">
        <f t="shared" si="715"/>
        <v>243.69</v>
      </c>
      <c r="S489" s="166">
        <f>Q489*15000</f>
        <v>121.845</v>
      </c>
      <c r="T489" s="73">
        <v>194.95</v>
      </c>
      <c r="U489" s="204">
        <v>194.95</v>
      </c>
      <c r="V489" s="300">
        <f t="shared" si="717"/>
        <v>-73.10499999999999</v>
      </c>
      <c r="W489" s="280">
        <v>30000</v>
      </c>
      <c r="X489" s="245">
        <v>8.5859999999999999E-3</v>
      </c>
      <c r="Y489" s="88">
        <f t="shared" si="718"/>
        <v>257.58</v>
      </c>
      <c r="Z489" s="75">
        <f>X489*15000</f>
        <v>128.79</v>
      </c>
      <c r="AA489" s="73"/>
      <c r="AB489" s="165"/>
      <c r="AC489" s="300">
        <f t="shared" si="720"/>
        <v>128.79</v>
      </c>
      <c r="AD489" s="280">
        <v>30000</v>
      </c>
      <c r="AE489" s="43">
        <v>9.1011000000000009E-3</v>
      </c>
      <c r="AF489" s="88">
        <f t="shared" si="721"/>
        <v>273.03300000000002</v>
      </c>
      <c r="AG489" s="75">
        <f>AE489*15000</f>
        <v>136.51650000000001</v>
      </c>
      <c r="AH489" s="117">
        <v>218.54</v>
      </c>
      <c r="AI489" s="481"/>
      <c r="AJ489" s="300">
        <f t="shared" si="723"/>
        <v>-82.023499999999984</v>
      </c>
      <c r="AK489" s="280">
        <v>30000</v>
      </c>
      <c r="AL489" s="6">
        <v>9.8291999999999997E-3</v>
      </c>
      <c r="AM489" s="75">
        <f t="shared" si="724"/>
        <v>294.87599999999998</v>
      </c>
      <c r="AN489" s="357">
        <f>AL489*15000</f>
        <v>147.43799999999999</v>
      </c>
      <c r="AO489" s="117">
        <v>236</v>
      </c>
      <c r="AP489" s="481"/>
      <c r="AQ489" s="455">
        <f t="shared" si="726"/>
        <v>-88.562000000000012</v>
      </c>
      <c r="AR489" s="139">
        <v>110500</v>
      </c>
      <c r="AS489" s="6">
        <v>8.8453999999999998E-3</v>
      </c>
      <c r="AT489" s="72">
        <f t="shared" si="727"/>
        <v>977.41669999999999</v>
      </c>
      <c r="AU489" s="75">
        <f>AS489*35000</f>
        <v>309.589</v>
      </c>
      <c r="AV489" s="253"/>
      <c r="AW489" s="165"/>
      <c r="AX489" s="455">
        <f t="shared" si="729"/>
        <v>667.82770000000005</v>
      </c>
      <c r="AY489" s="139">
        <v>110500</v>
      </c>
      <c r="AZ489" s="456">
        <v>9.7298999999999997E-3</v>
      </c>
      <c r="BA489" s="72">
        <f t="shared" si="730"/>
        <v>1075.1539499999999</v>
      </c>
      <c r="BB489" s="72">
        <f>AZ489*35000</f>
        <v>340.54649999999998</v>
      </c>
      <c r="BC489" s="142">
        <v>1642.06</v>
      </c>
      <c r="BD489" s="165">
        <v>1642.06</v>
      </c>
      <c r="BE489" s="455">
        <f t="shared" si="732"/>
        <v>-907.45254999999997</v>
      </c>
      <c r="BF489" s="139">
        <v>110500</v>
      </c>
      <c r="BG489" s="56">
        <v>1.027485E-2</v>
      </c>
      <c r="BH489" s="166">
        <f t="shared" si="733"/>
        <v>1135.3709249999999</v>
      </c>
      <c r="BI489" s="166">
        <f>BG489*35000</f>
        <v>359.61975000000001</v>
      </c>
      <c r="BJ489" s="164">
        <v>908.29674</v>
      </c>
      <c r="BK489" s="165">
        <v>908.3</v>
      </c>
      <c r="BL489" s="455">
        <f t="shared" si="735"/>
        <v>-132.54556500000012</v>
      </c>
      <c r="BM489" s="139">
        <v>110500</v>
      </c>
      <c r="BN489" s="6">
        <v>1.1302299999999999E-2</v>
      </c>
      <c r="BO489" s="166">
        <f t="shared" si="736"/>
        <v>1248.9041499999998</v>
      </c>
      <c r="BP489" s="166">
        <f>BN489*35000</f>
        <v>395.58049999999997</v>
      </c>
      <c r="BQ489" s="164">
        <v>999.12332000000004</v>
      </c>
      <c r="BR489" s="165">
        <v>999.12</v>
      </c>
      <c r="BS489" s="260">
        <f t="shared" si="738"/>
        <v>-145.79967000000022</v>
      </c>
      <c r="BT489" s="139">
        <v>110500</v>
      </c>
      <c r="BU489" s="464">
        <v>1.2025599999999999E-2</v>
      </c>
      <c r="BV489" s="190">
        <f t="shared" si="739"/>
        <v>1328.8288</v>
      </c>
      <c r="BW489" s="166"/>
      <c r="BX489" s="164">
        <v>781.75879999999995</v>
      </c>
      <c r="BY489" s="147">
        <v>781.76</v>
      </c>
      <c r="BZ489" s="371">
        <v>0</v>
      </c>
      <c r="CA489" s="139">
        <v>110500</v>
      </c>
      <c r="CB489" s="487">
        <v>1.2663045E-2</v>
      </c>
      <c r="CC489" s="194">
        <f t="shared" si="742"/>
        <v>1399.2664725</v>
      </c>
      <c r="CD489" s="465"/>
      <c r="CE489" s="142">
        <v>1399.2664725</v>
      </c>
      <c r="CF489" s="204">
        <v>1399.27</v>
      </c>
      <c r="CG489" s="206">
        <f t="shared" si="744"/>
        <v>0</v>
      </c>
      <c r="CH489" s="385"/>
      <c r="CI489" s="6">
        <v>1.3422827999999999E-2</v>
      </c>
      <c r="CJ489" s="348">
        <f t="shared" si="710"/>
        <v>0</v>
      </c>
      <c r="CK489" s="465"/>
      <c r="CL489" s="222"/>
      <c r="CM489" s="468"/>
      <c r="CN489" s="348">
        <f t="shared" si="711"/>
        <v>0</v>
      </c>
      <c r="CO489" s="219"/>
      <c r="CP489" s="220">
        <f t="shared" si="631"/>
        <v>-547.20922500000029</v>
      </c>
      <c r="CQ489" s="221">
        <v>0</v>
      </c>
      <c r="CR489" s="56" t="s">
        <v>1054</v>
      </c>
      <c r="CS489" s="228"/>
    </row>
    <row r="490" spans="1:97" s="2" customFormat="1" ht="15" customHeight="1">
      <c r="A490" s="41" t="s">
        <v>1149</v>
      </c>
      <c r="B490" s="6" t="s">
        <v>1150</v>
      </c>
      <c r="C490" s="6" t="s">
        <v>1143</v>
      </c>
      <c r="D490" s="274" t="s">
        <v>1025</v>
      </c>
      <c r="E490" s="43">
        <v>872</v>
      </c>
      <c r="F490" s="448"/>
      <c r="G490" s="51" t="s">
        <v>45</v>
      </c>
      <c r="H490" s="362">
        <v>330087200</v>
      </c>
      <c r="I490" s="280">
        <v>1257800</v>
      </c>
      <c r="J490" s="451">
        <v>7.3845999999999998E-3</v>
      </c>
      <c r="K490" s="72">
        <f t="shared" si="712"/>
        <v>9288.3498799999998</v>
      </c>
      <c r="L490" s="166">
        <f t="shared" si="713"/>
        <v>1857.6699760000001</v>
      </c>
      <c r="M490" s="73">
        <v>7430.68</v>
      </c>
      <c r="N490" s="165">
        <v>7430.68</v>
      </c>
      <c r="O490" s="260">
        <f t="shared" si="714"/>
        <v>-9.6000000667118002E-5</v>
      </c>
      <c r="P490" s="280">
        <v>1257800</v>
      </c>
      <c r="Q490" s="56">
        <v>8.123E-3</v>
      </c>
      <c r="R490" s="72">
        <f t="shared" si="715"/>
        <v>10217.109399999999</v>
      </c>
      <c r="S490" s="166">
        <f>R490*20%</f>
        <v>2043.4218799999999</v>
      </c>
      <c r="T490" s="73">
        <v>8173.69</v>
      </c>
      <c r="U490" s="165">
        <v>8173.69</v>
      </c>
      <c r="V490" s="300">
        <f t="shared" si="717"/>
        <v>-2.4800000001050648E-3</v>
      </c>
      <c r="W490" s="280">
        <v>1257800</v>
      </c>
      <c r="X490" s="245">
        <v>8.5859999999999999E-3</v>
      </c>
      <c r="Y490" s="88">
        <f t="shared" si="718"/>
        <v>10799.470799999999</v>
      </c>
      <c r="Z490" s="75">
        <f>Y490*20%</f>
        <v>2159.8941599999998</v>
      </c>
      <c r="AA490" s="73">
        <v>8639.58</v>
      </c>
      <c r="AB490" s="481">
        <v>8639.58</v>
      </c>
      <c r="AC490" s="300">
        <f t="shared" si="720"/>
        <v>-3.3600000006117625E-3</v>
      </c>
      <c r="AD490" s="280">
        <v>1257800</v>
      </c>
      <c r="AE490" s="43">
        <v>9.1011000000000009E-3</v>
      </c>
      <c r="AF490" s="88">
        <f t="shared" si="721"/>
        <v>11447.363580000001</v>
      </c>
      <c r="AG490" s="75">
        <f>AF490*20%</f>
        <v>2289.4727160000002</v>
      </c>
      <c r="AH490" s="117">
        <v>9157.9500000000007</v>
      </c>
      <c r="AI490" s="482">
        <v>9157.9500000000007</v>
      </c>
      <c r="AJ490" s="300">
        <f t="shared" si="723"/>
        <v>-5.9135999999853084E-2</v>
      </c>
      <c r="AK490" s="280">
        <v>1257800</v>
      </c>
      <c r="AL490" s="6">
        <v>9.8291999999999997E-3</v>
      </c>
      <c r="AM490" s="75">
        <f t="shared" si="724"/>
        <v>12363.16776</v>
      </c>
      <c r="AN490" s="357">
        <f>AM490*20%</f>
        <v>2472.6335520000002</v>
      </c>
      <c r="AO490" s="117">
        <v>9890.58</v>
      </c>
      <c r="AP490" s="482">
        <v>9890.58</v>
      </c>
      <c r="AQ490" s="455">
        <f t="shared" si="726"/>
        <v>-4.5791999998982647E-2</v>
      </c>
      <c r="AR490" s="139">
        <v>1300000</v>
      </c>
      <c r="AS490" s="6">
        <v>8.8453999999999998E-3</v>
      </c>
      <c r="AT490" s="72">
        <f t="shared" si="727"/>
        <v>11499.02</v>
      </c>
      <c r="AU490" s="75">
        <f>AT490*20%</f>
        <v>2299.8040000000001</v>
      </c>
      <c r="AV490" s="122"/>
      <c r="AW490" s="165"/>
      <c r="AX490" s="455">
        <f t="shared" si="729"/>
        <v>9199.2160000000003</v>
      </c>
      <c r="AY490" s="139">
        <v>1300000</v>
      </c>
      <c r="AZ490" s="456">
        <v>9.7298999999999997E-3</v>
      </c>
      <c r="BA490" s="72">
        <f t="shared" si="730"/>
        <v>12648.869999999999</v>
      </c>
      <c r="BB490" s="72">
        <f>BA490*20%</f>
        <v>2529.7739999999999</v>
      </c>
      <c r="BC490" s="142">
        <v>19318.349999999999</v>
      </c>
      <c r="BD490" s="165">
        <v>19318.349999999999</v>
      </c>
      <c r="BE490" s="455">
        <f t="shared" si="732"/>
        <v>-9199.253999999999</v>
      </c>
      <c r="BF490" s="139">
        <v>1300000</v>
      </c>
      <c r="BG490" s="6">
        <v>1.027485E-2</v>
      </c>
      <c r="BH490" s="166">
        <f t="shared" si="733"/>
        <v>13357.305</v>
      </c>
      <c r="BI490" s="166">
        <f>BH490*20%</f>
        <v>2671.4610000000002</v>
      </c>
      <c r="BJ490" s="164">
        <v>10685.843999999999</v>
      </c>
      <c r="BK490" s="165">
        <v>10685.84</v>
      </c>
      <c r="BL490" s="455">
        <f t="shared" si="735"/>
        <v>0</v>
      </c>
      <c r="BM490" s="139">
        <v>1300000</v>
      </c>
      <c r="BN490" s="6">
        <v>1.1302299999999999E-2</v>
      </c>
      <c r="BO490" s="166">
        <f t="shared" si="736"/>
        <v>14692.99</v>
      </c>
      <c r="BP490" s="166">
        <f>BO490*20%</f>
        <v>2938.598</v>
      </c>
      <c r="BQ490" s="164">
        <v>11754.392</v>
      </c>
      <c r="BR490" s="165">
        <v>11754.39</v>
      </c>
      <c r="BS490" s="260">
        <f t="shared" si="738"/>
        <v>0</v>
      </c>
      <c r="BT490" s="139">
        <v>1300000</v>
      </c>
      <c r="BU490" s="6">
        <v>1.2206521999999999E-2</v>
      </c>
      <c r="BV490" s="190">
        <f t="shared" si="739"/>
        <v>15868.478599999999</v>
      </c>
      <c r="BW490" s="166">
        <f>BV490*20%</f>
        <v>3173.6957199999997</v>
      </c>
      <c r="BX490" s="164">
        <v>12694.782880000001</v>
      </c>
      <c r="BY490" s="147">
        <v>12694.78</v>
      </c>
      <c r="BZ490" s="371">
        <f t="shared" si="741"/>
        <v>0</v>
      </c>
      <c r="CA490" s="139">
        <v>1300000</v>
      </c>
      <c r="CB490" s="487">
        <v>1.2663045E-2</v>
      </c>
      <c r="CC490" s="194">
        <f t="shared" si="742"/>
        <v>16461.958500000001</v>
      </c>
      <c r="CD490" s="465">
        <f>CC490*20%</f>
        <v>3292.3917000000001</v>
      </c>
      <c r="CE490" s="142">
        <v>13169.566800000001</v>
      </c>
      <c r="CF490" s="204">
        <v>13169.57</v>
      </c>
      <c r="CG490" s="206">
        <f t="shared" si="744"/>
        <v>0</v>
      </c>
      <c r="CH490" s="385">
        <v>4410000</v>
      </c>
      <c r="CI490" s="6">
        <v>1.3422827999999999E-2</v>
      </c>
      <c r="CJ490" s="348">
        <f t="shared" si="710"/>
        <v>59194.671479999997</v>
      </c>
      <c r="CK490" s="465">
        <f>CJ490*20%</f>
        <v>11838.934295999999</v>
      </c>
      <c r="CL490" s="222"/>
      <c r="CM490" s="468"/>
      <c r="CN490" s="348">
        <f t="shared" si="711"/>
        <v>47355.737183999998</v>
      </c>
      <c r="CO490" s="219"/>
      <c r="CP490" s="220">
        <f t="shared" si="631"/>
        <v>47355.588319999995</v>
      </c>
      <c r="CQ490" s="221">
        <v>0</v>
      </c>
      <c r="CR490" s="6" t="s">
        <v>1151</v>
      </c>
    </row>
    <row r="491" spans="1:97" s="2" customFormat="1" ht="15" customHeight="1">
      <c r="A491" s="41" t="s">
        <v>1152</v>
      </c>
      <c r="B491" s="6" t="s">
        <v>1153</v>
      </c>
      <c r="C491" s="6" t="s">
        <v>1143</v>
      </c>
      <c r="D491" s="41" t="s">
        <v>1025</v>
      </c>
      <c r="E491" s="43">
        <v>931</v>
      </c>
      <c r="G491" s="51" t="s">
        <v>340</v>
      </c>
      <c r="H491" s="362"/>
      <c r="I491" s="280"/>
      <c r="J491" s="451"/>
      <c r="K491" s="72"/>
      <c r="L491" s="166"/>
      <c r="M491" s="73"/>
      <c r="N491" s="165"/>
      <c r="O491" s="75"/>
      <c r="P491" s="280"/>
      <c r="Q491" s="56"/>
      <c r="R491" s="72"/>
      <c r="S491" s="166"/>
      <c r="T491" s="73"/>
      <c r="U491" s="165"/>
      <c r="V491" s="88"/>
      <c r="W491" s="280"/>
      <c r="X491" s="245"/>
      <c r="Y491" s="88"/>
      <c r="Z491" s="75"/>
      <c r="AA491" s="73"/>
      <c r="AB491" s="165"/>
      <c r="AC491" s="88"/>
      <c r="AD491" s="280"/>
      <c r="AE491" s="43"/>
      <c r="AF491" s="88"/>
      <c r="AG491" s="75"/>
      <c r="AH491" s="117"/>
      <c r="AI491" s="417"/>
      <c r="AJ491" s="88"/>
      <c r="AK491" s="280">
        <v>120900</v>
      </c>
      <c r="AL491" s="6"/>
      <c r="AM491" s="75"/>
      <c r="AN491" s="357"/>
      <c r="AO491" s="117"/>
      <c r="AP491" s="417"/>
      <c r="AQ491" s="72"/>
      <c r="AR491" s="139">
        <v>220000</v>
      </c>
      <c r="AS491" s="6"/>
      <c r="AT491" s="72"/>
      <c r="AU491" s="75"/>
      <c r="AV491" s="122"/>
      <c r="AW491" s="165"/>
      <c r="AX491" s="72"/>
      <c r="AY491" s="139">
        <v>220000</v>
      </c>
      <c r="AZ491" s="456"/>
      <c r="BA491" s="72"/>
      <c r="BB491" s="72"/>
      <c r="BC491" s="142"/>
      <c r="BD491" s="165"/>
      <c r="BE491" s="72"/>
      <c r="BF491" s="139">
        <v>220000</v>
      </c>
      <c r="BG491" s="6"/>
      <c r="BH491" s="166"/>
      <c r="BI491" s="166"/>
      <c r="BJ491" s="164"/>
      <c r="BK491" s="165"/>
      <c r="BL491" s="168"/>
      <c r="BM491" s="139">
        <v>220000</v>
      </c>
      <c r="BN491" s="6"/>
      <c r="BO491" s="166"/>
      <c r="BP491" s="166"/>
      <c r="BQ491" s="164"/>
      <c r="BR491" s="165"/>
      <c r="BS491" s="166"/>
      <c r="BT491" s="139">
        <v>220000</v>
      </c>
      <c r="BU491" s="6"/>
      <c r="BV491" s="190"/>
      <c r="BW491" s="166"/>
      <c r="BX491" s="164"/>
      <c r="BY491" s="147"/>
      <c r="BZ491" s="190"/>
      <c r="CA491" s="139">
        <v>220000</v>
      </c>
      <c r="CB491" s="487"/>
      <c r="CC491" s="194"/>
      <c r="CD491" s="465"/>
      <c r="CE491" s="142"/>
      <c r="CF491" s="204"/>
      <c r="CG491" s="194"/>
      <c r="CH491" s="385"/>
      <c r="CI491" s="6"/>
      <c r="CJ491" s="348">
        <f t="shared" si="710"/>
        <v>0</v>
      </c>
      <c r="CK491" s="465"/>
      <c r="CL491" s="222"/>
      <c r="CM491" s="468"/>
      <c r="CN491" s="348">
        <f t="shared" si="711"/>
        <v>0</v>
      </c>
      <c r="CO491" s="219"/>
      <c r="CP491" s="220">
        <f t="shared" si="631"/>
        <v>0</v>
      </c>
      <c r="CQ491" s="221"/>
      <c r="CR491" s="6"/>
      <c r="CS491" s="358" t="s">
        <v>42</v>
      </c>
    </row>
    <row r="492" spans="1:97" s="2" customFormat="1" ht="15" customHeight="1">
      <c r="A492" s="41" t="s">
        <v>1154</v>
      </c>
      <c r="B492" s="237" t="s">
        <v>1148</v>
      </c>
      <c r="C492" s="6" t="s">
        <v>1143</v>
      </c>
      <c r="D492" s="274" t="s">
        <v>1025</v>
      </c>
      <c r="E492" s="43">
        <v>1028</v>
      </c>
      <c r="F492" s="448"/>
      <c r="G492" s="51" t="s">
        <v>45</v>
      </c>
      <c r="H492" s="362">
        <v>330102800</v>
      </c>
      <c r="I492" s="280">
        <v>2601100</v>
      </c>
      <c r="J492" s="451">
        <v>7.3845999999999998E-3</v>
      </c>
      <c r="K492" s="72">
        <f t="shared" ref="K492:K501" si="746">I492*J492</f>
        <v>19208.083060000001</v>
      </c>
      <c r="L492" s="166">
        <f>K492*20%</f>
        <v>3841.6166120000003</v>
      </c>
      <c r="M492" s="73"/>
      <c r="N492" s="165"/>
      <c r="O492" s="260">
        <f t="shared" ref="O492:O501" si="747">K492-L492-M492</f>
        <v>15366.466448000001</v>
      </c>
      <c r="P492" s="280">
        <v>2601100</v>
      </c>
      <c r="Q492" s="56">
        <v>8.123E-3</v>
      </c>
      <c r="R492" s="72">
        <f>P492*Q492</f>
        <v>21128.7353</v>
      </c>
      <c r="S492" s="166">
        <f>R492*20%</f>
        <v>4225.7470600000006</v>
      </c>
      <c r="T492" s="73">
        <v>16902.990000000002</v>
      </c>
      <c r="U492" s="165">
        <v>16902.990000000002</v>
      </c>
      <c r="V492" s="300">
        <f>R492-S492-T492</f>
        <v>-1.7600000028323848E-3</v>
      </c>
      <c r="W492" s="280">
        <v>2601100</v>
      </c>
      <c r="X492" s="245">
        <v>8.5859999999999999E-3</v>
      </c>
      <c r="Y492" s="88">
        <f t="shared" ref="Y492:Y496" si="748">W492*X492</f>
        <v>22333.044600000001</v>
      </c>
      <c r="Z492" s="75">
        <f>Y492*20%</f>
        <v>4466.6089200000006</v>
      </c>
      <c r="AA492" s="73">
        <v>17866.439999999999</v>
      </c>
      <c r="AB492" s="481"/>
      <c r="AC492" s="300">
        <f t="shared" ref="AC492:AC495" si="749">Y492-Z492-AA492</f>
        <v>-4.3199999963690061E-3</v>
      </c>
      <c r="AD492" s="280">
        <v>2601100</v>
      </c>
      <c r="AE492" s="43">
        <v>9.1011000000000009E-3</v>
      </c>
      <c r="AF492" s="88">
        <f t="shared" ref="AF492:AF501" si="750">AD492*AE492</f>
        <v>23672.871210000001</v>
      </c>
      <c r="AG492" s="75">
        <f>AF492*20%</f>
        <v>4734.5742420000006</v>
      </c>
      <c r="AH492" s="117">
        <v>18938.3</v>
      </c>
      <c r="AI492" s="481"/>
      <c r="AJ492" s="300">
        <f t="shared" ref="AJ492:AJ501" si="751">AF492-AG492-AH492</f>
        <v>-3.0319999968924094E-3</v>
      </c>
      <c r="AK492" s="280">
        <v>2601100</v>
      </c>
      <c r="AL492" s="6">
        <v>9.8291999999999997E-3</v>
      </c>
      <c r="AM492" s="75">
        <f>AK492*AL492</f>
        <v>25566.732120000001</v>
      </c>
      <c r="AN492" s="357">
        <f>AM492*20%</f>
        <v>5113.3464240000003</v>
      </c>
      <c r="AO492" s="117">
        <v>20453.39</v>
      </c>
      <c r="AP492" s="481"/>
      <c r="AQ492" s="455">
        <f>AM492-AN492-AO492</f>
        <v>-4.3039999982283916E-3</v>
      </c>
      <c r="AR492" s="139">
        <v>2700000</v>
      </c>
      <c r="AS492" s="6">
        <v>8.8453999999999998E-3</v>
      </c>
      <c r="AT492" s="72">
        <f>AR492*AS492</f>
        <v>23882.579999999998</v>
      </c>
      <c r="AU492" s="75">
        <f>AT492*20%</f>
        <v>4776.5159999999996</v>
      </c>
      <c r="AV492" s="122"/>
      <c r="AW492" s="204"/>
      <c r="AX492" s="455">
        <f>AT492-AU492-AV492</f>
        <v>19106.063999999998</v>
      </c>
      <c r="AY492" s="139">
        <v>2700000</v>
      </c>
      <c r="AZ492" s="456">
        <v>9.7298999999999997E-3</v>
      </c>
      <c r="BA492" s="72">
        <f>AY492*AZ492</f>
        <v>26270.73</v>
      </c>
      <c r="BB492" s="72">
        <f>BA492*20%</f>
        <v>5254.1460000000006</v>
      </c>
      <c r="BC492" s="142">
        <v>55489.13</v>
      </c>
      <c r="BD492" s="165">
        <v>55489.13</v>
      </c>
      <c r="BE492" s="455">
        <f>BA492-BB492-BC492</f>
        <v>-34472.546000000002</v>
      </c>
      <c r="BF492" s="139">
        <v>2700000</v>
      </c>
      <c r="BG492" s="6">
        <v>1.027485E-2</v>
      </c>
      <c r="BH492" s="166">
        <f>BF492*BG492</f>
        <v>27742.095000000001</v>
      </c>
      <c r="BI492" s="166">
        <f>BH492*20%</f>
        <v>5548.4190000000008</v>
      </c>
      <c r="BJ492" s="164">
        <v>22193.675999999999</v>
      </c>
      <c r="BK492" s="165">
        <v>22193.68</v>
      </c>
      <c r="BL492" s="455">
        <f>BH492-BI492-BJ492</f>
        <v>0</v>
      </c>
      <c r="BM492" s="139">
        <v>2700000</v>
      </c>
      <c r="BN492" s="6">
        <v>1.1302299999999999E-2</v>
      </c>
      <c r="BO492" s="166">
        <f>BM492*BN492</f>
        <v>30516.21</v>
      </c>
      <c r="BP492" s="166">
        <f>BO492*20%</f>
        <v>6103.2420000000002</v>
      </c>
      <c r="BQ492" s="164">
        <v>24412.968000000001</v>
      </c>
      <c r="BR492" s="165">
        <v>24412.97</v>
      </c>
      <c r="BS492" s="260">
        <f>BO492-BP492-BQ492</f>
        <v>0</v>
      </c>
      <c r="BT492" s="139">
        <v>2700000</v>
      </c>
      <c r="BU492" s="6">
        <v>1.2206521999999999E-2</v>
      </c>
      <c r="BV492" s="190">
        <f t="shared" ref="BV492:BV501" si="752">BT492*BU492</f>
        <v>32957.609400000001</v>
      </c>
      <c r="BW492" s="166">
        <f>BV492*20%</f>
        <v>6591.5218800000002</v>
      </c>
      <c r="BX492" s="164">
        <v>26366.087520000001</v>
      </c>
      <c r="BY492" s="147">
        <v>26366.09</v>
      </c>
      <c r="BZ492" s="371">
        <f t="shared" ref="BZ492:BZ501" si="753">BV492-BX492-BW492</f>
        <v>0</v>
      </c>
      <c r="CA492" s="139">
        <v>2700000</v>
      </c>
      <c r="CB492" s="487">
        <v>1.2663045E-2</v>
      </c>
      <c r="CC492" s="194">
        <f>CA492*CB492</f>
        <v>34190.2215</v>
      </c>
      <c r="CD492" s="465">
        <f>CC492*20%</f>
        <v>6838.0443000000005</v>
      </c>
      <c r="CE492" s="142">
        <v>27352.177199999998</v>
      </c>
      <c r="CF492" s="204">
        <v>27352.18</v>
      </c>
      <c r="CG492" s="206">
        <f>CC492-CD492-CE492</f>
        <v>0</v>
      </c>
      <c r="CH492" s="385">
        <v>4614000</v>
      </c>
      <c r="CI492" s="6">
        <v>1.3422827999999999E-2</v>
      </c>
      <c r="CJ492" s="348">
        <f t="shared" si="710"/>
        <v>61932.928391999994</v>
      </c>
      <c r="CK492" s="465">
        <f>CJ492*20%</f>
        <v>12386.585678399999</v>
      </c>
      <c r="CL492" s="222"/>
      <c r="CM492" s="468"/>
      <c r="CN492" s="348">
        <f t="shared" si="711"/>
        <v>49546.342713599995</v>
      </c>
      <c r="CO492" s="219"/>
      <c r="CP492" s="220">
        <f t="shared" si="631"/>
        <v>49546.313745599997</v>
      </c>
      <c r="CQ492" s="221">
        <v>0</v>
      </c>
      <c r="CR492" s="6"/>
    </row>
    <row r="493" spans="1:97" s="6" customFormat="1" ht="15" customHeight="1">
      <c r="A493" s="266" t="s">
        <v>1155</v>
      </c>
      <c r="B493" s="78" t="s">
        <v>1156</v>
      </c>
      <c r="C493" s="78" t="s">
        <v>1157</v>
      </c>
      <c r="D493" s="475" t="s">
        <v>1158</v>
      </c>
      <c r="E493" s="267">
        <v>21</v>
      </c>
      <c r="F493" s="448"/>
      <c r="G493" s="49" t="s">
        <v>45</v>
      </c>
      <c r="H493" s="236" t="s">
        <v>1159</v>
      </c>
      <c r="I493" s="476">
        <v>65800</v>
      </c>
      <c r="J493" s="243"/>
      <c r="K493" s="72">
        <f t="shared" si="746"/>
        <v>0</v>
      </c>
      <c r="M493" s="73"/>
      <c r="N493" s="77"/>
      <c r="O493" s="75">
        <f t="shared" si="747"/>
        <v>0</v>
      </c>
      <c r="P493" s="476">
        <v>65800</v>
      </c>
      <c r="Q493" s="6">
        <v>5.4999999999999997E-3</v>
      </c>
      <c r="R493" s="72">
        <f t="shared" ref="R493:R496" si="754">P493*Q493</f>
        <v>361.9</v>
      </c>
      <c r="T493" s="73"/>
      <c r="U493" s="77"/>
      <c r="V493" s="300">
        <f t="shared" ref="V493:V501" si="755">R493-S493-T493</f>
        <v>361.9</v>
      </c>
      <c r="W493" s="476">
        <v>65800</v>
      </c>
      <c r="X493" s="42">
        <v>5.8799999999999998E-3</v>
      </c>
      <c r="Y493" s="88">
        <f t="shared" si="748"/>
        <v>386.904</v>
      </c>
      <c r="AA493" s="73"/>
      <c r="AB493" s="77"/>
      <c r="AC493" s="300">
        <f t="shared" si="749"/>
        <v>386.904</v>
      </c>
      <c r="AD493" s="476">
        <v>65800</v>
      </c>
      <c r="AE493" s="43">
        <v>6.1199999999999996E-3</v>
      </c>
      <c r="AF493" s="88">
        <f t="shared" si="750"/>
        <v>402.69599999999997</v>
      </c>
      <c r="AG493" s="72">
        <f t="shared" ref="AG493:AG496" si="756">AF493*75%</f>
        <v>302.02199999999999</v>
      </c>
      <c r="AH493" s="117"/>
      <c r="AI493" s="77"/>
      <c r="AJ493" s="88">
        <f t="shared" si="751"/>
        <v>100.67399999999998</v>
      </c>
      <c r="AK493" s="476">
        <v>65800</v>
      </c>
      <c r="AL493" s="6">
        <v>1.32E-2</v>
      </c>
      <c r="AM493" s="72">
        <f t="shared" ref="AM493:AM501" si="757">AK493*AL493</f>
        <v>868.56</v>
      </c>
      <c r="AN493" s="72">
        <f t="shared" ref="AN493:AN496" si="758">AM493*50%</f>
        <v>434.28</v>
      </c>
      <c r="AO493" s="117"/>
      <c r="AP493" s="77"/>
      <c r="AQ493" s="72">
        <f t="shared" ref="AQ493:AQ501" si="759">AM493-AN493-AO493</f>
        <v>434.28</v>
      </c>
      <c r="AR493" s="476">
        <v>65800</v>
      </c>
      <c r="AS493" s="6">
        <v>1.32E-2</v>
      </c>
      <c r="AT493" s="72">
        <f t="shared" ref="AT493:AT501" si="760">AR493*AS493</f>
        <v>868.56</v>
      </c>
      <c r="AU493" s="72">
        <f t="shared" ref="AU493:AU496" si="761">AT493*25%</f>
        <v>217.14</v>
      </c>
      <c r="AV493" s="122"/>
      <c r="AW493" s="77"/>
      <c r="AX493" s="72">
        <f t="shared" ref="AX493:AX501" si="762">AT493-AU493-AV493</f>
        <v>651.41999999999996</v>
      </c>
      <c r="AY493" s="220">
        <v>440000</v>
      </c>
      <c r="AZ493" s="6">
        <v>7.6400000000000001E-3</v>
      </c>
      <c r="BA493" s="72">
        <f>AY493*AZ493</f>
        <v>3361.6</v>
      </c>
      <c r="BB493" s="141">
        <f t="shared" ref="BB493:BB495" si="763">AZ493*15000</f>
        <v>114.6</v>
      </c>
      <c r="BC493" s="142"/>
      <c r="BD493" s="77"/>
      <c r="BE493" s="72">
        <f>BA493-BB493-BC493</f>
        <v>3247</v>
      </c>
      <c r="BF493" s="220">
        <v>440000</v>
      </c>
      <c r="BG493" s="6">
        <v>8.1799999999999998E-3</v>
      </c>
      <c r="BH493" s="72">
        <f>BF493*BG493</f>
        <v>3599.2</v>
      </c>
      <c r="BI493" s="6">
        <f t="shared" ref="BI493:BI495" si="764">BG493*15000</f>
        <v>122.7</v>
      </c>
      <c r="BJ493" s="164"/>
      <c r="BK493" s="167"/>
      <c r="BL493" s="72">
        <f>BH493-BI493-BJ493</f>
        <v>3476.5</v>
      </c>
      <c r="BM493" s="220">
        <v>440000</v>
      </c>
      <c r="BN493" s="6">
        <v>8.7500000000000008E-3</v>
      </c>
      <c r="BO493" s="72">
        <f>BM493*BN493</f>
        <v>3850.0000000000005</v>
      </c>
      <c r="BP493" s="6">
        <f t="shared" ref="BP493:BP496" si="765">BN493*15000</f>
        <v>131.25</v>
      </c>
      <c r="BQ493" s="164"/>
      <c r="BR493" s="167">
        <v>14201.83</v>
      </c>
      <c r="BS493" s="72">
        <f>BO493-BP493-BQ493</f>
        <v>3718.7500000000005</v>
      </c>
      <c r="BT493" s="220">
        <v>440000</v>
      </c>
      <c r="BU493" s="6">
        <v>9.3600000000000003E-3</v>
      </c>
      <c r="BV493" s="190">
        <f t="shared" si="752"/>
        <v>4118.4000000000005</v>
      </c>
      <c r="BW493" s="6">
        <f t="shared" ref="BW493:BW496" si="766">BU493*15000</f>
        <v>140.4</v>
      </c>
      <c r="BX493" s="253"/>
      <c r="BY493" s="147"/>
      <c r="BZ493" s="371">
        <f t="shared" si="753"/>
        <v>3978.0000000000005</v>
      </c>
      <c r="CA493" s="220">
        <v>440000</v>
      </c>
      <c r="CB493" s="488">
        <v>1.0019999999999999E-2</v>
      </c>
      <c r="CC493" s="194">
        <f>CA493*CB493</f>
        <v>4408.8</v>
      </c>
      <c r="CD493" s="190">
        <f t="shared" ref="CD493:CD496" si="767">CB493*15000</f>
        <v>150.29999999999998</v>
      </c>
      <c r="CE493" s="142"/>
      <c r="CF493" s="218"/>
      <c r="CG493" s="194">
        <f>CC493-CD493-CE493</f>
        <v>4258.5</v>
      </c>
      <c r="CH493" s="380">
        <v>440000</v>
      </c>
      <c r="CI493" s="490">
        <v>1.072E-2</v>
      </c>
      <c r="CJ493" s="348">
        <f t="shared" ref="CJ493:CJ497" si="768">CH493*CI493</f>
        <v>4716.8</v>
      </c>
      <c r="CK493" s="348">
        <f t="shared" ref="CK493:CK496" si="769">CI493*15000</f>
        <v>160.80000000000001</v>
      </c>
      <c r="CL493" s="222"/>
      <c r="CM493" s="468"/>
      <c r="CN493" s="348">
        <f t="shared" ref="CN493:CN497" si="770">CJ493-CK493-CL493</f>
        <v>4556</v>
      </c>
      <c r="CO493" s="219"/>
      <c r="CP493" s="220">
        <f t="shared" si="631"/>
        <v>25169.928</v>
      </c>
      <c r="CQ493" s="221"/>
      <c r="CS493" s="493"/>
    </row>
    <row r="494" spans="1:97" s="6" customFormat="1" ht="15" customHeight="1">
      <c r="A494" s="266" t="s">
        <v>1160</v>
      </c>
      <c r="B494" s="78" t="s">
        <v>1161</v>
      </c>
      <c r="C494" s="78" t="s">
        <v>1157</v>
      </c>
      <c r="D494" s="475" t="s">
        <v>1158</v>
      </c>
      <c r="E494" s="267">
        <v>34</v>
      </c>
      <c r="F494" s="448"/>
      <c r="G494" s="61" t="s">
        <v>98</v>
      </c>
      <c r="H494" s="236" t="s">
        <v>1162</v>
      </c>
      <c r="I494" s="477">
        <v>10400</v>
      </c>
      <c r="J494" s="243"/>
      <c r="K494" s="72">
        <f t="shared" si="746"/>
        <v>0</v>
      </c>
      <c r="M494" s="73"/>
      <c r="N494" s="77"/>
      <c r="O494" s="75">
        <f t="shared" si="747"/>
        <v>0</v>
      </c>
      <c r="P494" s="477">
        <v>10400</v>
      </c>
      <c r="Q494" s="6">
        <v>5.4999999999999997E-3</v>
      </c>
      <c r="R494" s="72">
        <f t="shared" si="754"/>
        <v>57.199999999999996</v>
      </c>
      <c r="T494" s="73"/>
      <c r="U494" s="77"/>
      <c r="V494" s="88">
        <f t="shared" si="755"/>
        <v>57.199999999999996</v>
      </c>
      <c r="W494" s="477">
        <v>10400</v>
      </c>
      <c r="X494" s="42">
        <v>5.8799999999999998E-3</v>
      </c>
      <c r="Y494" s="88">
        <f t="shared" si="748"/>
        <v>61.152000000000001</v>
      </c>
      <c r="AA494" s="73"/>
      <c r="AB494" s="77"/>
      <c r="AC494" s="88">
        <f t="shared" si="749"/>
        <v>61.152000000000001</v>
      </c>
      <c r="AD494" s="477">
        <v>10400</v>
      </c>
      <c r="AE494" s="43">
        <v>6.1199999999999996E-3</v>
      </c>
      <c r="AF494" s="88">
        <f t="shared" si="750"/>
        <v>63.647999999999996</v>
      </c>
      <c r="AG494" s="72">
        <f t="shared" si="756"/>
        <v>47.735999999999997</v>
      </c>
      <c r="AH494" s="117"/>
      <c r="AI494" s="77"/>
      <c r="AJ494" s="88">
        <f t="shared" si="751"/>
        <v>15.911999999999999</v>
      </c>
      <c r="AK494" s="477">
        <v>10400</v>
      </c>
      <c r="AL494" s="6">
        <v>1.32E-2</v>
      </c>
      <c r="AM494" s="72">
        <f t="shared" si="757"/>
        <v>137.28</v>
      </c>
      <c r="AN494" s="72">
        <f t="shared" si="758"/>
        <v>68.64</v>
      </c>
      <c r="AO494" s="117"/>
      <c r="AP494" s="77"/>
      <c r="AQ494" s="72">
        <f t="shared" si="759"/>
        <v>68.64</v>
      </c>
      <c r="AR494" s="477">
        <v>10400</v>
      </c>
      <c r="AS494" s="6">
        <v>1.32E-2</v>
      </c>
      <c r="AT494" s="72">
        <f t="shared" si="760"/>
        <v>137.28</v>
      </c>
      <c r="AU494" s="72">
        <f t="shared" si="761"/>
        <v>34.32</v>
      </c>
      <c r="AV494" s="122"/>
      <c r="AW494" s="77"/>
      <c r="AX494" s="72">
        <f t="shared" si="762"/>
        <v>102.96000000000001</v>
      </c>
      <c r="AY494" s="220">
        <v>580000</v>
      </c>
      <c r="AZ494" s="6">
        <v>7.6400000000000001E-3</v>
      </c>
      <c r="BA494" s="72">
        <f t="shared" ref="BA494:BA501" si="771">AY494*AZ494</f>
        <v>4431.2</v>
      </c>
      <c r="BB494" s="141">
        <f t="shared" si="763"/>
        <v>114.6</v>
      </c>
      <c r="BC494" s="142"/>
      <c r="BD494" s="77"/>
      <c r="BE494" s="455">
        <f t="shared" ref="BE494:BE501" si="772">BA494-BB494-BC494</f>
        <v>4316.5999999999995</v>
      </c>
      <c r="BF494" s="220">
        <v>580000</v>
      </c>
      <c r="BG494" s="6">
        <v>8.1799999999999998E-3</v>
      </c>
      <c r="BH494" s="72">
        <f t="shared" ref="BH494:BH501" si="773">BF494*BG494</f>
        <v>4744.3999999999996</v>
      </c>
      <c r="BI494" s="6">
        <f t="shared" si="764"/>
        <v>122.7</v>
      </c>
      <c r="BJ494" s="164"/>
      <c r="BK494" s="167"/>
      <c r="BL494" s="455">
        <f t="shared" ref="BL494:BL501" si="774">BH494-BI494-BJ494</f>
        <v>4621.7</v>
      </c>
      <c r="BM494" s="220">
        <v>580000</v>
      </c>
      <c r="BN494" s="6">
        <v>8.7500000000000008E-3</v>
      </c>
      <c r="BO494" s="72">
        <f t="shared" ref="BO494:BO501" si="775">BM494*BN494</f>
        <v>5075.0000000000009</v>
      </c>
      <c r="BP494" s="6">
        <f t="shared" si="765"/>
        <v>131.25</v>
      </c>
      <c r="BQ494" s="164"/>
      <c r="BR494" s="77"/>
      <c r="BS494" s="455">
        <f t="shared" ref="BS494:BS501" si="776">BO494-BP494-BQ494</f>
        <v>4943.7500000000009</v>
      </c>
      <c r="BT494" s="220">
        <v>580000</v>
      </c>
      <c r="BU494" s="6">
        <v>9.3600000000000003E-3</v>
      </c>
      <c r="BV494" s="190">
        <f t="shared" si="752"/>
        <v>5428.8</v>
      </c>
      <c r="BW494" s="6">
        <f t="shared" si="766"/>
        <v>140.4</v>
      </c>
      <c r="BX494" s="253"/>
      <c r="BY494" s="147"/>
      <c r="BZ494" s="371">
        <f t="shared" si="753"/>
        <v>5288.4000000000005</v>
      </c>
      <c r="CA494" s="220">
        <v>580000</v>
      </c>
      <c r="CB494" s="488">
        <v>1.0019999999999999E-2</v>
      </c>
      <c r="CC494" s="194">
        <f t="shared" ref="CC494:CC501" si="777">CA494*CB494</f>
        <v>5811.5999999999995</v>
      </c>
      <c r="CD494" s="190">
        <f t="shared" si="767"/>
        <v>150.29999999999998</v>
      </c>
      <c r="CE494" s="142"/>
      <c r="CF494" s="218"/>
      <c r="CG494" s="194">
        <f t="shared" ref="CG494:CG501" si="778">CC494-CD494-CE494</f>
        <v>5661.2999999999993</v>
      </c>
      <c r="CH494" s="380">
        <v>580000</v>
      </c>
      <c r="CI494" s="490">
        <v>1.072E-2</v>
      </c>
      <c r="CJ494" s="348">
        <f t="shared" si="768"/>
        <v>6217.6</v>
      </c>
      <c r="CK494" s="348">
        <f t="shared" si="769"/>
        <v>160.80000000000001</v>
      </c>
      <c r="CL494" s="222"/>
      <c r="CM494" s="468"/>
      <c r="CN494" s="348">
        <f t="shared" si="770"/>
        <v>6056.8</v>
      </c>
      <c r="CO494" s="219"/>
      <c r="CP494" s="220">
        <f t="shared" si="631"/>
        <v>31194.414000000001</v>
      </c>
      <c r="CQ494" s="221"/>
      <c r="CS494" s="494"/>
    </row>
    <row r="495" spans="1:97" s="6" customFormat="1" ht="15" customHeight="1">
      <c r="A495" s="266" t="s">
        <v>1163</v>
      </c>
      <c r="B495" s="78" t="s">
        <v>1161</v>
      </c>
      <c r="C495" s="78" t="s">
        <v>1157</v>
      </c>
      <c r="D495" s="475" t="s">
        <v>1158</v>
      </c>
      <c r="E495" s="267">
        <v>35</v>
      </c>
      <c r="F495" s="448"/>
      <c r="G495" s="61" t="s">
        <v>98</v>
      </c>
      <c r="H495" s="236" t="s">
        <v>1164</v>
      </c>
      <c r="I495" s="478">
        <v>72900</v>
      </c>
      <c r="J495" s="243"/>
      <c r="K495" s="72">
        <f t="shared" si="746"/>
        <v>0</v>
      </c>
      <c r="M495" s="73"/>
      <c r="N495" s="77"/>
      <c r="O495" s="75">
        <f t="shared" si="747"/>
        <v>0</v>
      </c>
      <c r="P495" s="478">
        <v>72900</v>
      </c>
      <c r="Q495" s="6">
        <v>5.4999999999999997E-3</v>
      </c>
      <c r="R495" s="72">
        <f t="shared" si="754"/>
        <v>400.95</v>
      </c>
      <c r="T495" s="73"/>
      <c r="U495" s="77"/>
      <c r="V495" s="88">
        <f t="shared" si="755"/>
        <v>400.95</v>
      </c>
      <c r="W495" s="478">
        <v>72900</v>
      </c>
      <c r="X495" s="42">
        <v>5.8799999999999998E-3</v>
      </c>
      <c r="Y495" s="88">
        <f t="shared" si="748"/>
        <v>428.65199999999999</v>
      </c>
      <c r="Z495" s="6">
        <f>X495*15000</f>
        <v>88.2</v>
      </c>
      <c r="AA495" s="73"/>
      <c r="AB495" s="77"/>
      <c r="AC495" s="300">
        <f t="shared" si="749"/>
        <v>340.452</v>
      </c>
      <c r="AD495" s="478">
        <v>72900</v>
      </c>
      <c r="AE495" s="43">
        <v>6.1199999999999996E-3</v>
      </c>
      <c r="AF495" s="88">
        <f t="shared" si="750"/>
        <v>446.14799999999997</v>
      </c>
      <c r="AG495" s="72">
        <f>AE495*15000</f>
        <v>91.8</v>
      </c>
      <c r="AH495" s="117"/>
      <c r="AI495" s="77"/>
      <c r="AJ495" s="300">
        <f t="shared" si="751"/>
        <v>354.34799999999996</v>
      </c>
      <c r="AK495" s="478">
        <v>72900</v>
      </c>
      <c r="AL495" s="6">
        <v>6.79E-3</v>
      </c>
      <c r="AM495" s="72">
        <f t="shared" si="757"/>
        <v>494.99099999999999</v>
      </c>
      <c r="AN495" s="72">
        <f>AL495*15000</f>
        <v>101.85</v>
      </c>
      <c r="AO495" s="117"/>
      <c r="AP495" s="77"/>
      <c r="AQ495" s="455">
        <f t="shared" si="759"/>
        <v>393.14099999999996</v>
      </c>
      <c r="AR495" s="478">
        <v>72900</v>
      </c>
      <c r="AS495" s="6">
        <v>7.2100000000000003E-3</v>
      </c>
      <c r="AT495" s="72">
        <f t="shared" si="760"/>
        <v>525.60900000000004</v>
      </c>
      <c r="AU495" s="483">
        <f>AS495*15000</f>
        <v>108.15</v>
      </c>
      <c r="AV495" s="122"/>
      <c r="AW495" s="77"/>
      <c r="AX495" s="455">
        <f t="shared" si="762"/>
        <v>417.45900000000006</v>
      </c>
      <c r="AY495" s="220">
        <v>750000</v>
      </c>
      <c r="AZ495" s="6">
        <v>7.6400000000000001E-3</v>
      </c>
      <c r="BA495" s="72">
        <f t="shared" si="771"/>
        <v>5730</v>
      </c>
      <c r="BB495" s="141">
        <f t="shared" si="763"/>
        <v>114.6</v>
      </c>
      <c r="BC495" s="142"/>
      <c r="BD495" s="77"/>
      <c r="BE495" s="455">
        <f t="shared" si="772"/>
        <v>5615.4</v>
      </c>
      <c r="BF495" s="220">
        <v>750000</v>
      </c>
      <c r="BG495" s="6">
        <v>8.1799999999999998E-3</v>
      </c>
      <c r="BH495" s="72">
        <f t="shared" si="773"/>
        <v>6135</v>
      </c>
      <c r="BI495" s="6">
        <f t="shared" si="764"/>
        <v>122.7</v>
      </c>
      <c r="BJ495" s="164"/>
      <c r="BK495" s="167"/>
      <c r="BL495" s="455">
        <f t="shared" si="774"/>
        <v>6012.3</v>
      </c>
      <c r="BM495" s="220">
        <v>750000</v>
      </c>
      <c r="BN495" s="268">
        <v>8.7500000000000008E-3</v>
      </c>
      <c r="BO495" s="72">
        <f t="shared" si="775"/>
        <v>6562.5000000000009</v>
      </c>
      <c r="BQ495" s="164"/>
      <c r="BR495" s="77"/>
      <c r="BS495" s="72">
        <f t="shared" si="776"/>
        <v>6562.5000000000009</v>
      </c>
      <c r="BT495" s="220">
        <v>750000</v>
      </c>
      <c r="BU495" s="6">
        <v>1.7139999999999999E-2</v>
      </c>
      <c r="BV495" s="190">
        <f t="shared" si="752"/>
        <v>12855</v>
      </c>
      <c r="BX495" s="253"/>
      <c r="BY495" s="147"/>
      <c r="BZ495" s="190">
        <f t="shared" si="753"/>
        <v>12855</v>
      </c>
      <c r="CA495" s="220">
        <v>750000</v>
      </c>
      <c r="CB495" s="488">
        <v>1.8339999999999999E-2</v>
      </c>
      <c r="CC495" s="194">
        <f t="shared" si="777"/>
        <v>13754.999999999998</v>
      </c>
      <c r="CD495" s="190"/>
      <c r="CE495" s="142"/>
      <c r="CF495" s="218"/>
      <c r="CG495" s="194">
        <f t="shared" si="778"/>
        <v>13754.999999999998</v>
      </c>
      <c r="CH495" s="380">
        <v>750000</v>
      </c>
      <c r="CI495" s="491">
        <v>1.9619999999999999E-2</v>
      </c>
      <c r="CJ495" s="348">
        <f t="shared" ref="CJ495:CJ501" si="779">CH495*CI495</f>
        <v>14714.999999999998</v>
      </c>
      <c r="CK495" s="348"/>
      <c r="CL495" s="222"/>
      <c r="CM495" s="468"/>
      <c r="CN495" s="348">
        <f t="shared" ref="CN495:CN501" si="780">CJ495-CK495-CL495</f>
        <v>14714.999999999998</v>
      </c>
      <c r="CO495" s="219"/>
      <c r="CP495" s="220">
        <f t="shared" si="631"/>
        <v>61421.55</v>
      </c>
      <c r="CQ495" s="221"/>
      <c r="CS495" s="494"/>
    </row>
    <row r="496" spans="1:97" s="6" customFormat="1" ht="30" customHeight="1">
      <c r="A496" s="266" t="s">
        <v>1165</v>
      </c>
      <c r="B496" s="78" t="s">
        <v>1166</v>
      </c>
      <c r="C496" s="78" t="s">
        <v>1157</v>
      </c>
      <c r="D496" s="475" t="s">
        <v>1158</v>
      </c>
      <c r="E496" s="267">
        <v>258</v>
      </c>
      <c r="F496" s="448"/>
      <c r="G496" s="59" t="s">
        <v>1167</v>
      </c>
      <c r="H496" s="236" t="s">
        <v>1168</v>
      </c>
      <c r="I496" s="478">
        <v>971000</v>
      </c>
      <c r="J496" s="243"/>
      <c r="K496" s="72">
        <f t="shared" si="746"/>
        <v>0</v>
      </c>
      <c r="M496" s="73"/>
      <c r="N496" s="77"/>
      <c r="O496" s="75">
        <f t="shared" si="747"/>
        <v>0</v>
      </c>
      <c r="P496" s="478">
        <v>971000</v>
      </c>
      <c r="Q496" s="6">
        <v>5.4999999999999997E-3</v>
      </c>
      <c r="R496" s="72">
        <f t="shared" si="754"/>
        <v>5340.5</v>
      </c>
      <c r="T496" s="73"/>
      <c r="U496" s="77"/>
      <c r="V496" s="88">
        <f t="shared" si="755"/>
        <v>5340.5</v>
      </c>
      <c r="W496" s="478">
        <v>971000</v>
      </c>
      <c r="X496" s="42">
        <v>5.8799999999999998E-3</v>
      </c>
      <c r="Y496" s="88">
        <f t="shared" si="748"/>
        <v>5709.48</v>
      </c>
      <c r="AA496" s="73"/>
      <c r="AB496" s="77"/>
      <c r="AC496" s="88">
        <f t="shared" ref="AC496:AC501" si="781">Y496-Z496-AA496</f>
        <v>5709.48</v>
      </c>
      <c r="AD496" s="478">
        <v>971000</v>
      </c>
      <c r="AE496" s="43">
        <v>6.1199999999999996E-3</v>
      </c>
      <c r="AF496" s="88">
        <f t="shared" si="750"/>
        <v>5942.5199999999995</v>
      </c>
      <c r="AG496" s="72">
        <f t="shared" si="756"/>
        <v>4456.8899999999994</v>
      </c>
      <c r="AH496" s="117"/>
      <c r="AI496" s="77"/>
      <c r="AJ496" s="88">
        <f t="shared" si="751"/>
        <v>1485.63</v>
      </c>
      <c r="AK496" s="478">
        <v>971000</v>
      </c>
      <c r="AL496" s="6">
        <v>1.32E-2</v>
      </c>
      <c r="AM496" s="72">
        <f t="shared" si="757"/>
        <v>12817.2</v>
      </c>
      <c r="AN496" s="72">
        <f t="shared" si="758"/>
        <v>6408.6</v>
      </c>
      <c r="AO496" s="117"/>
      <c r="AP496" s="77"/>
      <c r="AQ496" s="72">
        <f t="shared" si="759"/>
        <v>6408.6</v>
      </c>
      <c r="AR496" s="478">
        <v>971000</v>
      </c>
      <c r="AS496" s="6">
        <v>1.32E-2</v>
      </c>
      <c r="AT496" s="72">
        <f t="shared" si="760"/>
        <v>12817.2</v>
      </c>
      <c r="AU496" s="72">
        <f t="shared" si="761"/>
        <v>3204.3</v>
      </c>
      <c r="AV496" s="122"/>
      <c r="AW496" s="77"/>
      <c r="AX496" s="72">
        <f t="shared" si="762"/>
        <v>9612.9000000000015</v>
      </c>
      <c r="AY496" s="220">
        <v>65000</v>
      </c>
      <c r="AZ496" s="6">
        <v>1.3990000000000001E-2</v>
      </c>
      <c r="BA496" s="72">
        <f t="shared" si="771"/>
        <v>909.35</v>
      </c>
      <c r="BB496" s="141"/>
      <c r="BC496" s="142"/>
      <c r="BD496" s="77"/>
      <c r="BE496" s="72">
        <f t="shared" si="772"/>
        <v>909.35</v>
      </c>
      <c r="BF496" s="220">
        <v>65000</v>
      </c>
      <c r="BG496" s="6">
        <v>1.4970000000000001E-2</v>
      </c>
      <c r="BH496" s="72">
        <f t="shared" si="773"/>
        <v>973.05000000000007</v>
      </c>
      <c r="BJ496" s="164"/>
      <c r="BK496" s="167"/>
      <c r="BL496" s="72">
        <f t="shared" si="774"/>
        <v>973.05000000000007</v>
      </c>
      <c r="BM496" s="220">
        <v>65000</v>
      </c>
      <c r="BN496" s="6">
        <v>8.7500000000000008E-3</v>
      </c>
      <c r="BO496" s="72">
        <f t="shared" si="775"/>
        <v>568.75</v>
      </c>
      <c r="BP496" s="6">
        <f t="shared" si="765"/>
        <v>131.25</v>
      </c>
      <c r="BQ496" s="164"/>
      <c r="BR496" s="77"/>
      <c r="BS496" s="72">
        <f t="shared" si="776"/>
        <v>437.5</v>
      </c>
      <c r="BT496" s="220">
        <v>70000</v>
      </c>
      <c r="BU496" s="6">
        <v>9.3600000000000003E-3</v>
      </c>
      <c r="BV496" s="190">
        <f t="shared" si="752"/>
        <v>655.20000000000005</v>
      </c>
      <c r="BW496" s="6">
        <f t="shared" si="766"/>
        <v>140.4</v>
      </c>
      <c r="BX496" s="253"/>
      <c r="BY496" s="147"/>
      <c r="BZ496" s="371">
        <f t="shared" si="753"/>
        <v>514.80000000000007</v>
      </c>
      <c r="CA496" s="220">
        <v>65000</v>
      </c>
      <c r="CB496" s="488">
        <v>1.0019999999999999E-2</v>
      </c>
      <c r="CC496" s="194">
        <f t="shared" si="777"/>
        <v>651.29999999999995</v>
      </c>
      <c r="CD496" s="190">
        <f t="shared" si="767"/>
        <v>150.29999999999998</v>
      </c>
      <c r="CE496" s="142"/>
      <c r="CF496" s="218"/>
      <c r="CG496" s="194">
        <f t="shared" si="778"/>
        <v>501</v>
      </c>
      <c r="CH496" s="380">
        <v>65000</v>
      </c>
      <c r="CI496" s="490">
        <v>1.072E-2</v>
      </c>
      <c r="CJ496" s="348">
        <f t="shared" si="768"/>
        <v>696.80000000000007</v>
      </c>
      <c r="CK496" s="348">
        <f t="shared" si="769"/>
        <v>160.80000000000001</v>
      </c>
      <c r="CL496" s="222"/>
      <c r="CM496" s="468"/>
      <c r="CN496" s="348">
        <f t="shared" si="770"/>
        <v>536</v>
      </c>
      <c r="CO496" s="219"/>
      <c r="CP496" s="220">
        <f t="shared" si="631"/>
        <v>32428.809999999998</v>
      </c>
      <c r="CQ496" s="221"/>
      <c r="CS496" s="227" t="s">
        <v>42</v>
      </c>
    </row>
    <row r="497" spans="1:97" s="6" customFormat="1" ht="15" customHeight="1">
      <c r="A497" s="266" t="s">
        <v>1169</v>
      </c>
      <c r="B497" s="42" t="s">
        <v>1170</v>
      </c>
      <c r="C497" s="42" t="s">
        <v>810</v>
      </c>
      <c r="D497" s="266" t="s">
        <v>1158</v>
      </c>
      <c r="E497" s="267">
        <v>230</v>
      </c>
      <c r="F497" s="448"/>
      <c r="G497" s="41" t="s">
        <v>1171</v>
      </c>
      <c r="H497" s="236"/>
      <c r="I497" s="478">
        <v>170900</v>
      </c>
      <c r="J497" s="479"/>
      <c r="K497" s="72">
        <f t="shared" si="746"/>
        <v>0</v>
      </c>
      <c r="L497" s="72">
        <f t="shared" ref="L497:L501" si="782">K497*75%</f>
        <v>0</v>
      </c>
      <c r="M497" s="117"/>
      <c r="N497" s="77"/>
      <c r="O497" s="75">
        <f t="shared" si="747"/>
        <v>0</v>
      </c>
      <c r="P497" s="478">
        <v>170900</v>
      </c>
      <c r="Q497" s="6">
        <v>5.4999999999999997E-3</v>
      </c>
      <c r="R497" s="72">
        <f t="shared" ref="R497:R501" si="783">((P497*Q497)-(P497*Q497)*75%)</f>
        <v>234.98749999999995</v>
      </c>
      <c r="S497" s="72">
        <f t="shared" ref="S497:S501" si="784">R497*75%</f>
        <v>176.24062499999997</v>
      </c>
      <c r="T497" s="117"/>
      <c r="U497" s="77"/>
      <c r="V497" s="88">
        <f t="shared" si="755"/>
        <v>58.746874999999989</v>
      </c>
      <c r="W497" s="478">
        <v>170900</v>
      </c>
      <c r="X497" s="42">
        <v>5.8799999999999998E-3</v>
      </c>
      <c r="Y497" s="88">
        <f t="shared" ref="Y497:Y501" si="785">((W497*X497)-(W497*X497)*50%)</f>
        <v>502.44599999999997</v>
      </c>
      <c r="Z497" s="72">
        <f t="shared" ref="Z497:Z501" si="786">Y497*83%</f>
        <v>417.03017999999997</v>
      </c>
      <c r="AA497" s="117"/>
      <c r="AB497" s="77"/>
      <c r="AC497" s="88">
        <f t="shared" si="781"/>
        <v>85.415819999999997</v>
      </c>
      <c r="AD497" s="478">
        <v>170900</v>
      </c>
      <c r="AE497" s="43">
        <v>6.1199999999999996E-3</v>
      </c>
      <c r="AF497" s="88">
        <f t="shared" si="750"/>
        <v>1045.9079999999999</v>
      </c>
      <c r="AG497" s="72">
        <f t="shared" ref="AG497:AG501" si="787">AF497*92.5%</f>
        <v>967.46489999999994</v>
      </c>
      <c r="AH497" s="117"/>
      <c r="AI497" s="77"/>
      <c r="AJ497" s="88">
        <f t="shared" si="751"/>
        <v>78.443099999999959</v>
      </c>
      <c r="AK497" s="478">
        <v>170900</v>
      </c>
      <c r="AL497" s="6">
        <v>6.79E-3</v>
      </c>
      <c r="AM497" s="72">
        <f t="shared" si="757"/>
        <v>1160.4110000000001</v>
      </c>
      <c r="AN497" s="72">
        <f t="shared" ref="AN497:AN501" si="788">AM497*92.5%</f>
        <v>1073.380175</v>
      </c>
      <c r="AO497" s="117"/>
      <c r="AP497" s="77"/>
      <c r="AQ497" s="72">
        <f t="shared" si="759"/>
        <v>87.03082500000005</v>
      </c>
      <c r="AR497" s="478">
        <v>170900</v>
      </c>
      <c r="AS497" s="6">
        <v>7.2100000000000003E-3</v>
      </c>
      <c r="AT497" s="72">
        <f t="shared" si="760"/>
        <v>1232.1890000000001</v>
      </c>
      <c r="AU497" s="72">
        <f t="shared" ref="AU497:AU501" si="789">AT497*92.5%</f>
        <v>1139.7748250000002</v>
      </c>
      <c r="AV497" s="122"/>
      <c r="AW497" s="77"/>
      <c r="AX497" s="72">
        <f t="shared" si="762"/>
        <v>92.414174999999886</v>
      </c>
      <c r="AY497" s="220">
        <v>215300</v>
      </c>
      <c r="AZ497" s="6">
        <v>7.6400000000000001E-3</v>
      </c>
      <c r="BA497" s="72">
        <f t="shared" si="771"/>
        <v>1644.8920000000001</v>
      </c>
      <c r="BB497" s="141">
        <f t="shared" ref="BB497:BB499" si="790">BA497*95.27%</f>
        <v>1567.0886084000001</v>
      </c>
      <c r="BC497" s="142"/>
      <c r="BD497" s="77"/>
      <c r="BE497" s="72">
        <f t="shared" si="772"/>
        <v>77.803391599999941</v>
      </c>
      <c r="BF497" s="220">
        <v>215300</v>
      </c>
      <c r="BG497" s="6">
        <v>8.1799999999999998E-3</v>
      </c>
      <c r="BH497" s="72">
        <f t="shared" si="773"/>
        <v>1761.154</v>
      </c>
      <c r="BI497" s="72">
        <f t="shared" ref="BI497" si="791">BH497*95.27%</f>
        <v>1677.8514158</v>
      </c>
      <c r="BJ497" s="164"/>
      <c r="BK497" s="167"/>
      <c r="BL497" s="72">
        <f t="shared" si="774"/>
        <v>83.302584199999956</v>
      </c>
      <c r="BM497" s="220">
        <v>215300</v>
      </c>
      <c r="BN497" s="6">
        <v>8.7500000000000008E-3</v>
      </c>
      <c r="BO497" s="72">
        <f t="shared" si="775"/>
        <v>1883.8750000000002</v>
      </c>
      <c r="BP497" s="72">
        <f>BO497*95.27%</f>
        <v>1794.7677125000002</v>
      </c>
      <c r="BQ497" s="164"/>
      <c r="BR497" s="77"/>
      <c r="BS497" s="72">
        <f t="shared" si="776"/>
        <v>89.107287499999984</v>
      </c>
      <c r="BT497" s="220">
        <v>215300</v>
      </c>
      <c r="BU497" s="6">
        <v>9.3600000000000003E-3</v>
      </c>
      <c r="BV497" s="337">
        <f t="shared" si="752"/>
        <v>2015.2080000000001</v>
      </c>
      <c r="BW497" s="72">
        <f>BV497*95.27%</f>
        <v>1919.8886616</v>
      </c>
      <c r="BX497" s="253"/>
      <c r="BY497" s="77"/>
      <c r="BZ497" s="337">
        <f t="shared" si="753"/>
        <v>95.319338400000106</v>
      </c>
      <c r="CA497" s="220">
        <v>215300</v>
      </c>
      <c r="CB497" s="489">
        <v>1.0019999999999999E-2</v>
      </c>
      <c r="CC497" s="141">
        <f t="shared" si="777"/>
        <v>2157.306</v>
      </c>
      <c r="CD497" s="72">
        <f>CC497*95.27%</f>
        <v>2055.2654262000001</v>
      </c>
      <c r="CE497" s="142"/>
      <c r="CF497" s="218"/>
      <c r="CG497" s="141">
        <f t="shared" si="778"/>
        <v>102.04057379999995</v>
      </c>
      <c r="CH497" s="380">
        <v>215300</v>
      </c>
      <c r="CI497" s="490">
        <v>1.072E-2</v>
      </c>
      <c r="CJ497" s="348">
        <f t="shared" si="768"/>
        <v>2308.0160000000001</v>
      </c>
      <c r="CK497" s="349">
        <f>CJ497*95.27%</f>
        <v>2198.8468432</v>
      </c>
      <c r="CL497" s="222"/>
      <c r="CM497" s="468"/>
      <c r="CN497" s="348">
        <f t="shared" si="770"/>
        <v>109.16915680000011</v>
      </c>
      <c r="CO497" s="219"/>
      <c r="CP497" s="220">
        <f t="shared" si="631"/>
        <v>958.79312729999992</v>
      </c>
      <c r="CQ497" s="220"/>
      <c r="CS497" s="9" t="s">
        <v>42</v>
      </c>
    </row>
    <row r="498" spans="1:97" s="6" customFormat="1" ht="15" customHeight="1">
      <c r="A498" s="266" t="s">
        <v>1172</v>
      </c>
      <c r="B498" s="78" t="s">
        <v>1173</v>
      </c>
      <c r="C498" s="78" t="s">
        <v>810</v>
      </c>
      <c r="D498" s="475" t="s">
        <v>1158</v>
      </c>
      <c r="E498" s="267">
        <v>31</v>
      </c>
      <c r="F498" s="448">
        <v>2</v>
      </c>
      <c r="G498" s="49" t="s">
        <v>45</v>
      </c>
      <c r="H498" s="236" t="s">
        <v>1174</v>
      </c>
      <c r="I498" s="478">
        <v>311000</v>
      </c>
      <c r="J498" s="479">
        <v>7.4999999999999997E-3</v>
      </c>
      <c r="K498" s="72">
        <f t="shared" si="746"/>
        <v>2332.5</v>
      </c>
      <c r="L498" s="72">
        <f>K498*20%</f>
        <v>466.5</v>
      </c>
      <c r="M498" s="73"/>
      <c r="N498" s="77"/>
      <c r="O498" s="260">
        <f t="shared" si="747"/>
        <v>1866</v>
      </c>
      <c r="P498" s="478">
        <v>892000</v>
      </c>
      <c r="Q498" s="6">
        <v>5.4999999999999997E-3</v>
      </c>
      <c r="R498" s="72">
        <f t="shared" si="783"/>
        <v>1226.5</v>
      </c>
      <c r="S498" s="72">
        <f t="shared" si="784"/>
        <v>919.875</v>
      </c>
      <c r="T498" s="480">
        <v>1226.5</v>
      </c>
      <c r="U498" s="77"/>
      <c r="V498" s="300">
        <f t="shared" si="755"/>
        <v>-919.875</v>
      </c>
      <c r="W498" s="478">
        <v>892000</v>
      </c>
      <c r="X498" s="42">
        <v>5.8799999999999998E-3</v>
      </c>
      <c r="Y498" s="88">
        <f>W498*X498</f>
        <v>5244.96</v>
      </c>
      <c r="Z498" s="72">
        <f t="shared" si="786"/>
        <v>4353.3167999999996</v>
      </c>
      <c r="AA498" s="480">
        <v>5244.96</v>
      </c>
      <c r="AB498" s="77"/>
      <c r="AC498" s="300">
        <f t="shared" si="781"/>
        <v>-4353.3167999999996</v>
      </c>
      <c r="AD498" s="478">
        <v>892000</v>
      </c>
      <c r="AE498" s="43">
        <v>6.1199999999999996E-3</v>
      </c>
      <c r="AF498" s="88">
        <f t="shared" si="750"/>
        <v>5459.04</v>
      </c>
      <c r="AG498" s="72">
        <f>AF498*90%</f>
        <v>4913.1360000000004</v>
      </c>
      <c r="AH498" s="117"/>
      <c r="AI498" s="77"/>
      <c r="AJ498" s="300">
        <f t="shared" si="751"/>
        <v>545.90399999999954</v>
      </c>
      <c r="AK498" s="478">
        <v>892000</v>
      </c>
      <c r="AL498" s="6">
        <v>6.79E-3</v>
      </c>
      <c r="AM498" s="72">
        <f t="shared" si="757"/>
        <v>6056.68</v>
      </c>
      <c r="AN498" s="72">
        <f t="shared" si="788"/>
        <v>5602.4290000000001</v>
      </c>
      <c r="AO498" s="117"/>
      <c r="AP498" s="77"/>
      <c r="AQ498" s="455">
        <f t="shared" si="759"/>
        <v>454.2510000000002</v>
      </c>
      <c r="AR498" s="478">
        <v>892000</v>
      </c>
      <c r="AS498" s="6">
        <v>7.2100000000000003E-3</v>
      </c>
      <c r="AT498" s="72">
        <f t="shared" si="760"/>
        <v>6431.3200000000006</v>
      </c>
      <c r="AU498" s="72">
        <f>AT498*93%</f>
        <v>5981.1276000000007</v>
      </c>
      <c r="AV498" s="122"/>
      <c r="AW498" s="77"/>
      <c r="AX498" s="455">
        <f t="shared" si="762"/>
        <v>450.19239999999991</v>
      </c>
      <c r="AY498" s="220">
        <v>1100000</v>
      </c>
      <c r="AZ498" s="6">
        <v>7.6400000000000001E-3</v>
      </c>
      <c r="BA498" s="72">
        <f t="shared" si="771"/>
        <v>8404</v>
      </c>
      <c r="BB498" s="141">
        <f t="shared" si="790"/>
        <v>8006.4907999999996</v>
      </c>
      <c r="BC498" s="142"/>
      <c r="BD498" s="77"/>
      <c r="BE498" s="455">
        <f t="shared" si="772"/>
        <v>397.50920000000042</v>
      </c>
      <c r="BF498" s="220">
        <v>1100000</v>
      </c>
      <c r="BG498" s="6">
        <v>8.1799999999999998E-3</v>
      </c>
      <c r="BH498" s="72">
        <f t="shared" si="773"/>
        <v>8998</v>
      </c>
      <c r="BI498" s="72">
        <v>8578.2000000000007</v>
      </c>
      <c r="BJ498" s="164"/>
      <c r="BK498" s="167"/>
      <c r="BL498" s="455">
        <f t="shared" si="774"/>
        <v>419.79999999999927</v>
      </c>
      <c r="BM498" s="486">
        <v>3500000</v>
      </c>
      <c r="BN498" s="6">
        <v>1.7729999999999999E-2</v>
      </c>
      <c r="BO498" s="72">
        <f t="shared" si="775"/>
        <v>62055</v>
      </c>
      <c r="BQ498" s="164"/>
      <c r="BR498" s="77"/>
      <c r="BS498" s="455">
        <f t="shared" si="776"/>
        <v>62055</v>
      </c>
      <c r="BT498" s="220">
        <v>3500000</v>
      </c>
      <c r="BU498" s="6">
        <v>1.8970000000000001E-2</v>
      </c>
      <c r="BV498" s="190">
        <f t="shared" si="752"/>
        <v>66395</v>
      </c>
      <c r="BX498" s="253"/>
      <c r="BY498" s="147"/>
      <c r="BZ498" s="371">
        <f t="shared" si="753"/>
        <v>66395</v>
      </c>
      <c r="CA498" s="220">
        <v>3500000</v>
      </c>
      <c r="CB498" s="488">
        <v>2.0299999999999999E-2</v>
      </c>
      <c r="CC498" s="194">
        <f t="shared" si="777"/>
        <v>71050</v>
      </c>
      <c r="CD498" s="190"/>
      <c r="CE498" s="142"/>
      <c r="CF498" s="218"/>
      <c r="CG498" s="194">
        <f t="shared" si="778"/>
        <v>71050</v>
      </c>
      <c r="CH498" s="380">
        <v>3500000</v>
      </c>
      <c r="CI498" s="491">
        <v>2.172E-2</v>
      </c>
      <c r="CJ498" s="348">
        <f t="shared" si="779"/>
        <v>76020</v>
      </c>
      <c r="CK498" s="348"/>
      <c r="CL498" s="222"/>
      <c r="CM498" s="468"/>
      <c r="CN498" s="348">
        <f t="shared" si="780"/>
        <v>76020</v>
      </c>
      <c r="CO498" s="219"/>
      <c r="CP498" s="220">
        <f t="shared" si="631"/>
        <v>274380.46480000002</v>
      </c>
      <c r="CQ498" s="221"/>
      <c r="CS498" s="493"/>
    </row>
    <row r="499" spans="1:97" s="6" customFormat="1" ht="15" customHeight="1">
      <c r="A499" s="266" t="s">
        <v>1175</v>
      </c>
      <c r="B499" s="78" t="s">
        <v>1176</v>
      </c>
      <c r="C499" s="78" t="s">
        <v>810</v>
      </c>
      <c r="D499" s="475" t="s">
        <v>1158</v>
      </c>
      <c r="E499" s="267">
        <v>31</v>
      </c>
      <c r="F499" s="448">
        <v>5</v>
      </c>
      <c r="G499" s="392" t="s">
        <v>66</v>
      </c>
      <c r="H499" s="236" t="s">
        <v>1177</v>
      </c>
      <c r="I499" s="478">
        <v>12500</v>
      </c>
      <c r="J499" s="479">
        <v>7.4999999999999997E-3</v>
      </c>
      <c r="K499" s="72">
        <f t="shared" si="746"/>
        <v>93.75</v>
      </c>
      <c r="L499" s="72">
        <f>K499*20%</f>
        <v>18.75</v>
      </c>
      <c r="M499" s="73"/>
      <c r="N499" s="77"/>
      <c r="O499" s="260">
        <f t="shared" si="747"/>
        <v>75</v>
      </c>
      <c r="P499" s="478">
        <v>18000</v>
      </c>
      <c r="Q499" s="6">
        <v>5.4999999999999997E-3</v>
      </c>
      <c r="R499" s="72">
        <f t="shared" si="783"/>
        <v>24.75</v>
      </c>
      <c r="S499" s="72">
        <f t="shared" si="784"/>
        <v>18.5625</v>
      </c>
      <c r="T499" s="480">
        <v>24.75</v>
      </c>
      <c r="U499" s="77">
        <v>18.559999999999999</v>
      </c>
      <c r="V499" s="300">
        <f t="shared" si="755"/>
        <v>-18.5625</v>
      </c>
      <c r="W499" s="478">
        <v>18000</v>
      </c>
      <c r="X499" s="42">
        <v>5.8799999999999998E-3</v>
      </c>
      <c r="Y499" s="88">
        <f t="shared" si="785"/>
        <v>52.92</v>
      </c>
      <c r="Z499" s="72">
        <f t="shared" si="786"/>
        <v>43.9236</v>
      </c>
      <c r="AA499" s="480">
        <v>105.84</v>
      </c>
      <c r="AB499" s="77"/>
      <c r="AC499" s="300">
        <f t="shared" si="781"/>
        <v>-96.843600000000009</v>
      </c>
      <c r="AD499" s="478">
        <v>18000</v>
      </c>
      <c r="AE499" s="43">
        <v>6.1199999999999996E-3</v>
      </c>
      <c r="AF499" s="88">
        <f t="shared" si="750"/>
        <v>110.16</v>
      </c>
      <c r="AG499" s="72">
        <f t="shared" si="787"/>
        <v>101.898</v>
      </c>
      <c r="AH499" s="117"/>
      <c r="AI499" s="77"/>
      <c r="AJ499" s="300">
        <f t="shared" si="751"/>
        <v>8.2620000000000005</v>
      </c>
      <c r="AK499" s="478">
        <v>18000</v>
      </c>
      <c r="AL499" s="6">
        <v>6.79E-3</v>
      </c>
      <c r="AM499" s="72">
        <f t="shared" si="757"/>
        <v>122.22</v>
      </c>
      <c r="AN499" s="72">
        <f t="shared" si="788"/>
        <v>113.0535</v>
      </c>
      <c r="AO499" s="117"/>
      <c r="AP499" s="77"/>
      <c r="AQ499" s="72">
        <f t="shared" si="759"/>
        <v>9.1664999999999992</v>
      </c>
      <c r="AR499" s="478">
        <v>18000</v>
      </c>
      <c r="AS499" s="6">
        <v>7.2100000000000003E-3</v>
      </c>
      <c r="AT499" s="72">
        <f t="shared" si="760"/>
        <v>129.78</v>
      </c>
      <c r="AU499" s="72">
        <f t="shared" si="789"/>
        <v>120.04650000000001</v>
      </c>
      <c r="AV499" s="122"/>
      <c r="AW499" s="77"/>
      <c r="AX499" s="72">
        <f t="shared" si="762"/>
        <v>9.7334999999999923</v>
      </c>
      <c r="AY499" s="220">
        <v>32500</v>
      </c>
      <c r="AZ499" s="6">
        <v>7.6400000000000001E-3</v>
      </c>
      <c r="BA499" s="72">
        <f t="shared" si="771"/>
        <v>248.3</v>
      </c>
      <c r="BB499" s="141">
        <f t="shared" si="790"/>
        <v>236.55540999999999</v>
      </c>
      <c r="BC499" s="142"/>
      <c r="BD499" s="77"/>
      <c r="BE499" s="455">
        <f t="shared" si="772"/>
        <v>11.744590000000017</v>
      </c>
      <c r="BF499" s="220">
        <v>32500</v>
      </c>
      <c r="BG499" s="6">
        <v>8.1799999999999998E-3</v>
      </c>
      <c r="BH499" s="72">
        <f t="shared" si="773"/>
        <v>265.84999999999997</v>
      </c>
      <c r="BI499" s="72">
        <v>259.10000000000002</v>
      </c>
      <c r="BJ499" s="164"/>
      <c r="BK499" s="167"/>
      <c r="BL499" s="455">
        <f t="shared" si="774"/>
        <v>6.7499999999999432</v>
      </c>
      <c r="BM499" s="220">
        <v>32500</v>
      </c>
      <c r="BN499" s="6">
        <v>1.7729999999999999E-2</v>
      </c>
      <c r="BO499" s="72">
        <f t="shared" si="775"/>
        <v>576.22500000000002</v>
      </c>
      <c r="BQ499" s="164"/>
      <c r="BR499" s="77"/>
      <c r="BS499" s="455">
        <f t="shared" si="776"/>
        <v>576.22500000000002</v>
      </c>
      <c r="BT499" s="220">
        <v>32500</v>
      </c>
      <c r="BU499" s="6">
        <v>1.8970000000000001E-2</v>
      </c>
      <c r="BV499" s="190">
        <f t="shared" si="752"/>
        <v>616.52499999999998</v>
      </c>
      <c r="BX499" s="253"/>
      <c r="BY499" s="147"/>
      <c r="BZ499" s="371">
        <f t="shared" si="753"/>
        <v>616.52499999999998</v>
      </c>
      <c r="CA499" s="220">
        <v>32500</v>
      </c>
      <c r="CB499" s="488">
        <v>2.0299999999999999E-2</v>
      </c>
      <c r="CC499" s="194">
        <f t="shared" si="777"/>
        <v>659.75</v>
      </c>
      <c r="CD499" s="190"/>
      <c r="CE499" s="142"/>
      <c r="CF499" s="218"/>
      <c r="CG499" s="194">
        <f t="shared" si="778"/>
        <v>659.75</v>
      </c>
      <c r="CH499" s="380">
        <v>32500</v>
      </c>
      <c r="CI499" s="491">
        <v>2.172E-2</v>
      </c>
      <c r="CJ499" s="348">
        <f t="shared" si="779"/>
        <v>705.9</v>
      </c>
      <c r="CK499" s="194"/>
      <c r="CL499" s="142"/>
      <c r="CM499" s="218"/>
      <c r="CN499" s="348">
        <f t="shared" si="780"/>
        <v>705.9</v>
      </c>
      <c r="CO499" s="219"/>
      <c r="CP499" s="220">
        <f t="shared" si="631"/>
        <v>2563.65049</v>
      </c>
      <c r="CQ499" s="221"/>
      <c r="CS499" s="494"/>
    </row>
    <row r="500" spans="1:97" s="6" customFormat="1" ht="15" customHeight="1">
      <c r="A500" s="266" t="s">
        <v>1178</v>
      </c>
      <c r="B500" s="78" t="s">
        <v>1179</v>
      </c>
      <c r="C500" s="78" t="s">
        <v>810</v>
      </c>
      <c r="D500" s="475" t="s">
        <v>1158</v>
      </c>
      <c r="E500" s="267">
        <v>32</v>
      </c>
      <c r="F500" s="448"/>
      <c r="G500" s="49" t="s">
        <v>45</v>
      </c>
      <c r="H500" s="236" t="s">
        <v>1180</v>
      </c>
      <c r="I500" s="478">
        <v>16500</v>
      </c>
      <c r="J500" s="479"/>
      <c r="K500" s="72">
        <f t="shared" si="746"/>
        <v>0</v>
      </c>
      <c r="L500" s="72">
        <f t="shared" si="782"/>
        <v>0</v>
      </c>
      <c r="M500" s="73"/>
      <c r="N500" s="77"/>
      <c r="O500" s="75">
        <f t="shared" si="747"/>
        <v>0</v>
      </c>
      <c r="P500" s="478">
        <v>225000</v>
      </c>
      <c r="Q500" s="6">
        <v>5.4999999999999997E-3</v>
      </c>
      <c r="R500" s="72">
        <f t="shared" si="783"/>
        <v>309.375</v>
      </c>
      <c r="S500" s="72">
        <f t="shared" si="784"/>
        <v>232.03125</v>
      </c>
      <c r="T500" s="73"/>
      <c r="U500" s="77"/>
      <c r="V500" s="88">
        <f t="shared" si="755"/>
        <v>77.34375</v>
      </c>
      <c r="W500" s="478">
        <v>225000</v>
      </c>
      <c r="X500" s="42">
        <v>5.8799999999999998E-3</v>
      </c>
      <c r="Y500" s="88">
        <f>W500*X500</f>
        <v>1323</v>
      </c>
      <c r="Z500" s="72">
        <f t="shared" si="786"/>
        <v>1098.0899999999999</v>
      </c>
      <c r="AA500" s="480">
        <v>1323</v>
      </c>
      <c r="AB500" s="167">
        <v>1323</v>
      </c>
      <c r="AC500" s="300">
        <f t="shared" si="781"/>
        <v>-1098.0899999999999</v>
      </c>
      <c r="AD500" s="478">
        <v>16500</v>
      </c>
      <c r="AE500" s="43">
        <v>6.1199999999999996E-3</v>
      </c>
      <c r="AF500" s="88">
        <f t="shared" si="750"/>
        <v>100.97999999999999</v>
      </c>
      <c r="AG500" s="72">
        <f t="shared" si="787"/>
        <v>93.406499999999994</v>
      </c>
      <c r="AH500" s="117"/>
      <c r="AI500" s="77"/>
      <c r="AJ500" s="88">
        <f t="shared" si="751"/>
        <v>7.5734999999999957</v>
      </c>
      <c r="AK500" s="478">
        <v>16500</v>
      </c>
      <c r="AL500" s="6">
        <v>6.79E-3</v>
      </c>
      <c r="AM500" s="72">
        <f t="shared" si="757"/>
        <v>112.035</v>
      </c>
      <c r="AN500" s="72">
        <f t="shared" si="788"/>
        <v>103.632375</v>
      </c>
      <c r="AO500" s="117"/>
      <c r="AP500" s="77"/>
      <c r="AQ500" s="72">
        <f t="shared" si="759"/>
        <v>8.4026250000000005</v>
      </c>
      <c r="AR500" s="478">
        <v>16500</v>
      </c>
      <c r="AS500" s="6">
        <v>7.2100000000000003E-3</v>
      </c>
      <c r="AT500" s="72">
        <f t="shared" si="760"/>
        <v>118.965</v>
      </c>
      <c r="AU500" s="72">
        <f t="shared" si="789"/>
        <v>110.04262500000002</v>
      </c>
      <c r="AV500" s="122"/>
      <c r="AW500" s="77"/>
      <c r="AX500" s="72">
        <f t="shared" si="762"/>
        <v>8.9223749999999882</v>
      </c>
      <c r="AY500" s="220">
        <v>295000</v>
      </c>
      <c r="AZ500" s="6">
        <v>7.6400000000000001E-3</v>
      </c>
      <c r="BA500" s="72">
        <f t="shared" si="771"/>
        <v>2253.8000000000002</v>
      </c>
      <c r="BB500" s="141"/>
      <c r="BC500" s="142"/>
      <c r="BD500" s="77"/>
      <c r="BE500" s="455">
        <f t="shared" si="772"/>
        <v>2253.8000000000002</v>
      </c>
      <c r="BF500" s="220">
        <v>295000</v>
      </c>
      <c r="BG500" s="6">
        <v>8.1799999999999998E-3</v>
      </c>
      <c r="BH500" s="72">
        <f t="shared" si="773"/>
        <v>2413.1</v>
      </c>
      <c r="BI500" s="72"/>
      <c r="BJ500" s="164"/>
      <c r="BK500" s="167"/>
      <c r="BL500" s="455">
        <f t="shared" si="774"/>
        <v>2413.1</v>
      </c>
      <c r="BM500" s="220">
        <v>295000</v>
      </c>
      <c r="BN500" s="6">
        <v>8.7500000000000008E-3</v>
      </c>
      <c r="BO500" s="72">
        <f t="shared" si="775"/>
        <v>2581.2500000000005</v>
      </c>
      <c r="BP500" s="72">
        <f>BO500*95.27%</f>
        <v>2459.1568750000006</v>
      </c>
      <c r="BQ500" s="164"/>
      <c r="BR500" s="77"/>
      <c r="BS500" s="455">
        <f t="shared" si="776"/>
        <v>122.09312499999987</v>
      </c>
      <c r="BT500" s="220">
        <v>295000</v>
      </c>
      <c r="BU500" s="6">
        <v>9.3600000000000003E-3</v>
      </c>
      <c r="BV500" s="190">
        <f t="shared" si="752"/>
        <v>2761.2000000000003</v>
      </c>
      <c r="BW500" s="72">
        <f>BV500*95.27%</f>
        <v>2630.5952400000001</v>
      </c>
      <c r="BX500" s="253"/>
      <c r="BY500" s="147"/>
      <c r="BZ500" s="371">
        <f t="shared" si="753"/>
        <v>130.60476000000017</v>
      </c>
      <c r="CA500" s="220">
        <v>295000</v>
      </c>
      <c r="CB500" s="488">
        <v>1.0019999999999999E-2</v>
      </c>
      <c r="CC500" s="194">
        <f t="shared" si="777"/>
        <v>2955.8999999999996</v>
      </c>
      <c r="CD500" s="72">
        <f>CC500*95.27%</f>
        <v>2816.0859299999997</v>
      </c>
      <c r="CE500" s="142"/>
      <c r="CF500" s="218"/>
      <c r="CG500" s="194">
        <f t="shared" si="778"/>
        <v>139.8140699999999</v>
      </c>
      <c r="CH500" s="380">
        <v>295000</v>
      </c>
      <c r="CI500" s="490">
        <v>1.072E-2</v>
      </c>
      <c r="CJ500" s="348">
        <f t="shared" si="779"/>
        <v>3162.4</v>
      </c>
      <c r="CK500" s="349">
        <f>CJ500*95.27%</f>
        <v>3012.8184799999999</v>
      </c>
      <c r="CL500" s="222"/>
      <c r="CM500" s="468"/>
      <c r="CN500" s="348">
        <f t="shared" si="780"/>
        <v>149.58152000000018</v>
      </c>
      <c r="CO500" s="219"/>
      <c r="CP500" s="220">
        <f t="shared" si="631"/>
        <v>4213.1457250000003</v>
      </c>
      <c r="CQ500" s="221"/>
      <c r="CS500" s="493"/>
    </row>
    <row r="501" spans="1:97" s="6" customFormat="1" ht="15" customHeight="1">
      <c r="A501" s="264" t="s">
        <v>1181</v>
      </c>
      <c r="B501" s="78" t="s">
        <v>1182</v>
      </c>
      <c r="C501" s="78" t="s">
        <v>810</v>
      </c>
      <c r="D501" s="475" t="s">
        <v>1158</v>
      </c>
      <c r="E501" s="267">
        <v>36</v>
      </c>
      <c r="F501" s="448">
        <v>1</v>
      </c>
      <c r="G501" s="59" t="s">
        <v>1183</v>
      </c>
      <c r="H501" s="236" t="s">
        <v>1184</v>
      </c>
      <c r="I501" s="478">
        <v>4485400</v>
      </c>
      <c r="J501" s="479"/>
      <c r="K501" s="72">
        <f t="shared" si="746"/>
        <v>0</v>
      </c>
      <c r="L501" s="72">
        <f t="shared" si="782"/>
        <v>0</v>
      </c>
      <c r="M501" s="73"/>
      <c r="N501" s="77"/>
      <c r="O501" s="75">
        <f t="shared" si="747"/>
        <v>0</v>
      </c>
      <c r="P501" s="478">
        <v>4485400</v>
      </c>
      <c r="Q501" s="6">
        <v>5.4999999999999997E-3</v>
      </c>
      <c r="R501" s="72">
        <f t="shared" si="783"/>
        <v>6167.4249999999993</v>
      </c>
      <c r="S501" s="72">
        <f t="shared" si="784"/>
        <v>4625.5687499999995</v>
      </c>
      <c r="T501" s="73"/>
      <c r="U501" s="77"/>
      <c r="V501" s="300">
        <f t="shared" si="755"/>
        <v>1541.8562499999998</v>
      </c>
      <c r="W501" s="478">
        <v>4485400</v>
      </c>
      <c r="X501" s="42">
        <v>5.8799999999999998E-3</v>
      </c>
      <c r="Y501" s="88">
        <f t="shared" si="785"/>
        <v>13187.075999999999</v>
      </c>
      <c r="Z501" s="72">
        <f t="shared" si="786"/>
        <v>10945.273079999999</v>
      </c>
      <c r="AA501" s="73"/>
      <c r="AB501" s="77"/>
      <c r="AC501" s="300">
        <f t="shared" si="781"/>
        <v>2241.8029200000001</v>
      </c>
      <c r="AD501" s="478">
        <v>4485400</v>
      </c>
      <c r="AE501" s="43">
        <v>6.1199999999999996E-3</v>
      </c>
      <c r="AF501" s="88">
        <f t="shared" si="750"/>
        <v>27450.647999999997</v>
      </c>
      <c r="AG501" s="72">
        <f t="shared" si="787"/>
        <v>25391.849399999999</v>
      </c>
      <c r="AH501" s="117"/>
      <c r="AI501" s="77"/>
      <c r="AJ501" s="300">
        <f t="shared" si="751"/>
        <v>2058.7985999999983</v>
      </c>
      <c r="AK501" s="478">
        <v>4485400</v>
      </c>
      <c r="AL501" s="6">
        <v>6.79E-3</v>
      </c>
      <c r="AM501" s="72">
        <f t="shared" si="757"/>
        <v>30455.866000000002</v>
      </c>
      <c r="AN501" s="72">
        <f t="shared" si="788"/>
        <v>28171.676050000002</v>
      </c>
      <c r="AO501" s="117"/>
      <c r="AP501" s="77"/>
      <c r="AQ501" s="455">
        <f t="shared" si="759"/>
        <v>2284.18995</v>
      </c>
      <c r="AR501" s="478">
        <v>4485400</v>
      </c>
      <c r="AS501" s="6">
        <v>7.2100000000000003E-3</v>
      </c>
      <c r="AT501" s="72">
        <f t="shared" si="760"/>
        <v>32339.734</v>
      </c>
      <c r="AU501" s="72">
        <f t="shared" si="789"/>
        <v>29914.253950000002</v>
      </c>
      <c r="AV501" s="122"/>
      <c r="AW501" s="77"/>
      <c r="AX501" s="455">
        <f t="shared" si="762"/>
        <v>2425.4800499999983</v>
      </c>
      <c r="AY501" s="220">
        <v>5325000</v>
      </c>
      <c r="AZ501" s="6">
        <v>7.6400000000000001E-3</v>
      </c>
      <c r="BA501" s="72">
        <f t="shared" si="771"/>
        <v>40683</v>
      </c>
      <c r="BB501" s="141">
        <f>BA501*95.27%</f>
        <v>38758.694100000001</v>
      </c>
      <c r="BC501" s="142"/>
      <c r="BD501" s="77"/>
      <c r="BE501" s="455">
        <f t="shared" si="772"/>
        <v>1924.3058999999994</v>
      </c>
      <c r="BF501" s="220">
        <v>5325000</v>
      </c>
      <c r="BG501" s="6">
        <v>8.1799999999999998E-3</v>
      </c>
      <c r="BH501" s="72">
        <f t="shared" si="773"/>
        <v>43558.5</v>
      </c>
      <c r="BI501" s="72">
        <f>BH501*95.27%</f>
        <v>41498.182950000002</v>
      </c>
      <c r="BJ501" s="164"/>
      <c r="BK501" s="167"/>
      <c r="BL501" s="455">
        <f t="shared" si="774"/>
        <v>2060.3170499999978</v>
      </c>
      <c r="BM501" s="220">
        <v>5325000</v>
      </c>
      <c r="BN501" s="6">
        <v>1.7729999999999999E-2</v>
      </c>
      <c r="BO501" s="72">
        <f t="shared" si="775"/>
        <v>94412.25</v>
      </c>
      <c r="BQ501" s="164"/>
      <c r="BR501" s="77"/>
      <c r="BS501" s="455">
        <f t="shared" si="776"/>
        <v>94412.25</v>
      </c>
      <c r="BT501" s="220">
        <v>5325000</v>
      </c>
      <c r="BU501" s="6">
        <v>1.8970000000000001E-2</v>
      </c>
      <c r="BV501" s="190">
        <f t="shared" si="752"/>
        <v>101015.25</v>
      </c>
      <c r="BX501" s="253"/>
      <c r="BY501" s="147"/>
      <c r="BZ501" s="371">
        <f t="shared" si="753"/>
        <v>101015.25</v>
      </c>
      <c r="CA501" s="220">
        <v>5325000</v>
      </c>
      <c r="CB501" s="488">
        <v>2.0299999999999999E-2</v>
      </c>
      <c r="CC501" s="194">
        <f t="shared" si="777"/>
        <v>108097.49999999999</v>
      </c>
      <c r="CD501" s="190"/>
      <c r="CE501" s="142"/>
      <c r="CF501" s="218"/>
      <c r="CG501" s="194">
        <f t="shared" si="778"/>
        <v>108097.49999999999</v>
      </c>
      <c r="CH501" s="380">
        <v>5325000</v>
      </c>
      <c r="CI501" s="491">
        <v>2.172E-2</v>
      </c>
      <c r="CJ501" s="348">
        <f t="shared" si="779"/>
        <v>115659</v>
      </c>
      <c r="CK501" s="194"/>
      <c r="CL501" s="142"/>
      <c r="CM501" s="218"/>
      <c r="CN501" s="348">
        <f t="shared" si="780"/>
        <v>115659</v>
      </c>
      <c r="CO501" s="219"/>
      <c r="CP501" s="220">
        <f t="shared" si="631"/>
        <v>433720.75072000001</v>
      </c>
      <c r="CQ501" s="221"/>
      <c r="CS501" s="494"/>
    </row>
    <row r="502" spans="1:97" s="6" customFormat="1" ht="15" customHeight="1">
      <c r="A502" s="264" t="s">
        <v>1191</v>
      </c>
      <c r="B502" s="496" t="s">
        <v>1019</v>
      </c>
      <c r="C502" s="496" t="s">
        <v>1186</v>
      </c>
      <c r="D502" s="266" t="s">
        <v>1158</v>
      </c>
      <c r="E502" s="267">
        <v>71</v>
      </c>
      <c r="F502" s="267">
        <v>2</v>
      </c>
      <c r="G502" s="41" t="s">
        <v>41</v>
      </c>
      <c r="H502" s="236"/>
      <c r="I502" s="478"/>
      <c r="J502" s="243"/>
      <c r="K502" s="72"/>
      <c r="M502" s="117"/>
      <c r="N502" s="77"/>
      <c r="O502" s="75"/>
      <c r="P502" s="478"/>
      <c r="R502" s="72"/>
      <c r="T502" s="117"/>
      <c r="U502" s="77"/>
      <c r="V502" s="88"/>
      <c r="W502" s="478"/>
      <c r="X502" s="42"/>
      <c r="Y502" s="88"/>
      <c r="AA502" s="117"/>
      <c r="AB502" s="77"/>
      <c r="AC502" s="88"/>
      <c r="AD502" s="478"/>
      <c r="AE502" s="43"/>
      <c r="AF502" s="88"/>
      <c r="AH502" s="117"/>
      <c r="AI502" s="77"/>
      <c r="AJ502" s="88"/>
      <c r="AK502" s="478"/>
      <c r="AM502" s="72"/>
      <c r="AO502" s="117"/>
      <c r="AP502" s="77"/>
      <c r="AQ502" s="72"/>
      <c r="AR502" s="478"/>
      <c r="AT502" s="72"/>
      <c r="AV502" s="122"/>
      <c r="AW502" s="77"/>
      <c r="AX502" s="72"/>
      <c r="AY502" s="497"/>
      <c r="BA502" s="72"/>
      <c r="BB502" s="141"/>
      <c r="BC502" s="142"/>
      <c r="BD502" s="77"/>
      <c r="BE502" s="72"/>
      <c r="BF502" s="497"/>
      <c r="BH502" s="72"/>
      <c r="BJ502" s="164"/>
      <c r="BK502" s="167"/>
      <c r="BL502" s="72"/>
      <c r="BM502" s="497"/>
      <c r="BO502" s="72"/>
      <c r="BQ502" s="164"/>
      <c r="BR502" s="77"/>
      <c r="BS502" s="72"/>
      <c r="BT502" s="497"/>
      <c r="BV502" s="337"/>
      <c r="BX502" s="253"/>
      <c r="BY502" s="77"/>
      <c r="BZ502" s="337"/>
      <c r="CA502" s="497"/>
      <c r="CB502" s="489"/>
      <c r="CC502" s="141"/>
      <c r="CD502" s="337"/>
      <c r="CE502" s="142"/>
      <c r="CF502" s="218"/>
      <c r="CG502" s="141"/>
      <c r="CH502" s="498"/>
      <c r="CI502" s="141"/>
      <c r="CJ502" s="141"/>
      <c r="CK502" s="141"/>
      <c r="CL502" s="142"/>
      <c r="CM502" s="218"/>
      <c r="CN502" s="141"/>
      <c r="CO502" s="219"/>
      <c r="CP502" s="220">
        <f t="shared" si="631"/>
        <v>0</v>
      </c>
      <c r="CQ502" s="220"/>
      <c r="CS502" s="227" t="s">
        <v>42</v>
      </c>
    </row>
    <row r="503" spans="1:97" s="6" customFormat="1" ht="15" customHeight="1">
      <c r="A503" s="264" t="s">
        <v>1192</v>
      </c>
      <c r="B503" s="496" t="s">
        <v>1193</v>
      </c>
      <c r="C503" s="496" t="s">
        <v>1188</v>
      </c>
      <c r="D503" s="266" t="s">
        <v>1158</v>
      </c>
      <c r="E503" s="267">
        <v>314</v>
      </c>
      <c r="F503" s="267"/>
      <c r="G503" s="41" t="s">
        <v>41</v>
      </c>
      <c r="H503" s="236"/>
      <c r="I503" s="478"/>
      <c r="J503" s="243"/>
      <c r="K503" s="72"/>
      <c r="M503" s="117"/>
      <c r="N503" s="77"/>
      <c r="O503" s="75"/>
      <c r="P503" s="478"/>
      <c r="R503" s="72"/>
      <c r="T503" s="117"/>
      <c r="U503" s="77"/>
      <c r="V503" s="88"/>
      <c r="W503" s="478"/>
      <c r="X503" s="42"/>
      <c r="Y503" s="88"/>
      <c r="AA503" s="117"/>
      <c r="AB503" s="77"/>
      <c r="AC503" s="88"/>
      <c r="AD503" s="478"/>
      <c r="AE503" s="43"/>
      <c r="AF503" s="88"/>
      <c r="AH503" s="117"/>
      <c r="AI503" s="77"/>
      <c r="AJ503" s="88"/>
      <c r="AK503" s="478"/>
      <c r="AM503" s="72"/>
      <c r="AO503" s="117"/>
      <c r="AP503" s="77"/>
      <c r="AQ503" s="72"/>
      <c r="AR503" s="478"/>
      <c r="AT503" s="72"/>
      <c r="AV503" s="122"/>
      <c r="AW503" s="77"/>
      <c r="AX503" s="72"/>
      <c r="AY503" s="497"/>
      <c r="BA503" s="72"/>
      <c r="BB503" s="141"/>
      <c r="BC503" s="142"/>
      <c r="BD503" s="77"/>
      <c r="BE503" s="72"/>
      <c r="BF503" s="497"/>
      <c r="BH503" s="72"/>
      <c r="BJ503" s="164"/>
      <c r="BK503" s="167"/>
      <c r="BL503" s="72"/>
      <c r="BM503" s="497"/>
      <c r="BO503" s="72"/>
      <c r="BQ503" s="164"/>
      <c r="BR503" s="77"/>
      <c r="BS503" s="72"/>
      <c r="BT503" s="497"/>
      <c r="BV503" s="337"/>
      <c r="BX503" s="253"/>
      <c r="BY503" s="77"/>
      <c r="BZ503" s="337"/>
      <c r="CA503" s="497"/>
      <c r="CB503" s="489"/>
      <c r="CC503" s="141"/>
      <c r="CD503" s="337"/>
      <c r="CE503" s="142"/>
      <c r="CF503" s="218"/>
      <c r="CG503" s="141"/>
      <c r="CH503" s="498"/>
      <c r="CI503" s="141"/>
      <c r="CJ503" s="141"/>
      <c r="CK503" s="141"/>
      <c r="CL503" s="142"/>
      <c r="CM503" s="218"/>
      <c r="CN503" s="141"/>
      <c r="CO503" s="219"/>
      <c r="CP503" s="220">
        <f t="shared" si="631"/>
        <v>0</v>
      </c>
      <c r="CQ503" s="220"/>
      <c r="CS503" s="227" t="s">
        <v>42</v>
      </c>
    </row>
    <row r="504" spans="1:97" s="6" customFormat="1" ht="15" customHeight="1">
      <c r="A504" s="264" t="s">
        <v>1194</v>
      </c>
      <c r="B504" s="496" t="s">
        <v>1195</v>
      </c>
      <c r="C504" s="496" t="s">
        <v>1196</v>
      </c>
      <c r="D504" s="266" t="s">
        <v>1158</v>
      </c>
      <c r="E504" s="267">
        <v>509</v>
      </c>
      <c r="F504" s="267"/>
      <c r="G504" s="41" t="s">
        <v>457</v>
      </c>
      <c r="H504" s="236"/>
      <c r="I504" s="478"/>
      <c r="J504" s="243"/>
      <c r="K504" s="72"/>
      <c r="M504" s="117"/>
      <c r="N504" s="77"/>
      <c r="O504" s="75"/>
      <c r="P504" s="478"/>
      <c r="R504" s="72"/>
      <c r="T504" s="117"/>
      <c r="U504" s="77"/>
      <c r="V504" s="88"/>
      <c r="W504" s="478"/>
      <c r="X504" s="42"/>
      <c r="Y504" s="88"/>
      <c r="AA504" s="117"/>
      <c r="AB504" s="77"/>
      <c r="AC504" s="88"/>
      <c r="AD504" s="478"/>
      <c r="AE504" s="43"/>
      <c r="AF504" s="88"/>
      <c r="AH504" s="117"/>
      <c r="AI504" s="77"/>
      <c r="AJ504" s="88"/>
      <c r="AK504" s="478"/>
      <c r="AM504" s="72"/>
      <c r="AO504" s="117"/>
      <c r="AP504" s="77"/>
      <c r="AQ504" s="72"/>
      <c r="AR504" s="478"/>
      <c r="AT504" s="72"/>
      <c r="AV504" s="122"/>
      <c r="AW504" s="77"/>
      <c r="AX504" s="72"/>
      <c r="AY504" s="497"/>
      <c r="BA504" s="72"/>
      <c r="BB504" s="141"/>
      <c r="BC504" s="142"/>
      <c r="BD504" s="77"/>
      <c r="BE504" s="72"/>
      <c r="BF504" s="497"/>
      <c r="BH504" s="72"/>
      <c r="BJ504" s="164"/>
      <c r="BK504" s="167"/>
      <c r="BL504" s="72"/>
      <c r="BM504" s="497"/>
      <c r="BO504" s="72"/>
      <c r="BQ504" s="164"/>
      <c r="BR504" s="77"/>
      <c r="BS504" s="72"/>
      <c r="BT504" s="497"/>
      <c r="BV504" s="337"/>
      <c r="BX504" s="253"/>
      <c r="BY504" s="77"/>
      <c r="BZ504" s="337"/>
      <c r="CA504" s="497"/>
      <c r="CB504" s="489"/>
      <c r="CC504" s="141"/>
      <c r="CD504" s="337"/>
      <c r="CE504" s="142"/>
      <c r="CF504" s="218"/>
      <c r="CG504" s="141"/>
      <c r="CH504" s="498"/>
      <c r="CI504" s="141"/>
      <c r="CJ504" s="141"/>
      <c r="CK504" s="141"/>
      <c r="CL504" s="142"/>
      <c r="CM504" s="218"/>
      <c r="CN504" s="141"/>
      <c r="CO504" s="219"/>
      <c r="CP504" s="220">
        <f t="shared" si="631"/>
        <v>0</v>
      </c>
      <c r="CQ504" s="220"/>
      <c r="CS504" s="227" t="s">
        <v>42</v>
      </c>
    </row>
    <row r="505" spans="1:97" s="6" customFormat="1" ht="15" customHeight="1">
      <c r="A505" s="264" t="s">
        <v>1197</v>
      </c>
      <c r="B505" s="496" t="s">
        <v>1198</v>
      </c>
      <c r="C505" s="496" t="s">
        <v>1188</v>
      </c>
      <c r="D505" s="266" t="s">
        <v>1158</v>
      </c>
      <c r="E505" s="267">
        <v>49</v>
      </c>
      <c r="F505" s="267">
        <v>2</v>
      </c>
      <c r="G505" s="41" t="s">
        <v>41</v>
      </c>
      <c r="H505" s="236"/>
      <c r="I505" s="478"/>
      <c r="J505" s="243"/>
      <c r="K505" s="72"/>
      <c r="M505" s="117"/>
      <c r="N505" s="77"/>
      <c r="O505" s="75"/>
      <c r="P505" s="478"/>
      <c r="R505" s="72"/>
      <c r="T505" s="117"/>
      <c r="U505" s="77"/>
      <c r="V505" s="88"/>
      <c r="W505" s="478"/>
      <c r="X505" s="42"/>
      <c r="Y505" s="88"/>
      <c r="AA505" s="117"/>
      <c r="AB505" s="77"/>
      <c r="AC505" s="88"/>
      <c r="AD505" s="478"/>
      <c r="AE505" s="43"/>
      <c r="AF505" s="88"/>
      <c r="AH505" s="117"/>
      <c r="AI505" s="77"/>
      <c r="AJ505" s="88"/>
      <c r="AK505" s="478"/>
      <c r="AM505" s="72"/>
      <c r="AO505" s="117"/>
      <c r="AP505" s="77"/>
      <c r="AQ505" s="72"/>
      <c r="AR505" s="478"/>
      <c r="AT505" s="72"/>
      <c r="AV505" s="122"/>
      <c r="AW505" s="77"/>
      <c r="AX505" s="72"/>
      <c r="AY505" s="497"/>
      <c r="BA505" s="72"/>
      <c r="BB505" s="141"/>
      <c r="BC505" s="142"/>
      <c r="BD505" s="77"/>
      <c r="BE505" s="72"/>
      <c r="BF505" s="497"/>
      <c r="BH505" s="72"/>
      <c r="BJ505" s="164"/>
      <c r="BK505" s="167"/>
      <c r="BL505" s="72"/>
      <c r="BM505" s="497"/>
      <c r="BO505" s="72"/>
      <c r="BQ505" s="164"/>
      <c r="BR505" s="77"/>
      <c r="BS505" s="72"/>
      <c r="BT505" s="497"/>
      <c r="BV505" s="337"/>
      <c r="BX505" s="253"/>
      <c r="BY505" s="77"/>
      <c r="BZ505" s="337"/>
      <c r="CA505" s="497"/>
      <c r="CB505" s="489"/>
      <c r="CC505" s="141"/>
      <c r="CD505" s="337"/>
      <c r="CE505" s="142"/>
      <c r="CF505" s="218"/>
      <c r="CG505" s="141"/>
      <c r="CH505" s="498"/>
      <c r="CI505" s="141"/>
      <c r="CJ505" s="141"/>
      <c r="CK505" s="141"/>
      <c r="CL505" s="142"/>
      <c r="CM505" s="218"/>
      <c r="CN505" s="141"/>
      <c r="CO505" s="219"/>
      <c r="CP505" s="220">
        <f t="shared" ref="CP505:CP568" si="792">O505+V505+AC505+AJ505+AQ505+AX505+BE505+BL505+BS505+BZ505+CG505+CN505</f>
        <v>0</v>
      </c>
      <c r="CQ505" s="220"/>
      <c r="CS505" s="227" t="s">
        <v>42</v>
      </c>
    </row>
    <row r="506" spans="1:97" s="6" customFormat="1" ht="15" customHeight="1">
      <c r="A506" s="264" t="s">
        <v>1199</v>
      </c>
      <c r="B506" s="496" t="s">
        <v>1200</v>
      </c>
      <c r="C506" s="496" t="s">
        <v>1185</v>
      </c>
      <c r="D506" s="266" t="s">
        <v>1158</v>
      </c>
      <c r="E506" s="267">
        <v>88</v>
      </c>
      <c r="F506" s="267" t="s">
        <v>1201</v>
      </c>
      <c r="G506" s="41" t="s">
        <v>41</v>
      </c>
      <c r="H506" s="236"/>
      <c r="I506" s="478"/>
      <c r="J506" s="243"/>
      <c r="K506" s="72"/>
      <c r="M506" s="117"/>
      <c r="N506" s="77"/>
      <c r="O506" s="75"/>
      <c r="P506" s="478"/>
      <c r="R506" s="72"/>
      <c r="T506" s="117"/>
      <c r="U506" s="77"/>
      <c r="V506" s="88"/>
      <c r="W506" s="478"/>
      <c r="X506" s="42"/>
      <c r="Y506" s="88"/>
      <c r="AA506" s="117"/>
      <c r="AB506" s="77"/>
      <c r="AC506" s="88"/>
      <c r="AD506" s="478"/>
      <c r="AE506" s="43"/>
      <c r="AF506" s="88"/>
      <c r="AH506" s="117"/>
      <c r="AI506" s="77"/>
      <c r="AJ506" s="88"/>
      <c r="AK506" s="478"/>
      <c r="AM506" s="72"/>
      <c r="AO506" s="117"/>
      <c r="AP506" s="77"/>
      <c r="AQ506" s="72"/>
      <c r="AR506" s="478"/>
      <c r="AT506" s="72"/>
      <c r="AV506" s="122"/>
      <c r="AW506" s="77"/>
      <c r="AX506" s="72"/>
      <c r="AY506" s="497"/>
      <c r="BA506" s="72"/>
      <c r="BB506" s="141"/>
      <c r="BC506" s="142"/>
      <c r="BD506" s="77"/>
      <c r="BE506" s="72"/>
      <c r="BF506" s="497"/>
      <c r="BH506" s="72"/>
      <c r="BJ506" s="164"/>
      <c r="BK506" s="167"/>
      <c r="BL506" s="72"/>
      <c r="BM506" s="497"/>
      <c r="BO506" s="72"/>
      <c r="BQ506" s="164"/>
      <c r="BR506" s="77"/>
      <c r="BS506" s="72"/>
      <c r="BT506" s="497"/>
      <c r="BV506" s="337"/>
      <c r="BX506" s="253"/>
      <c r="BY506" s="77"/>
      <c r="BZ506" s="337"/>
      <c r="CA506" s="497"/>
      <c r="CB506" s="489"/>
      <c r="CC506" s="141"/>
      <c r="CD506" s="337"/>
      <c r="CE506" s="142"/>
      <c r="CF506" s="218"/>
      <c r="CG506" s="141"/>
      <c r="CH506" s="498"/>
      <c r="CI506" s="141"/>
      <c r="CJ506" s="141"/>
      <c r="CK506" s="141"/>
      <c r="CL506" s="142"/>
      <c r="CM506" s="218"/>
      <c r="CN506" s="141"/>
      <c r="CO506" s="219"/>
      <c r="CP506" s="220">
        <f t="shared" si="792"/>
        <v>0</v>
      </c>
      <c r="CQ506" s="220"/>
      <c r="CS506" s="227" t="s">
        <v>42</v>
      </c>
    </row>
    <row r="507" spans="1:97" s="6" customFormat="1" ht="15" customHeight="1">
      <c r="A507" s="264" t="s">
        <v>1202</v>
      </c>
      <c r="B507" s="496" t="s">
        <v>1203</v>
      </c>
      <c r="C507" s="496" t="s">
        <v>1188</v>
      </c>
      <c r="D507" s="266" t="s">
        <v>1158</v>
      </c>
      <c r="E507" s="267">
        <v>76</v>
      </c>
      <c r="F507" s="267">
        <v>2</v>
      </c>
      <c r="G507" s="41" t="s">
        <v>41</v>
      </c>
      <c r="H507" s="236"/>
      <c r="I507" s="478"/>
      <c r="J507" s="243"/>
      <c r="K507" s="72"/>
      <c r="M507" s="117"/>
      <c r="N507" s="77"/>
      <c r="O507" s="75"/>
      <c r="P507" s="478"/>
      <c r="R507" s="72"/>
      <c r="T507" s="117"/>
      <c r="U507" s="77"/>
      <c r="V507" s="88"/>
      <c r="W507" s="478"/>
      <c r="X507" s="42"/>
      <c r="Y507" s="88"/>
      <c r="AA507" s="117"/>
      <c r="AB507" s="77"/>
      <c r="AC507" s="88"/>
      <c r="AD507" s="478"/>
      <c r="AE507" s="43"/>
      <c r="AF507" s="88"/>
      <c r="AH507" s="117"/>
      <c r="AI507" s="77"/>
      <c r="AJ507" s="88"/>
      <c r="AK507" s="478"/>
      <c r="AM507" s="72"/>
      <c r="AO507" s="117"/>
      <c r="AP507" s="77"/>
      <c r="AQ507" s="72"/>
      <c r="AR507" s="478"/>
      <c r="AT507" s="72"/>
      <c r="AV507" s="122"/>
      <c r="AW507" s="77"/>
      <c r="AX507" s="72"/>
      <c r="AY507" s="497"/>
      <c r="BA507" s="72"/>
      <c r="BB507" s="141"/>
      <c r="BC507" s="142"/>
      <c r="BD507" s="77"/>
      <c r="BE507" s="72"/>
      <c r="BF507" s="497"/>
      <c r="BH507" s="72"/>
      <c r="BJ507" s="164"/>
      <c r="BK507" s="167"/>
      <c r="BL507" s="72"/>
      <c r="BM507" s="497"/>
      <c r="BO507" s="72"/>
      <c r="BQ507" s="164"/>
      <c r="BR507" s="77"/>
      <c r="BS507" s="72"/>
      <c r="BT507" s="497"/>
      <c r="BV507" s="337"/>
      <c r="BX507" s="253"/>
      <c r="BY507" s="77"/>
      <c r="BZ507" s="337"/>
      <c r="CA507" s="497"/>
      <c r="CB507" s="489"/>
      <c r="CC507" s="141"/>
      <c r="CD507" s="337"/>
      <c r="CE507" s="142"/>
      <c r="CF507" s="218"/>
      <c r="CG507" s="141"/>
      <c r="CH507" s="498"/>
      <c r="CI507" s="141"/>
      <c r="CJ507" s="141"/>
      <c r="CK507" s="141"/>
      <c r="CL507" s="142"/>
      <c r="CM507" s="218"/>
      <c r="CN507" s="141"/>
      <c r="CO507" s="219"/>
      <c r="CP507" s="220">
        <f t="shared" si="792"/>
        <v>0</v>
      </c>
      <c r="CQ507" s="220"/>
      <c r="CS507" s="227" t="s">
        <v>42</v>
      </c>
    </row>
    <row r="508" spans="1:97" s="6" customFormat="1" ht="15" customHeight="1">
      <c r="A508" s="264" t="s">
        <v>1204</v>
      </c>
      <c r="B508" s="496" t="s">
        <v>1205</v>
      </c>
      <c r="C508" s="496" t="s">
        <v>1185</v>
      </c>
      <c r="D508" s="266" t="s">
        <v>1158</v>
      </c>
      <c r="E508" s="267">
        <v>690</v>
      </c>
      <c r="F508" s="267"/>
      <c r="G508" s="41" t="s">
        <v>41</v>
      </c>
      <c r="H508" s="236"/>
      <c r="I508" s="478"/>
      <c r="J508" s="243"/>
      <c r="K508" s="72"/>
      <c r="M508" s="117"/>
      <c r="N508" s="77"/>
      <c r="O508" s="75"/>
      <c r="P508" s="478"/>
      <c r="R508" s="72"/>
      <c r="T508" s="117"/>
      <c r="U508" s="77"/>
      <c r="V508" s="88"/>
      <c r="W508" s="478"/>
      <c r="X508" s="42"/>
      <c r="Y508" s="88"/>
      <c r="AA508" s="117"/>
      <c r="AB508" s="77"/>
      <c r="AC508" s="88"/>
      <c r="AD508" s="478"/>
      <c r="AE508" s="43"/>
      <c r="AF508" s="88"/>
      <c r="AH508" s="117"/>
      <c r="AI508" s="77"/>
      <c r="AJ508" s="88"/>
      <c r="AK508" s="478"/>
      <c r="AM508" s="72"/>
      <c r="AO508" s="117"/>
      <c r="AP508" s="77"/>
      <c r="AQ508" s="72"/>
      <c r="AR508" s="478"/>
      <c r="AT508" s="72"/>
      <c r="AV508" s="122"/>
      <c r="AW508" s="77"/>
      <c r="AX508" s="72"/>
      <c r="AY508" s="497"/>
      <c r="BA508" s="72"/>
      <c r="BB508" s="141"/>
      <c r="BC508" s="142"/>
      <c r="BD508" s="77"/>
      <c r="BE508" s="72"/>
      <c r="BF508" s="497"/>
      <c r="BH508" s="72"/>
      <c r="BJ508" s="164"/>
      <c r="BK508" s="167"/>
      <c r="BL508" s="72"/>
      <c r="BM508" s="497"/>
      <c r="BO508" s="72"/>
      <c r="BQ508" s="164"/>
      <c r="BR508" s="77"/>
      <c r="BS508" s="72"/>
      <c r="BT508" s="497"/>
      <c r="BV508" s="337"/>
      <c r="BX508" s="253"/>
      <c r="BY508" s="77"/>
      <c r="BZ508" s="337"/>
      <c r="CA508" s="497"/>
      <c r="CB508" s="489"/>
      <c r="CC508" s="141"/>
      <c r="CD508" s="337"/>
      <c r="CE508" s="142"/>
      <c r="CF508" s="218"/>
      <c r="CG508" s="141"/>
      <c r="CH508" s="498"/>
      <c r="CI508" s="141"/>
      <c r="CJ508" s="141"/>
      <c r="CK508" s="141"/>
      <c r="CL508" s="142"/>
      <c r="CM508" s="218"/>
      <c r="CN508" s="141"/>
      <c r="CO508" s="219"/>
      <c r="CP508" s="220">
        <f t="shared" si="792"/>
        <v>0</v>
      </c>
      <c r="CQ508" s="220"/>
      <c r="CS508" s="227" t="s">
        <v>42</v>
      </c>
    </row>
    <row r="509" spans="1:97" s="6" customFormat="1" ht="15" customHeight="1">
      <c r="A509" s="264" t="s">
        <v>1206</v>
      </c>
      <c r="B509" s="496" t="s">
        <v>1207</v>
      </c>
      <c r="C509" s="496" t="s">
        <v>1185</v>
      </c>
      <c r="D509" s="266" t="s">
        <v>1158</v>
      </c>
      <c r="E509" s="267">
        <v>690</v>
      </c>
      <c r="F509" s="267"/>
      <c r="G509" s="41" t="s">
        <v>41</v>
      </c>
      <c r="H509" s="236"/>
      <c r="I509" s="478"/>
      <c r="J509" s="243"/>
      <c r="K509" s="72"/>
      <c r="M509" s="117"/>
      <c r="N509" s="77"/>
      <c r="O509" s="75"/>
      <c r="P509" s="478"/>
      <c r="R509" s="72"/>
      <c r="T509" s="117"/>
      <c r="U509" s="77"/>
      <c r="V509" s="88"/>
      <c r="W509" s="478"/>
      <c r="X509" s="42"/>
      <c r="Y509" s="88"/>
      <c r="AA509" s="117"/>
      <c r="AB509" s="77"/>
      <c r="AC509" s="88"/>
      <c r="AD509" s="478"/>
      <c r="AE509" s="43"/>
      <c r="AF509" s="88"/>
      <c r="AH509" s="117"/>
      <c r="AI509" s="77"/>
      <c r="AJ509" s="88"/>
      <c r="AK509" s="478"/>
      <c r="AM509" s="72"/>
      <c r="AO509" s="117"/>
      <c r="AP509" s="77"/>
      <c r="AQ509" s="72"/>
      <c r="AR509" s="478"/>
      <c r="AT509" s="72"/>
      <c r="AV509" s="122"/>
      <c r="AW509" s="77"/>
      <c r="AX509" s="72"/>
      <c r="AY509" s="497"/>
      <c r="BA509" s="72"/>
      <c r="BB509" s="141"/>
      <c r="BC509" s="142"/>
      <c r="BD509" s="77"/>
      <c r="BE509" s="72"/>
      <c r="BF509" s="497"/>
      <c r="BH509" s="72"/>
      <c r="BJ509" s="164"/>
      <c r="BK509" s="167"/>
      <c r="BL509" s="72"/>
      <c r="BM509" s="497"/>
      <c r="BO509" s="72"/>
      <c r="BQ509" s="164"/>
      <c r="BR509" s="77"/>
      <c r="BS509" s="72"/>
      <c r="BT509" s="497"/>
      <c r="BV509" s="337"/>
      <c r="BX509" s="253"/>
      <c r="BY509" s="77"/>
      <c r="BZ509" s="337"/>
      <c r="CA509" s="497"/>
      <c r="CB509" s="489"/>
      <c r="CC509" s="141"/>
      <c r="CD509" s="337"/>
      <c r="CE509" s="142"/>
      <c r="CF509" s="218"/>
      <c r="CG509" s="141"/>
      <c r="CH509" s="498"/>
      <c r="CI509" s="141"/>
      <c r="CJ509" s="141"/>
      <c r="CK509" s="141"/>
      <c r="CL509" s="142"/>
      <c r="CM509" s="218"/>
      <c r="CN509" s="141"/>
      <c r="CO509" s="219"/>
      <c r="CP509" s="220">
        <f t="shared" si="792"/>
        <v>0</v>
      </c>
      <c r="CQ509" s="220"/>
      <c r="CS509" s="227" t="s">
        <v>42</v>
      </c>
    </row>
    <row r="510" spans="1:97" s="6" customFormat="1" ht="15" customHeight="1">
      <c r="A510" s="264" t="s">
        <v>1208</v>
      </c>
      <c r="B510" s="496" t="s">
        <v>1209</v>
      </c>
      <c r="C510" s="496" t="s">
        <v>1185</v>
      </c>
      <c r="D510" s="266" t="s">
        <v>1158</v>
      </c>
      <c r="E510" s="267">
        <v>690</v>
      </c>
      <c r="F510" s="267"/>
      <c r="G510" s="41" t="s">
        <v>41</v>
      </c>
      <c r="H510" s="236"/>
      <c r="I510" s="478"/>
      <c r="J510" s="243"/>
      <c r="K510" s="72"/>
      <c r="M510" s="117"/>
      <c r="N510" s="77"/>
      <c r="O510" s="75"/>
      <c r="P510" s="478"/>
      <c r="R510" s="72"/>
      <c r="T510" s="117"/>
      <c r="U510" s="77"/>
      <c r="V510" s="88"/>
      <c r="W510" s="478"/>
      <c r="X510" s="42"/>
      <c r="Y510" s="88"/>
      <c r="AA510" s="117"/>
      <c r="AB510" s="77"/>
      <c r="AC510" s="88"/>
      <c r="AD510" s="478"/>
      <c r="AE510" s="43"/>
      <c r="AF510" s="88"/>
      <c r="AH510" s="117"/>
      <c r="AI510" s="77"/>
      <c r="AJ510" s="88"/>
      <c r="AK510" s="478"/>
      <c r="AM510" s="72"/>
      <c r="AO510" s="117"/>
      <c r="AP510" s="77"/>
      <c r="AQ510" s="72"/>
      <c r="AR510" s="478"/>
      <c r="AT510" s="72"/>
      <c r="AV510" s="122"/>
      <c r="AW510" s="77"/>
      <c r="AX510" s="72"/>
      <c r="AY510" s="497"/>
      <c r="BA510" s="72"/>
      <c r="BB510" s="141"/>
      <c r="BC510" s="142"/>
      <c r="BD510" s="77"/>
      <c r="BE510" s="72"/>
      <c r="BF510" s="497"/>
      <c r="BH510" s="72"/>
      <c r="BJ510" s="164"/>
      <c r="BK510" s="167"/>
      <c r="BL510" s="72"/>
      <c r="BM510" s="497"/>
      <c r="BO510" s="72"/>
      <c r="BQ510" s="164"/>
      <c r="BR510" s="77"/>
      <c r="BS510" s="72"/>
      <c r="BT510" s="497"/>
      <c r="BV510" s="337"/>
      <c r="BX510" s="253"/>
      <c r="BY510" s="77"/>
      <c r="BZ510" s="337"/>
      <c r="CA510" s="497"/>
      <c r="CB510" s="489"/>
      <c r="CC510" s="141"/>
      <c r="CD510" s="337"/>
      <c r="CE510" s="142"/>
      <c r="CF510" s="218"/>
      <c r="CG510" s="141"/>
      <c r="CH510" s="498"/>
      <c r="CI510" s="141"/>
      <c r="CJ510" s="141"/>
      <c r="CK510" s="141"/>
      <c r="CL510" s="142"/>
      <c r="CM510" s="218"/>
      <c r="CN510" s="141"/>
      <c r="CO510" s="219"/>
      <c r="CP510" s="220">
        <f t="shared" si="792"/>
        <v>0</v>
      </c>
      <c r="CQ510" s="220"/>
      <c r="CS510" s="227" t="s">
        <v>42</v>
      </c>
    </row>
    <row r="511" spans="1:97" s="6" customFormat="1" ht="15" customHeight="1">
      <c r="A511" s="264" t="s">
        <v>1210</v>
      </c>
      <c r="B511" s="496" t="s">
        <v>1211</v>
      </c>
      <c r="C511" s="496" t="s">
        <v>1185</v>
      </c>
      <c r="D511" s="266" t="s">
        <v>1158</v>
      </c>
      <c r="E511" s="267">
        <v>117</v>
      </c>
      <c r="F511" s="267">
        <v>1</v>
      </c>
      <c r="G511" s="41" t="s">
        <v>41</v>
      </c>
      <c r="H511" s="236"/>
      <c r="I511" s="478"/>
      <c r="J511" s="243"/>
      <c r="K511" s="72"/>
      <c r="M511" s="117"/>
      <c r="N511" s="77"/>
      <c r="O511" s="75"/>
      <c r="P511" s="478"/>
      <c r="R511" s="72"/>
      <c r="T511" s="117"/>
      <c r="U511" s="77"/>
      <c r="V511" s="88"/>
      <c r="W511" s="478"/>
      <c r="X511" s="42"/>
      <c r="Y511" s="88"/>
      <c r="AA511" s="117"/>
      <c r="AB511" s="77"/>
      <c r="AC511" s="88"/>
      <c r="AD511" s="478"/>
      <c r="AE511" s="43"/>
      <c r="AF511" s="88"/>
      <c r="AH511" s="117"/>
      <c r="AI511" s="77"/>
      <c r="AJ511" s="88"/>
      <c r="AK511" s="478"/>
      <c r="AM511" s="72"/>
      <c r="AO511" s="117"/>
      <c r="AP511" s="77"/>
      <c r="AQ511" s="72"/>
      <c r="AR511" s="478"/>
      <c r="AT511" s="72"/>
      <c r="AV511" s="122"/>
      <c r="AW511" s="77"/>
      <c r="AX511" s="72"/>
      <c r="AY511" s="497"/>
      <c r="BA511" s="72"/>
      <c r="BB511" s="141"/>
      <c r="BC511" s="142"/>
      <c r="BD511" s="77"/>
      <c r="BE511" s="72"/>
      <c r="BF511" s="497"/>
      <c r="BH511" s="72"/>
      <c r="BJ511" s="164"/>
      <c r="BK511" s="167"/>
      <c r="BL511" s="72"/>
      <c r="BM511" s="497"/>
      <c r="BO511" s="72"/>
      <c r="BQ511" s="164"/>
      <c r="BR511" s="77"/>
      <c r="BS511" s="72"/>
      <c r="BT511" s="497"/>
      <c r="BV511" s="337"/>
      <c r="BX511" s="253"/>
      <c r="BY511" s="77"/>
      <c r="BZ511" s="337"/>
      <c r="CA511" s="497"/>
      <c r="CB511" s="489"/>
      <c r="CC511" s="141"/>
      <c r="CD511" s="337"/>
      <c r="CE511" s="142"/>
      <c r="CF511" s="218"/>
      <c r="CG511" s="141"/>
      <c r="CH511" s="498"/>
      <c r="CI511" s="141"/>
      <c r="CJ511" s="141"/>
      <c r="CK511" s="141"/>
      <c r="CL511" s="142"/>
      <c r="CM511" s="218"/>
      <c r="CN511" s="141"/>
      <c r="CO511" s="219"/>
      <c r="CP511" s="220">
        <f t="shared" si="792"/>
        <v>0</v>
      </c>
      <c r="CQ511" s="220"/>
      <c r="CS511" s="227" t="s">
        <v>42</v>
      </c>
    </row>
    <row r="512" spans="1:97" s="6" customFormat="1" ht="15" customHeight="1">
      <c r="A512" s="264" t="s">
        <v>1212</v>
      </c>
      <c r="B512" s="496" t="s">
        <v>1213</v>
      </c>
      <c r="C512" s="496" t="s">
        <v>1185</v>
      </c>
      <c r="D512" s="266" t="s">
        <v>1158</v>
      </c>
      <c r="E512" s="267">
        <v>117</v>
      </c>
      <c r="F512" s="267">
        <v>1</v>
      </c>
      <c r="G512" s="41" t="s">
        <v>41</v>
      </c>
      <c r="H512" s="236"/>
      <c r="I512" s="478"/>
      <c r="J512" s="243"/>
      <c r="K512" s="72"/>
      <c r="M512" s="117"/>
      <c r="N512" s="77"/>
      <c r="O512" s="75"/>
      <c r="P512" s="478"/>
      <c r="R512" s="72"/>
      <c r="T512" s="117"/>
      <c r="U512" s="77"/>
      <c r="V512" s="88"/>
      <c r="W512" s="478"/>
      <c r="X512" s="42"/>
      <c r="Y512" s="88"/>
      <c r="AA512" s="117"/>
      <c r="AB512" s="77"/>
      <c r="AC512" s="88"/>
      <c r="AD512" s="478"/>
      <c r="AE512" s="43"/>
      <c r="AF512" s="88"/>
      <c r="AH512" s="117"/>
      <c r="AI512" s="77"/>
      <c r="AJ512" s="88"/>
      <c r="AK512" s="478"/>
      <c r="AM512" s="72"/>
      <c r="AO512" s="117"/>
      <c r="AP512" s="77"/>
      <c r="AQ512" s="72"/>
      <c r="AR512" s="478"/>
      <c r="AT512" s="72"/>
      <c r="AV512" s="122"/>
      <c r="AW512" s="77"/>
      <c r="AX512" s="72"/>
      <c r="AY512" s="497"/>
      <c r="BA512" s="72"/>
      <c r="BB512" s="141"/>
      <c r="BC512" s="142"/>
      <c r="BD512" s="77"/>
      <c r="BE512" s="72"/>
      <c r="BF512" s="497"/>
      <c r="BH512" s="72"/>
      <c r="BJ512" s="164"/>
      <c r="BK512" s="167"/>
      <c r="BL512" s="72"/>
      <c r="BM512" s="497"/>
      <c r="BO512" s="72"/>
      <c r="BQ512" s="164"/>
      <c r="BR512" s="77"/>
      <c r="BS512" s="72"/>
      <c r="BT512" s="497"/>
      <c r="BV512" s="337"/>
      <c r="BX512" s="253"/>
      <c r="BY512" s="77"/>
      <c r="BZ512" s="337"/>
      <c r="CA512" s="497"/>
      <c r="CB512" s="489"/>
      <c r="CC512" s="141"/>
      <c r="CD512" s="337"/>
      <c r="CE512" s="142"/>
      <c r="CF512" s="218"/>
      <c r="CG512" s="141"/>
      <c r="CH512" s="498"/>
      <c r="CI512" s="141"/>
      <c r="CJ512" s="141"/>
      <c r="CK512" s="141"/>
      <c r="CL512" s="142"/>
      <c r="CM512" s="218"/>
      <c r="CN512" s="141"/>
      <c r="CO512" s="219"/>
      <c r="CP512" s="220">
        <f t="shared" si="792"/>
        <v>0</v>
      </c>
      <c r="CQ512" s="220"/>
      <c r="CS512" s="227" t="s">
        <v>42</v>
      </c>
    </row>
    <row r="513" spans="1:97" s="6" customFormat="1" ht="15" customHeight="1">
      <c r="A513" s="264" t="s">
        <v>1214</v>
      </c>
      <c r="B513" s="496" t="s">
        <v>1215</v>
      </c>
      <c r="C513" s="496" t="s">
        <v>1189</v>
      </c>
      <c r="D513" s="266" t="s">
        <v>1158</v>
      </c>
      <c r="E513" s="267">
        <v>66</v>
      </c>
      <c r="F513" s="267">
        <v>0</v>
      </c>
      <c r="G513" s="41" t="s">
        <v>41</v>
      </c>
      <c r="H513" s="236"/>
      <c r="I513" s="478"/>
      <c r="J513" s="243"/>
      <c r="K513" s="72"/>
      <c r="M513" s="117"/>
      <c r="N513" s="77"/>
      <c r="O513" s="75"/>
      <c r="P513" s="478"/>
      <c r="R513" s="72"/>
      <c r="T513" s="117"/>
      <c r="U513" s="77"/>
      <c r="V513" s="88"/>
      <c r="W513" s="478"/>
      <c r="X513" s="42"/>
      <c r="Y513" s="88"/>
      <c r="AA513" s="117"/>
      <c r="AB513" s="77"/>
      <c r="AC513" s="88"/>
      <c r="AD513" s="478"/>
      <c r="AE513" s="43"/>
      <c r="AF513" s="88"/>
      <c r="AH513" s="117"/>
      <c r="AI513" s="77"/>
      <c r="AJ513" s="88"/>
      <c r="AK513" s="478"/>
      <c r="AM513" s="72"/>
      <c r="AO513" s="117"/>
      <c r="AP513" s="77"/>
      <c r="AQ513" s="72"/>
      <c r="AR513" s="478"/>
      <c r="AT513" s="72"/>
      <c r="AV513" s="122"/>
      <c r="AW513" s="77"/>
      <c r="AX513" s="72"/>
      <c r="AY513" s="497"/>
      <c r="BA513" s="72"/>
      <c r="BB513" s="141"/>
      <c r="BC513" s="142"/>
      <c r="BD513" s="77"/>
      <c r="BE513" s="72"/>
      <c r="BF513" s="497"/>
      <c r="BH513" s="72"/>
      <c r="BJ513" s="164"/>
      <c r="BK513" s="167"/>
      <c r="BL513" s="72"/>
      <c r="BM513" s="497"/>
      <c r="BO513" s="72"/>
      <c r="BQ513" s="164"/>
      <c r="BR513" s="77"/>
      <c r="BS513" s="72"/>
      <c r="BT513" s="497"/>
      <c r="BV513" s="337"/>
      <c r="BX513" s="253"/>
      <c r="BY513" s="77"/>
      <c r="BZ513" s="337"/>
      <c r="CA513" s="497"/>
      <c r="CB513" s="489"/>
      <c r="CC513" s="141"/>
      <c r="CD513" s="337"/>
      <c r="CE513" s="142"/>
      <c r="CF513" s="218"/>
      <c r="CG513" s="141"/>
      <c r="CH513" s="498"/>
      <c r="CI513" s="141"/>
      <c r="CJ513" s="141"/>
      <c r="CK513" s="141"/>
      <c r="CL513" s="142"/>
      <c r="CM513" s="218"/>
      <c r="CN513" s="141"/>
      <c r="CO513" s="219"/>
      <c r="CP513" s="220">
        <f t="shared" si="792"/>
        <v>0</v>
      </c>
      <c r="CQ513" s="220"/>
      <c r="CS513" s="227" t="s">
        <v>42</v>
      </c>
    </row>
    <row r="514" spans="1:97" s="6" customFormat="1" ht="15" customHeight="1">
      <c r="A514" s="264" t="s">
        <v>1216</v>
      </c>
      <c r="B514" s="496" t="s">
        <v>1217</v>
      </c>
      <c r="C514" s="496" t="s">
        <v>1185</v>
      </c>
      <c r="D514" s="266" t="s">
        <v>1158</v>
      </c>
      <c r="E514" s="267">
        <v>85</v>
      </c>
      <c r="F514" s="267">
        <v>2</v>
      </c>
      <c r="G514" s="41" t="s">
        <v>41</v>
      </c>
      <c r="H514" s="236"/>
      <c r="I514" s="478"/>
      <c r="J514" s="243"/>
      <c r="K514" s="72"/>
      <c r="M514" s="117"/>
      <c r="N514" s="77"/>
      <c r="O514" s="75"/>
      <c r="P514" s="478"/>
      <c r="R514" s="72"/>
      <c r="T514" s="117"/>
      <c r="U514" s="77"/>
      <c r="V514" s="88"/>
      <c r="W514" s="478"/>
      <c r="X514" s="42"/>
      <c r="Y514" s="88"/>
      <c r="AA514" s="117"/>
      <c r="AB514" s="77"/>
      <c r="AC514" s="88"/>
      <c r="AD514" s="478"/>
      <c r="AE514" s="43"/>
      <c r="AF514" s="88"/>
      <c r="AH514" s="117"/>
      <c r="AI514" s="77"/>
      <c r="AJ514" s="88"/>
      <c r="AK514" s="478"/>
      <c r="AM514" s="72"/>
      <c r="AO514" s="117"/>
      <c r="AP514" s="77"/>
      <c r="AQ514" s="72"/>
      <c r="AR514" s="478"/>
      <c r="AT514" s="72"/>
      <c r="AV514" s="122"/>
      <c r="AW514" s="77"/>
      <c r="AX514" s="72"/>
      <c r="AY514" s="497"/>
      <c r="BA514" s="72"/>
      <c r="BB514" s="141"/>
      <c r="BC514" s="142"/>
      <c r="BD514" s="77"/>
      <c r="BE514" s="72"/>
      <c r="BF514" s="497"/>
      <c r="BH514" s="72"/>
      <c r="BJ514" s="164"/>
      <c r="BK514" s="167"/>
      <c r="BL514" s="72"/>
      <c r="BM514" s="497"/>
      <c r="BO514" s="72"/>
      <c r="BQ514" s="164"/>
      <c r="BR514" s="77"/>
      <c r="BS514" s="72"/>
      <c r="BT514" s="497"/>
      <c r="BV514" s="337"/>
      <c r="BX514" s="253"/>
      <c r="BY514" s="77"/>
      <c r="BZ514" s="337"/>
      <c r="CA514" s="497"/>
      <c r="CB514" s="489"/>
      <c r="CC514" s="141"/>
      <c r="CD514" s="337"/>
      <c r="CE514" s="142"/>
      <c r="CF514" s="218"/>
      <c r="CG514" s="141"/>
      <c r="CH514" s="498"/>
      <c r="CI514" s="141"/>
      <c r="CJ514" s="141"/>
      <c r="CK514" s="141"/>
      <c r="CL514" s="142"/>
      <c r="CM514" s="218"/>
      <c r="CN514" s="141"/>
      <c r="CO514" s="219"/>
      <c r="CP514" s="220">
        <f t="shared" si="792"/>
        <v>0</v>
      </c>
      <c r="CQ514" s="220"/>
      <c r="CS514" s="227" t="s">
        <v>42</v>
      </c>
    </row>
    <row r="515" spans="1:97" s="6" customFormat="1" ht="15" customHeight="1">
      <c r="A515" s="264" t="s">
        <v>1218</v>
      </c>
      <c r="B515" s="496" t="s">
        <v>1219</v>
      </c>
      <c r="C515" s="496" t="s">
        <v>1185</v>
      </c>
      <c r="D515" s="266" t="s">
        <v>1158</v>
      </c>
      <c r="E515" s="267">
        <v>87</v>
      </c>
      <c r="F515" s="267"/>
      <c r="G515" s="41" t="s">
        <v>41</v>
      </c>
      <c r="H515" s="236"/>
      <c r="I515" s="478"/>
      <c r="J515" s="243"/>
      <c r="K515" s="72"/>
      <c r="M515" s="117"/>
      <c r="N515" s="77"/>
      <c r="O515" s="75"/>
      <c r="P515" s="478"/>
      <c r="R515" s="72"/>
      <c r="T515" s="117"/>
      <c r="U515" s="77"/>
      <c r="V515" s="88"/>
      <c r="W515" s="478"/>
      <c r="X515" s="42"/>
      <c r="Y515" s="88"/>
      <c r="AA515" s="117"/>
      <c r="AB515" s="77"/>
      <c r="AC515" s="88"/>
      <c r="AD515" s="478"/>
      <c r="AE515" s="43"/>
      <c r="AF515" s="88"/>
      <c r="AH515" s="117"/>
      <c r="AI515" s="77"/>
      <c r="AJ515" s="88"/>
      <c r="AK515" s="478"/>
      <c r="AM515" s="72"/>
      <c r="AO515" s="117"/>
      <c r="AP515" s="77"/>
      <c r="AQ515" s="72"/>
      <c r="AR515" s="478"/>
      <c r="AT515" s="72"/>
      <c r="AV515" s="122"/>
      <c r="AW515" s="77"/>
      <c r="AX515" s="72"/>
      <c r="AY515" s="497"/>
      <c r="BA515" s="72"/>
      <c r="BB515" s="141"/>
      <c r="BC515" s="142"/>
      <c r="BD515" s="77"/>
      <c r="BE515" s="72"/>
      <c r="BF515" s="497"/>
      <c r="BH515" s="72"/>
      <c r="BJ515" s="164"/>
      <c r="BK515" s="167"/>
      <c r="BL515" s="72"/>
      <c r="BM515" s="497"/>
      <c r="BO515" s="72"/>
      <c r="BQ515" s="164"/>
      <c r="BR515" s="77"/>
      <c r="BS515" s="72"/>
      <c r="BT515" s="497"/>
      <c r="BV515" s="337"/>
      <c r="BX515" s="253"/>
      <c r="BY515" s="77"/>
      <c r="BZ515" s="337"/>
      <c r="CA515" s="497"/>
      <c r="CB515" s="489"/>
      <c r="CC515" s="141"/>
      <c r="CD515" s="337"/>
      <c r="CE515" s="142"/>
      <c r="CF515" s="218"/>
      <c r="CG515" s="141"/>
      <c r="CH515" s="498"/>
      <c r="CI515" s="141"/>
      <c r="CJ515" s="141"/>
      <c r="CK515" s="141"/>
      <c r="CL515" s="142"/>
      <c r="CM515" s="218"/>
      <c r="CN515" s="141"/>
      <c r="CO515" s="219"/>
      <c r="CP515" s="220">
        <f t="shared" si="792"/>
        <v>0</v>
      </c>
      <c r="CQ515" s="220"/>
      <c r="CS515" s="227" t="s">
        <v>42</v>
      </c>
    </row>
    <row r="516" spans="1:97" s="6" customFormat="1" ht="15" customHeight="1">
      <c r="A516" s="264" t="s">
        <v>1220</v>
      </c>
      <c r="B516" s="496" t="s">
        <v>1221</v>
      </c>
      <c r="C516" s="496" t="s">
        <v>1185</v>
      </c>
      <c r="D516" s="266" t="s">
        <v>1158</v>
      </c>
      <c r="E516" s="267">
        <v>210</v>
      </c>
      <c r="F516" s="267"/>
      <c r="G516" s="41" t="s">
        <v>41</v>
      </c>
      <c r="H516" s="236"/>
      <c r="I516" s="478"/>
      <c r="J516" s="243"/>
      <c r="K516" s="72"/>
      <c r="M516" s="117"/>
      <c r="N516" s="77"/>
      <c r="O516" s="75"/>
      <c r="P516" s="478"/>
      <c r="R516" s="72"/>
      <c r="T516" s="117"/>
      <c r="U516" s="77"/>
      <c r="V516" s="88"/>
      <c r="W516" s="478"/>
      <c r="X516" s="42"/>
      <c r="Y516" s="88"/>
      <c r="AA516" s="117"/>
      <c r="AB516" s="77"/>
      <c r="AC516" s="88"/>
      <c r="AD516" s="478"/>
      <c r="AE516" s="43"/>
      <c r="AF516" s="88"/>
      <c r="AH516" s="117"/>
      <c r="AI516" s="77"/>
      <c r="AJ516" s="88"/>
      <c r="AK516" s="478"/>
      <c r="AM516" s="72"/>
      <c r="AO516" s="117"/>
      <c r="AP516" s="77"/>
      <c r="AQ516" s="72"/>
      <c r="AR516" s="478"/>
      <c r="AT516" s="72"/>
      <c r="AV516" s="122"/>
      <c r="AW516" s="77"/>
      <c r="AX516" s="72"/>
      <c r="AY516" s="497"/>
      <c r="BA516" s="72"/>
      <c r="BB516" s="141"/>
      <c r="BC516" s="142"/>
      <c r="BD516" s="77"/>
      <c r="BE516" s="72"/>
      <c r="BF516" s="497"/>
      <c r="BH516" s="72"/>
      <c r="BJ516" s="164"/>
      <c r="BK516" s="167"/>
      <c r="BL516" s="72"/>
      <c r="BM516" s="497"/>
      <c r="BO516" s="72"/>
      <c r="BQ516" s="164"/>
      <c r="BR516" s="77"/>
      <c r="BS516" s="72"/>
      <c r="BT516" s="497"/>
      <c r="BV516" s="337"/>
      <c r="BX516" s="253"/>
      <c r="BY516" s="77"/>
      <c r="BZ516" s="337"/>
      <c r="CA516" s="497"/>
      <c r="CB516" s="489"/>
      <c r="CC516" s="141"/>
      <c r="CD516" s="337"/>
      <c r="CE516" s="142"/>
      <c r="CF516" s="218"/>
      <c r="CG516" s="141"/>
      <c r="CH516" s="498"/>
      <c r="CI516" s="141"/>
      <c r="CJ516" s="141"/>
      <c r="CK516" s="141"/>
      <c r="CL516" s="142"/>
      <c r="CM516" s="218"/>
      <c r="CN516" s="141"/>
      <c r="CO516" s="219"/>
      <c r="CP516" s="220">
        <f t="shared" si="792"/>
        <v>0</v>
      </c>
      <c r="CQ516" s="220"/>
      <c r="CS516" s="227" t="s">
        <v>42</v>
      </c>
    </row>
    <row r="517" spans="1:97" s="6" customFormat="1" ht="15" customHeight="1">
      <c r="A517" s="264" t="s">
        <v>1222</v>
      </c>
      <c r="B517" s="496" t="s">
        <v>1223</v>
      </c>
      <c r="C517" s="496" t="s">
        <v>1224</v>
      </c>
      <c r="D517" s="266" t="s">
        <v>1158</v>
      </c>
      <c r="E517" s="267">
        <v>117</v>
      </c>
      <c r="F517" s="267">
        <v>1</v>
      </c>
      <c r="G517" s="41" t="s">
        <v>41</v>
      </c>
      <c r="H517" s="236"/>
      <c r="I517" s="478"/>
      <c r="J517" s="243"/>
      <c r="K517" s="72"/>
      <c r="M517" s="117"/>
      <c r="N517" s="77"/>
      <c r="O517" s="75"/>
      <c r="P517" s="478"/>
      <c r="R517" s="72"/>
      <c r="T517" s="117"/>
      <c r="U517" s="77"/>
      <c r="V517" s="88"/>
      <c r="W517" s="478"/>
      <c r="X517" s="42"/>
      <c r="Y517" s="88"/>
      <c r="AA517" s="117"/>
      <c r="AB517" s="77"/>
      <c r="AC517" s="88"/>
      <c r="AD517" s="478"/>
      <c r="AE517" s="43"/>
      <c r="AF517" s="88"/>
      <c r="AH517" s="117"/>
      <c r="AI517" s="77"/>
      <c r="AJ517" s="88"/>
      <c r="AK517" s="478"/>
      <c r="AM517" s="72"/>
      <c r="AO517" s="117"/>
      <c r="AP517" s="77"/>
      <c r="AQ517" s="72"/>
      <c r="AR517" s="478"/>
      <c r="AT517" s="72"/>
      <c r="AV517" s="122"/>
      <c r="AW517" s="77"/>
      <c r="AX517" s="72"/>
      <c r="AY517" s="497"/>
      <c r="BA517" s="72"/>
      <c r="BB517" s="141"/>
      <c r="BC517" s="142"/>
      <c r="BD517" s="77"/>
      <c r="BE517" s="72"/>
      <c r="BF517" s="497"/>
      <c r="BH517" s="72"/>
      <c r="BJ517" s="164"/>
      <c r="BK517" s="167"/>
      <c r="BL517" s="72"/>
      <c r="BM517" s="497"/>
      <c r="BO517" s="72"/>
      <c r="BQ517" s="164"/>
      <c r="BR517" s="77"/>
      <c r="BS517" s="72"/>
      <c r="BT517" s="497"/>
      <c r="BV517" s="337"/>
      <c r="BX517" s="253"/>
      <c r="BY517" s="77"/>
      <c r="BZ517" s="337"/>
      <c r="CA517" s="497"/>
      <c r="CB517" s="489"/>
      <c r="CC517" s="141"/>
      <c r="CD517" s="337"/>
      <c r="CE517" s="142"/>
      <c r="CF517" s="218"/>
      <c r="CG517" s="141"/>
      <c r="CH517" s="498"/>
      <c r="CI517" s="141"/>
      <c r="CJ517" s="141"/>
      <c r="CK517" s="141"/>
      <c r="CL517" s="142"/>
      <c r="CM517" s="218"/>
      <c r="CN517" s="141"/>
      <c r="CO517" s="219"/>
      <c r="CP517" s="220">
        <f t="shared" si="792"/>
        <v>0</v>
      </c>
      <c r="CQ517" s="220"/>
      <c r="CS517" s="227" t="s">
        <v>42</v>
      </c>
    </row>
    <row r="518" spans="1:97" s="6" customFormat="1" ht="15" customHeight="1">
      <c r="A518" s="264" t="s">
        <v>1225</v>
      </c>
      <c r="B518" s="496" t="s">
        <v>1226</v>
      </c>
      <c r="C518" s="496" t="s">
        <v>1186</v>
      </c>
      <c r="D518" s="266" t="s">
        <v>1158</v>
      </c>
      <c r="E518" s="267">
        <v>71</v>
      </c>
      <c r="F518" s="267">
        <v>2</v>
      </c>
      <c r="G518" s="41" t="s">
        <v>41</v>
      </c>
      <c r="H518" s="236"/>
      <c r="I518" s="478"/>
      <c r="J518" s="243"/>
      <c r="K518" s="72"/>
      <c r="M518" s="117"/>
      <c r="N518" s="77"/>
      <c r="O518" s="75"/>
      <c r="P518" s="478"/>
      <c r="R518" s="72"/>
      <c r="T518" s="117"/>
      <c r="U518" s="77"/>
      <c r="V518" s="88"/>
      <c r="W518" s="478"/>
      <c r="X518" s="42"/>
      <c r="Y518" s="88"/>
      <c r="AA518" s="117"/>
      <c r="AB518" s="77"/>
      <c r="AC518" s="88"/>
      <c r="AD518" s="478"/>
      <c r="AE518" s="43"/>
      <c r="AF518" s="88"/>
      <c r="AH518" s="117"/>
      <c r="AI518" s="77"/>
      <c r="AJ518" s="88"/>
      <c r="AK518" s="478"/>
      <c r="AM518" s="72"/>
      <c r="AO518" s="117"/>
      <c r="AP518" s="77"/>
      <c r="AQ518" s="72"/>
      <c r="AR518" s="478"/>
      <c r="AT518" s="72"/>
      <c r="AV518" s="122"/>
      <c r="AW518" s="77"/>
      <c r="AX518" s="72"/>
      <c r="AY518" s="497"/>
      <c r="BA518" s="72"/>
      <c r="BB518" s="141"/>
      <c r="BC518" s="142"/>
      <c r="BD518" s="77"/>
      <c r="BE518" s="72"/>
      <c r="BF518" s="497"/>
      <c r="BH518" s="72"/>
      <c r="BJ518" s="164"/>
      <c r="BK518" s="167"/>
      <c r="BL518" s="72"/>
      <c r="BM518" s="497"/>
      <c r="BO518" s="72"/>
      <c r="BQ518" s="164"/>
      <c r="BR518" s="77"/>
      <c r="BS518" s="72"/>
      <c r="BT518" s="497"/>
      <c r="BV518" s="337"/>
      <c r="BX518" s="253"/>
      <c r="BY518" s="77"/>
      <c r="BZ518" s="337"/>
      <c r="CA518" s="497"/>
      <c r="CB518" s="489"/>
      <c r="CC518" s="141"/>
      <c r="CD518" s="337"/>
      <c r="CE518" s="142"/>
      <c r="CF518" s="218"/>
      <c r="CG518" s="141"/>
      <c r="CH518" s="498"/>
      <c r="CI518" s="141"/>
      <c r="CJ518" s="141"/>
      <c r="CK518" s="141"/>
      <c r="CL518" s="142"/>
      <c r="CM518" s="218"/>
      <c r="CN518" s="141"/>
      <c r="CO518" s="219"/>
      <c r="CP518" s="220">
        <f t="shared" si="792"/>
        <v>0</v>
      </c>
      <c r="CQ518" s="220"/>
      <c r="CS518" s="227" t="s">
        <v>42</v>
      </c>
    </row>
    <row r="519" spans="1:97" s="6" customFormat="1" ht="15" customHeight="1">
      <c r="A519" s="264" t="s">
        <v>1227</v>
      </c>
      <c r="B519" s="496" t="s">
        <v>1228</v>
      </c>
      <c r="C519" s="496" t="s">
        <v>1229</v>
      </c>
      <c r="D519" s="266" t="s">
        <v>1158</v>
      </c>
      <c r="E519" s="267">
        <v>512</v>
      </c>
      <c r="F519" s="267"/>
      <c r="G519" s="41" t="s">
        <v>1230</v>
      </c>
      <c r="H519" s="236"/>
      <c r="I519" s="478"/>
      <c r="J519" s="243"/>
      <c r="K519" s="72"/>
      <c r="M519" s="117"/>
      <c r="N519" s="77"/>
      <c r="O519" s="75"/>
      <c r="P519" s="478"/>
      <c r="R519" s="72"/>
      <c r="T519" s="117"/>
      <c r="U519" s="77"/>
      <c r="V519" s="88"/>
      <c r="W519" s="478"/>
      <c r="X519" s="42"/>
      <c r="Y519" s="88"/>
      <c r="AA519" s="117"/>
      <c r="AB519" s="77"/>
      <c r="AC519" s="88"/>
      <c r="AD519" s="478"/>
      <c r="AE519" s="43"/>
      <c r="AF519" s="88"/>
      <c r="AH519" s="117"/>
      <c r="AI519" s="77"/>
      <c r="AJ519" s="88"/>
      <c r="AK519" s="478"/>
      <c r="AM519" s="72"/>
      <c r="AO519" s="117"/>
      <c r="AP519" s="77"/>
      <c r="AQ519" s="72"/>
      <c r="AR519" s="478"/>
      <c r="AT519" s="72"/>
      <c r="AV519" s="122"/>
      <c r="AW519" s="77"/>
      <c r="AX519" s="72"/>
      <c r="AY519" s="497"/>
      <c r="BA519" s="72"/>
      <c r="BB519" s="141"/>
      <c r="BC519" s="142"/>
      <c r="BD519" s="77"/>
      <c r="BE519" s="72"/>
      <c r="BF519" s="497"/>
      <c r="BH519" s="72"/>
      <c r="BJ519" s="164"/>
      <c r="BK519" s="167"/>
      <c r="BL519" s="72"/>
      <c r="BM519" s="497"/>
      <c r="BO519" s="72"/>
      <c r="BQ519" s="164"/>
      <c r="BR519" s="77"/>
      <c r="BS519" s="72"/>
      <c r="BT519" s="497"/>
      <c r="BV519" s="337"/>
      <c r="BX519" s="253"/>
      <c r="BY519" s="77"/>
      <c r="BZ519" s="337"/>
      <c r="CA519" s="497"/>
      <c r="CB519" s="489"/>
      <c r="CC519" s="141"/>
      <c r="CD519" s="337"/>
      <c r="CE519" s="142"/>
      <c r="CF519" s="218"/>
      <c r="CG519" s="141"/>
      <c r="CH519" s="498"/>
      <c r="CI519" s="141"/>
      <c r="CJ519" s="141"/>
      <c r="CK519" s="141"/>
      <c r="CL519" s="142"/>
      <c r="CM519" s="218"/>
      <c r="CN519" s="141"/>
      <c r="CO519" s="219"/>
      <c r="CP519" s="220">
        <f t="shared" si="792"/>
        <v>0</v>
      </c>
      <c r="CQ519" s="220"/>
      <c r="CS519" s="227" t="s">
        <v>42</v>
      </c>
    </row>
    <row r="520" spans="1:97" s="6" customFormat="1" ht="15" customHeight="1">
      <c r="A520" s="264" t="s">
        <v>1231</v>
      </c>
      <c r="B520" s="496" t="s">
        <v>1232</v>
      </c>
      <c r="C520" s="496" t="s">
        <v>1185</v>
      </c>
      <c r="D520" s="266" t="s">
        <v>1158</v>
      </c>
      <c r="E520" s="267">
        <v>93</v>
      </c>
      <c r="F520" s="267">
        <v>1</v>
      </c>
      <c r="G520" s="41" t="s">
        <v>829</v>
      </c>
      <c r="H520" s="236"/>
      <c r="I520" s="478"/>
      <c r="J520" s="243"/>
      <c r="K520" s="72"/>
      <c r="M520" s="117"/>
      <c r="N520" s="77"/>
      <c r="O520" s="75"/>
      <c r="P520" s="478"/>
      <c r="R520" s="72"/>
      <c r="T520" s="117"/>
      <c r="U520" s="77"/>
      <c r="V520" s="88"/>
      <c r="W520" s="478"/>
      <c r="X520" s="42"/>
      <c r="Y520" s="88"/>
      <c r="AA520" s="117"/>
      <c r="AB520" s="77"/>
      <c r="AC520" s="88"/>
      <c r="AD520" s="478"/>
      <c r="AE520" s="43"/>
      <c r="AF520" s="88"/>
      <c r="AH520" s="117"/>
      <c r="AI520" s="77"/>
      <c r="AJ520" s="88"/>
      <c r="AK520" s="478"/>
      <c r="AM520" s="72"/>
      <c r="AO520" s="117"/>
      <c r="AP520" s="77"/>
      <c r="AQ520" s="72"/>
      <c r="AR520" s="478"/>
      <c r="AT520" s="72"/>
      <c r="AV520" s="122"/>
      <c r="AW520" s="77"/>
      <c r="AX520" s="72"/>
      <c r="AY520" s="497"/>
      <c r="BA520" s="72"/>
      <c r="BB520" s="141"/>
      <c r="BC520" s="142"/>
      <c r="BD520" s="77"/>
      <c r="BE520" s="72"/>
      <c r="BF520" s="497"/>
      <c r="BH520" s="72"/>
      <c r="BJ520" s="164"/>
      <c r="BK520" s="167"/>
      <c r="BL520" s="72"/>
      <c r="BM520" s="497"/>
      <c r="BO520" s="72"/>
      <c r="BQ520" s="164"/>
      <c r="BR520" s="77"/>
      <c r="BS520" s="72"/>
      <c r="BT520" s="497"/>
      <c r="BV520" s="337"/>
      <c r="BX520" s="253"/>
      <c r="BY520" s="77"/>
      <c r="BZ520" s="337"/>
      <c r="CA520" s="497"/>
      <c r="CB520" s="489"/>
      <c r="CC520" s="141"/>
      <c r="CD520" s="337"/>
      <c r="CE520" s="142"/>
      <c r="CF520" s="218"/>
      <c r="CG520" s="141"/>
      <c r="CH520" s="498"/>
      <c r="CI520" s="141"/>
      <c r="CJ520" s="141"/>
      <c r="CK520" s="141"/>
      <c r="CL520" s="142"/>
      <c r="CM520" s="218"/>
      <c r="CN520" s="141"/>
      <c r="CO520" s="219"/>
      <c r="CP520" s="220">
        <f t="shared" si="792"/>
        <v>0</v>
      </c>
      <c r="CQ520" s="220"/>
      <c r="CS520" s="359" t="s">
        <v>42</v>
      </c>
    </row>
    <row r="521" spans="1:97" s="6" customFormat="1" ht="15" customHeight="1">
      <c r="A521" s="264" t="s">
        <v>1233</v>
      </c>
      <c r="B521" s="496" t="s">
        <v>1234</v>
      </c>
      <c r="C521" s="496" t="s">
        <v>1190</v>
      </c>
      <c r="D521" s="266" t="s">
        <v>1158</v>
      </c>
      <c r="E521" s="267">
        <v>93</v>
      </c>
      <c r="F521" s="267">
        <v>1</v>
      </c>
      <c r="G521" s="41" t="s">
        <v>829</v>
      </c>
      <c r="H521" s="236"/>
      <c r="I521" s="478"/>
      <c r="J521" s="243"/>
      <c r="K521" s="72"/>
      <c r="M521" s="117"/>
      <c r="N521" s="77"/>
      <c r="O521" s="75"/>
      <c r="P521" s="478"/>
      <c r="R521" s="72"/>
      <c r="T521" s="117"/>
      <c r="U521" s="77"/>
      <c r="V521" s="88"/>
      <c r="W521" s="478"/>
      <c r="X521" s="42"/>
      <c r="Y521" s="88"/>
      <c r="AA521" s="117"/>
      <c r="AB521" s="77"/>
      <c r="AC521" s="88"/>
      <c r="AD521" s="478"/>
      <c r="AE521" s="43"/>
      <c r="AF521" s="88"/>
      <c r="AH521" s="117"/>
      <c r="AI521" s="77"/>
      <c r="AJ521" s="88"/>
      <c r="AK521" s="478"/>
      <c r="AM521" s="72"/>
      <c r="AO521" s="117"/>
      <c r="AP521" s="77"/>
      <c r="AQ521" s="72"/>
      <c r="AR521" s="478"/>
      <c r="AT521" s="72"/>
      <c r="AV521" s="122"/>
      <c r="AW521" s="77"/>
      <c r="AX521" s="72"/>
      <c r="AY521" s="497"/>
      <c r="BA521" s="72"/>
      <c r="BB521" s="141"/>
      <c r="BC521" s="142"/>
      <c r="BD521" s="77"/>
      <c r="BE521" s="72"/>
      <c r="BF521" s="497"/>
      <c r="BH521" s="72"/>
      <c r="BJ521" s="164"/>
      <c r="BK521" s="167"/>
      <c r="BL521" s="72"/>
      <c r="BM521" s="497"/>
      <c r="BO521" s="72"/>
      <c r="BQ521" s="164"/>
      <c r="BR521" s="77"/>
      <c r="BS521" s="72"/>
      <c r="BT521" s="497"/>
      <c r="BV521" s="337"/>
      <c r="BX521" s="253"/>
      <c r="BY521" s="77"/>
      <c r="BZ521" s="337"/>
      <c r="CA521" s="497"/>
      <c r="CB521" s="489"/>
      <c r="CC521" s="141"/>
      <c r="CD521" s="337"/>
      <c r="CE521" s="142"/>
      <c r="CF521" s="218"/>
      <c r="CG521" s="141"/>
      <c r="CH521" s="498"/>
      <c r="CI521" s="141"/>
      <c r="CJ521" s="141"/>
      <c r="CK521" s="141"/>
      <c r="CL521" s="142"/>
      <c r="CM521" s="218"/>
      <c r="CN521" s="141"/>
      <c r="CO521" s="219"/>
      <c r="CP521" s="220">
        <f t="shared" si="792"/>
        <v>0</v>
      </c>
      <c r="CQ521" s="220"/>
      <c r="CS521" s="359" t="s">
        <v>42</v>
      </c>
    </row>
    <row r="522" spans="1:97" s="6" customFormat="1" ht="15" customHeight="1">
      <c r="A522" s="264" t="s">
        <v>1235</v>
      </c>
      <c r="B522" s="496" t="s">
        <v>1236</v>
      </c>
      <c r="C522" s="496" t="s">
        <v>1237</v>
      </c>
      <c r="D522" s="266" t="s">
        <v>1158</v>
      </c>
      <c r="E522" s="267"/>
      <c r="F522" s="267"/>
      <c r="G522" s="49" t="s">
        <v>340</v>
      </c>
      <c r="H522" s="236"/>
      <c r="I522" s="478"/>
      <c r="J522" s="243"/>
      <c r="K522" s="72"/>
      <c r="M522" s="117"/>
      <c r="N522" s="77"/>
      <c r="O522" s="75"/>
      <c r="P522" s="478"/>
      <c r="R522" s="72"/>
      <c r="T522" s="117"/>
      <c r="U522" s="77"/>
      <c r="V522" s="88"/>
      <c r="W522" s="478"/>
      <c r="X522" s="42"/>
      <c r="Y522" s="88"/>
      <c r="AA522" s="117"/>
      <c r="AB522" s="77"/>
      <c r="AC522" s="88"/>
      <c r="AD522" s="478"/>
      <c r="AE522" s="43"/>
      <c r="AF522" s="88"/>
      <c r="AH522" s="117"/>
      <c r="AI522" s="77"/>
      <c r="AJ522" s="88"/>
      <c r="AK522" s="478"/>
      <c r="AM522" s="72"/>
      <c r="AO522" s="117"/>
      <c r="AP522" s="77"/>
      <c r="AQ522" s="72"/>
      <c r="AR522" s="478"/>
      <c r="AT522" s="72"/>
      <c r="AV522" s="122"/>
      <c r="AW522" s="77"/>
      <c r="AX522" s="72"/>
      <c r="AY522" s="497"/>
      <c r="BA522" s="72"/>
      <c r="BB522" s="141"/>
      <c r="BC522" s="142"/>
      <c r="BD522" s="77"/>
      <c r="BE522" s="72"/>
      <c r="BF522" s="497"/>
      <c r="BH522" s="72"/>
      <c r="BJ522" s="164"/>
      <c r="BK522" s="167"/>
      <c r="BL522" s="72"/>
      <c r="BM522" s="497"/>
      <c r="BO522" s="72"/>
      <c r="BQ522" s="164"/>
      <c r="BR522" s="77"/>
      <c r="BS522" s="72"/>
      <c r="BT522" s="497"/>
      <c r="BV522" s="337"/>
      <c r="BX522" s="253"/>
      <c r="BY522" s="77"/>
      <c r="BZ522" s="337"/>
      <c r="CA522" s="497"/>
      <c r="CB522" s="489"/>
      <c r="CC522" s="141"/>
      <c r="CD522" s="337"/>
      <c r="CE522" s="142"/>
      <c r="CF522" s="218"/>
      <c r="CG522" s="141"/>
      <c r="CH522" s="498"/>
      <c r="CI522" s="141"/>
      <c r="CJ522" s="141"/>
      <c r="CK522" s="141"/>
      <c r="CL522" s="142"/>
      <c r="CM522" s="218"/>
      <c r="CN522" s="141"/>
      <c r="CO522" s="219"/>
      <c r="CP522" s="220">
        <f t="shared" si="792"/>
        <v>0</v>
      </c>
      <c r="CQ522" s="220"/>
      <c r="CS522" s="495" t="s">
        <v>42</v>
      </c>
    </row>
    <row r="523" spans="1:97" s="6" customFormat="1" ht="15" customHeight="1">
      <c r="A523" s="264" t="s">
        <v>1238</v>
      </c>
      <c r="B523" s="496" t="s">
        <v>1239</v>
      </c>
      <c r="C523" s="496" t="s">
        <v>1237</v>
      </c>
      <c r="D523" s="266" t="s">
        <v>1158</v>
      </c>
      <c r="E523" s="267"/>
      <c r="F523" s="267"/>
      <c r="G523" s="49" t="s">
        <v>340</v>
      </c>
      <c r="H523" s="236"/>
      <c r="I523" s="478"/>
      <c r="J523" s="243"/>
      <c r="K523" s="72"/>
      <c r="M523" s="117"/>
      <c r="N523" s="77"/>
      <c r="O523" s="75"/>
      <c r="P523" s="478"/>
      <c r="R523" s="72"/>
      <c r="T523" s="117"/>
      <c r="U523" s="77"/>
      <c r="V523" s="88"/>
      <c r="W523" s="478"/>
      <c r="X523" s="42"/>
      <c r="Y523" s="88"/>
      <c r="AA523" s="117"/>
      <c r="AB523" s="77"/>
      <c r="AC523" s="88"/>
      <c r="AD523" s="478"/>
      <c r="AE523" s="43"/>
      <c r="AF523" s="88"/>
      <c r="AH523" s="117"/>
      <c r="AI523" s="77"/>
      <c r="AJ523" s="88"/>
      <c r="AK523" s="478"/>
      <c r="AM523" s="72"/>
      <c r="AO523" s="117"/>
      <c r="AP523" s="77"/>
      <c r="AQ523" s="72"/>
      <c r="AR523" s="478"/>
      <c r="AT523" s="72"/>
      <c r="AV523" s="122"/>
      <c r="AW523" s="77"/>
      <c r="AX523" s="72"/>
      <c r="AY523" s="497"/>
      <c r="BA523" s="72"/>
      <c r="BB523" s="141"/>
      <c r="BC523" s="142"/>
      <c r="BD523" s="77"/>
      <c r="BE523" s="72"/>
      <c r="BF523" s="497"/>
      <c r="BH523" s="72"/>
      <c r="BJ523" s="164"/>
      <c r="BK523" s="167"/>
      <c r="BL523" s="72"/>
      <c r="BM523" s="497"/>
      <c r="BO523" s="72"/>
      <c r="BQ523" s="164"/>
      <c r="BR523" s="77"/>
      <c r="BS523" s="72"/>
      <c r="BT523" s="497"/>
      <c r="BV523" s="337"/>
      <c r="BX523" s="253"/>
      <c r="BY523" s="77"/>
      <c r="BZ523" s="337"/>
      <c r="CA523" s="497"/>
      <c r="CB523" s="489"/>
      <c r="CC523" s="141"/>
      <c r="CD523" s="337"/>
      <c r="CE523" s="142"/>
      <c r="CF523" s="218"/>
      <c r="CG523" s="141"/>
      <c r="CH523" s="498"/>
      <c r="CI523" s="141"/>
      <c r="CJ523" s="141"/>
      <c r="CK523" s="141"/>
      <c r="CL523" s="142"/>
      <c r="CM523" s="218"/>
      <c r="CN523" s="141"/>
      <c r="CO523" s="219"/>
      <c r="CP523" s="220">
        <f t="shared" si="792"/>
        <v>0</v>
      </c>
      <c r="CQ523" s="220"/>
      <c r="CS523" s="495" t="s">
        <v>42</v>
      </c>
    </row>
    <row r="524" spans="1:97" s="6" customFormat="1" ht="15" customHeight="1">
      <c r="A524" s="264" t="s">
        <v>1240</v>
      </c>
      <c r="B524" s="496" t="s">
        <v>1241</v>
      </c>
      <c r="C524" s="496" t="s">
        <v>1237</v>
      </c>
      <c r="D524" s="266" t="s">
        <v>1158</v>
      </c>
      <c r="E524" s="267"/>
      <c r="F524" s="267"/>
      <c r="G524" s="49" t="s">
        <v>340</v>
      </c>
      <c r="H524" s="236"/>
      <c r="I524" s="478"/>
      <c r="J524" s="243"/>
      <c r="K524" s="72"/>
      <c r="M524" s="117"/>
      <c r="N524" s="77"/>
      <c r="O524" s="75"/>
      <c r="P524" s="478"/>
      <c r="R524" s="72"/>
      <c r="T524" s="117"/>
      <c r="U524" s="77"/>
      <c r="V524" s="88"/>
      <c r="W524" s="478"/>
      <c r="X524" s="42"/>
      <c r="Y524" s="88"/>
      <c r="AA524" s="117"/>
      <c r="AB524" s="77"/>
      <c r="AC524" s="88"/>
      <c r="AD524" s="478"/>
      <c r="AE524" s="43"/>
      <c r="AF524" s="88"/>
      <c r="AH524" s="117"/>
      <c r="AI524" s="77"/>
      <c r="AJ524" s="88"/>
      <c r="AK524" s="478"/>
      <c r="AM524" s="72"/>
      <c r="AO524" s="117"/>
      <c r="AP524" s="77"/>
      <c r="AQ524" s="72"/>
      <c r="AR524" s="478"/>
      <c r="AT524" s="72"/>
      <c r="AV524" s="122"/>
      <c r="AW524" s="77"/>
      <c r="AX524" s="72"/>
      <c r="AY524" s="497"/>
      <c r="BA524" s="72"/>
      <c r="BB524" s="141"/>
      <c r="BC524" s="142"/>
      <c r="BD524" s="77"/>
      <c r="BE524" s="72"/>
      <c r="BF524" s="497"/>
      <c r="BH524" s="72"/>
      <c r="BJ524" s="164"/>
      <c r="BK524" s="167"/>
      <c r="BL524" s="72"/>
      <c r="BM524" s="497"/>
      <c r="BO524" s="72"/>
      <c r="BQ524" s="164"/>
      <c r="BR524" s="77"/>
      <c r="BS524" s="72"/>
      <c r="BT524" s="497"/>
      <c r="BV524" s="337"/>
      <c r="BX524" s="253"/>
      <c r="BY524" s="77"/>
      <c r="BZ524" s="337"/>
      <c r="CA524" s="497"/>
      <c r="CB524" s="489"/>
      <c r="CC524" s="141"/>
      <c r="CD524" s="337"/>
      <c r="CE524" s="142"/>
      <c r="CF524" s="218"/>
      <c r="CG524" s="141"/>
      <c r="CH524" s="498"/>
      <c r="CI524" s="141"/>
      <c r="CJ524" s="141"/>
      <c r="CK524" s="141"/>
      <c r="CL524" s="142"/>
      <c r="CM524" s="218"/>
      <c r="CN524" s="141"/>
      <c r="CO524" s="219"/>
      <c r="CP524" s="220">
        <f t="shared" si="792"/>
        <v>0</v>
      </c>
      <c r="CQ524" s="220"/>
      <c r="CS524" s="495" t="s">
        <v>42</v>
      </c>
    </row>
    <row r="525" spans="1:97" s="6" customFormat="1" ht="15" customHeight="1">
      <c r="A525" s="264" t="s">
        <v>1242</v>
      </c>
      <c r="B525" s="496" t="s">
        <v>1243</v>
      </c>
      <c r="C525" s="496" t="s">
        <v>1244</v>
      </c>
      <c r="D525" s="266" t="s">
        <v>1158</v>
      </c>
      <c r="E525" s="267"/>
      <c r="F525" s="267"/>
      <c r="G525" s="49" t="s">
        <v>340</v>
      </c>
      <c r="H525" s="236"/>
      <c r="I525" s="478"/>
      <c r="J525" s="243"/>
      <c r="K525" s="72"/>
      <c r="M525" s="117"/>
      <c r="N525" s="77"/>
      <c r="O525" s="75"/>
      <c r="P525" s="478"/>
      <c r="R525" s="72"/>
      <c r="T525" s="117"/>
      <c r="U525" s="77"/>
      <c r="V525" s="88"/>
      <c r="W525" s="478"/>
      <c r="X525" s="42"/>
      <c r="Y525" s="88"/>
      <c r="AA525" s="117"/>
      <c r="AB525" s="77"/>
      <c r="AC525" s="88"/>
      <c r="AD525" s="478"/>
      <c r="AE525" s="43"/>
      <c r="AF525" s="88"/>
      <c r="AH525" s="117"/>
      <c r="AI525" s="77"/>
      <c r="AJ525" s="88"/>
      <c r="AK525" s="478"/>
      <c r="AM525" s="72"/>
      <c r="AO525" s="117"/>
      <c r="AP525" s="77"/>
      <c r="AQ525" s="72"/>
      <c r="AR525" s="478"/>
      <c r="AT525" s="72"/>
      <c r="AV525" s="122"/>
      <c r="AW525" s="77"/>
      <c r="AX525" s="72"/>
      <c r="AY525" s="497"/>
      <c r="BA525" s="72"/>
      <c r="BB525" s="141"/>
      <c r="BC525" s="142"/>
      <c r="BD525" s="77"/>
      <c r="BE525" s="72"/>
      <c r="BF525" s="497"/>
      <c r="BH525" s="72"/>
      <c r="BJ525" s="164"/>
      <c r="BK525" s="167"/>
      <c r="BL525" s="72"/>
      <c r="BM525" s="497"/>
      <c r="BO525" s="72"/>
      <c r="BQ525" s="164"/>
      <c r="BR525" s="77"/>
      <c r="BS525" s="72"/>
      <c r="BT525" s="497"/>
      <c r="BV525" s="337"/>
      <c r="BX525" s="253"/>
      <c r="BY525" s="77"/>
      <c r="BZ525" s="337"/>
      <c r="CA525" s="497"/>
      <c r="CB525" s="489"/>
      <c r="CC525" s="141"/>
      <c r="CD525" s="337"/>
      <c r="CE525" s="142"/>
      <c r="CF525" s="218"/>
      <c r="CG525" s="141"/>
      <c r="CH525" s="498"/>
      <c r="CI525" s="141"/>
      <c r="CJ525" s="141"/>
      <c r="CK525" s="141"/>
      <c r="CL525" s="142"/>
      <c r="CM525" s="218"/>
      <c r="CN525" s="141"/>
      <c r="CO525" s="219"/>
      <c r="CP525" s="220">
        <f t="shared" si="792"/>
        <v>0</v>
      </c>
      <c r="CQ525" s="220"/>
      <c r="CS525" s="495" t="s">
        <v>42</v>
      </c>
    </row>
    <row r="526" spans="1:97" s="6" customFormat="1" ht="15" customHeight="1">
      <c r="A526" s="264" t="s">
        <v>1245</v>
      </c>
      <c r="B526" s="496" t="s">
        <v>1246</v>
      </c>
      <c r="C526" s="496" t="s">
        <v>1187</v>
      </c>
      <c r="D526" s="266" t="s">
        <v>1158</v>
      </c>
      <c r="E526" s="267"/>
      <c r="F526" s="267"/>
      <c r="G526" s="49" t="s">
        <v>340</v>
      </c>
      <c r="H526" s="236"/>
      <c r="I526" s="478"/>
      <c r="J526" s="243"/>
      <c r="K526" s="72"/>
      <c r="M526" s="117"/>
      <c r="N526" s="77"/>
      <c r="O526" s="75"/>
      <c r="P526" s="478"/>
      <c r="R526" s="72"/>
      <c r="T526" s="117"/>
      <c r="U526" s="77"/>
      <c r="V526" s="88"/>
      <c r="W526" s="478"/>
      <c r="X526" s="42"/>
      <c r="Y526" s="88"/>
      <c r="AA526" s="117"/>
      <c r="AB526" s="77"/>
      <c r="AC526" s="88"/>
      <c r="AD526" s="478"/>
      <c r="AE526" s="43"/>
      <c r="AF526" s="88"/>
      <c r="AH526" s="117"/>
      <c r="AI526" s="77"/>
      <c r="AJ526" s="88"/>
      <c r="AK526" s="478"/>
      <c r="AM526" s="72"/>
      <c r="AO526" s="117"/>
      <c r="AP526" s="77"/>
      <c r="AQ526" s="72"/>
      <c r="AR526" s="478"/>
      <c r="AT526" s="72"/>
      <c r="AV526" s="122"/>
      <c r="AW526" s="77"/>
      <c r="AX526" s="72"/>
      <c r="AY526" s="497"/>
      <c r="BA526" s="72"/>
      <c r="BB526" s="141"/>
      <c r="BC526" s="142"/>
      <c r="BD526" s="77"/>
      <c r="BE526" s="72"/>
      <c r="BF526" s="497"/>
      <c r="BH526" s="72"/>
      <c r="BJ526" s="164"/>
      <c r="BK526" s="167"/>
      <c r="BL526" s="72"/>
      <c r="BM526" s="497"/>
      <c r="BO526" s="72"/>
      <c r="BQ526" s="164"/>
      <c r="BR526" s="77"/>
      <c r="BS526" s="72"/>
      <c r="BT526" s="497"/>
      <c r="BV526" s="337"/>
      <c r="BX526" s="253"/>
      <c r="BY526" s="77"/>
      <c r="BZ526" s="337"/>
      <c r="CA526" s="497"/>
      <c r="CB526" s="489"/>
      <c r="CC526" s="141"/>
      <c r="CD526" s="337"/>
      <c r="CE526" s="142"/>
      <c r="CF526" s="218"/>
      <c r="CG526" s="141"/>
      <c r="CH526" s="498"/>
      <c r="CI526" s="141"/>
      <c r="CJ526" s="141"/>
      <c r="CK526" s="141"/>
      <c r="CL526" s="142"/>
      <c r="CM526" s="218"/>
      <c r="CN526" s="141"/>
      <c r="CO526" s="219"/>
      <c r="CP526" s="220">
        <f t="shared" si="792"/>
        <v>0</v>
      </c>
      <c r="CQ526" s="220"/>
      <c r="CS526" s="495" t="s">
        <v>42</v>
      </c>
    </row>
    <row r="527" spans="1:97" s="6" customFormat="1" ht="15" customHeight="1">
      <c r="A527" s="264" t="s">
        <v>1247</v>
      </c>
      <c r="B527" s="496" t="s">
        <v>1248</v>
      </c>
      <c r="C527" s="496" t="s">
        <v>1249</v>
      </c>
      <c r="D527" s="266" t="s">
        <v>1158</v>
      </c>
      <c r="E527" s="267"/>
      <c r="F527" s="267"/>
      <c r="G527" s="49" t="s">
        <v>340</v>
      </c>
      <c r="H527" s="236"/>
      <c r="I527" s="478"/>
      <c r="J527" s="243"/>
      <c r="K527" s="72"/>
      <c r="M527" s="117"/>
      <c r="N527" s="77"/>
      <c r="O527" s="75"/>
      <c r="P527" s="478"/>
      <c r="R527" s="72"/>
      <c r="T527" s="117"/>
      <c r="U527" s="77"/>
      <c r="V527" s="88"/>
      <c r="W527" s="478"/>
      <c r="X527" s="42"/>
      <c r="Y527" s="88"/>
      <c r="AA527" s="117"/>
      <c r="AB527" s="77"/>
      <c r="AC527" s="88"/>
      <c r="AD527" s="478"/>
      <c r="AE527" s="43"/>
      <c r="AF527" s="88"/>
      <c r="AH527" s="117"/>
      <c r="AI527" s="77"/>
      <c r="AJ527" s="88"/>
      <c r="AK527" s="478"/>
      <c r="AM527" s="72"/>
      <c r="AO527" s="117"/>
      <c r="AP527" s="77"/>
      <c r="AQ527" s="72"/>
      <c r="AR527" s="478"/>
      <c r="AT527" s="72"/>
      <c r="AV527" s="122"/>
      <c r="AW527" s="77"/>
      <c r="AX527" s="72"/>
      <c r="AY527" s="497"/>
      <c r="BA527" s="72"/>
      <c r="BB527" s="141"/>
      <c r="BC527" s="142"/>
      <c r="BD527" s="77"/>
      <c r="BE527" s="72"/>
      <c r="BF527" s="497"/>
      <c r="BH527" s="72"/>
      <c r="BJ527" s="164"/>
      <c r="BK527" s="167"/>
      <c r="BL527" s="72"/>
      <c r="BM527" s="497"/>
      <c r="BO527" s="72"/>
      <c r="BQ527" s="164"/>
      <c r="BR527" s="77"/>
      <c r="BS527" s="72"/>
      <c r="BT527" s="497"/>
      <c r="BV527" s="337"/>
      <c r="BX527" s="253"/>
      <c r="BY527" s="77"/>
      <c r="BZ527" s="337"/>
      <c r="CA527" s="497"/>
      <c r="CB527" s="489"/>
      <c r="CC527" s="141"/>
      <c r="CD527" s="337"/>
      <c r="CE527" s="142"/>
      <c r="CF527" s="218"/>
      <c r="CG527" s="141"/>
      <c r="CH527" s="498"/>
      <c r="CI527" s="141"/>
      <c r="CJ527" s="141"/>
      <c r="CK527" s="141"/>
      <c r="CL527" s="142"/>
      <c r="CM527" s="218"/>
      <c r="CN527" s="141"/>
      <c r="CO527" s="219"/>
      <c r="CP527" s="220">
        <f t="shared" si="792"/>
        <v>0</v>
      </c>
      <c r="CQ527" s="220"/>
      <c r="CS527" s="495" t="s">
        <v>42</v>
      </c>
    </row>
    <row r="528" spans="1:97" s="5" customFormat="1" ht="30">
      <c r="A528" s="266" t="s">
        <v>1250</v>
      </c>
      <c r="B528" s="364" t="s">
        <v>1251</v>
      </c>
      <c r="C528" s="61" t="s">
        <v>1252</v>
      </c>
      <c r="D528" s="388" t="s">
        <v>1253</v>
      </c>
      <c r="E528" s="499">
        <v>246</v>
      </c>
      <c r="F528" s="267"/>
      <c r="G528" s="266" t="s">
        <v>1254</v>
      </c>
      <c r="H528" s="499" t="s">
        <v>1255</v>
      </c>
      <c r="I528" s="43"/>
      <c r="J528" s="364"/>
      <c r="K528" s="72">
        <f t="shared" ref="K528:K570" si="793">I528*J528</f>
        <v>0</v>
      </c>
      <c r="L528" s="61"/>
      <c r="M528" s="505"/>
      <c r="N528" s="506"/>
      <c r="O528" s="75">
        <f t="shared" ref="O528:O543" si="794">K528-L528-M528</f>
        <v>0</v>
      </c>
      <c r="P528" s="507"/>
      <c r="Q528" s="504">
        <v>6.0000000000000001E-3</v>
      </c>
      <c r="R528" s="88">
        <f t="shared" ref="R528:R568" si="795">P528*Q528</f>
        <v>0</v>
      </c>
      <c r="S528" s="509"/>
      <c r="T528" s="510"/>
      <c r="U528" s="511"/>
      <c r="V528" s="88">
        <f>R528-S528-T528</f>
        <v>0</v>
      </c>
      <c r="W528" s="507">
        <v>197659</v>
      </c>
      <c r="X528" s="347">
        <v>7.0000000000000001E-3</v>
      </c>
      <c r="Y528" s="88">
        <f t="shared" ref="Y528:Y570" si="796">W528*X528</f>
        <v>1383.6130000000001</v>
      </c>
      <c r="Z528" s="88">
        <f>(W528*X528)*100%</f>
        <v>1383.6130000000001</v>
      </c>
      <c r="AA528" s="510"/>
      <c r="AB528" s="513"/>
      <c r="AC528" s="88">
        <f>Y528-Z528-AA528</f>
        <v>0</v>
      </c>
      <c r="AD528" s="507">
        <v>197659</v>
      </c>
      <c r="AE528" s="514">
        <v>7.26E-3</v>
      </c>
      <c r="AF528" s="88">
        <f t="shared" ref="AF528:AF531" si="797">AD528*AE528</f>
        <v>1435.00434</v>
      </c>
      <c r="AG528" s="88">
        <f>(AD528*AE528)*100%</f>
        <v>1435.00434</v>
      </c>
      <c r="AH528" s="516"/>
      <c r="AI528" s="513"/>
      <c r="AJ528" s="88">
        <f t="shared" ref="AJ528:AJ570" si="798">AF528-AG528-AH528</f>
        <v>0</v>
      </c>
      <c r="AK528" s="507">
        <v>197659</v>
      </c>
      <c r="AL528" s="347">
        <v>7.986E-3</v>
      </c>
      <c r="AM528" s="88">
        <f t="shared" ref="AM528:AM531" si="799">AK528*AL528</f>
        <v>1578.504774</v>
      </c>
      <c r="AN528" s="517">
        <f>(AK528*AL528)*100%</f>
        <v>1578.504774</v>
      </c>
      <c r="AO528" s="516"/>
      <c r="AP528" s="513"/>
      <c r="AQ528" s="88">
        <f t="shared" ref="AQ528:AQ533" si="800">AM528-AO528-AN528</f>
        <v>0</v>
      </c>
      <c r="AR528" s="507">
        <v>197659</v>
      </c>
      <c r="AS528" s="347">
        <v>8.7849999999999994E-3</v>
      </c>
      <c r="AT528" s="88">
        <f t="shared" ref="AT528:AT531" si="801">AR528*AS528</f>
        <v>1736.434315</v>
      </c>
      <c r="AU528" s="88">
        <f>(AR528*AS528)*100%</f>
        <v>1736.434315</v>
      </c>
      <c r="AV528" s="516"/>
      <c r="AW528" s="513"/>
      <c r="AX528" s="88">
        <f t="shared" ref="AX528:AX533" si="802">AT528-AV528-AU528</f>
        <v>0</v>
      </c>
      <c r="AY528" s="507">
        <v>197000</v>
      </c>
      <c r="AZ528" s="521">
        <v>9.6629999999999997E-3</v>
      </c>
      <c r="BA528" s="194">
        <f t="shared" ref="BA528:BA570" si="803">AY528*AZ528</f>
        <v>1903.6109999999999</v>
      </c>
      <c r="BB528" s="246">
        <f>(AY528*AZ528)*100%</f>
        <v>1903.6109999999999</v>
      </c>
      <c r="BC528" s="522"/>
      <c r="BD528" s="513"/>
      <c r="BE528" s="194">
        <f>BA528-BC528-BB528</f>
        <v>0</v>
      </c>
      <c r="BF528" s="261">
        <v>170000</v>
      </c>
      <c r="BG528" s="347">
        <v>1.9324999999999998E-2</v>
      </c>
      <c r="BH528" s="190">
        <f t="shared" ref="BH528:BH530" si="804">BF528*BG528</f>
        <v>3285.2499999999995</v>
      </c>
      <c r="BI528" s="509"/>
      <c r="BJ528" s="142"/>
      <c r="BK528" s="523"/>
      <c r="BL528" s="190">
        <f>BH528-BI528-BJ528</f>
        <v>3285.2499999999995</v>
      </c>
      <c r="BM528" s="261">
        <v>170000</v>
      </c>
      <c r="BN528" s="347">
        <v>2.0871000000000001E-2</v>
      </c>
      <c r="BO528" s="190">
        <f t="shared" ref="BO528:BO570" si="805">BM528*BN528</f>
        <v>3548.07</v>
      </c>
      <c r="BP528" s="509"/>
      <c r="BQ528" s="524">
        <v>3548.07</v>
      </c>
      <c r="BR528" s="513"/>
      <c r="BS528" s="190">
        <f>BO528-BP528-BQ528</f>
        <v>0</v>
      </c>
      <c r="BT528" s="261">
        <v>170000</v>
      </c>
      <c r="BU528" s="51">
        <v>2.3376000000000001E-2</v>
      </c>
      <c r="BV528" s="190">
        <f>BT528*BU528</f>
        <v>3973.92</v>
      </c>
      <c r="BW528" s="190"/>
      <c r="BX528" s="516"/>
      <c r="BY528" s="529"/>
      <c r="BZ528" s="190">
        <f>BV528-BX528-BW528</f>
        <v>3973.92</v>
      </c>
      <c r="CA528" s="418">
        <v>170000</v>
      </c>
      <c r="CB528" s="42">
        <v>2.4778000000000001E-2</v>
      </c>
      <c r="CC528" s="194">
        <f>CA528*CB528</f>
        <v>4212.26</v>
      </c>
      <c r="CD528" s="190"/>
      <c r="CE528" s="142">
        <v>4212.26</v>
      </c>
      <c r="CF528" s="204"/>
      <c r="CG528" s="194">
        <f>CC528-CD528-CE528</f>
        <v>0</v>
      </c>
      <c r="CH528" s="194"/>
      <c r="CI528" s="194"/>
      <c r="CJ528" s="194"/>
      <c r="CK528" s="194"/>
      <c r="CL528" s="142"/>
      <c r="CM528" s="218"/>
      <c r="CN528" s="194"/>
      <c r="CO528" s="469"/>
      <c r="CP528" s="220">
        <f t="shared" si="792"/>
        <v>7259.17</v>
      </c>
      <c r="CQ528" s="221">
        <v>0</v>
      </c>
      <c r="CR528" s="268" t="s">
        <v>1256</v>
      </c>
      <c r="CS528" s="534"/>
    </row>
    <row r="529" spans="1:98" s="7" customFormat="1">
      <c r="A529" s="42" t="s">
        <v>1257</v>
      </c>
      <c r="B529" s="500" t="s">
        <v>1251</v>
      </c>
      <c r="C529" s="501" t="s">
        <v>1252</v>
      </c>
      <c r="D529" s="388" t="s">
        <v>1253</v>
      </c>
      <c r="E529" s="234">
        <v>247</v>
      </c>
      <c r="F529" s="43"/>
      <c r="G529" s="57" t="s">
        <v>45</v>
      </c>
      <c r="H529" s="502" t="s">
        <v>1258</v>
      </c>
      <c r="I529" s="52"/>
      <c r="J529" s="500"/>
      <c r="K529" s="72">
        <f t="shared" si="793"/>
        <v>0</v>
      </c>
      <c r="L529" s="501"/>
      <c r="M529" s="505"/>
      <c r="N529" s="506"/>
      <c r="O529" s="75">
        <f t="shared" si="794"/>
        <v>0</v>
      </c>
      <c r="P529" s="88">
        <v>895461</v>
      </c>
      <c r="Q529" s="504">
        <v>1.2E-2</v>
      </c>
      <c r="R529" s="88">
        <f t="shared" si="795"/>
        <v>10745.532000000001</v>
      </c>
      <c r="S529" s="362"/>
      <c r="T529" s="512">
        <v>10745.53</v>
      </c>
      <c r="U529" s="298"/>
      <c r="V529" s="246">
        <f t="shared" ref="V529:V544" si="806">R529-S529-T529</f>
        <v>2.0000000004074536E-3</v>
      </c>
      <c r="W529" s="507">
        <v>895461</v>
      </c>
      <c r="X529" s="347">
        <v>1.32E-2</v>
      </c>
      <c r="Y529" s="88">
        <f t="shared" si="796"/>
        <v>11820.0852</v>
      </c>
      <c r="Z529" s="88"/>
      <c r="AA529" s="512">
        <v>11820.09</v>
      </c>
      <c r="AB529" s="515"/>
      <c r="AC529" s="88">
        <v>0</v>
      </c>
      <c r="AD529" s="507">
        <v>895461</v>
      </c>
      <c r="AE529" s="514">
        <v>1.452E-2</v>
      </c>
      <c r="AF529" s="88">
        <f t="shared" si="797"/>
        <v>13002.093720000001</v>
      </c>
      <c r="AG529" s="88"/>
      <c r="AH529" s="518">
        <v>13002.09</v>
      </c>
      <c r="AI529" s="515"/>
      <c r="AJ529" s="88">
        <f t="shared" si="798"/>
        <v>3.7200000006123446E-3</v>
      </c>
      <c r="AK529" s="507">
        <v>895461</v>
      </c>
      <c r="AL529" s="347">
        <v>1.5972E-2</v>
      </c>
      <c r="AM529" s="88">
        <f t="shared" si="799"/>
        <v>14302.303092</v>
      </c>
      <c r="AN529" s="519"/>
      <c r="AO529" s="518">
        <v>14302.3</v>
      </c>
      <c r="AP529" s="515"/>
      <c r="AQ529" s="88">
        <v>0</v>
      </c>
      <c r="AR529" s="507">
        <v>895461</v>
      </c>
      <c r="AS529" s="347">
        <v>1.7569000000000001E-2</v>
      </c>
      <c r="AT529" s="88">
        <f t="shared" si="801"/>
        <v>15732.354309</v>
      </c>
      <c r="AU529" s="88"/>
      <c r="AV529" s="518">
        <v>15732.35</v>
      </c>
      <c r="AW529" s="515"/>
      <c r="AX529" s="88">
        <v>0</v>
      </c>
      <c r="AY529" s="507">
        <v>895461</v>
      </c>
      <c r="AZ529" s="521">
        <v>1.8797999999999999E-2</v>
      </c>
      <c r="BA529" s="194">
        <f t="shared" si="803"/>
        <v>16832.875877999999</v>
      </c>
      <c r="BB529" s="246"/>
      <c r="BC529" s="142">
        <v>82522.02</v>
      </c>
      <c r="BD529" s="515"/>
      <c r="BE529" s="194">
        <f>BA529-BC529-BB529</f>
        <v>-65689.144121999998</v>
      </c>
      <c r="BF529" s="261">
        <v>4270000</v>
      </c>
      <c r="BG529" s="347">
        <v>1.9324999999999998E-2</v>
      </c>
      <c r="BH529" s="190">
        <f t="shared" si="804"/>
        <v>82517.75</v>
      </c>
      <c r="BI529" s="88"/>
      <c r="BJ529" s="142">
        <v>82517.75</v>
      </c>
      <c r="BK529" s="204"/>
      <c r="BL529" s="190">
        <f t="shared" ref="BL529:BL570" si="807">BH529-BI529-BJ529</f>
        <v>0</v>
      </c>
      <c r="BM529" s="261">
        <v>4270000</v>
      </c>
      <c r="BN529" s="347">
        <v>2.0871000000000001E-2</v>
      </c>
      <c r="BO529" s="190">
        <f t="shared" si="805"/>
        <v>89119.17</v>
      </c>
      <c r="BP529" s="190"/>
      <c r="BQ529" s="524">
        <v>89119.17</v>
      </c>
      <c r="BR529" s="525"/>
      <c r="BS529" s="190">
        <f t="shared" ref="BS529:BS570" si="808">BO529-BP529-BQ529</f>
        <v>0</v>
      </c>
      <c r="BT529" s="261">
        <v>4270000</v>
      </c>
      <c r="BU529" s="51">
        <v>2.3376000000000001E-2</v>
      </c>
      <c r="BV529" s="190">
        <f t="shared" ref="BV529:BV570" si="809">BT529*BU529</f>
        <v>99815.52</v>
      </c>
      <c r="BW529" s="190"/>
      <c r="BX529" s="530">
        <v>92638.77</v>
      </c>
      <c r="BY529" s="525"/>
      <c r="BZ529" s="190">
        <v>0</v>
      </c>
      <c r="CA529" s="419">
        <v>4270000</v>
      </c>
      <c r="CB529" s="42">
        <v>2.4778000000000001E-2</v>
      </c>
      <c r="CC529" s="194">
        <f t="shared" ref="CC529:CC570" si="810">CA529*CB529</f>
        <v>105802.06000000001</v>
      </c>
      <c r="CD529" s="190"/>
      <c r="CE529" s="142">
        <v>105802.06</v>
      </c>
      <c r="CF529" s="204"/>
      <c r="CG529" s="194">
        <f t="shared" ref="CG529:CG570" si="811">CC529-CD529-CE529</f>
        <v>0</v>
      </c>
      <c r="CH529" s="194"/>
      <c r="CI529" s="194"/>
      <c r="CJ529" s="194"/>
      <c r="CK529" s="194"/>
      <c r="CL529" s="142"/>
      <c r="CM529" s="218"/>
      <c r="CN529" s="194"/>
      <c r="CO529" s="469"/>
      <c r="CP529" s="220">
        <f t="shared" si="792"/>
        <v>-65689.138401999997</v>
      </c>
      <c r="CQ529" s="221"/>
      <c r="CR529" s="501"/>
    </row>
    <row r="530" spans="1:98" s="7" customFormat="1">
      <c r="A530" s="42" t="s">
        <v>1259</v>
      </c>
      <c r="B530" s="364" t="s">
        <v>1260</v>
      </c>
      <c r="C530" s="61" t="s">
        <v>1252</v>
      </c>
      <c r="D530" s="388" t="s">
        <v>1253</v>
      </c>
      <c r="E530" s="234">
        <v>396</v>
      </c>
      <c r="F530" s="501"/>
      <c r="G530" s="503" t="s">
        <v>45</v>
      </c>
      <c r="H530" s="234" t="s">
        <v>1261</v>
      </c>
      <c r="I530" s="43"/>
      <c r="J530" s="500"/>
      <c r="K530" s="72">
        <f t="shared" si="793"/>
        <v>0</v>
      </c>
      <c r="L530" s="501"/>
      <c r="M530" s="505"/>
      <c r="N530" s="506"/>
      <c r="O530" s="75">
        <f t="shared" si="794"/>
        <v>0</v>
      </c>
      <c r="P530" s="508"/>
      <c r="Q530" s="504"/>
      <c r="R530" s="88">
        <f t="shared" si="795"/>
        <v>0</v>
      </c>
      <c r="S530" s="362"/>
      <c r="T530" s="512"/>
      <c r="U530" s="298"/>
      <c r="V530" s="88">
        <f t="shared" si="806"/>
        <v>0</v>
      </c>
      <c r="W530" s="507"/>
      <c r="X530" s="347"/>
      <c r="Y530" s="88">
        <f t="shared" si="796"/>
        <v>0</v>
      </c>
      <c r="Z530" s="88"/>
      <c r="AA530" s="512"/>
      <c r="AB530" s="515"/>
      <c r="AC530" s="88">
        <f t="shared" ref="AC530:AC544" si="812">Y530-Z530-AA530</f>
        <v>0</v>
      </c>
      <c r="AD530" s="507"/>
      <c r="AE530" s="514"/>
      <c r="AF530" s="88"/>
      <c r="AG530" s="88"/>
      <c r="AH530" s="518"/>
      <c r="AI530" s="515"/>
      <c r="AJ530" s="88">
        <f t="shared" si="798"/>
        <v>0</v>
      </c>
      <c r="AK530" s="507"/>
      <c r="AL530" s="347"/>
      <c r="AM530" s="88"/>
      <c r="AN530" s="519"/>
      <c r="AO530" s="518"/>
      <c r="AP530" s="515"/>
      <c r="AQ530" s="88"/>
      <c r="AR530" s="507"/>
      <c r="AS530" s="347"/>
      <c r="AT530" s="88"/>
      <c r="AU530" s="88"/>
      <c r="AV530" s="518"/>
      <c r="AW530" s="515"/>
      <c r="AX530" s="88">
        <v>0</v>
      </c>
      <c r="AY530" s="507"/>
      <c r="AZ530" s="521"/>
      <c r="BA530" s="194">
        <f t="shared" si="803"/>
        <v>0</v>
      </c>
      <c r="BB530" s="246"/>
      <c r="BC530" s="142"/>
      <c r="BD530" s="515"/>
      <c r="BE530" s="194"/>
      <c r="BF530" s="261">
        <v>70000</v>
      </c>
      <c r="BG530" s="347">
        <v>1.9324999999999998E-2</v>
      </c>
      <c r="BH530" s="190">
        <f t="shared" si="804"/>
        <v>1352.75</v>
      </c>
      <c r="BI530" s="88"/>
      <c r="BJ530" s="142"/>
      <c r="BK530" s="204"/>
      <c r="BL530" s="190">
        <f t="shared" si="807"/>
        <v>1352.75</v>
      </c>
      <c r="BM530" s="261">
        <v>70000</v>
      </c>
      <c r="BN530" s="347">
        <v>2.0871000000000001E-2</v>
      </c>
      <c r="BO530" s="190">
        <f t="shared" si="805"/>
        <v>1460.97</v>
      </c>
      <c r="BP530" s="190"/>
      <c r="BQ530" s="524">
        <v>1460.97</v>
      </c>
      <c r="BR530" s="525"/>
      <c r="BS530" s="190">
        <f t="shared" si="808"/>
        <v>0</v>
      </c>
      <c r="BT530" s="261">
        <v>70000</v>
      </c>
      <c r="BU530" s="51">
        <v>2.3376000000000001E-2</v>
      </c>
      <c r="BV530" s="190">
        <f t="shared" si="809"/>
        <v>1636.3200000000002</v>
      </c>
      <c r="BW530" s="190"/>
      <c r="BX530" s="530">
        <v>1636.32</v>
      </c>
      <c r="BY530" s="525"/>
      <c r="BZ530" s="190">
        <f>BV530-BX530-BW530</f>
        <v>2.2737367544323206E-13</v>
      </c>
      <c r="CA530" s="454">
        <v>70000</v>
      </c>
      <c r="CB530" s="42">
        <v>2.4778000000000001E-2</v>
      </c>
      <c r="CC530" s="194">
        <f t="shared" si="810"/>
        <v>1734.46</v>
      </c>
      <c r="CD530" s="190"/>
      <c r="CE530" s="142">
        <v>1734.46</v>
      </c>
      <c r="CF530" s="204"/>
      <c r="CG530" s="194">
        <f t="shared" si="811"/>
        <v>0</v>
      </c>
      <c r="CH530" s="194"/>
      <c r="CI530" s="194"/>
      <c r="CJ530" s="194"/>
      <c r="CK530" s="194"/>
      <c r="CL530" s="142"/>
      <c r="CM530" s="218"/>
      <c r="CN530" s="194"/>
      <c r="CO530" s="469"/>
      <c r="CP530" s="220">
        <f t="shared" si="792"/>
        <v>1352.7500000000002</v>
      </c>
      <c r="CQ530" s="221"/>
      <c r="CR530" s="501"/>
    </row>
    <row r="531" spans="1:98" s="7" customFormat="1" ht="30">
      <c r="A531" s="42" t="s">
        <v>1262</v>
      </c>
      <c r="B531" s="500" t="s">
        <v>1263</v>
      </c>
      <c r="C531" s="501" t="s">
        <v>1252</v>
      </c>
      <c r="D531" s="388" t="s">
        <v>1253</v>
      </c>
      <c r="E531" s="234">
        <v>403</v>
      </c>
      <c r="F531" s="43"/>
      <c r="G531" s="57" t="s">
        <v>45</v>
      </c>
      <c r="H531" s="504" t="s">
        <v>1264</v>
      </c>
      <c r="I531" s="501"/>
      <c r="J531" s="500"/>
      <c r="K531" s="72">
        <f t="shared" si="793"/>
        <v>0</v>
      </c>
      <c r="L531" s="501"/>
      <c r="M531" s="505"/>
      <c r="N531" s="506"/>
      <c r="O531" s="75">
        <f t="shared" si="794"/>
        <v>0</v>
      </c>
      <c r="P531" s="88">
        <v>1760000</v>
      </c>
      <c r="Q531" s="504">
        <v>1.2E-2</v>
      </c>
      <c r="R531" s="88">
        <f t="shared" si="795"/>
        <v>21120</v>
      </c>
      <c r="S531" s="362"/>
      <c r="T531" s="512">
        <v>21120</v>
      </c>
      <c r="U531" s="298"/>
      <c r="V531" s="88">
        <f t="shared" si="806"/>
        <v>0</v>
      </c>
      <c r="W531" s="507">
        <v>1760000</v>
      </c>
      <c r="X531" s="347">
        <v>1.32E-2</v>
      </c>
      <c r="Y531" s="88">
        <f t="shared" si="796"/>
        <v>23232</v>
      </c>
      <c r="Z531" s="88"/>
      <c r="AA531" s="512">
        <v>23232</v>
      </c>
      <c r="AB531" s="515"/>
      <c r="AC531" s="88">
        <f t="shared" si="812"/>
        <v>0</v>
      </c>
      <c r="AD531" s="507">
        <v>1760000</v>
      </c>
      <c r="AE531" s="514">
        <v>1.452E-2</v>
      </c>
      <c r="AF531" s="88">
        <f t="shared" si="797"/>
        <v>25555.200000000001</v>
      </c>
      <c r="AG531" s="88"/>
      <c r="AH531" s="518">
        <v>25555.200000000001</v>
      </c>
      <c r="AI531" s="515"/>
      <c r="AJ531" s="88">
        <f t="shared" si="798"/>
        <v>0</v>
      </c>
      <c r="AK531" s="507">
        <v>1760000</v>
      </c>
      <c r="AL531" s="347">
        <v>1.5972E-2</v>
      </c>
      <c r="AM531" s="88">
        <f t="shared" si="799"/>
        <v>28110.720000000001</v>
      </c>
      <c r="AN531" s="519"/>
      <c r="AO531" s="518">
        <v>28110.720000000001</v>
      </c>
      <c r="AP531" s="515"/>
      <c r="AQ531" s="88">
        <f t="shared" si="800"/>
        <v>0</v>
      </c>
      <c r="AR531" s="507">
        <v>1760000</v>
      </c>
      <c r="AS531" s="347">
        <v>1.7569000000000001E-2</v>
      </c>
      <c r="AT531" s="88">
        <f t="shared" si="801"/>
        <v>30921.440000000002</v>
      </c>
      <c r="AU531" s="88"/>
      <c r="AV531" s="518">
        <v>30921.439999999999</v>
      </c>
      <c r="AW531" s="515"/>
      <c r="AX531" s="88">
        <f t="shared" si="802"/>
        <v>3.637978807091713E-12</v>
      </c>
      <c r="AY531" s="507">
        <v>1760000</v>
      </c>
      <c r="AZ531" s="521">
        <v>1.8797999999999999E-2</v>
      </c>
      <c r="BA531" s="194">
        <f t="shared" si="803"/>
        <v>33084.479999999996</v>
      </c>
      <c r="BB531" s="246"/>
      <c r="BC531" s="142">
        <v>44449.8</v>
      </c>
      <c r="BD531" s="515"/>
      <c r="BE531" s="194">
        <f t="shared" ref="BE531:BE540" si="813">BA531-BC531-BB531</f>
        <v>-11365.320000000007</v>
      </c>
      <c r="BF531" s="261">
        <v>2300000</v>
      </c>
      <c r="BG531" s="347">
        <v>1.9324999999999998E-2</v>
      </c>
      <c r="BH531" s="190">
        <f t="shared" ref="BH531:BH570" si="814">BF531*BG531</f>
        <v>44447.5</v>
      </c>
      <c r="BI531" s="88"/>
      <c r="BJ531" s="142">
        <v>44447.5</v>
      </c>
      <c r="BK531" s="204"/>
      <c r="BL531" s="190">
        <f t="shared" si="807"/>
        <v>0</v>
      </c>
      <c r="BM531" s="261">
        <v>2300000</v>
      </c>
      <c r="BN531" s="347">
        <v>2.0871000000000001E-2</v>
      </c>
      <c r="BO531" s="190">
        <f t="shared" si="805"/>
        <v>48003.3</v>
      </c>
      <c r="BP531" s="190"/>
      <c r="BQ531" s="526">
        <v>48003.3</v>
      </c>
      <c r="BR531" s="527"/>
      <c r="BS531" s="190">
        <f t="shared" si="808"/>
        <v>0</v>
      </c>
      <c r="BT531" s="261">
        <v>2300000</v>
      </c>
      <c r="BU531" s="51">
        <v>2.3376000000000001E-2</v>
      </c>
      <c r="BV531" s="190">
        <f t="shared" si="809"/>
        <v>53764.800000000003</v>
      </c>
      <c r="BW531" s="190"/>
      <c r="BX531" s="531">
        <v>53764.800000000003</v>
      </c>
      <c r="BY531" s="527"/>
      <c r="BZ531" s="190">
        <f t="shared" ref="BZ531:BZ553" si="815">BV531-BX531-BW531</f>
        <v>0</v>
      </c>
      <c r="CA531" s="419">
        <v>2300000</v>
      </c>
      <c r="CB531" s="42">
        <v>2.4778000000000001E-2</v>
      </c>
      <c r="CC531" s="194">
        <f t="shared" si="810"/>
        <v>56989.4</v>
      </c>
      <c r="CD531" s="190"/>
      <c r="CE531" s="142">
        <v>56989.4</v>
      </c>
      <c r="CF531" s="204"/>
      <c r="CG531" s="194">
        <f t="shared" si="811"/>
        <v>0</v>
      </c>
      <c r="CH531" s="194"/>
      <c r="CI531" s="194"/>
      <c r="CJ531" s="194"/>
      <c r="CK531" s="194"/>
      <c r="CL531" s="142"/>
      <c r="CM531" s="218"/>
      <c r="CN531" s="194"/>
      <c r="CO531" s="469"/>
      <c r="CP531" s="220">
        <f t="shared" si="792"/>
        <v>-11365.320000000003</v>
      </c>
      <c r="CQ531" s="221"/>
      <c r="CR531" s="501"/>
    </row>
    <row r="532" spans="1:98" s="7" customFormat="1" ht="30">
      <c r="A532" s="42" t="s">
        <v>1265</v>
      </c>
      <c r="B532" s="500" t="s">
        <v>1263</v>
      </c>
      <c r="C532" s="501" t="s">
        <v>1252</v>
      </c>
      <c r="D532" s="388" t="s">
        <v>1253</v>
      </c>
      <c r="E532" s="234">
        <v>404</v>
      </c>
      <c r="F532" s="43"/>
      <c r="G532" s="57" t="s">
        <v>45</v>
      </c>
      <c r="H532" s="504" t="s">
        <v>1266</v>
      </c>
      <c r="I532" s="501"/>
      <c r="J532" s="500"/>
      <c r="K532" s="72">
        <f t="shared" si="793"/>
        <v>0</v>
      </c>
      <c r="L532" s="501"/>
      <c r="M532" s="505"/>
      <c r="N532" s="506"/>
      <c r="O532" s="75">
        <f t="shared" si="794"/>
        <v>0</v>
      </c>
      <c r="P532" s="88"/>
      <c r="Q532" s="504"/>
      <c r="R532" s="88">
        <f t="shared" si="795"/>
        <v>0</v>
      </c>
      <c r="S532" s="362"/>
      <c r="T532" s="512"/>
      <c r="U532" s="298"/>
      <c r="V532" s="88">
        <f t="shared" si="806"/>
        <v>0</v>
      </c>
      <c r="W532" s="507"/>
      <c r="X532" s="347"/>
      <c r="Y532" s="88">
        <f t="shared" si="796"/>
        <v>0</v>
      </c>
      <c r="Z532" s="88"/>
      <c r="AA532" s="512"/>
      <c r="AB532" s="515"/>
      <c r="AC532" s="88">
        <f t="shared" si="812"/>
        <v>0</v>
      </c>
      <c r="AD532" s="507"/>
      <c r="AE532" s="514"/>
      <c r="AF532" s="88"/>
      <c r="AG532" s="88"/>
      <c r="AH532" s="518"/>
      <c r="AI532" s="515"/>
      <c r="AJ532" s="88">
        <f t="shared" si="798"/>
        <v>0</v>
      </c>
      <c r="AK532" s="507"/>
      <c r="AL532" s="347"/>
      <c r="AM532" s="88"/>
      <c r="AN532" s="519"/>
      <c r="AO532" s="518"/>
      <c r="AP532" s="515"/>
      <c r="AQ532" s="88"/>
      <c r="AR532" s="507"/>
      <c r="AS532" s="347"/>
      <c r="AT532" s="88"/>
      <c r="AU532" s="88"/>
      <c r="AV532" s="518"/>
      <c r="AW532" s="515"/>
      <c r="AX532" s="88">
        <v>0</v>
      </c>
      <c r="AY532" s="507">
        <v>0</v>
      </c>
      <c r="AZ532" s="521"/>
      <c r="BA532" s="194">
        <f t="shared" si="803"/>
        <v>0</v>
      </c>
      <c r="BB532" s="246"/>
      <c r="BC532" s="142"/>
      <c r="BD532" s="515"/>
      <c r="BE532" s="194">
        <f t="shared" si="813"/>
        <v>0</v>
      </c>
      <c r="BF532" s="261">
        <v>500000</v>
      </c>
      <c r="BG532" s="347">
        <v>1.9324999999999998E-2</v>
      </c>
      <c r="BH532" s="190">
        <f t="shared" si="814"/>
        <v>9662.5</v>
      </c>
      <c r="BI532" s="88"/>
      <c r="BJ532" s="142"/>
      <c r="BK532" s="204"/>
      <c r="BL532" s="190">
        <f t="shared" si="807"/>
        <v>9662.5</v>
      </c>
      <c r="BM532" s="261">
        <v>500000</v>
      </c>
      <c r="BN532" s="347">
        <v>2.0871000000000001E-2</v>
      </c>
      <c r="BO532" s="190">
        <f t="shared" si="805"/>
        <v>10435.5</v>
      </c>
      <c r="BP532" s="190"/>
      <c r="BQ532" s="526"/>
      <c r="BR532" s="527"/>
      <c r="BS532" s="190">
        <f t="shared" si="808"/>
        <v>10435.5</v>
      </c>
      <c r="BT532" s="261">
        <v>500000</v>
      </c>
      <c r="BU532" s="51">
        <v>2.3376000000000001E-2</v>
      </c>
      <c r="BV532" s="190">
        <f t="shared" si="809"/>
        <v>11688</v>
      </c>
      <c r="BW532" s="190"/>
      <c r="BX532" s="518"/>
      <c r="BY532" s="527"/>
      <c r="BZ532" s="190">
        <f t="shared" si="815"/>
        <v>11688</v>
      </c>
      <c r="CA532" s="418">
        <v>500000</v>
      </c>
      <c r="CB532" s="42">
        <v>2.4778000000000001E-2</v>
      </c>
      <c r="CC532" s="194">
        <f t="shared" si="810"/>
        <v>12389</v>
      </c>
      <c r="CD532" s="190"/>
      <c r="CE532" s="142">
        <v>12389</v>
      </c>
      <c r="CF532" s="204"/>
      <c r="CG532" s="194">
        <f t="shared" si="811"/>
        <v>0</v>
      </c>
      <c r="CH532" s="194"/>
      <c r="CI532" s="194"/>
      <c r="CJ532" s="194"/>
      <c r="CK532" s="194"/>
      <c r="CL532" s="142"/>
      <c r="CM532" s="218"/>
      <c r="CN532" s="194"/>
      <c r="CO532" s="469"/>
      <c r="CP532" s="220">
        <f t="shared" si="792"/>
        <v>31786</v>
      </c>
      <c r="CQ532" s="220">
        <v>0</v>
      </c>
      <c r="CR532" s="268" t="s">
        <v>1267</v>
      </c>
    </row>
    <row r="533" spans="1:98" s="7" customFormat="1" ht="30">
      <c r="A533" s="42" t="s">
        <v>1268</v>
      </c>
      <c r="B533" s="500" t="s">
        <v>1269</v>
      </c>
      <c r="C533" s="501" t="s">
        <v>1252</v>
      </c>
      <c r="D533" s="388" t="s">
        <v>1253</v>
      </c>
      <c r="E533" s="234">
        <v>405</v>
      </c>
      <c r="F533" s="43"/>
      <c r="G533" s="57" t="s">
        <v>66</v>
      </c>
      <c r="H533" s="504" t="s">
        <v>1270</v>
      </c>
      <c r="I533" s="43"/>
      <c r="J533" s="500"/>
      <c r="K533" s="72">
        <f t="shared" si="793"/>
        <v>0</v>
      </c>
      <c r="L533" s="501"/>
      <c r="M533" s="505"/>
      <c r="N533" s="506"/>
      <c r="O533" s="75">
        <f t="shared" si="794"/>
        <v>0</v>
      </c>
      <c r="P533" s="88">
        <v>4300000</v>
      </c>
      <c r="Q533" s="504">
        <v>1.2E-2</v>
      </c>
      <c r="R533" s="88">
        <f t="shared" si="795"/>
        <v>51600</v>
      </c>
      <c r="S533" s="362"/>
      <c r="T533" s="512">
        <v>51600</v>
      </c>
      <c r="U533" s="298"/>
      <c r="V533" s="88">
        <f t="shared" si="806"/>
        <v>0</v>
      </c>
      <c r="W533" s="507">
        <v>4300000</v>
      </c>
      <c r="X533" s="347">
        <v>1.32E-2</v>
      </c>
      <c r="Y533" s="88">
        <f t="shared" si="796"/>
        <v>56760</v>
      </c>
      <c r="Z533" s="88"/>
      <c r="AA533" s="512">
        <v>56760</v>
      </c>
      <c r="AB533" s="515"/>
      <c r="AC533" s="88">
        <f t="shared" si="812"/>
        <v>0</v>
      </c>
      <c r="AD533" s="507">
        <v>4300000</v>
      </c>
      <c r="AE533" s="514">
        <v>1.452E-2</v>
      </c>
      <c r="AF533" s="88">
        <f t="shared" ref="AF533:AF547" si="816">AD533*AE533</f>
        <v>62436</v>
      </c>
      <c r="AG533" s="88"/>
      <c r="AH533" s="518">
        <v>62436</v>
      </c>
      <c r="AI533" s="515"/>
      <c r="AJ533" s="88">
        <f t="shared" si="798"/>
        <v>0</v>
      </c>
      <c r="AK533" s="507">
        <v>4300000</v>
      </c>
      <c r="AL533" s="347">
        <v>1.5972E-2</v>
      </c>
      <c r="AM533" s="88">
        <f t="shared" ref="AM533:AM547" si="817">AK533*AL533</f>
        <v>68679.600000000006</v>
      </c>
      <c r="AN533" s="519"/>
      <c r="AO533" s="518">
        <v>68679.600000000006</v>
      </c>
      <c r="AP533" s="515"/>
      <c r="AQ533" s="88">
        <f t="shared" si="800"/>
        <v>0</v>
      </c>
      <c r="AR533" s="507">
        <v>4300000</v>
      </c>
      <c r="AS533" s="347">
        <v>1.7569000000000001E-2</v>
      </c>
      <c r="AT533" s="88">
        <f t="shared" ref="AT533:AT547" si="818">AR533*AS533</f>
        <v>75546.700000000012</v>
      </c>
      <c r="AU533" s="88"/>
      <c r="AV533" s="518">
        <v>75546.7</v>
      </c>
      <c r="AW533" s="515"/>
      <c r="AX533" s="88">
        <f t="shared" si="802"/>
        <v>1.4551915228366852E-11</v>
      </c>
      <c r="AY533" s="507">
        <v>4300000</v>
      </c>
      <c r="AZ533" s="521">
        <v>1.8797999999999999E-2</v>
      </c>
      <c r="BA533" s="194">
        <f t="shared" si="803"/>
        <v>80831.399999999994</v>
      </c>
      <c r="BB533" s="246"/>
      <c r="BC533" s="142">
        <v>139340.46</v>
      </c>
      <c r="BD533" s="515"/>
      <c r="BE533" s="194">
        <f t="shared" si="813"/>
        <v>-58509.06</v>
      </c>
      <c r="BF533" s="261">
        <v>7210000</v>
      </c>
      <c r="BG533" s="347">
        <v>1.9324999999999998E-2</v>
      </c>
      <c r="BH533" s="190">
        <f t="shared" si="814"/>
        <v>139333.25</v>
      </c>
      <c r="BI533" s="88"/>
      <c r="BJ533" s="142">
        <v>139333.25</v>
      </c>
      <c r="BK533" s="204"/>
      <c r="BL533" s="190">
        <f t="shared" si="807"/>
        <v>0</v>
      </c>
      <c r="BM533" s="261">
        <v>7210000</v>
      </c>
      <c r="BN533" s="347">
        <v>2.0871000000000001E-2</v>
      </c>
      <c r="BO533" s="190">
        <f t="shared" si="805"/>
        <v>150479.91</v>
      </c>
      <c r="BP533" s="190"/>
      <c r="BQ533" s="526">
        <v>150479.91</v>
      </c>
      <c r="BR533" s="527"/>
      <c r="BS533" s="190">
        <f t="shared" si="808"/>
        <v>0</v>
      </c>
      <c r="BT533" s="261">
        <v>7210000</v>
      </c>
      <c r="BU533" s="51">
        <v>2.3376000000000001E-2</v>
      </c>
      <c r="BV533" s="190">
        <f t="shared" si="809"/>
        <v>168540.96000000002</v>
      </c>
      <c r="BW533" s="190"/>
      <c r="BX533" s="531">
        <v>168540.96</v>
      </c>
      <c r="BY533" s="527"/>
      <c r="BZ533" s="190">
        <f t="shared" si="815"/>
        <v>2.9103830456733704E-11</v>
      </c>
      <c r="CA533" s="419">
        <v>7210000</v>
      </c>
      <c r="CB533" s="42">
        <v>2.4778000000000001E-2</v>
      </c>
      <c r="CC533" s="194">
        <f t="shared" si="810"/>
        <v>178649.38</v>
      </c>
      <c r="CD533" s="190"/>
      <c r="CE533" s="142">
        <v>178649.38</v>
      </c>
      <c r="CF533" s="204"/>
      <c r="CG533" s="194">
        <f t="shared" si="811"/>
        <v>0</v>
      </c>
      <c r="CH533" s="194"/>
      <c r="CI533" s="194"/>
      <c r="CJ533" s="194"/>
      <c r="CK533" s="194"/>
      <c r="CL533" s="142"/>
      <c r="CM533" s="218"/>
      <c r="CN533" s="194"/>
      <c r="CO533" s="469"/>
      <c r="CP533" s="220">
        <f t="shared" si="792"/>
        <v>-58509.059999999954</v>
      </c>
      <c r="CQ533" s="221"/>
      <c r="CR533" s="533" t="s">
        <v>1271</v>
      </c>
      <c r="CS533" s="535"/>
    </row>
    <row r="534" spans="1:98" s="7" customFormat="1" ht="30">
      <c r="A534" s="42" t="s">
        <v>1272</v>
      </c>
      <c r="B534" s="500" t="s">
        <v>1273</v>
      </c>
      <c r="C534" s="501" t="s">
        <v>1252</v>
      </c>
      <c r="D534" s="388" t="s">
        <v>1253</v>
      </c>
      <c r="E534" s="234">
        <v>406</v>
      </c>
      <c r="F534" s="43"/>
      <c r="G534" s="57" t="s">
        <v>66</v>
      </c>
      <c r="H534" s="504" t="s">
        <v>1274</v>
      </c>
      <c r="I534" s="43"/>
      <c r="J534" s="500"/>
      <c r="K534" s="72">
        <f t="shared" si="793"/>
        <v>0</v>
      </c>
      <c r="L534" s="501"/>
      <c r="M534" s="505"/>
      <c r="N534" s="506"/>
      <c r="O534" s="75">
        <f t="shared" si="794"/>
        <v>0</v>
      </c>
      <c r="P534" s="88">
        <v>489000</v>
      </c>
      <c r="Q534" s="504">
        <v>1.2E-2</v>
      </c>
      <c r="R534" s="88">
        <f t="shared" si="795"/>
        <v>5868</v>
      </c>
      <c r="S534" s="362"/>
      <c r="T534" s="512">
        <v>5868</v>
      </c>
      <c r="U534" s="298"/>
      <c r="V534" s="88">
        <f t="shared" si="806"/>
        <v>0</v>
      </c>
      <c r="W534" s="507">
        <v>489000</v>
      </c>
      <c r="X534" s="347">
        <v>1.32E-2</v>
      </c>
      <c r="Y534" s="88">
        <f t="shared" si="796"/>
        <v>6454.8</v>
      </c>
      <c r="Z534" s="88"/>
      <c r="AA534" s="512">
        <v>6454.8</v>
      </c>
      <c r="AB534" s="515"/>
      <c r="AC534" s="88">
        <f t="shared" si="812"/>
        <v>0</v>
      </c>
      <c r="AD534" s="507">
        <v>489000</v>
      </c>
      <c r="AE534" s="514">
        <v>1.452E-2</v>
      </c>
      <c r="AF534" s="88">
        <f t="shared" si="816"/>
        <v>7100.28</v>
      </c>
      <c r="AG534" s="88"/>
      <c r="AH534" s="518">
        <v>7100.28</v>
      </c>
      <c r="AI534" s="520"/>
      <c r="AJ534" s="88">
        <f t="shared" si="798"/>
        <v>0</v>
      </c>
      <c r="AK534" s="507">
        <v>489000</v>
      </c>
      <c r="AL534" s="347">
        <v>1.5972E-2</v>
      </c>
      <c r="AM534" s="88">
        <f t="shared" si="817"/>
        <v>7810.308</v>
      </c>
      <c r="AN534" s="519"/>
      <c r="AO534" s="518">
        <v>7810.31</v>
      </c>
      <c r="AP534" s="515"/>
      <c r="AQ534" s="88">
        <v>0</v>
      </c>
      <c r="AR534" s="507">
        <v>489000</v>
      </c>
      <c r="AS534" s="347">
        <v>1.7569000000000001E-2</v>
      </c>
      <c r="AT534" s="88">
        <f t="shared" si="818"/>
        <v>8591.241</v>
      </c>
      <c r="AU534" s="88"/>
      <c r="AV534" s="518">
        <v>8591.24</v>
      </c>
      <c r="AW534" s="515"/>
      <c r="AX534" s="88">
        <v>0</v>
      </c>
      <c r="AY534" s="507">
        <v>489000</v>
      </c>
      <c r="AZ534" s="521">
        <v>1.8797999999999999E-2</v>
      </c>
      <c r="BA534" s="194">
        <f t="shared" si="803"/>
        <v>9192.2219999999998</v>
      </c>
      <c r="BB534" s="246"/>
      <c r="BC534" s="142">
        <v>13528.2</v>
      </c>
      <c r="BD534" s="515"/>
      <c r="BE534" s="194">
        <f t="shared" si="813"/>
        <v>-4335.978000000001</v>
      </c>
      <c r="BF534" s="261">
        <v>700000</v>
      </c>
      <c r="BG534" s="347">
        <v>1.9324999999999998E-2</v>
      </c>
      <c r="BH534" s="190">
        <f t="shared" si="814"/>
        <v>13527.499999999998</v>
      </c>
      <c r="BI534" s="88"/>
      <c r="BJ534" s="142">
        <v>13527.5</v>
      </c>
      <c r="BK534" s="204"/>
      <c r="BL534" s="190">
        <f t="shared" si="807"/>
        <v>0</v>
      </c>
      <c r="BM534" s="261">
        <v>700000</v>
      </c>
      <c r="BN534" s="347">
        <v>2.0871000000000001E-2</v>
      </c>
      <c r="BO534" s="190">
        <f t="shared" si="805"/>
        <v>14609.7</v>
      </c>
      <c r="BP534" s="190"/>
      <c r="BQ534" s="526">
        <v>14609.7</v>
      </c>
      <c r="BR534" s="528"/>
      <c r="BS534" s="190">
        <f t="shared" si="808"/>
        <v>0</v>
      </c>
      <c r="BT534" s="261">
        <v>700000</v>
      </c>
      <c r="BU534" s="51">
        <v>2.3376000000000001E-2</v>
      </c>
      <c r="BV534" s="190">
        <f t="shared" si="809"/>
        <v>16363.2</v>
      </c>
      <c r="BW534" s="190"/>
      <c r="BX534" s="531">
        <v>16363.2</v>
      </c>
      <c r="BY534" s="528"/>
      <c r="BZ534" s="190">
        <f t="shared" si="815"/>
        <v>0</v>
      </c>
      <c r="CA534" s="419">
        <v>700000</v>
      </c>
      <c r="CB534" s="42">
        <v>2.4778000000000001E-2</v>
      </c>
      <c r="CC534" s="194">
        <f t="shared" si="810"/>
        <v>17344.600000000002</v>
      </c>
      <c r="CD534" s="190"/>
      <c r="CE534" s="142">
        <v>17344.599999999999</v>
      </c>
      <c r="CF534" s="204"/>
      <c r="CG534" s="194">
        <f t="shared" si="811"/>
        <v>0</v>
      </c>
      <c r="CH534" s="194"/>
      <c r="CI534" s="194"/>
      <c r="CJ534" s="194"/>
      <c r="CK534" s="194"/>
      <c r="CL534" s="142"/>
      <c r="CM534" s="218"/>
      <c r="CN534" s="194"/>
      <c r="CO534" s="469"/>
      <c r="CP534" s="220">
        <f t="shared" si="792"/>
        <v>-4335.978000000001</v>
      </c>
      <c r="CQ534" s="221"/>
      <c r="CR534" s="501"/>
      <c r="CS534" s="535"/>
      <c r="CT534" s="536"/>
    </row>
    <row r="535" spans="1:98" s="7" customFormat="1">
      <c r="A535" s="42" t="s">
        <v>1275</v>
      </c>
      <c r="B535" s="500" t="s">
        <v>1276</v>
      </c>
      <c r="C535" s="501" t="s">
        <v>1252</v>
      </c>
      <c r="D535" s="388" t="s">
        <v>1253</v>
      </c>
      <c r="E535" s="234">
        <v>411</v>
      </c>
      <c r="F535" s="43"/>
      <c r="G535" s="57" t="s">
        <v>66</v>
      </c>
      <c r="H535" s="504" t="s">
        <v>1277</v>
      </c>
      <c r="I535" s="43"/>
      <c r="J535" s="500"/>
      <c r="K535" s="72">
        <f t="shared" si="793"/>
        <v>0</v>
      </c>
      <c r="L535" s="501"/>
      <c r="M535" s="505"/>
      <c r="N535" s="506"/>
      <c r="O535" s="75">
        <f t="shared" si="794"/>
        <v>0</v>
      </c>
      <c r="P535" s="88">
        <v>96000</v>
      </c>
      <c r="Q535" s="504">
        <v>1.2E-2</v>
      </c>
      <c r="R535" s="88">
        <f t="shared" si="795"/>
        <v>1152</v>
      </c>
      <c r="S535" s="362"/>
      <c r="T535" s="512">
        <v>1152</v>
      </c>
      <c r="U535" s="298"/>
      <c r="V535" s="88">
        <f t="shared" si="806"/>
        <v>0</v>
      </c>
      <c r="W535" s="507">
        <v>96000</v>
      </c>
      <c r="X535" s="347">
        <v>1.32E-2</v>
      </c>
      <c r="Y535" s="88">
        <f t="shared" si="796"/>
        <v>1267.2</v>
      </c>
      <c r="Z535" s="88"/>
      <c r="AA535" s="512">
        <v>1267.2</v>
      </c>
      <c r="AB535" s="515"/>
      <c r="AC535" s="88">
        <f t="shared" si="812"/>
        <v>0</v>
      </c>
      <c r="AD535" s="507">
        <v>96000</v>
      </c>
      <c r="AE535" s="514">
        <v>1.452E-2</v>
      </c>
      <c r="AF535" s="88">
        <f t="shared" si="816"/>
        <v>1393.92</v>
      </c>
      <c r="AG535" s="88"/>
      <c r="AH535" s="518">
        <v>1393.92</v>
      </c>
      <c r="AI535" s="515"/>
      <c r="AJ535" s="88">
        <f t="shared" si="798"/>
        <v>0</v>
      </c>
      <c r="AK535" s="507">
        <v>96000</v>
      </c>
      <c r="AL535" s="347">
        <v>1.5972E-2</v>
      </c>
      <c r="AM535" s="88">
        <f t="shared" si="817"/>
        <v>1533.3119999999999</v>
      </c>
      <c r="AN535" s="519"/>
      <c r="AO535" s="518">
        <v>1533.31</v>
      </c>
      <c r="AP535" s="515"/>
      <c r="AQ535" s="88">
        <v>0</v>
      </c>
      <c r="AR535" s="507">
        <v>96000</v>
      </c>
      <c r="AS535" s="347">
        <v>1.7569000000000001E-2</v>
      </c>
      <c r="AT535" s="88">
        <f t="shared" si="818"/>
        <v>1686.624</v>
      </c>
      <c r="AU535" s="88"/>
      <c r="AV535" s="518">
        <v>1686.62</v>
      </c>
      <c r="AW535" s="515"/>
      <c r="AX535" s="88">
        <v>0</v>
      </c>
      <c r="AY535" s="507">
        <v>96000</v>
      </c>
      <c r="AZ535" s="521">
        <v>1.8797999999999999E-2</v>
      </c>
      <c r="BA535" s="194">
        <f t="shared" si="803"/>
        <v>1804.6079999999999</v>
      </c>
      <c r="BB535" s="246"/>
      <c r="BC535" s="142">
        <v>2125.86</v>
      </c>
      <c r="BD535" s="515"/>
      <c r="BE535" s="194">
        <f t="shared" si="813"/>
        <v>-321.25200000000018</v>
      </c>
      <c r="BF535" s="261">
        <v>110000</v>
      </c>
      <c r="BG535" s="347">
        <v>1.9324999999999998E-2</v>
      </c>
      <c r="BH535" s="190">
        <f t="shared" si="814"/>
        <v>2125.75</v>
      </c>
      <c r="BI535" s="88"/>
      <c r="BJ535" s="142">
        <v>2125.75</v>
      </c>
      <c r="BK535" s="204"/>
      <c r="BL535" s="190">
        <f t="shared" si="807"/>
        <v>0</v>
      </c>
      <c r="BM535" s="261">
        <v>110000</v>
      </c>
      <c r="BN535" s="347">
        <v>2.0871000000000001E-2</v>
      </c>
      <c r="BO535" s="190">
        <f t="shared" si="805"/>
        <v>2295.81</v>
      </c>
      <c r="BP535" s="190"/>
      <c r="BQ535" s="526">
        <v>2295.81</v>
      </c>
      <c r="BR535" s="527"/>
      <c r="BS535" s="190">
        <f t="shared" si="808"/>
        <v>0</v>
      </c>
      <c r="BT535" s="261">
        <v>110000</v>
      </c>
      <c r="BU535" s="51">
        <v>2.3376000000000001E-2</v>
      </c>
      <c r="BV535" s="190">
        <f t="shared" si="809"/>
        <v>2571.36</v>
      </c>
      <c r="BW535" s="190"/>
      <c r="BX535" s="532">
        <v>2571.36</v>
      </c>
      <c r="BY535" s="527"/>
      <c r="BZ535" s="190">
        <f t="shared" si="815"/>
        <v>0</v>
      </c>
      <c r="CA535" s="419">
        <v>110000</v>
      </c>
      <c r="CB535" s="42">
        <v>2.4778000000000001E-2</v>
      </c>
      <c r="CC535" s="194">
        <f t="shared" si="810"/>
        <v>2725.5800000000004</v>
      </c>
      <c r="CD535" s="190"/>
      <c r="CE535" s="142">
        <v>2725.58</v>
      </c>
      <c r="CF535" s="204"/>
      <c r="CG535" s="194">
        <f t="shared" si="811"/>
        <v>0</v>
      </c>
      <c r="CH535" s="194"/>
      <c r="CI535" s="194"/>
      <c r="CJ535" s="194"/>
      <c r="CK535" s="194"/>
      <c r="CL535" s="142"/>
      <c r="CM535" s="218"/>
      <c r="CN535" s="194"/>
      <c r="CO535" s="469"/>
      <c r="CP535" s="220">
        <f t="shared" si="792"/>
        <v>-321.25200000000018</v>
      </c>
      <c r="CQ535" s="221">
        <v>0</v>
      </c>
      <c r="CR535" s="501"/>
      <c r="CS535" s="535"/>
      <c r="CT535" s="536"/>
    </row>
    <row r="536" spans="1:98" s="7" customFormat="1" ht="30">
      <c r="A536" s="42" t="s">
        <v>1278</v>
      </c>
      <c r="B536" s="500" t="s">
        <v>1263</v>
      </c>
      <c r="C536" s="501" t="s">
        <v>1252</v>
      </c>
      <c r="D536" s="388" t="s">
        <v>1253</v>
      </c>
      <c r="E536" s="234">
        <v>417</v>
      </c>
      <c r="F536" s="43"/>
      <c r="G536" s="57" t="s">
        <v>66</v>
      </c>
      <c r="H536" s="504" t="s">
        <v>1279</v>
      </c>
      <c r="I536" s="43"/>
      <c r="J536" s="500"/>
      <c r="K536" s="72">
        <f t="shared" si="793"/>
        <v>0</v>
      </c>
      <c r="L536" s="501"/>
      <c r="M536" s="505"/>
      <c r="N536" s="506"/>
      <c r="O536" s="75">
        <f t="shared" si="794"/>
        <v>0</v>
      </c>
      <c r="P536" s="88">
        <v>2184078</v>
      </c>
      <c r="Q536" s="504">
        <v>1.2E-2</v>
      </c>
      <c r="R536" s="88">
        <f t="shared" si="795"/>
        <v>26208.936000000002</v>
      </c>
      <c r="S536" s="362"/>
      <c r="T536" s="512">
        <v>26208.94</v>
      </c>
      <c r="U536" s="298"/>
      <c r="V536" s="246">
        <f t="shared" si="806"/>
        <v>-3.9999999971769284E-3</v>
      </c>
      <c r="W536" s="507">
        <v>2184078</v>
      </c>
      <c r="X536" s="347">
        <v>1.32E-2</v>
      </c>
      <c r="Y536" s="88">
        <f t="shared" si="796"/>
        <v>28829.829600000001</v>
      </c>
      <c r="Z536" s="88"/>
      <c r="AA536" s="512">
        <v>28829.83</v>
      </c>
      <c r="AB536" s="515"/>
      <c r="AC536" s="88">
        <f t="shared" si="812"/>
        <v>-4.0000000080908649E-4</v>
      </c>
      <c r="AD536" s="507">
        <v>2184078</v>
      </c>
      <c r="AE536" s="514">
        <v>1.452E-2</v>
      </c>
      <c r="AF536" s="88">
        <f t="shared" si="816"/>
        <v>31712.812559999998</v>
      </c>
      <c r="AG536" s="88"/>
      <c r="AH536" s="518">
        <v>31712.81</v>
      </c>
      <c r="AI536" s="515"/>
      <c r="AJ536" s="88">
        <f t="shared" si="798"/>
        <v>2.5599999971746001E-3</v>
      </c>
      <c r="AK536" s="507">
        <v>2184078</v>
      </c>
      <c r="AL536" s="347">
        <v>1.5972E-2</v>
      </c>
      <c r="AM536" s="88">
        <f t="shared" si="817"/>
        <v>34884.093816000001</v>
      </c>
      <c r="AN536" s="519"/>
      <c r="AO536" s="518">
        <v>34884.089999999997</v>
      </c>
      <c r="AP536" s="515"/>
      <c r="AQ536" s="88">
        <v>0</v>
      </c>
      <c r="AR536" s="507">
        <v>2184078</v>
      </c>
      <c r="AS536" s="347">
        <v>1.7569000000000001E-2</v>
      </c>
      <c r="AT536" s="88">
        <f t="shared" si="818"/>
        <v>38372.066382000005</v>
      </c>
      <c r="AU536" s="88"/>
      <c r="AV536" s="518">
        <v>38372.07</v>
      </c>
      <c r="AW536" s="515"/>
      <c r="AX536" s="88">
        <v>0</v>
      </c>
      <c r="AY536" s="507">
        <v>2184078</v>
      </c>
      <c r="AZ536" s="521">
        <v>1.8797999999999999E-2</v>
      </c>
      <c r="BA536" s="194">
        <f t="shared" si="803"/>
        <v>41056.298243999998</v>
      </c>
      <c r="BB536" s="246"/>
      <c r="BC536" s="142">
        <v>66867.960000000006</v>
      </c>
      <c r="BD536" s="515"/>
      <c r="BE536" s="194">
        <f t="shared" si="813"/>
        <v>-25811.661756000009</v>
      </c>
      <c r="BF536" s="261">
        <v>3460000</v>
      </c>
      <c r="BG536" s="347">
        <v>1.9324999999999998E-2</v>
      </c>
      <c r="BH536" s="190">
        <f t="shared" si="814"/>
        <v>66864.5</v>
      </c>
      <c r="BI536" s="88"/>
      <c r="BJ536" s="142">
        <v>66864.5</v>
      </c>
      <c r="BK536" s="204"/>
      <c r="BL536" s="190">
        <f t="shared" si="807"/>
        <v>0</v>
      </c>
      <c r="BM536" s="261">
        <v>3460000</v>
      </c>
      <c r="BN536" s="347">
        <v>2.0871000000000001E-2</v>
      </c>
      <c r="BO536" s="190">
        <f t="shared" si="805"/>
        <v>72213.66</v>
      </c>
      <c r="BP536" s="190"/>
      <c r="BQ536" s="526">
        <v>72213.66</v>
      </c>
      <c r="BR536" s="527"/>
      <c r="BS536" s="190">
        <f t="shared" si="808"/>
        <v>0</v>
      </c>
      <c r="BT536" s="261">
        <v>3460000</v>
      </c>
      <c r="BU536" s="51">
        <v>2.3376000000000001E-2</v>
      </c>
      <c r="BV536" s="190">
        <f t="shared" si="809"/>
        <v>80880.960000000006</v>
      </c>
      <c r="BW536" s="190"/>
      <c r="BX536" s="531">
        <v>80880.960000000006</v>
      </c>
      <c r="BY536" s="527"/>
      <c r="BZ536" s="190">
        <f t="shared" si="815"/>
        <v>0</v>
      </c>
      <c r="CA536" s="419">
        <v>3460000</v>
      </c>
      <c r="CB536" s="42">
        <v>2.4778000000000001E-2</v>
      </c>
      <c r="CC536" s="194">
        <f t="shared" si="810"/>
        <v>85731.88</v>
      </c>
      <c r="CD536" s="190"/>
      <c r="CE536" s="142">
        <v>85731.88</v>
      </c>
      <c r="CF536" s="204"/>
      <c r="CG536" s="194">
        <f t="shared" si="811"/>
        <v>0</v>
      </c>
      <c r="CH536" s="194"/>
      <c r="CI536" s="194"/>
      <c r="CJ536" s="194"/>
      <c r="CK536" s="194"/>
      <c r="CL536" s="142"/>
      <c r="CM536" s="218"/>
      <c r="CN536" s="194"/>
      <c r="CO536" s="469"/>
      <c r="CP536" s="220">
        <f t="shared" si="792"/>
        <v>-25811.663596000009</v>
      </c>
      <c r="CQ536" s="221"/>
      <c r="CR536" s="501"/>
      <c r="CS536" s="535"/>
      <c r="CT536" s="536"/>
    </row>
    <row r="537" spans="1:98" s="7" customFormat="1" ht="30">
      <c r="A537" s="42" t="s">
        <v>1280</v>
      </c>
      <c r="B537" s="500" t="s">
        <v>1273</v>
      </c>
      <c r="C537" s="501" t="s">
        <v>1252</v>
      </c>
      <c r="D537" s="388" t="s">
        <v>1253</v>
      </c>
      <c r="E537" s="234">
        <v>1061</v>
      </c>
      <c r="F537" s="267"/>
      <c r="G537" s="57" t="s">
        <v>45</v>
      </c>
      <c r="H537" s="504" t="s">
        <v>1281</v>
      </c>
      <c r="I537" s="43"/>
      <c r="J537" s="500"/>
      <c r="K537" s="72">
        <f t="shared" si="793"/>
        <v>0</v>
      </c>
      <c r="L537" s="501"/>
      <c r="M537" s="505"/>
      <c r="N537" s="506"/>
      <c r="O537" s="75">
        <f t="shared" si="794"/>
        <v>0</v>
      </c>
      <c r="P537" s="88">
        <v>320000</v>
      </c>
      <c r="Q537" s="504">
        <v>1.2E-2</v>
      </c>
      <c r="R537" s="88">
        <f t="shared" si="795"/>
        <v>3840</v>
      </c>
      <c r="S537" s="362"/>
      <c r="T537" s="512">
        <v>3840</v>
      </c>
      <c r="U537" s="298"/>
      <c r="V537" s="88">
        <f t="shared" si="806"/>
        <v>0</v>
      </c>
      <c r="W537" s="507">
        <v>320000</v>
      </c>
      <c r="X537" s="347">
        <v>1.32E-2</v>
      </c>
      <c r="Y537" s="88">
        <f t="shared" si="796"/>
        <v>4224</v>
      </c>
      <c r="Z537" s="88"/>
      <c r="AA537" s="512">
        <v>4224</v>
      </c>
      <c r="AB537" s="515"/>
      <c r="AC537" s="88">
        <f t="shared" si="812"/>
        <v>0</v>
      </c>
      <c r="AD537" s="507">
        <v>320000</v>
      </c>
      <c r="AE537" s="514">
        <v>1.452E-2</v>
      </c>
      <c r="AF537" s="88">
        <f t="shared" si="816"/>
        <v>4646.3999999999996</v>
      </c>
      <c r="AG537" s="88"/>
      <c r="AH537" s="518">
        <v>4646.3999999999996</v>
      </c>
      <c r="AI537" s="515"/>
      <c r="AJ537" s="88">
        <f t="shared" si="798"/>
        <v>0</v>
      </c>
      <c r="AK537" s="507">
        <v>320000</v>
      </c>
      <c r="AL537" s="347">
        <v>1.5972E-2</v>
      </c>
      <c r="AM537" s="88">
        <f t="shared" si="817"/>
        <v>5111.04</v>
      </c>
      <c r="AN537" s="519"/>
      <c r="AO537" s="518">
        <v>5111.04</v>
      </c>
      <c r="AP537" s="515"/>
      <c r="AQ537" s="88">
        <f t="shared" ref="AQ537:AQ539" si="819">AM537-AO537-AN537</f>
        <v>0</v>
      </c>
      <c r="AR537" s="507">
        <v>320000</v>
      </c>
      <c r="AS537" s="347">
        <v>1.7569000000000001E-2</v>
      </c>
      <c r="AT537" s="88">
        <f t="shared" si="818"/>
        <v>5622.0800000000008</v>
      </c>
      <c r="AU537" s="88"/>
      <c r="AV537" s="518">
        <v>5622.08</v>
      </c>
      <c r="AW537" s="515"/>
      <c r="AX537" s="88">
        <f t="shared" ref="AX537:AX539" si="820">AT537-AV537-AU537</f>
        <v>9.0949470177292824E-13</v>
      </c>
      <c r="AY537" s="507">
        <v>320000</v>
      </c>
      <c r="AZ537" s="521">
        <v>1.8797999999999999E-2</v>
      </c>
      <c r="BA537" s="194">
        <f t="shared" si="803"/>
        <v>6015.36</v>
      </c>
      <c r="BB537" s="246"/>
      <c r="BC537" s="142">
        <v>5991.06</v>
      </c>
      <c r="BD537" s="515"/>
      <c r="BE537" s="194">
        <f t="shared" si="813"/>
        <v>24.299999999999272</v>
      </c>
      <c r="BF537" s="261">
        <v>310000</v>
      </c>
      <c r="BG537" s="347">
        <v>1.9324999999999998E-2</v>
      </c>
      <c r="BH537" s="190">
        <f t="shared" si="814"/>
        <v>5990.7499999999991</v>
      </c>
      <c r="BI537" s="88"/>
      <c r="BJ537" s="142">
        <v>5990.75</v>
      </c>
      <c r="BK537" s="204"/>
      <c r="BL537" s="190">
        <f t="shared" si="807"/>
        <v>0</v>
      </c>
      <c r="BM537" s="261">
        <v>310000</v>
      </c>
      <c r="BN537" s="347">
        <v>2.0871000000000001E-2</v>
      </c>
      <c r="BO537" s="190">
        <f t="shared" si="805"/>
        <v>6470.01</v>
      </c>
      <c r="BP537" s="190"/>
      <c r="BQ537" s="526">
        <v>6470.01</v>
      </c>
      <c r="BR537" s="527"/>
      <c r="BS537" s="190">
        <f t="shared" si="808"/>
        <v>0</v>
      </c>
      <c r="BT537" s="261">
        <v>310000</v>
      </c>
      <c r="BU537" s="51">
        <v>2.3376000000000001E-2</v>
      </c>
      <c r="BV537" s="190">
        <f t="shared" si="809"/>
        <v>7246.56</v>
      </c>
      <c r="BW537" s="190"/>
      <c r="BX537" s="531">
        <v>7246.56</v>
      </c>
      <c r="BY537" s="527"/>
      <c r="BZ537" s="190">
        <f t="shared" si="815"/>
        <v>0</v>
      </c>
      <c r="CA537" s="419">
        <v>310000</v>
      </c>
      <c r="CB537" s="42">
        <v>2.4778000000000001E-2</v>
      </c>
      <c r="CC537" s="194">
        <f t="shared" si="810"/>
        <v>7681.18</v>
      </c>
      <c r="CD537" s="190"/>
      <c r="CE537" s="142">
        <v>7705.48</v>
      </c>
      <c r="CF537" s="204"/>
      <c r="CG537" s="208">
        <f t="shared" si="811"/>
        <v>-24.299999999999272</v>
      </c>
      <c r="CH537" s="208"/>
      <c r="CI537" s="208"/>
      <c r="CJ537" s="208"/>
      <c r="CK537" s="208"/>
      <c r="CL537" s="223"/>
      <c r="CM537" s="224"/>
      <c r="CN537" s="208"/>
      <c r="CO537" s="469"/>
      <c r="CP537" s="220">
        <f t="shared" si="792"/>
        <v>9.0949470177292824E-13</v>
      </c>
      <c r="CQ537" s="221">
        <v>0</v>
      </c>
      <c r="CR537" s="61"/>
      <c r="CT537" s="536"/>
    </row>
    <row r="538" spans="1:98" s="7" customFormat="1">
      <c r="A538" s="42" t="s">
        <v>1282</v>
      </c>
      <c r="B538" s="500" t="s">
        <v>1283</v>
      </c>
      <c r="C538" s="501" t="s">
        <v>1252</v>
      </c>
      <c r="D538" s="388" t="s">
        <v>1253</v>
      </c>
      <c r="E538" s="234">
        <v>1262</v>
      </c>
      <c r="F538" s="267"/>
      <c r="G538" s="57" t="s">
        <v>45</v>
      </c>
      <c r="H538" s="504" t="s">
        <v>1284</v>
      </c>
      <c r="I538" s="43"/>
      <c r="J538" s="500"/>
      <c r="K538" s="72">
        <f t="shared" si="793"/>
        <v>0</v>
      </c>
      <c r="L538" s="501"/>
      <c r="M538" s="505"/>
      <c r="N538" s="506"/>
      <c r="O538" s="75">
        <f t="shared" si="794"/>
        <v>0</v>
      </c>
      <c r="P538" s="88">
        <v>210000</v>
      </c>
      <c r="Q538" s="504">
        <v>1.2E-2</v>
      </c>
      <c r="R538" s="88">
        <f t="shared" si="795"/>
        <v>2520</v>
      </c>
      <c r="S538" s="362"/>
      <c r="T538" s="512">
        <v>2520</v>
      </c>
      <c r="U538" s="298"/>
      <c r="V538" s="88">
        <f t="shared" si="806"/>
        <v>0</v>
      </c>
      <c r="W538" s="507">
        <v>210000</v>
      </c>
      <c r="X538" s="347">
        <v>1.32E-2</v>
      </c>
      <c r="Y538" s="88">
        <f t="shared" si="796"/>
        <v>2772</v>
      </c>
      <c r="Z538" s="88"/>
      <c r="AA538" s="512">
        <v>2772</v>
      </c>
      <c r="AB538" s="515"/>
      <c r="AC538" s="88">
        <f t="shared" si="812"/>
        <v>0</v>
      </c>
      <c r="AD538" s="507">
        <v>210000</v>
      </c>
      <c r="AE538" s="514">
        <v>1.452E-2</v>
      </c>
      <c r="AF538" s="88">
        <f t="shared" si="816"/>
        <v>3049.2</v>
      </c>
      <c r="AG538" s="88"/>
      <c r="AH538" s="518">
        <v>3049.2</v>
      </c>
      <c r="AI538" s="515"/>
      <c r="AJ538" s="88">
        <f t="shared" si="798"/>
        <v>0</v>
      </c>
      <c r="AK538" s="507">
        <v>210000</v>
      </c>
      <c r="AL538" s="347">
        <v>1.5972E-2</v>
      </c>
      <c r="AM538" s="88">
        <f t="shared" si="817"/>
        <v>3354.12</v>
      </c>
      <c r="AN538" s="519"/>
      <c r="AO538" s="518">
        <v>3354.12</v>
      </c>
      <c r="AP538" s="515"/>
      <c r="AQ538" s="88">
        <f t="shared" si="819"/>
        <v>0</v>
      </c>
      <c r="AR538" s="507">
        <v>210000</v>
      </c>
      <c r="AS538" s="347">
        <v>1.7569000000000001E-2</v>
      </c>
      <c r="AT538" s="88">
        <f t="shared" si="818"/>
        <v>3689.4900000000002</v>
      </c>
      <c r="AU538" s="88"/>
      <c r="AV538" s="518">
        <v>3689.49</v>
      </c>
      <c r="AW538" s="515"/>
      <c r="AX538" s="88">
        <f t="shared" si="820"/>
        <v>4.5474735088646412E-13</v>
      </c>
      <c r="AY538" s="507">
        <v>210000</v>
      </c>
      <c r="AZ538" s="521">
        <v>1.8797999999999999E-2</v>
      </c>
      <c r="BA538" s="194">
        <f t="shared" si="803"/>
        <v>3947.58</v>
      </c>
      <c r="BB538" s="246"/>
      <c r="BC538" s="142">
        <v>7537.14</v>
      </c>
      <c r="BD538" s="515"/>
      <c r="BE538" s="194">
        <f t="shared" si="813"/>
        <v>-3589.5600000000004</v>
      </c>
      <c r="BF538" s="261">
        <v>390000</v>
      </c>
      <c r="BG538" s="347">
        <v>1.9324999999999998E-2</v>
      </c>
      <c r="BH538" s="190">
        <f t="shared" si="814"/>
        <v>7536.7499999999991</v>
      </c>
      <c r="BI538" s="88"/>
      <c r="BJ538" s="142">
        <v>7536.75</v>
      </c>
      <c r="BK538" s="204"/>
      <c r="BL538" s="190">
        <f t="shared" si="807"/>
        <v>0</v>
      </c>
      <c r="BM538" s="261">
        <v>390000</v>
      </c>
      <c r="BN538" s="347">
        <v>2.0871000000000001E-2</v>
      </c>
      <c r="BO538" s="190">
        <f t="shared" si="805"/>
        <v>8139.6900000000005</v>
      </c>
      <c r="BP538" s="190"/>
      <c r="BQ538" s="526">
        <v>8139.69</v>
      </c>
      <c r="BR538" s="527"/>
      <c r="BS538" s="190">
        <f t="shared" si="808"/>
        <v>0</v>
      </c>
      <c r="BT538" s="261">
        <v>390000</v>
      </c>
      <c r="BU538" s="51">
        <v>2.3376000000000001E-2</v>
      </c>
      <c r="BV538" s="190">
        <f t="shared" si="809"/>
        <v>9116.6400000000012</v>
      </c>
      <c r="BW538" s="190"/>
      <c r="BX538" s="531">
        <v>9116.64</v>
      </c>
      <c r="BY538" s="527"/>
      <c r="BZ538" s="190">
        <f t="shared" si="815"/>
        <v>1.8189894035458565E-12</v>
      </c>
      <c r="CA538" s="419">
        <v>390000</v>
      </c>
      <c r="CB538" s="42">
        <v>2.4778000000000001E-2</v>
      </c>
      <c r="CC538" s="194">
        <f t="shared" si="810"/>
        <v>9663.42</v>
      </c>
      <c r="CD538" s="190"/>
      <c r="CE538" s="142">
        <v>9663.42</v>
      </c>
      <c r="CF538" s="204"/>
      <c r="CG538" s="194">
        <f t="shared" si="811"/>
        <v>0</v>
      </c>
      <c r="CH538" s="194"/>
      <c r="CI538" s="194"/>
      <c r="CJ538" s="194"/>
      <c r="CK538" s="194"/>
      <c r="CL538" s="142"/>
      <c r="CM538" s="218"/>
      <c r="CN538" s="194"/>
      <c r="CO538" s="469"/>
      <c r="CP538" s="220">
        <f t="shared" si="792"/>
        <v>-3589.5599999999981</v>
      </c>
      <c r="CQ538" s="221"/>
      <c r="CR538" s="501"/>
      <c r="CT538" s="536"/>
    </row>
    <row r="539" spans="1:98" s="7" customFormat="1">
      <c r="A539" s="42" t="s">
        <v>1285</v>
      </c>
      <c r="B539" s="364" t="s">
        <v>1286</v>
      </c>
      <c r="C539" s="61" t="s">
        <v>1252</v>
      </c>
      <c r="D539" s="388" t="s">
        <v>1253</v>
      </c>
      <c r="E539" s="234">
        <v>1616</v>
      </c>
      <c r="F539" s="267"/>
      <c r="G539" s="57" t="s">
        <v>375</v>
      </c>
      <c r="H539" s="234" t="s">
        <v>1287</v>
      </c>
      <c r="I539" s="43"/>
      <c r="J539" s="500"/>
      <c r="K539" s="72">
        <f t="shared" si="793"/>
        <v>0</v>
      </c>
      <c r="L539" s="501"/>
      <c r="M539" s="505"/>
      <c r="N539" s="506"/>
      <c r="O539" s="75">
        <f t="shared" si="794"/>
        <v>0</v>
      </c>
      <c r="P539" s="508">
        <v>4910000</v>
      </c>
      <c r="Q539" s="504">
        <v>1.2E-2</v>
      </c>
      <c r="R539" s="88">
        <f t="shared" si="795"/>
        <v>58920</v>
      </c>
      <c r="S539" s="362"/>
      <c r="T539" s="512">
        <v>58920</v>
      </c>
      <c r="U539" s="298"/>
      <c r="V539" s="88">
        <f t="shared" si="806"/>
        <v>0</v>
      </c>
      <c r="W539" s="507">
        <v>4910000</v>
      </c>
      <c r="X539" s="347">
        <v>1.32E-2</v>
      </c>
      <c r="Y539" s="88">
        <f t="shared" si="796"/>
        <v>64812</v>
      </c>
      <c r="Z539" s="88"/>
      <c r="AA539" s="512">
        <v>64812</v>
      </c>
      <c r="AB539" s="515"/>
      <c r="AC539" s="88">
        <f t="shared" si="812"/>
        <v>0</v>
      </c>
      <c r="AD539" s="507">
        <v>4910000</v>
      </c>
      <c r="AE539" s="514">
        <v>1.452E-2</v>
      </c>
      <c r="AF539" s="88">
        <f t="shared" si="816"/>
        <v>71293.2</v>
      </c>
      <c r="AG539" s="88"/>
      <c r="AH539" s="518">
        <v>71293.2</v>
      </c>
      <c r="AI539" s="515"/>
      <c r="AJ539" s="88">
        <f t="shared" si="798"/>
        <v>0</v>
      </c>
      <c r="AK539" s="507">
        <v>4910000</v>
      </c>
      <c r="AL539" s="347">
        <v>1.5972E-2</v>
      </c>
      <c r="AM539" s="88">
        <f t="shared" si="817"/>
        <v>78422.52</v>
      </c>
      <c r="AN539" s="519"/>
      <c r="AO539" s="518">
        <v>78422.52</v>
      </c>
      <c r="AP539" s="515"/>
      <c r="AQ539" s="88">
        <f t="shared" si="819"/>
        <v>0</v>
      </c>
      <c r="AR539" s="507">
        <v>4910000</v>
      </c>
      <c r="AS539" s="347">
        <v>1.7569000000000001E-2</v>
      </c>
      <c r="AT539" s="88">
        <f t="shared" si="818"/>
        <v>86263.790000000008</v>
      </c>
      <c r="AU539" s="88"/>
      <c r="AV539" s="518">
        <v>86263.79</v>
      </c>
      <c r="AW539" s="515"/>
      <c r="AX539" s="88">
        <f t="shared" si="820"/>
        <v>1.4551915228366852E-11</v>
      </c>
      <c r="AY539" s="507">
        <v>4910000</v>
      </c>
      <c r="AZ539" s="521">
        <v>1.8797999999999999E-2</v>
      </c>
      <c r="BA539" s="194">
        <f t="shared" si="803"/>
        <v>92298.18</v>
      </c>
      <c r="BB539" s="246"/>
      <c r="BC539" s="142">
        <v>0</v>
      </c>
      <c r="BD539" s="515"/>
      <c r="BE539" s="194">
        <f t="shared" si="813"/>
        <v>92298.18</v>
      </c>
      <c r="BF539" s="261">
        <v>0</v>
      </c>
      <c r="BG539" s="347">
        <v>1.9324999999999998E-2</v>
      </c>
      <c r="BH539" s="190">
        <f t="shared" si="814"/>
        <v>0</v>
      </c>
      <c r="BI539" s="88"/>
      <c r="BJ539" s="142">
        <v>0</v>
      </c>
      <c r="BK539" s="204"/>
      <c r="BL539" s="190">
        <f t="shared" si="807"/>
        <v>0</v>
      </c>
      <c r="BM539" s="261">
        <v>0</v>
      </c>
      <c r="BN539" s="347">
        <v>2.0871000000000001E-2</v>
      </c>
      <c r="BO539" s="190">
        <f t="shared" si="805"/>
        <v>0</v>
      </c>
      <c r="BP539" s="190"/>
      <c r="BQ539" s="526">
        <v>0</v>
      </c>
      <c r="BR539" s="527"/>
      <c r="BS539" s="190">
        <f t="shared" si="808"/>
        <v>0</v>
      </c>
      <c r="BT539" s="261">
        <v>0</v>
      </c>
      <c r="BU539" s="51">
        <v>2.3376000000000001E-2</v>
      </c>
      <c r="BV539" s="190">
        <f t="shared" si="809"/>
        <v>0</v>
      </c>
      <c r="BW539" s="190"/>
      <c r="BX539" s="531">
        <v>92298.18</v>
      </c>
      <c r="BY539" s="527"/>
      <c r="BZ539" s="190">
        <f t="shared" si="815"/>
        <v>-92298.18</v>
      </c>
      <c r="CA539" s="544">
        <v>0</v>
      </c>
      <c r="CB539" s="42">
        <v>2.4778000000000001E-2</v>
      </c>
      <c r="CC539" s="194">
        <f t="shared" si="810"/>
        <v>0</v>
      </c>
      <c r="CD539" s="190"/>
      <c r="CE539" s="142">
        <v>0</v>
      </c>
      <c r="CF539" s="204"/>
      <c r="CG539" s="194">
        <f t="shared" si="811"/>
        <v>0</v>
      </c>
      <c r="CH539" s="194"/>
      <c r="CI539" s="194"/>
      <c r="CJ539" s="194"/>
      <c r="CK539" s="194"/>
      <c r="CL539" s="142"/>
      <c r="CM539" s="218"/>
      <c r="CN539" s="194"/>
      <c r="CO539" s="469"/>
      <c r="CP539" s="220">
        <f t="shared" si="792"/>
        <v>1.4551915228366852E-11</v>
      </c>
      <c r="CQ539" s="221">
        <v>0</v>
      </c>
      <c r="CR539" s="501"/>
      <c r="CS539" s="535"/>
      <c r="CT539" s="536"/>
    </row>
    <row r="540" spans="1:98" s="7" customFormat="1">
      <c r="A540" s="42" t="s">
        <v>1288</v>
      </c>
      <c r="B540" s="500" t="s">
        <v>1289</v>
      </c>
      <c r="C540" s="501" t="s">
        <v>1252</v>
      </c>
      <c r="D540" s="388" t="s">
        <v>1253</v>
      </c>
      <c r="E540" s="234">
        <v>1648</v>
      </c>
      <c r="F540" s="267"/>
      <c r="G540" s="57" t="s">
        <v>45</v>
      </c>
      <c r="H540" s="504" t="s">
        <v>1290</v>
      </c>
      <c r="I540" s="43"/>
      <c r="J540" s="500"/>
      <c r="K540" s="72">
        <f t="shared" si="793"/>
        <v>0</v>
      </c>
      <c r="L540" s="501"/>
      <c r="M540" s="505"/>
      <c r="N540" s="506"/>
      <c r="O540" s="75">
        <f t="shared" si="794"/>
        <v>0</v>
      </c>
      <c r="P540" s="88">
        <v>14947000</v>
      </c>
      <c r="Q540" s="504">
        <v>1.2E-2</v>
      </c>
      <c r="R540" s="88">
        <f t="shared" si="795"/>
        <v>179364</v>
      </c>
      <c r="S540" s="362"/>
      <c r="T540" s="512">
        <v>179364</v>
      </c>
      <c r="U540" s="298"/>
      <c r="V540" s="88">
        <f t="shared" si="806"/>
        <v>0</v>
      </c>
      <c r="W540" s="507">
        <v>14947000</v>
      </c>
      <c r="X540" s="347">
        <v>1.32E-2</v>
      </c>
      <c r="Y540" s="88">
        <f t="shared" si="796"/>
        <v>197300.4</v>
      </c>
      <c r="Z540" s="88"/>
      <c r="AA540" s="512">
        <v>197300.4</v>
      </c>
      <c r="AB540" s="515"/>
      <c r="AC540" s="88">
        <f t="shared" si="812"/>
        <v>0</v>
      </c>
      <c r="AD540" s="507">
        <v>14947000</v>
      </c>
      <c r="AE540" s="514">
        <v>1.452E-2</v>
      </c>
      <c r="AF540" s="88">
        <f t="shared" si="816"/>
        <v>217030.44</v>
      </c>
      <c r="AG540" s="88"/>
      <c r="AH540" s="518">
        <v>217030.44</v>
      </c>
      <c r="AI540" s="520"/>
      <c r="AJ540" s="88">
        <f t="shared" si="798"/>
        <v>0</v>
      </c>
      <c r="AK540" s="507">
        <v>14947000</v>
      </c>
      <c r="AL540" s="347">
        <v>1.5972E-2</v>
      </c>
      <c r="AM540" s="88">
        <f t="shared" si="817"/>
        <v>238733.484</v>
      </c>
      <c r="AN540" s="519"/>
      <c r="AO540" s="518">
        <v>238733.48</v>
      </c>
      <c r="AP540" s="515"/>
      <c r="AQ540" s="88">
        <v>0</v>
      </c>
      <c r="AR540" s="507">
        <v>14947000</v>
      </c>
      <c r="AS540" s="347">
        <v>1.7569000000000001E-2</v>
      </c>
      <c r="AT540" s="88">
        <f t="shared" si="818"/>
        <v>262603.84299999999</v>
      </c>
      <c r="AU540" s="88"/>
      <c r="AV540" s="518">
        <v>262603.84000000003</v>
      </c>
      <c r="AW540" s="515"/>
      <c r="AX540" s="88">
        <v>0</v>
      </c>
      <c r="AY540" s="507">
        <v>14947000</v>
      </c>
      <c r="AZ540" s="521">
        <v>1.8797999999999999E-2</v>
      </c>
      <c r="BA540" s="194">
        <f t="shared" si="803"/>
        <v>280973.70600000001</v>
      </c>
      <c r="BB540" s="246"/>
      <c r="BC540" s="142">
        <v>191134.14</v>
      </c>
      <c r="BD540" s="515"/>
      <c r="BE540" s="194">
        <f t="shared" si="813"/>
        <v>89839.565999999992</v>
      </c>
      <c r="BF540" s="261">
        <v>9890000</v>
      </c>
      <c r="BG540" s="347">
        <v>1.9324999999999998E-2</v>
      </c>
      <c r="BH540" s="190">
        <f t="shared" si="814"/>
        <v>191124.24999999997</v>
      </c>
      <c r="BI540" s="88"/>
      <c r="BJ540" s="142">
        <v>191124.25</v>
      </c>
      <c r="BK540" s="204"/>
      <c r="BL540" s="190">
        <f t="shared" si="807"/>
        <v>0</v>
      </c>
      <c r="BM540" s="261">
        <v>9890000</v>
      </c>
      <c r="BN540" s="347">
        <v>2.0871000000000001E-2</v>
      </c>
      <c r="BO540" s="190">
        <f t="shared" si="805"/>
        <v>206414.19</v>
      </c>
      <c r="BP540" s="190"/>
      <c r="BQ540" s="526">
        <v>206414.19</v>
      </c>
      <c r="BR540" s="527"/>
      <c r="BS540" s="190">
        <f t="shared" si="808"/>
        <v>0</v>
      </c>
      <c r="BT540" s="261">
        <v>9890000</v>
      </c>
      <c r="BU540" s="51">
        <v>2.3376000000000001E-2</v>
      </c>
      <c r="BV540" s="190">
        <f t="shared" si="809"/>
        <v>231188.64</v>
      </c>
      <c r="BW540" s="190"/>
      <c r="BX540" s="531">
        <v>231188.64</v>
      </c>
      <c r="BY540" s="527"/>
      <c r="BZ540" s="190">
        <f t="shared" si="815"/>
        <v>0</v>
      </c>
      <c r="CA540" s="453">
        <v>9890000</v>
      </c>
      <c r="CB540" s="42">
        <v>2.4778000000000001E-2</v>
      </c>
      <c r="CC540" s="194">
        <f t="shared" si="810"/>
        <v>245054.42</v>
      </c>
      <c r="CD540" s="190"/>
      <c r="CE540" s="142">
        <v>334893.99</v>
      </c>
      <c r="CF540" s="204"/>
      <c r="CG540" s="208">
        <f t="shared" si="811"/>
        <v>-89839.569999999978</v>
      </c>
      <c r="CH540" s="208"/>
      <c r="CI540" s="208"/>
      <c r="CJ540" s="208"/>
      <c r="CK540" s="208"/>
      <c r="CL540" s="223"/>
      <c r="CM540" s="224"/>
      <c r="CN540" s="208"/>
      <c r="CO540" s="469"/>
      <c r="CP540" s="220">
        <f t="shared" si="792"/>
        <v>-3.999999986262992E-3</v>
      </c>
      <c r="CQ540" s="221">
        <v>0</v>
      </c>
      <c r="CR540" s="61"/>
      <c r="CT540" s="536"/>
    </row>
    <row r="541" spans="1:98" s="7" customFormat="1">
      <c r="A541" s="42" t="s">
        <v>1291</v>
      </c>
      <c r="B541" s="500" t="s">
        <v>1292</v>
      </c>
      <c r="C541" s="501" t="s">
        <v>1293</v>
      </c>
      <c r="D541" s="388" t="s">
        <v>1253</v>
      </c>
      <c r="E541" s="234">
        <v>30</v>
      </c>
      <c r="F541" s="267"/>
      <c r="G541" s="57" t="s">
        <v>1294</v>
      </c>
      <c r="H541" s="504" t="s">
        <v>1295</v>
      </c>
      <c r="I541" s="43"/>
      <c r="J541" s="500"/>
      <c r="K541" s="72">
        <f t="shared" si="793"/>
        <v>0</v>
      </c>
      <c r="L541" s="501"/>
      <c r="M541" s="505"/>
      <c r="N541" s="506"/>
      <c r="O541" s="75">
        <f t="shared" si="794"/>
        <v>0</v>
      </c>
      <c r="P541" s="88"/>
      <c r="Q541" s="504"/>
      <c r="R541" s="88">
        <f t="shared" si="795"/>
        <v>0</v>
      </c>
      <c r="S541" s="362"/>
      <c r="T541" s="512"/>
      <c r="U541" s="298"/>
      <c r="V541" s="88">
        <f t="shared" si="806"/>
        <v>0</v>
      </c>
      <c r="W541" s="507"/>
      <c r="X541" s="347">
        <v>1.32E-2</v>
      </c>
      <c r="Y541" s="88">
        <f t="shared" si="796"/>
        <v>0</v>
      </c>
      <c r="Z541" s="88"/>
      <c r="AA541" s="512"/>
      <c r="AB541" s="515"/>
      <c r="AC541" s="88">
        <f t="shared" si="812"/>
        <v>0</v>
      </c>
      <c r="AD541" s="507"/>
      <c r="AE541" s="514">
        <v>1.452E-2</v>
      </c>
      <c r="AF541" s="88">
        <f t="shared" si="816"/>
        <v>0</v>
      </c>
      <c r="AG541" s="88"/>
      <c r="AH541" s="518"/>
      <c r="AI541" s="520"/>
      <c r="AJ541" s="88">
        <f t="shared" si="798"/>
        <v>0</v>
      </c>
      <c r="AK541" s="507"/>
      <c r="AL541" s="347">
        <v>1.5972E-2</v>
      </c>
      <c r="AM541" s="88">
        <f t="shared" si="817"/>
        <v>0</v>
      </c>
      <c r="AN541" s="519"/>
      <c r="AO541" s="518"/>
      <c r="AP541" s="515"/>
      <c r="AQ541" s="88">
        <f t="shared" ref="AQ541:AQ547" si="821">AM541-AO541-AN541</f>
        <v>0</v>
      </c>
      <c r="AR541" s="507"/>
      <c r="AS541" s="347">
        <v>1.7569000000000001E-2</v>
      </c>
      <c r="AT541" s="88">
        <f t="shared" si="818"/>
        <v>0</v>
      </c>
      <c r="AU541" s="88"/>
      <c r="AV541" s="518"/>
      <c r="AW541" s="515"/>
      <c r="AX541" s="88">
        <f t="shared" ref="AX541:AX547" si="822">AT541-AV541-AU541</f>
        <v>0</v>
      </c>
      <c r="AY541" s="507">
        <v>170000</v>
      </c>
      <c r="AZ541" s="521">
        <v>9.3989999999999994E-3</v>
      </c>
      <c r="BA541" s="194">
        <f t="shared" si="803"/>
        <v>1597.83</v>
      </c>
      <c r="BB541" s="246">
        <f t="shared" ref="BB541:BB546" si="823">(AY541*AZ541)*75%</f>
        <v>1198.3724999999999</v>
      </c>
      <c r="BC541" s="142">
        <v>671.1</v>
      </c>
      <c r="BD541" s="515"/>
      <c r="BE541" s="194">
        <v>0</v>
      </c>
      <c r="BF541" s="261">
        <v>170000</v>
      </c>
      <c r="BG541" s="347">
        <v>1.9324999999999998E-2</v>
      </c>
      <c r="BH541" s="190">
        <f t="shared" si="814"/>
        <v>3285.2499999999995</v>
      </c>
      <c r="BI541" s="88"/>
      <c r="BJ541" s="142">
        <v>3285.25</v>
      </c>
      <c r="BK541" s="204"/>
      <c r="BL541" s="190">
        <f t="shared" si="807"/>
        <v>0</v>
      </c>
      <c r="BM541" s="261">
        <v>170000</v>
      </c>
      <c r="BN541" s="347">
        <v>2.0871000000000001E-2</v>
      </c>
      <c r="BO541" s="190">
        <f t="shared" si="805"/>
        <v>3548.07</v>
      </c>
      <c r="BP541" s="190"/>
      <c r="BQ541" s="526">
        <v>3548.07</v>
      </c>
      <c r="BR541" s="527"/>
      <c r="BS541" s="190">
        <f t="shared" si="808"/>
        <v>0</v>
      </c>
      <c r="BT541" s="261">
        <v>170000</v>
      </c>
      <c r="BU541" s="51">
        <v>2.3376000000000001E-2</v>
      </c>
      <c r="BV541" s="190">
        <f t="shared" si="809"/>
        <v>3973.92</v>
      </c>
      <c r="BW541" s="190"/>
      <c r="BX541" s="531">
        <v>3973.92</v>
      </c>
      <c r="BY541" s="527"/>
      <c r="BZ541" s="190">
        <f t="shared" si="815"/>
        <v>0</v>
      </c>
      <c r="CA541" s="453">
        <v>170000</v>
      </c>
      <c r="CB541" s="42">
        <v>2.4778000000000001E-2</v>
      </c>
      <c r="CC541" s="194">
        <f t="shared" si="810"/>
        <v>4212.26</v>
      </c>
      <c r="CD541" s="190"/>
      <c r="CE541" s="142">
        <v>4212.26</v>
      </c>
      <c r="CF541" s="204"/>
      <c r="CG541" s="194">
        <f t="shared" si="811"/>
        <v>0</v>
      </c>
      <c r="CH541" s="194"/>
      <c r="CI541" s="194"/>
      <c r="CJ541" s="194"/>
      <c r="CK541" s="194"/>
      <c r="CL541" s="142"/>
      <c r="CM541" s="218"/>
      <c r="CN541" s="194"/>
      <c r="CO541" s="469"/>
      <c r="CP541" s="220">
        <f t="shared" si="792"/>
        <v>0</v>
      </c>
      <c r="CQ541" s="221"/>
      <c r="CR541" s="501"/>
      <c r="CS541" s="227" t="s">
        <v>42</v>
      </c>
      <c r="CT541" s="536"/>
    </row>
    <row r="542" spans="1:98" s="7" customFormat="1" ht="30">
      <c r="A542" s="78" t="s">
        <v>1296</v>
      </c>
      <c r="B542" s="364" t="s">
        <v>1297</v>
      </c>
      <c r="C542" s="61" t="s">
        <v>1293</v>
      </c>
      <c r="D542" s="388" t="s">
        <v>1253</v>
      </c>
      <c r="E542" s="234">
        <v>33</v>
      </c>
      <c r="F542" s="267"/>
      <c r="G542" s="503" t="s">
        <v>45</v>
      </c>
      <c r="H542" s="234" t="s">
        <v>1298</v>
      </c>
      <c r="I542" s="52"/>
      <c r="J542" s="500"/>
      <c r="K542" s="72">
        <f t="shared" si="793"/>
        <v>0</v>
      </c>
      <c r="L542" s="501"/>
      <c r="M542" s="505"/>
      <c r="N542" s="506"/>
      <c r="O542" s="75">
        <f t="shared" si="794"/>
        <v>0</v>
      </c>
      <c r="P542" s="508">
        <v>0</v>
      </c>
      <c r="Q542" s="504"/>
      <c r="R542" s="88">
        <f t="shared" si="795"/>
        <v>0</v>
      </c>
      <c r="S542" s="362"/>
      <c r="T542" s="512"/>
      <c r="U542" s="298"/>
      <c r="V542" s="88">
        <f t="shared" si="806"/>
        <v>0</v>
      </c>
      <c r="W542" s="507">
        <v>10500</v>
      </c>
      <c r="X542" s="347">
        <v>1.32E-2</v>
      </c>
      <c r="Y542" s="88">
        <f t="shared" si="796"/>
        <v>138.6</v>
      </c>
      <c r="Z542" s="88"/>
      <c r="AA542" s="512"/>
      <c r="AB542" s="515"/>
      <c r="AC542" s="88">
        <f t="shared" si="812"/>
        <v>138.6</v>
      </c>
      <c r="AD542" s="507">
        <v>10500</v>
      </c>
      <c r="AE542" s="514">
        <v>1.452E-2</v>
      </c>
      <c r="AF542" s="88">
        <f t="shared" si="816"/>
        <v>152.46</v>
      </c>
      <c r="AG542" s="88"/>
      <c r="AH542" s="518"/>
      <c r="AI542" s="520"/>
      <c r="AJ542" s="88">
        <f t="shared" si="798"/>
        <v>152.46</v>
      </c>
      <c r="AK542" s="507">
        <v>10500</v>
      </c>
      <c r="AL542" s="347">
        <v>1.5972E-2</v>
      </c>
      <c r="AM542" s="88">
        <f t="shared" si="817"/>
        <v>167.70599999999999</v>
      </c>
      <c r="AN542" s="519"/>
      <c r="AO542" s="518"/>
      <c r="AP542" s="515"/>
      <c r="AQ542" s="88">
        <f t="shared" si="821"/>
        <v>167.70599999999999</v>
      </c>
      <c r="AR542" s="507">
        <v>10500</v>
      </c>
      <c r="AS542" s="347">
        <v>1.7569000000000001E-2</v>
      </c>
      <c r="AT542" s="88">
        <f t="shared" si="818"/>
        <v>184.47450000000001</v>
      </c>
      <c r="AU542" s="88"/>
      <c r="AV542" s="518"/>
      <c r="AW542" s="515"/>
      <c r="AX542" s="88">
        <f t="shared" si="822"/>
        <v>184.47450000000001</v>
      </c>
      <c r="AY542" s="507">
        <v>10500</v>
      </c>
      <c r="AZ542" s="521">
        <v>1.8797999999999999E-2</v>
      </c>
      <c r="BA542" s="194">
        <f t="shared" si="803"/>
        <v>197.37899999999999</v>
      </c>
      <c r="BB542" s="246"/>
      <c r="BC542" s="142"/>
      <c r="BD542" s="515"/>
      <c r="BE542" s="194">
        <f t="shared" ref="BE542:BE547" si="824">BA542-BC542-BB542</f>
        <v>197.37899999999999</v>
      </c>
      <c r="BF542" s="261">
        <v>10000</v>
      </c>
      <c r="BG542" s="347">
        <v>1.9324999999999998E-2</v>
      </c>
      <c r="BH542" s="190">
        <f t="shared" si="814"/>
        <v>193.24999999999997</v>
      </c>
      <c r="BI542" s="88"/>
      <c r="BJ542" s="142"/>
      <c r="BK542" s="204"/>
      <c r="BL542" s="190">
        <f t="shared" si="807"/>
        <v>193.24999999999997</v>
      </c>
      <c r="BM542" s="261">
        <v>10000</v>
      </c>
      <c r="BN542" s="347">
        <v>2.0871000000000001E-2</v>
      </c>
      <c r="BO542" s="190">
        <f t="shared" si="805"/>
        <v>208.71</v>
      </c>
      <c r="BP542" s="190"/>
      <c r="BQ542" s="526">
        <v>208.71</v>
      </c>
      <c r="BR542" s="527"/>
      <c r="BS542" s="190">
        <f t="shared" si="808"/>
        <v>0</v>
      </c>
      <c r="BT542" s="261">
        <v>10000</v>
      </c>
      <c r="BU542" s="51">
        <v>2.3376000000000001E-2</v>
      </c>
      <c r="BV542" s="190">
        <f t="shared" si="809"/>
        <v>233.76000000000002</v>
      </c>
      <c r="BW542" s="190"/>
      <c r="BX542" s="531">
        <v>1267.6300000000001</v>
      </c>
      <c r="BY542" s="527"/>
      <c r="BZ542" s="190">
        <f t="shared" si="815"/>
        <v>-1033.8700000000001</v>
      </c>
      <c r="CA542" s="454">
        <v>10000</v>
      </c>
      <c r="CB542" s="42">
        <v>2.4778000000000001E-2</v>
      </c>
      <c r="CC542" s="194">
        <f t="shared" si="810"/>
        <v>247.78</v>
      </c>
      <c r="CD542" s="190"/>
      <c r="CE542" s="142">
        <v>247.78</v>
      </c>
      <c r="CF542" s="204"/>
      <c r="CG542" s="194">
        <f t="shared" si="811"/>
        <v>0</v>
      </c>
      <c r="CH542" s="194"/>
      <c r="CI542" s="194"/>
      <c r="CJ542" s="194"/>
      <c r="CK542" s="194"/>
      <c r="CL542" s="142"/>
      <c r="CM542" s="218"/>
      <c r="CN542" s="194"/>
      <c r="CO542" s="469"/>
      <c r="CP542" s="220">
        <f t="shared" si="792"/>
        <v>-5.0000000010186341E-4</v>
      </c>
      <c r="CQ542" s="221">
        <v>0</v>
      </c>
      <c r="CR542" s="501"/>
      <c r="CT542" s="536"/>
    </row>
    <row r="543" spans="1:98" s="7" customFormat="1" ht="30">
      <c r="A543" s="78" t="s">
        <v>1299</v>
      </c>
      <c r="B543" s="364" t="s">
        <v>1297</v>
      </c>
      <c r="C543" s="61" t="s">
        <v>1293</v>
      </c>
      <c r="D543" s="388" t="s">
        <v>1253</v>
      </c>
      <c r="E543" s="234">
        <v>34</v>
      </c>
      <c r="F543" s="267"/>
      <c r="G543" s="503" t="s">
        <v>45</v>
      </c>
      <c r="H543" s="234" t="s">
        <v>1300</v>
      </c>
      <c r="I543" s="52"/>
      <c r="J543" s="500"/>
      <c r="K543" s="72">
        <f t="shared" si="793"/>
        <v>0</v>
      </c>
      <c r="L543" s="501"/>
      <c r="M543" s="505"/>
      <c r="N543" s="506"/>
      <c r="O543" s="75">
        <f t="shared" si="794"/>
        <v>0</v>
      </c>
      <c r="P543" s="508">
        <v>16000</v>
      </c>
      <c r="Q543" s="504">
        <v>1.2E-2</v>
      </c>
      <c r="R543" s="88">
        <f t="shared" si="795"/>
        <v>192</v>
      </c>
      <c r="S543" s="362"/>
      <c r="T543" s="512"/>
      <c r="U543" s="298"/>
      <c r="V543" s="88">
        <f t="shared" si="806"/>
        <v>192</v>
      </c>
      <c r="W543" s="88">
        <v>16000</v>
      </c>
      <c r="X543" s="347">
        <v>1.32E-2</v>
      </c>
      <c r="Y543" s="88">
        <f t="shared" si="796"/>
        <v>211.2</v>
      </c>
      <c r="Z543" s="88"/>
      <c r="AA543" s="512"/>
      <c r="AB543" s="515"/>
      <c r="AC543" s="88">
        <f t="shared" si="812"/>
        <v>211.2</v>
      </c>
      <c r="AD543" s="88">
        <v>16000</v>
      </c>
      <c r="AE543" s="514">
        <v>1.452E-2</v>
      </c>
      <c r="AF543" s="88">
        <f t="shared" si="816"/>
        <v>232.32</v>
      </c>
      <c r="AG543" s="88"/>
      <c r="AH543" s="518"/>
      <c r="AI543" s="520"/>
      <c r="AJ543" s="88">
        <f t="shared" si="798"/>
        <v>232.32</v>
      </c>
      <c r="AK543" s="88">
        <v>16000</v>
      </c>
      <c r="AL543" s="347">
        <v>1.5972E-2</v>
      </c>
      <c r="AM543" s="88">
        <f t="shared" si="817"/>
        <v>255.55199999999999</v>
      </c>
      <c r="AN543" s="519"/>
      <c r="AO543" s="518"/>
      <c r="AP543" s="515"/>
      <c r="AQ543" s="88">
        <f t="shared" si="821"/>
        <v>255.55199999999999</v>
      </c>
      <c r="AR543" s="88">
        <v>16000</v>
      </c>
      <c r="AS543" s="347">
        <v>1.7569000000000001E-2</v>
      </c>
      <c r="AT543" s="88">
        <f t="shared" si="818"/>
        <v>281.10400000000004</v>
      </c>
      <c r="AU543" s="88"/>
      <c r="AV543" s="518"/>
      <c r="AW543" s="515"/>
      <c r="AX543" s="88">
        <f t="shared" si="822"/>
        <v>281.10400000000004</v>
      </c>
      <c r="AY543" s="88">
        <v>16000</v>
      </c>
      <c r="AZ543" s="521">
        <v>1.8797999999999999E-2</v>
      </c>
      <c r="BA543" s="194">
        <f t="shared" si="803"/>
        <v>300.76799999999997</v>
      </c>
      <c r="BB543" s="246"/>
      <c r="BC543" s="142"/>
      <c r="BD543" s="515"/>
      <c r="BE543" s="194">
        <f t="shared" si="824"/>
        <v>300.76799999999997</v>
      </c>
      <c r="BF543" s="261">
        <v>10000</v>
      </c>
      <c r="BG543" s="347">
        <v>1.9324999999999998E-2</v>
      </c>
      <c r="BH543" s="190">
        <f t="shared" si="814"/>
        <v>193.24999999999997</v>
      </c>
      <c r="BI543" s="88"/>
      <c r="BJ543" s="142"/>
      <c r="BK543" s="204"/>
      <c r="BL543" s="190">
        <f t="shared" si="807"/>
        <v>193.24999999999997</v>
      </c>
      <c r="BM543" s="261">
        <v>10000</v>
      </c>
      <c r="BN543" s="347">
        <v>2.0871000000000001E-2</v>
      </c>
      <c r="BO543" s="190">
        <f t="shared" si="805"/>
        <v>208.71</v>
      </c>
      <c r="BP543" s="190"/>
      <c r="BQ543" s="526">
        <v>208.71</v>
      </c>
      <c r="BR543" s="527"/>
      <c r="BS543" s="190">
        <f t="shared" si="808"/>
        <v>0</v>
      </c>
      <c r="BT543" s="261">
        <v>10000</v>
      </c>
      <c r="BU543" s="51">
        <v>2.3376000000000001E-2</v>
      </c>
      <c r="BV543" s="190">
        <f t="shared" si="809"/>
        <v>233.76000000000002</v>
      </c>
      <c r="BW543" s="190"/>
      <c r="BX543" s="531">
        <v>1899.95</v>
      </c>
      <c r="BY543" s="527"/>
      <c r="BZ543" s="190">
        <f t="shared" si="815"/>
        <v>-1666.19</v>
      </c>
      <c r="CA543" s="454">
        <v>10000</v>
      </c>
      <c r="CB543" s="42">
        <v>2.4778000000000001E-2</v>
      </c>
      <c r="CC543" s="194">
        <f t="shared" si="810"/>
        <v>247.78</v>
      </c>
      <c r="CD543" s="190"/>
      <c r="CE543" s="142">
        <v>247.78</v>
      </c>
      <c r="CF543" s="204"/>
      <c r="CG543" s="194">
        <f t="shared" si="811"/>
        <v>0</v>
      </c>
      <c r="CH543" s="194"/>
      <c r="CI543" s="194"/>
      <c r="CJ543" s="194"/>
      <c r="CK543" s="194"/>
      <c r="CL543" s="142"/>
      <c r="CM543" s="218"/>
      <c r="CN543" s="194"/>
      <c r="CO543" s="469"/>
      <c r="CP543" s="220">
        <f t="shared" si="792"/>
        <v>3.9999999999054126E-3</v>
      </c>
      <c r="CQ543" s="221">
        <v>0</v>
      </c>
      <c r="CR543" s="501"/>
      <c r="CT543" s="536"/>
    </row>
    <row r="544" spans="1:98" s="7" customFormat="1" ht="30">
      <c r="A544" s="42"/>
      <c r="B544" s="364" t="s">
        <v>1301</v>
      </c>
      <c r="C544" s="61" t="s">
        <v>1293</v>
      </c>
      <c r="D544" s="388" t="s">
        <v>1253</v>
      </c>
      <c r="E544" s="234">
        <v>411</v>
      </c>
      <c r="F544" s="267"/>
      <c r="G544" s="41" t="s">
        <v>41</v>
      </c>
      <c r="H544" s="234" t="s">
        <v>1302</v>
      </c>
      <c r="I544" s="52"/>
      <c r="J544" s="500"/>
      <c r="K544" s="72">
        <f t="shared" si="793"/>
        <v>0</v>
      </c>
      <c r="L544" s="501"/>
      <c r="M544" s="505"/>
      <c r="N544" s="506"/>
      <c r="O544" s="75">
        <v>101.88</v>
      </c>
      <c r="P544" s="508">
        <v>185000</v>
      </c>
      <c r="Q544" s="504">
        <v>1.2E-2</v>
      </c>
      <c r="R544" s="88">
        <f t="shared" si="795"/>
        <v>2220</v>
      </c>
      <c r="S544" s="362"/>
      <c r="T544" s="512"/>
      <c r="U544" s="298"/>
      <c r="V544" s="88">
        <f t="shared" si="806"/>
        <v>2220</v>
      </c>
      <c r="W544" s="88">
        <v>185000</v>
      </c>
      <c r="X544" s="347">
        <v>1.32E-2</v>
      </c>
      <c r="Y544" s="88">
        <f t="shared" si="796"/>
        <v>2442</v>
      </c>
      <c r="Z544" s="88"/>
      <c r="AA544" s="512"/>
      <c r="AB544" s="515"/>
      <c r="AC544" s="88">
        <f t="shared" si="812"/>
        <v>2442</v>
      </c>
      <c r="AD544" s="88">
        <v>185000</v>
      </c>
      <c r="AE544" s="514">
        <v>1.452E-2</v>
      </c>
      <c r="AF544" s="88">
        <f t="shared" si="816"/>
        <v>2686.2</v>
      </c>
      <c r="AG544" s="88"/>
      <c r="AH544" s="518"/>
      <c r="AI544" s="520"/>
      <c r="AJ544" s="88">
        <f t="shared" si="798"/>
        <v>2686.2</v>
      </c>
      <c r="AK544" s="88">
        <v>185000</v>
      </c>
      <c r="AL544" s="347">
        <v>1.5972E-2</v>
      </c>
      <c r="AM544" s="88">
        <f t="shared" si="817"/>
        <v>2954.82</v>
      </c>
      <c r="AN544" s="519"/>
      <c r="AO544" s="518"/>
      <c r="AP544" s="515"/>
      <c r="AQ544" s="88">
        <f t="shared" si="821"/>
        <v>2954.82</v>
      </c>
      <c r="AR544" s="88">
        <v>185000</v>
      </c>
      <c r="AS544" s="347">
        <v>1.7569000000000001E-2</v>
      </c>
      <c r="AT544" s="88">
        <f t="shared" si="818"/>
        <v>3250.2650000000003</v>
      </c>
      <c r="AU544" s="88"/>
      <c r="AV544" s="518"/>
      <c r="AW544" s="515"/>
      <c r="AX544" s="88">
        <f t="shared" si="822"/>
        <v>3250.2650000000003</v>
      </c>
      <c r="AY544" s="88">
        <v>185000</v>
      </c>
      <c r="AZ544" s="521">
        <v>1.8797999999999999E-2</v>
      </c>
      <c r="BA544" s="194">
        <f t="shared" si="803"/>
        <v>3477.6299999999997</v>
      </c>
      <c r="BB544" s="246"/>
      <c r="BC544" s="142"/>
      <c r="BD544" s="515"/>
      <c r="BE544" s="194">
        <f t="shared" si="824"/>
        <v>3477.6299999999997</v>
      </c>
      <c r="BF544" s="261">
        <v>290000</v>
      </c>
      <c r="BG544" s="347">
        <v>1.9324999999999998E-2</v>
      </c>
      <c r="BH544" s="190">
        <f t="shared" si="814"/>
        <v>5604.2499999999991</v>
      </c>
      <c r="BI544" s="88"/>
      <c r="BJ544" s="142"/>
      <c r="BK544" s="204"/>
      <c r="BL544" s="190">
        <f t="shared" si="807"/>
        <v>5604.2499999999991</v>
      </c>
      <c r="BM544" s="261">
        <v>290000</v>
      </c>
      <c r="BN544" s="347">
        <v>2.0871000000000001E-2</v>
      </c>
      <c r="BO544" s="190">
        <f t="shared" si="805"/>
        <v>6052.59</v>
      </c>
      <c r="BP544" s="190"/>
      <c r="BQ544" s="526"/>
      <c r="BR544" s="527"/>
      <c r="BS544" s="190">
        <f t="shared" si="808"/>
        <v>6052.59</v>
      </c>
      <c r="BT544" s="261">
        <v>290000</v>
      </c>
      <c r="BU544" s="51">
        <v>2.3376000000000001E-2</v>
      </c>
      <c r="BV544" s="190">
        <f t="shared" si="809"/>
        <v>6779.04</v>
      </c>
      <c r="BW544" s="190"/>
      <c r="BX544" s="531"/>
      <c r="BY544" s="527"/>
      <c r="BZ544" s="190">
        <f t="shared" si="815"/>
        <v>6779.04</v>
      </c>
      <c r="CA544" s="418">
        <v>290000</v>
      </c>
      <c r="CB544" s="42">
        <v>2.4778000000000001E-2</v>
      </c>
      <c r="CC544" s="194">
        <f t="shared" si="810"/>
        <v>7185.6200000000008</v>
      </c>
      <c r="CD544" s="190"/>
      <c r="CE544" s="142">
        <v>42754.3</v>
      </c>
      <c r="CF544" s="204"/>
      <c r="CG544" s="208">
        <f t="shared" si="811"/>
        <v>-35568.68</v>
      </c>
      <c r="CH544" s="208"/>
      <c r="CI544" s="208"/>
      <c r="CJ544" s="208"/>
      <c r="CK544" s="208"/>
      <c r="CL544" s="223"/>
      <c r="CM544" s="224"/>
      <c r="CN544" s="208"/>
      <c r="CO544" s="469"/>
      <c r="CP544" s="220">
        <f t="shared" si="792"/>
        <v>-4.9999999973806553E-3</v>
      </c>
      <c r="CQ544" s="220">
        <v>0</v>
      </c>
      <c r="CR544" s="501"/>
      <c r="CS544" s="535"/>
      <c r="CT544" s="536"/>
    </row>
    <row r="545" spans="1:98" s="7" customFormat="1" ht="30">
      <c r="A545" s="51" t="s">
        <v>1303</v>
      </c>
      <c r="B545" s="364" t="s">
        <v>1301</v>
      </c>
      <c r="C545" s="61" t="s">
        <v>1293</v>
      </c>
      <c r="D545" s="388" t="s">
        <v>1253</v>
      </c>
      <c r="E545" s="234">
        <v>593</v>
      </c>
      <c r="F545" s="501"/>
      <c r="G545" s="501" t="s">
        <v>66</v>
      </c>
      <c r="H545" s="234" t="s">
        <v>1304</v>
      </c>
      <c r="I545" s="52"/>
      <c r="J545" s="500"/>
      <c r="K545" s="72">
        <f t="shared" si="793"/>
        <v>0</v>
      </c>
      <c r="L545" s="501"/>
      <c r="M545" s="505"/>
      <c r="N545" s="506"/>
      <c r="O545" s="75">
        <f t="shared" ref="O545:O570" si="825">K545-L545-M545</f>
        <v>0</v>
      </c>
      <c r="P545" s="508">
        <v>29500</v>
      </c>
      <c r="Q545" s="504">
        <v>6.0000000000000001E-3</v>
      </c>
      <c r="R545" s="88">
        <f t="shared" si="795"/>
        <v>177</v>
      </c>
      <c r="S545" s="88">
        <f>(P545*Q545)*75%</f>
        <v>132.75</v>
      </c>
      <c r="T545" s="512"/>
      <c r="U545" s="298"/>
      <c r="V545" s="88">
        <v>44.88</v>
      </c>
      <c r="W545" s="507">
        <v>29500</v>
      </c>
      <c r="X545" s="347">
        <v>1.65E-3</v>
      </c>
      <c r="Y545" s="88">
        <f t="shared" si="796"/>
        <v>48.674999999999997</v>
      </c>
      <c r="Z545" s="88">
        <f>(W545*X545)*75%</f>
        <v>36.506249999999994</v>
      </c>
      <c r="AA545" s="512"/>
      <c r="AB545" s="515"/>
      <c r="AC545" s="88">
        <v>48.67</v>
      </c>
      <c r="AD545" s="507">
        <v>29500</v>
      </c>
      <c r="AE545" s="347">
        <v>7.26E-3</v>
      </c>
      <c r="AF545" s="88">
        <f t="shared" si="816"/>
        <v>214.17</v>
      </c>
      <c r="AG545" s="88">
        <f>(AD545*AE545)*75%</f>
        <v>160.6275</v>
      </c>
      <c r="AH545" s="518"/>
      <c r="AI545" s="520"/>
      <c r="AJ545" s="88">
        <f t="shared" si="798"/>
        <v>53.54249999999999</v>
      </c>
      <c r="AK545" s="507">
        <v>29500</v>
      </c>
      <c r="AL545" s="347">
        <v>1.9970000000000001E-3</v>
      </c>
      <c r="AM545" s="88">
        <f t="shared" si="817"/>
        <v>58.911500000000004</v>
      </c>
      <c r="AN545" s="519"/>
      <c r="AO545" s="518"/>
      <c r="AP545" s="515"/>
      <c r="AQ545" s="88">
        <f t="shared" si="821"/>
        <v>58.911500000000004</v>
      </c>
      <c r="AR545" s="507">
        <v>29500</v>
      </c>
      <c r="AS545" s="347">
        <v>8.7849999999999994E-3</v>
      </c>
      <c r="AT545" s="88">
        <f t="shared" si="818"/>
        <v>259.15749999999997</v>
      </c>
      <c r="AU545" s="88">
        <f>(AR545*AS545)*75%</f>
        <v>194.36812499999996</v>
      </c>
      <c r="AV545" s="518"/>
      <c r="AW545" s="515"/>
      <c r="AX545" s="88">
        <f t="shared" si="822"/>
        <v>64.789375000000007</v>
      </c>
      <c r="AY545" s="507">
        <v>29500</v>
      </c>
      <c r="AZ545" s="521">
        <v>9.3989999999999994E-3</v>
      </c>
      <c r="BA545" s="194">
        <f t="shared" si="803"/>
        <v>277.27049999999997</v>
      </c>
      <c r="BB545" s="246">
        <f t="shared" si="823"/>
        <v>207.95287499999998</v>
      </c>
      <c r="BC545" s="142"/>
      <c r="BD545" s="515"/>
      <c r="BE545" s="194">
        <f t="shared" si="824"/>
        <v>69.317624999999992</v>
      </c>
      <c r="BF545" s="261">
        <v>330000</v>
      </c>
      <c r="BG545" s="347">
        <v>6.0200000000000002E-3</v>
      </c>
      <c r="BH545" s="190">
        <f t="shared" si="814"/>
        <v>1986.6000000000001</v>
      </c>
      <c r="BI545" s="88">
        <f t="shared" ref="BI545:BI549" si="826">(BF545*BG545)*75%</f>
        <v>1489.95</v>
      </c>
      <c r="BJ545" s="142"/>
      <c r="BK545" s="204"/>
      <c r="BL545" s="190">
        <f t="shared" si="807"/>
        <v>496.65000000000009</v>
      </c>
      <c r="BM545" s="261">
        <v>330000</v>
      </c>
      <c r="BN545" s="347">
        <v>6.502E-3</v>
      </c>
      <c r="BO545" s="190">
        <f t="shared" si="805"/>
        <v>2145.66</v>
      </c>
      <c r="BP545" s="190">
        <f t="shared" ref="BP545:BP549" si="827">(BM545*BN545)*75%</f>
        <v>1609.2449999999999</v>
      </c>
      <c r="BQ545" s="526">
        <v>536.41499999999996</v>
      </c>
      <c r="BR545" s="527"/>
      <c r="BS545" s="190">
        <f t="shared" si="808"/>
        <v>0</v>
      </c>
      <c r="BT545" s="261">
        <v>330000</v>
      </c>
      <c r="BU545" s="51">
        <v>7.2820000000000003E-3</v>
      </c>
      <c r="BV545" s="190">
        <f t="shared" si="809"/>
        <v>2403.06</v>
      </c>
      <c r="BW545" s="190">
        <f t="shared" ref="BW545:BW549" si="828">(BT545*BU545)*75%</f>
        <v>1802.2950000000001</v>
      </c>
      <c r="BX545" s="531">
        <v>1437.52</v>
      </c>
      <c r="BY545" s="527"/>
      <c r="BZ545" s="190">
        <f t="shared" si="815"/>
        <v>-836.75500000000011</v>
      </c>
      <c r="CA545" s="545">
        <v>330000</v>
      </c>
      <c r="CB545" s="42">
        <v>2.4778000000000001E-2</v>
      </c>
      <c r="CC545" s="194">
        <f t="shared" si="810"/>
        <v>8176.7400000000007</v>
      </c>
      <c r="CD545" s="190"/>
      <c r="CE545" s="142"/>
      <c r="CF545" s="204"/>
      <c r="CG545" s="194">
        <f t="shared" si="811"/>
        <v>8176.7400000000007</v>
      </c>
      <c r="CH545" s="194"/>
      <c r="CI545" s="194"/>
      <c r="CJ545" s="194"/>
      <c r="CK545" s="194"/>
      <c r="CL545" s="222">
        <v>8176.74</v>
      </c>
      <c r="CM545" s="218"/>
      <c r="CN545" s="194">
        <f t="shared" ref="CN545:CN549" si="829">CJ545-CK545-CL545</f>
        <v>-8176.74</v>
      </c>
      <c r="CO545" s="469"/>
      <c r="CP545" s="220">
        <f t="shared" si="792"/>
        <v>6.0000000012223609E-3</v>
      </c>
      <c r="CQ545" s="220"/>
      <c r="CR545" s="501"/>
      <c r="CS545" s="535"/>
      <c r="CT545" s="536"/>
    </row>
    <row r="546" spans="1:98" s="7" customFormat="1" ht="45">
      <c r="A546" s="51" t="s">
        <v>1305</v>
      </c>
      <c r="B546" s="364" t="s">
        <v>1306</v>
      </c>
      <c r="C546" s="61" t="s">
        <v>1293</v>
      </c>
      <c r="D546" s="388" t="s">
        <v>1253</v>
      </c>
      <c r="E546" s="234">
        <v>595</v>
      </c>
      <c r="F546" s="234"/>
      <c r="G546" s="47" t="s">
        <v>66</v>
      </c>
      <c r="H546" s="234" t="s">
        <v>1307</v>
      </c>
      <c r="I546" s="52"/>
      <c r="J546" s="500"/>
      <c r="K546" s="72">
        <f t="shared" si="793"/>
        <v>0</v>
      </c>
      <c r="L546" s="501"/>
      <c r="M546" s="505"/>
      <c r="N546" s="506"/>
      <c r="O546" s="75">
        <f t="shared" si="825"/>
        <v>0</v>
      </c>
      <c r="P546" s="508">
        <v>103500</v>
      </c>
      <c r="Q546" s="504">
        <v>6.0000000000000001E-3</v>
      </c>
      <c r="R546" s="88">
        <f t="shared" si="795"/>
        <v>621</v>
      </c>
      <c r="S546" s="88">
        <f>(P546*Q546)*75%</f>
        <v>465.75</v>
      </c>
      <c r="T546" s="512"/>
      <c r="U546" s="298"/>
      <c r="V546" s="88">
        <v>187.75</v>
      </c>
      <c r="W546" s="507">
        <v>103500</v>
      </c>
      <c r="X546" s="347">
        <v>1.65E-3</v>
      </c>
      <c r="Y546" s="88">
        <f t="shared" si="796"/>
        <v>170.77500000000001</v>
      </c>
      <c r="Z546" s="88">
        <f>(W546*X546)*75%</f>
        <v>128.08125000000001</v>
      </c>
      <c r="AA546" s="512"/>
      <c r="AB546" s="515"/>
      <c r="AC546" s="88">
        <v>170.77</v>
      </c>
      <c r="AD546" s="507">
        <v>103500</v>
      </c>
      <c r="AE546" s="347">
        <v>7.26E-3</v>
      </c>
      <c r="AF546" s="88">
        <f t="shared" si="816"/>
        <v>751.41</v>
      </c>
      <c r="AG546" s="88">
        <f>(AD546*AE546)*75%</f>
        <v>563.5575</v>
      </c>
      <c r="AH546" s="518"/>
      <c r="AI546" s="520"/>
      <c r="AJ546" s="88">
        <f t="shared" si="798"/>
        <v>187.85249999999996</v>
      </c>
      <c r="AK546" s="507">
        <v>103500</v>
      </c>
      <c r="AL546" s="347">
        <v>1.9970000000000001E-3</v>
      </c>
      <c r="AM546" s="88">
        <f t="shared" si="817"/>
        <v>206.68950000000001</v>
      </c>
      <c r="AN546" s="519"/>
      <c r="AO546" s="518"/>
      <c r="AP546" s="515"/>
      <c r="AQ546" s="88">
        <f t="shared" si="821"/>
        <v>206.68950000000001</v>
      </c>
      <c r="AR546" s="507">
        <v>103500</v>
      </c>
      <c r="AS546" s="347">
        <v>8.7849999999999994E-3</v>
      </c>
      <c r="AT546" s="88">
        <f t="shared" si="818"/>
        <v>909.24749999999995</v>
      </c>
      <c r="AU546" s="88">
        <f>(AR546*AS546)*75%</f>
        <v>681.93562499999996</v>
      </c>
      <c r="AV546" s="518"/>
      <c r="AW546" s="515"/>
      <c r="AX546" s="88">
        <f t="shared" si="822"/>
        <v>227.31187499999999</v>
      </c>
      <c r="AY546" s="507">
        <v>103500</v>
      </c>
      <c r="AZ546" s="521">
        <v>9.3989999999999994E-3</v>
      </c>
      <c r="BA546" s="194">
        <f t="shared" si="803"/>
        <v>972.79649999999992</v>
      </c>
      <c r="BB546" s="246">
        <f t="shared" si="823"/>
        <v>729.59737499999994</v>
      </c>
      <c r="BC546" s="142"/>
      <c r="BD546" s="515"/>
      <c r="BE546" s="194">
        <f t="shared" si="824"/>
        <v>243.19912499999998</v>
      </c>
      <c r="BF546" s="261">
        <v>390000</v>
      </c>
      <c r="BG546" s="347">
        <v>6.0200000000000002E-3</v>
      </c>
      <c r="BH546" s="190">
        <f t="shared" si="814"/>
        <v>2347.8000000000002</v>
      </c>
      <c r="BI546" s="88">
        <f t="shared" si="826"/>
        <v>1760.8500000000001</v>
      </c>
      <c r="BJ546" s="142"/>
      <c r="BK546" s="204"/>
      <c r="BL546" s="190">
        <f t="shared" si="807"/>
        <v>586.95000000000005</v>
      </c>
      <c r="BM546" s="261">
        <v>390000</v>
      </c>
      <c r="BN546" s="347">
        <v>6.502E-3</v>
      </c>
      <c r="BO546" s="190">
        <f t="shared" si="805"/>
        <v>2535.7800000000002</v>
      </c>
      <c r="BP546" s="190">
        <f t="shared" si="827"/>
        <v>1901.835</v>
      </c>
      <c r="BQ546" s="526">
        <v>633.94500000000005</v>
      </c>
      <c r="BR546" s="527"/>
      <c r="BS546" s="190">
        <f t="shared" si="808"/>
        <v>0</v>
      </c>
      <c r="BT546" s="261">
        <v>390000</v>
      </c>
      <c r="BU546" s="51">
        <v>7.2820000000000003E-3</v>
      </c>
      <c r="BV546" s="190">
        <f t="shared" si="809"/>
        <v>2839.98</v>
      </c>
      <c r="BW546" s="190">
        <f t="shared" si="828"/>
        <v>2129.9850000000001</v>
      </c>
      <c r="BX546" s="531">
        <v>2520.5100000000002</v>
      </c>
      <c r="BY546" s="527"/>
      <c r="BZ546" s="190">
        <f t="shared" si="815"/>
        <v>-1810.5150000000003</v>
      </c>
      <c r="CA546" s="545">
        <v>390000</v>
      </c>
      <c r="CB546" s="42">
        <v>2.4778000000000001E-2</v>
      </c>
      <c r="CC546" s="194">
        <f t="shared" si="810"/>
        <v>9663.42</v>
      </c>
      <c r="CD546" s="190"/>
      <c r="CE546" s="142"/>
      <c r="CF546" s="204"/>
      <c r="CG546" s="194">
        <f t="shared" si="811"/>
        <v>9663.42</v>
      </c>
      <c r="CH546" s="194"/>
      <c r="CI546" s="194"/>
      <c r="CJ546" s="194"/>
      <c r="CK546" s="194"/>
      <c r="CL546" s="222">
        <v>9663.42</v>
      </c>
      <c r="CM546" s="218"/>
      <c r="CN546" s="194">
        <f t="shared" si="829"/>
        <v>-9663.42</v>
      </c>
      <c r="CO546" s="469"/>
      <c r="CP546" s="220">
        <f t="shared" si="792"/>
        <v>7.9999999998108251E-3</v>
      </c>
      <c r="CQ546" s="220"/>
      <c r="CR546" s="501"/>
      <c r="CS546" s="535"/>
      <c r="CT546" s="536"/>
    </row>
    <row r="547" spans="1:98" s="7" customFormat="1">
      <c r="A547" s="51" t="s">
        <v>1308</v>
      </c>
      <c r="B547" s="364" t="s">
        <v>1309</v>
      </c>
      <c r="C547" s="61" t="s">
        <v>1293</v>
      </c>
      <c r="D547" s="388" t="s">
        <v>1253</v>
      </c>
      <c r="E547" s="234">
        <v>993</v>
      </c>
      <c r="F547" s="267"/>
      <c r="G547" s="61" t="s">
        <v>98</v>
      </c>
      <c r="H547" s="234" t="s">
        <v>1310</v>
      </c>
      <c r="I547" s="501"/>
      <c r="J547" s="500"/>
      <c r="K547" s="72">
        <f t="shared" si="793"/>
        <v>0</v>
      </c>
      <c r="L547" s="501"/>
      <c r="M547" s="505"/>
      <c r="N547" s="506"/>
      <c r="O547" s="75">
        <f t="shared" si="825"/>
        <v>0</v>
      </c>
      <c r="P547" s="508">
        <v>140500</v>
      </c>
      <c r="Q547" s="504">
        <v>1.2E-2</v>
      </c>
      <c r="R547" s="88">
        <f t="shared" si="795"/>
        <v>1686</v>
      </c>
      <c r="S547" s="235">
        <v>-132.5</v>
      </c>
      <c r="T547" s="512"/>
      <c r="U547" s="298"/>
      <c r="V547" s="88">
        <f t="shared" ref="V547:V570" si="830">R547-S547-T547</f>
        <v>1818.5</v>
      </c>
      <c r="W547" s="507">
        <v>140500</v>
      </c>
      <c r="X547" s="347">
        <v>1.32E-2</v>
      </c>
      <c r="Y547" s="88">
        <f t="shared" si="796"/>
        <v>1854.6</v>
      </c>
      <c r="Z547" s="88"/>
      <c r="AA547" s="512"/>
      <c r="AB547" s="515"/>
      <c r="AC547" s="88">
        <f t="shared" ref="AC547:AC567" si="831">Y547-Z547-AA547</f>
        <v>1854.6</v>
      </c>
      <c r="AD547" s="507">
        <v>140500</v>
      </c>
      <c r="AE547" s="514">
        <v>1.452E-2</v>
      </c>
      <c r="AF547" s="88">
        <f t="shared" si="816"/>
        <v>2040.06</v>
      </c>
      <c r="AG547" s="88"/>
      <c r="AH547" s="518"/>
      <c r="AI547" s="520"/>
      <c r="AJ547" s="88">
        <f t="shared" si="798"/>
        <v>2040.06</v>
      </c>
      <c r="AK547" s="507">
        <v>140500</v>
      </c>
      <c r="AL547" s="347">
        <v>1.5972E-2</v>
      </c>
      <c r="AM547" s="88">
        <f t="shared" si="817"/>
        <v>2244.0659999999998</v>
      </c>
      <c r="AN547" s="519"/>
      <c r="AO547" s="518"/>
      <c r="AP547" s="515"/>
      <c r="AQ547" s="88">
        <f t="shared" si="821"/>
        <v>2244.0659999999998</v>
      </c>
      <c r="AR547" s="507">
        <v>140500</v>
      </c>
      <c r="AS547" s="347">
        <v>1.7569000000000001E-2</v>
      </c>
      <c r="AT547" s="88">
        <f t="shared" si="818"/>
        <v>2468.4445000000001</v>
      </c>
      <c r="AU547" s="88"/>
      <c r="AV547" s="518"/>
      <c r="AW547" s="515"/>
      <c r="AX547" s="88">
        <f t="shared" si="822"/>
        <v>2468.4445000000001</v>
      </c>
      <c r="AY547" s="507">
        <v>140500</v>
      </c>
      <c r="AZ547" s="521">
        <v>1.8797999999999999E-2</v>
      </c>
      <c r="BA547" s="194">
        <f t="shared" si="803"/>
        <v>2641.1189999999997</v>
      </c>
      <c r="BB547" s="246"/>
      <c r="BC547" s="142"/>
      <c r="BD547" s="515"/>
      <c r="BE547" s="194">
        <f t="shared" si="824"/>
        <v>2641.1189999999997</v>
      </c>
      <c r="BF547" s="261">
        <v>20000</v>
      </c>
      <c r="BG547" s="347">
        <v>1.9324999999999998E-2</v>
      </c>
      <c r="BH547" s="190">
        <f t="shared" si="814"/>
        <v>386.49999999999994</v>
      </c>
      <c r="BI547" s="88"/>
      <c r="BJ547" s="142"/>
      <c r="BK547" s="204"/>
      <c r="BL547" s="190">
        <f t="shared" si="807"/>
        <v>386.49999999999994</v>
      </c>
      <c r="BM547" s="261">
        <v>20000</v>
      </c>
      <c r="BN547" s="347">
        <v>2.0871000000000001E-2</v>
      </c>
      <c r="BO547" s="190">
        <f t="shared" si="805"/>
        <v>417.42</v>
      </c>
      <c r="BP547" s="190"/>
      <c r="BQ547" s="526">
        <v>417.42</v>
      </c>
      <c r="BR547" s="527"/>
      <c r="BS547" s="190">
        <f t="shared" si="808"/>
        <v>0</v>
      </c>
      <c r="BT547" s="261">
        <v>20000</v>
      </c>
      <c r="BU547" s="51">
        <v>2.3376000000000001E-2</v>
      </c>
      <c r="BV547" s="190">
        <f t="shared" si="809"/>
        <v>467.52000000000004</v>
      </c>
      <c r="BW547" s="190"/>
      <c r="BX547" s="531">
        <v>13920.81</v>
      </c>
      <c r="BY547" s="527"/>
      <c r="BZ547" s="190">
        <f t="shared" si="815"/>
        <v>-13453.289999999999</v>
      </c>
      <c r="CA547" s="454">
        <v>20000</v>
      </c>
      <c r="CB547" s="42">
        <v>2.4778000000000001E-2</v>
      </c>
      <c r="CC547" s="194">
        <f t="shared" si="810"/>
        <v>495.56</v>
      </c>
      <c r="CD547" s="190"/>
      <c r="CE547" s="142">
        <v>495.56</v>
      </c>
      <c r="CF547" s="204"/>
      <c r="CG547" s="194">
        <f t="shared" si="811"/>
        <v>0</v>
      </c>
      <c r="CH547" s="194"/>
      <c r="CI547" s="194"/>
      <c r="CJ547" s="194"/>
      <c r="CK547" s="194"/>
      <c r="CL547" s="142"/>
      <c r="CM547" s="218"/>
      <c r="CN547" s="194"/>
      <c r="CO547" s="469"/>
      <c r="CP547" s="220">
        <f t="shared" si="792"/>
        <v>-5.0000000010186341E-4</v>
      </c>
      <c r="CQ547" s="221">
        <v>0</v>
      </c>
      <c r="CR547" s="501"/>
      <c r="CS547" s="535"/>
      <c r="CT547" s="536"/>
    </row>
    <row r="548" spans="1:98" s="7" customFormat="1">
      <c r="A548" s="51" t="s">
        <v>1311</v>
      </c>
      <c r="B548" s="364" t="s">
        <v>1312</v>
      </c>
      <c r="C548" s="61" t="s">
        <v>1313</v>
      </c>
      <c r="D548" s="388" t="s">
        <v>1253</v>
      </c>
      <c r="E548" s="234">
        <v>189</v>
      </c>
      <c r="F548" s="234"/>
      <c r="G548" s="47" t="s">
        <v>1314</v>
      </c>
      <c r="H548" s="234" t="s">
        <v>1315</v>
      </c>
      <c r="I548" s="52"/>
      <c r="J548" s="500"/>
      <c r="K548" s="72">
        <f t="shared" si="793"/>
        <v>0</v>
      </c>
      <c r="L548" s="501"/>
      <c r="M548" s="505"/>
      <c r="N548" s="506"/>
      <c r="O548" s="75">
        <f t="shared" si="825"/>
        <v>0</v>
      </c>
      <c r="P548" s="508">
        <v>0</v>
      </c>
      <c r="Q548" s="504"/>
      <c r="R548" s="88">
        <f t="shared" si="795"/>
        <v>0</v>
      </c>
      <c r="S548" s="362"/>
      <c r="T548" s="512"/>
      <c r="U548" s="298"/>
      <c r="V548" s="88">
        <f t="shared" si="830"/>
        <v>0</v>
      </c>
      <c r="W548" s="507">
        <v>0</v>
      </c>
      <c r="X548" s="347"/>
      <c r="Y548" s="88">
        <f t="shared" si="796"/>
        <v>0</v>
      </c>
      <c r="Z548" s="88"/>
      <c r="AA548" s="512"/>
      <c r="AB548" s="515"/>
      <c r="AC548" s="88">
        <f t="shared" si="831"/>
        <v>0</v>
      </c>
      <c r="AD548" s="507"/>
      <c r="AE548" s="347"/>
      <c r="AF548" s="88"/>
      <c r="AG548" s="88"/>
      <c r="AH548" s="518"/>
      <c r="AI548" s="520"/>
      <c r="AJ548" s="88">
        <f t="shared" si="798"/>
        <v>0</v>
      </c>
      <c r="AK548" s="507"/>
      <c r="AL548" s="347"/>
      <c r="AM548" s="88"/>
      <c r="AN548" s="519"/>
      <c r="AO548" s="518"/>
      <c r="AP548" s="515"/>
      <c r="AQ548" s="88"/>
      <c r="AR548" s="507"/>
      <c r="AS548" s="347"/>
      <c r="AT548" s="88"/>
      <c r="AU548" s="88"/>
      <c r="AV548" s="518"/>
      <c r="AW548" s="515"/>
      <c r="AX548" s="88">
        <v>0</v>
      </c>
      <c r="AY548" s="507"/>
      <c r="AZ548" s="521"/>
      <c r="BA548" s="194">
        <f t="shared" si="803"/>
        <v>0</v>
      </c>
      <c r="BB548" s="246"/>
      <c r="BC548" s="142"/>
      <c r="BD548" s="515"/>
      <c r="BE548" s="194"/>
      <c r="BF548" s="261">
        <v>40000</v>
      </c>
      <c r="BG548" s="347">
        <v>6.0200000000000002E-3</v>
      </c>
      <c r="BH548" s="190">
        <f t="shared" si="814"/>
        <v>240.8</v>
      </c>
      <c r="BI548" s="88">
        <f t="shared" si="826"/>
        <v>180.60000000000002</v>
      </c>
      <c r="BJ548" s="142"/>
      <c r="BK548" s="204"/>
      <c r="BL548" s="190">
        <f t="shared" si="807"/>
        <v>60.199999999999989</v>
      </c>
      <c r="BM548" s="261">
        <v>40000</v>
      </c>
      <c r="BN548" s="347">
        <v>6.502E-3</v>
      </c>
      <c r="BO548" s="190">
        <f t="shared" si="805"/>
        <v>260.08</v>
      </c>
      <c r="BP548" s="190">
        <f t="shared" si="827"/>
        <v>195.06</v>
      </c>
      <c r="BQ548" s="526">
        <v>65.02</v>
      </c>
      <c r="BR548" s="527"/>
      <c r="BS548" s="190">
        <f t="shared" si="808"/>
        <v>0</v>
      </c>
      <c r="BT548" s="261">
        <v>40000</v>
      </c>
      <c r="BU548" s="51">
        <v>7.2820000000000003E-3</v>
      </c>
      <c r="BV548" s="190">
        <f t="shared" si="809"/>
        <v>291.28000000000003</v>
      </c>
      <c r="BW548" s="190">
        <f t="shared" si="828"/>
        <v>218.46000000000004</v>
      </c>
      <c r="BX548" s="531">
        <v>133.02000000000001</v>
      </c>
      <c r="BY548" s="527"/>
      <c r="BZ548" s="190">
        <f t="shared" si="815"/>
        <v>-60.200000000000017</v>
      </c>
      <c r="CA548" s="454">
        <v>40000</v>
      </c>
      <c r="CB548" s="42">
        <v>7.3740000000000003E-3</v>
      </c>
      <c r="CC548" s="194">
        <f t="shared" si="810"/>
        <v>294.96000000000004</v>
      </c>
      <c r="CD548" s="190">
        <f>CC548*75%</f>
        <v>221.22000000000003</v>
      </c>
      <c r="CE548" s="142">
        <v>73.739999999999995</v>
      </c>
      <c r="CF548" s="204"/>
      <c r="CG548" s="194">
        <f t="shared" si="811"/>
        <v>0</v>
      </c>
      <c r="CH548" s="194"/>
      <c r="CI548" s="194"/>
      <c r="CJ548" s="194"/>
      <c r="CK548" s="194"/>
      <c r="CL548" s="142"/>
      <c r="CM548" s="218"/>
      <c r="CN548" s="194"/>
      <c r="CO548" s="469"/>
      <c r="CP548" s="220">
        <f t="shared" si="792"/>
        <v>-2.8421709430404007E-14</v>
      </c>
      <c r="CQ548" s="221">
        <v>0</v>
      </c>
      <c r="CR548" s="501"/>
      <c r="CS548" s="535"/>
    </row>
    <row r="549" spans="1:98" s="7" customFormat="1">
      <c r="A549" s="51" t="s">
        <v>1316</v>
      </c>
      <c r="B549" s="364" t="s">
        <v>1312</v>
      </c>
      <c r="C549" s="61" t="s">
        <v>1313</v>
      </c>
      <c r="D549" s="388" t="s">
        <v>1253</v>
      </c>
      <c r="E549" s="234">
        <v>190</v>
      </c>
      <c r="F549" s="501"/>
      <c r="G549" s="47" t="s">
        <v>1314</v>
      </c>
      <c r="H549" s="234" t="s">
        <v>1317</v>
      </c>
      <c r="I549" s="52"/>
      <c r="J549" s="500"/>
      <c r="K549" s="72">
        <f t="shared" si="793"/>
        <v>0</v>
      </c>
      <c r="L549" s="501"/>
      <c r="M549" s="505"/>
      <c r="N549" s="506"/>
      <c r="O549" s="75">
        <f t="shared" si="825"/>
        <v>0</v>
      </c>
      <c r="P549" s="508">
        <v>0</v>
      </c>
      <c r="Q549" s="504"/>
      <c r="R549" s="88">
        <f t="shared" si="795"/>
        <v>0</v>
      </c>
      <c r="S549" s="362"/>
      <c r="T549" s="512"/>
      <c r="U549" s="298"/>
      <c r="V549" s="88">
        <f t="shared" si="830"/>
        <v>0</v>
      </c>
      <c r="W549" s="507"/>
      <c r="X549" s="347"/>
      <c r="Y549" s="88">
        <f t="shared" si="796"/>
        <v>0</v>
      </c>
      <c r="Z549" s="88"/>
      <c r="AA549" s="512"/>
      <c r="AB549" s="515"/>
      <c r="AC549" s="88">
        <f t="shared" si="831"/>
        <v>0</v>
      </c>
      <c r="AD549" s="507"/>
      <c r="AE549" s="347"/>
      <c r="AF549" s="88"/>
      <c r="AG549" s="88"/>
      <c r="AH549" s="518"/>
      <c r="AI549" s="520"/>
      <c r="AJ549" s="88">
        <f t="shared" si="798"/>
        <v>0</v>
      </c>
      <c r="AK549" s="507"/>
      <c r="AL549" s="347"/>
      <c r="AM549" s="88"/>
      <c r="AN549" s="519"/>
      <c r="AO549" s="518"/>
      <c r="AP549" s="515"/>
      <c r="AQ549" s="88"/>
      <c r="AR549" s="507"/>
      <c r="AS549" s="347"/>
      <c r="AT549" s="88"/>
      <c r="AU549" s="88"/>
      <c r="AV549" s="518"/>
      <c r="AW549" s="515"/>
      <c r="AX549" s="88">
        <v>0</v>
      </c>
      <c r="AY549" s="507"/>
      <c r="AZ549" s="521"/>
      <c r="BA549" s="194">
        <f t="shared" si="803"/>
        <v>0</v>
      </c>
      <c r="BB549" s="246"/>
      <c r="BC549" s="142"/>
      <c r="BD549" s="515"/>
      <c r="BE549" s="194"/>
      <c r="BF549" s="261">
        <v>2490000</v>
      </c>
      <c r="BG549" s="347">
        <v>6.0200000000000002E-3</v>
      </c>
      <c r="BH549" s="190">
        <f t="shared" si="814"/>
        <v>14989.800000000001</v>
      </c>
      <c r="BI549" s="88">
        <f t="shared" si="826"/>
        <v>11242.35</v>
      </c>
      <c r="BJ549" s="142"/>
      <c r="BK549" s="204"/>
      <c r="BL549" s="190">
        <f t="shared" si="807"/>
        <v>3747.4500000000007</v>
      </c>
      <c r="BM549" s="261">
        <v>2490000</v>
      </c>
      <c r="BN549" s="347">
        <v>6.502E-3</v>
      </c>
      <c r="BO549" s="190">
        <f t="shared" si="805"/>
        <v>16189.98</v>
      </c>
      <c r="BP549" s="190">
        <f t="shared" si="827"/>
        <v>12142.485000000001</v>
      </c>
      <c r="BQ549" s="526">
        <v>4047.4949999999999</v>
      </c>
      <c r="BR549" s="527"/>
      <c r="BS549" s="190">
        <f t="shared" si="808"/>
        <v>0</v>
      </c>
      <c r="BT549" s="261">
        <v>2490000</v>
      </c>
      <c r="BU549" s="51">
        <v>7.2820000000000003E-3</v>
      </c>
      <c r="BV549" s="190">
        <f t="shared" si="809"/>
        <v>18132.18</v>
      </c>
      <c r="BW549" s="190">
        <f t="shared" si="828"/>
        <v>13599.135</v>
      </c>
      <c r="BX549" s="531">
        <v>8280.5</v>
      </c>
      <c r="BY549" s="527"/>
      <c r="BZ549" s="190">
        <f t="shared" si="815"/>
        <v>-3747.4549999999999</v>
      </c>
      <c r="CA549" s="545">
        <v>2490000</v>
      </c>
      <c r="CB549" s="42">
        <v>2.4778000000000001E-2</v>
      </c>
      <c r="CC549" s="194">
        <f t="shared" si="810"/>
        <v>61697.22</v>
      </c>
      <c r="CD549" s="190"/>
      <c r="CE549" s="142"/>
      <c r="CF549" s="204"/>
      <c r="CG549" s="194">
        <f t="shared" si="811"/>
        <v>61697.22</v>
      </c>
      <c r="CH549" s="194"/>
      <c r="CI549" s="194"/>
      <c r="CJ549" s="194"/>
      <c r="CK549" s="194"/>
      <c r="CL549" s="222">
        <v>61697.22</v>
      </c>
      <c r="CM549" s="218"/>
      <c r="CN549" s="194">
        <f t="shared" si="829"/>
        <v>-61697.22</v>
      </c>
      <c r="CO549" s="469"/>
      <c r="CP549" s="220">
        <f t="shared" si="792"/>
        <v>-4.9999999973806553E-3</v>
      </c>
      <c r="CQ549" s="220"/>
      <c r="CR549" s="501"/>
      <c r="CS549" s="535"/>
    </row>
    <row r="550" spans="1:98" s="7" customFormat="1">
      <c r="A550" s="51" t="s">
        <v>1318</v>
      </c>
      <c r="B550" s="500" t="s">
        <v>1319</v>
      </c>
      <c r="C550" s="501" t="s">
        <v>1313</v>
      </c>
      <c r="D550" s="388" t="s">
        <v>1253</v>
      </c>
      <c r="E550" s="234">
        <v>201</v>
      </c>
      <c r="F550" s="234"/>
      <c r="G550" s="47" t="s">
        <v>1314</v>
      </c>
      <c r="H550" s="504" t="s">
        <v>1320</v>
      </c>
      <c r="I550" s="43"/>
      <c r="J550" s="500"/>
      <c r="K550" s="72">
        <f t="shared" si="793"/>
        <v>0</v>
      </c>
      <c r="L550" s="501"/>
      <c r="M550" s="505"/>
      <c r="N550" s="506"/>
      <c r="O550" s="75">
        <f t="shared" si="825"/>
        <v>0</v>
      </c>
      <c r="P550" s="88">
        <v>486400</v>
      </c>
      <c r="Q550" s="504">
        <v>1.2E-2</v>
      </c>
      <c r="R550" s="88">
        <f t="shared" si="795"/>
        <v>5836.8</v>
      </c>
      <c r="S550" s="362"/>
      <c r="T550" s="512">
        <v>5836.8</v>
      </c>
      <c r="U550" s="298"/>
      <c r="V550" s="88">
        <f t="shared" si="830"/>
        <v>0</v>
      </c>
      <c r="W550" s="507">
        <v>486400</v>
      </c>
      <c r="X550" s="347">
        <v>1.32E-2</v>
      </c>
      <c r="Y550" s="88">
        <f t="shared" si="796"/>
        <v>6420.48</v>
      </c>
      <c r="Z550" s="88"/>
      <c r="AA550" s="512">
        <v>6420.48</v>
      </c>
      <c r="AB550" s="515"/>
      <c r="AC550" s="88">
        <f t="shared" si="831"/>
        <v>0</v>
      </c>
      <c r="AD550" s="507">
        <v>486400</v>
      </c>
      <c r="AE550" s="514">
        <v>1.452E-2</v>
      </c>
      <c r="AF550" s="88">
        <f>AD550*AE550</f>
        <v>7062.5280000000002</v>
      </c>
      <c r="AG550" s="88"/>
      <c r="AH550" s="518">
        <v>7062.52</v>
      </c>
      <c r="AI550" s="515"/>
      <c r="AJ550" s="88">
        <f t="shared" si="798"/>
        <v>7.9999999998108251E-3</v>
      </c>
      <c r="AK550" s="507">
        <v>486400</v>
      </c>
      <c r="AL550" s="347">
        <v>1.5972E-2</v>
      </c>
      <c r="AM550" s="88">
        <f>AK550*AL550</f>
        <v>7768.7808000000005</v>
      </c>
      <c r="AN550" s="519"/>
      <c r="AO550" s="518">
        <v>7768.78</v>
      </c>
      <c r="AP550" s="515"/>
      <c r="AQ550" s="88">
        <v>0</v>
      </c>
      <c r="AR550" s="507">
        <v>486400</v>
      </c>
      <c r="AS550" s="347">
        <v>1.7569000000000001E-2</v>
      </c>
      <c r="AT550" s="88">
        <f>AR550*AS550</f>
        <v>8545.5616000000009</v>
      </c>
      <c r="AU550" s="88"/>
      <c r="AV550" s="518">
        <v>8545.56</v>
      </c>
      <c r="AW550" s="515"/>
      <c r="AX550" s="88">
        <v>0</v>
      </c>
      <c r="AY550" s="507">
        <v>486400</v>
      </c>
      <c r="AZ550" s="521">
        <v>1.8797999999999999E-2</v>
      </c>
      <c r="BA550" s="194">
        <f t="shared" si="803"/>
        <v>9143.3472000000002</v>
      </c>
      <c r="BB550" s="246"/>
      <c r="BC550" s="142">
        <v>24930.54</v>
      </c>
      <c r="BD550" s="515"/>
      <c r="BE550" s="194">
        <f t="shared" ref="BE550:BE570" si="832">BA550-BC550-BB550</f>
        <v>-15787.192800000001</v>
      </c>
      <c r="BF550" s="261">
        <v>1290000</v>
      </c>
      <c r="BG550" s="347">
        <v>1.9324999999999998E-2</v>
      </c>
      <c r="BH550" s="190">
        <f t="shared" si="814"/>
        <v>24929.249999999996</v>
      </c>
      <c r="BI550" s="88"/>
      <c r="BJ550" s="142">
        <v>24929.25</v>
      </c>
      <c r="BK550" s="204"/>
      <c r="BL550" s="190">
        <f t="shared" si="807"/>
        <v>0</v>
      </c>
      <c r="BM550" s="261">
        <v>1290000</v>
      </c>
      <c r="BN550" s="347">
        <v>2.0871000000000001E-2</v>
      </c>
      <c r="BO550" s="190">
        <f t="shared" si="805"/>
        <v>26923.59</v>
      </c>
      <c r="BP550" s="190"/>
      <c r="BQ550" s="526">
        <v>26923.59</v>
      </c>
      <c r="BR550" s="527"/>
      <c r="BS550" s="190">
        <f t="shared" si="808"/>
        <v>0</v>
      </c>
      <c r="BT550" s="261">
        <v>1290000</v>
      </c>
      <c r="BU550" s="51">
        <v>2.3376000000000001E-2</v>
      </c>
      <c r="BV550" s="190">
        <f t="shared" si="809"/>
        <v>30155.040000000001</v>
      </c>
      <c r="BW550" s="190"/>
      <c r="BX550" s="531">
        <v>30155.040000000001</v>
      </c>
      <c r="BY550" s="527"/>
      <c r="BZ550" s="190">
        <f t="shared" si="815"/>
        <v>0</v>
      </c>
      <c r="CA550" s="419">
        <v>1290000</v>
      </c>
      <c r="CB550" s="42">
        <v>2.4778000000000001E-2</v>
      </c>
      <c r="CC550" s="194">
        <f t="shared" si="810"/>
        <v>31963.620000000003</v>
      </c>
      <c r="CD550" s="190"/>
      <c r="CE550" s="142">
        <v>31963.62</v>
      </c>
      <c r="CF550" s="204"/>
      <c r="CG550" s="194">
        <f t="shared" si="811"/>
        <v>0</v>
      </c>
      <c r="CH550" s="194"/>
      <c r="CI550" s="194"/>
      <c r="CJ550" s="194"/>
      <c r="CK550" s="194"/>
      <c r="CL550" s="142"/>
      <c r="CM550" s="218"/>
      <c r="CN550" s="194"/>
      <c r="CO550" s="469"/>
      <c r="CP550" s="220">
        <f t="shared" si="792"/>
        <v>-15787.184800000001</v>
      </c>
      <c r="CQ550" s="221"/>
      <c r="CR550" s="501"/>
      <c r="CS550" s="535"/>
    </row>
    <row r="551" spans="1:98" s="7" customFormat="1">
      <c r="A551" s="51" t="s">
        <v>1321</v>
      </c>
      <c r="B551" s="500" t="s">
        <v>1322</v>
      </c>
      <c r="C551" s="501" t="s">
        <v>1313</v>
      </c>
      <c r="D551" s="388" t="s">
        <v>1253</v>
      </c>
      <c r="E551" s="234">
        <v>207</v>
      </c>
      <c r="F551" s="234"/>
      <c r="G551" s="47" t="s">
        <v>1314</v>
      </c>
      <c r="H551" s="504" t="s">
        <v>1323</v>
      </c>
      <c r="I551" s="43"/>
      <c r="J551" s="500"/>
      <c r="K551" s="72">
        <f t="shared" si="793"/>
        <v>0</v>
      </c>
      <c r="L551" s="501"/>
      <c r="M551" s="505"/>
      <c r="N551" s="506"/>
      <c r="O551" s="75">
        <f t="shared" si="825"/>
        <v>0</v>
      </c>
      <c r="P551" s="88">
        <v>1963400</v>
      </c>
      <c r="Q551" s="504">
        <v>1.2E-2</v>
      </c>
      <c r="R551" s="88">
        <f t="shared" si="795"/>
        <v>23560.799999999999</v>
      </c>
      <c r="S551" s="362"/>
      <c r="T551" s="512">
        <v>23560.799999999999</v>
      </c>
      <c r="U551" s="298"/>
      <c r="V551" s="88">
        <f t="shared" si="830"/>
        <v>0</v>
      </c>
      <c r="W551" s="507">
        <v>1963400</v>
      </c>
      <c r="X551" s="347">
        <v>1.32E-2</v>
      </c>
      <c r="Y551" s="88">
        <f t="shared" si="796"/>
        <v>25916.880000000001</v>
      </c>
      <c r="Z551" s="88"/>
      <c r="AA551" s="512">
        <v>25916.880000000001</v>
      </c>
      <c r="AB551" s="515"/>
      <c r="AC551" s="88">
        <f t="shared" si="831"/>
        <v>0</v>
      </c>
      <c r="AD551" s="507">
        <v>1963400</v>
      </c>
      <c r="AE551" s="514">
        <v>1.452E-2</v>
      </c>
      <c r="AF551" s="88">
        <f>AD551*AE551</f>
        <v>28508.567999999999</v>
      </c>
      <c r="AG551" s="88"/>
      <c r="AH551" s="518">
        <v>28508.560000000001</v>
      </c>
      <c r="AI551" s="515"/>
      <c r="AJ551" s="88">
        <f t="shared" si="798"/>
        <v>7.9999999979918357E-3</v>
      </c>
      <c r="AK551" s="507">
        <v>1963400</v>
      </c>
      <c r="AL551" s="347">
        <v>1.5972E-2</v>
      </c>
      <c r="AM551" s="88">
        <f>AK551*AL551</f>
        <v>31359.424800000001</v>
      </c>
      <c r="AN551" s="519"/>
      <c r="AO551" s="518">
        <v>31359.42</v>
      </c>
      <c r="AP551" s="515"/>
      <c r="AQ551" s="88">
        <v>0</v>
      </c>
      <c r="AR551" s="507">
        <v>1963400</v>
      </c>
      <c r="AS551" s="347">
        <v>1.7569000000000001E-2</v>
      </c>
      <c r="AT551" s="88">
        <f>AR551*AS551</f>
        <v>34494.974600000001</v>
      </c>
      <c r="AU551" s="88"/>
      <c r="AV551" s="518">
        <v>34494.97</v>
      </c>
      <c r="AW551" s="515"/>
      <c r="AX551" s="88">
        <v>0</v>
      </c>
      <c r="AY551" s="507">
        <v>1963400</v>
      </c>
      <c r="AZ551" s="521">
        <v>1.8797999999999999E-2</v>
      </c>
      <c r="BA551" s="194">
        <f t="shared" si="803"/>
        <v>36907.993199999997</v>
      </c>
      <c r="BB551" s="246"/>
      <c r="BC551" s="142">
        <v>11015.82</v>
      </c>
      <c r="BD551" s="515"/>
      <c r="BE551" s="194">
        <f t="shared" si="832"/>
        <v>25892.173199999997</v>
      </c>
      <c r="BF551" s="261">
        <v>570000</v>
      </c>
      <c r="BG551" s="347">
        <v>1.9324999999999998E-2</v>
      </c>
      <c r="BH551" s="190">
        <f t="shared" si="814"/>
        <v>11015.25</v>
      </c>
      <c r="BI551" s="88"/>
      <c r="BJ551" s="142">
        <v>11015.25</v>
      </c>
      <c r="BK551" s="204"/>
      <c r="BL551" s="190">
        <f t="shared" si="807"/>
        <v>0</v>
      </c>
      <c r="BM551" s="261">
        <v>570000</v>
      </c>
      <c r="BN551" s="347">
        <v>2.0871000000000001E-2</v>
      </c>
      <c r="BO551" s="190">
        <f t="shared" si="805"/>
        <v>11896.470000000001</v>
      </c>
      <c r="BP551" s="190"/>
      <c r="BQ551" s="526">
        <v>11896.47</v>
      </c>
      <c r="BR551" s="527"/>
      <c r="BS551" s="190">
        <f t="shared" si="808"/>
        <v>0</v>
      </c>
      <c r="BT551" s="261">
        <v>570000</v>
      </c>
      <c r="BU551" s="51">
        <v>2.3376000000000001E-2</v>
      </c>
      <c r="BV551" s="190">
        <f t="shared" si="809"/>
        <v>13324.32</v>
      </c>
      <c r="BW551" s="190"/>
      <c r="BX551" s="531">
        <v>13324.32</v>
      </c>
      <c r="BY551" s="527"/>
      <c r="BZ551" s="190">
        <f t="shared" si="815"/>
        <v>0</v>
      </c>
      <c r="CA551" s="419">
        <v>570000</v>
      </c>
      <c r="CB551" s="42">
        <v>2.4778000000000001E-2</v>
      </c>
      <c r="CC551" s="194">
        <f t="shared" si="810"/>
        <v>14123.460000000001</v>
      </c>
      <c r="CD551" s="190"/>
      <c r="CE551" s="142">
        <v>40015.629999999997</v>
      </c>
      <c r="CF551" s="204"/>
      <c r="CG551" s="208">
        <f t="shared" si="811"/>
        <v>-25892.17</v>
      </c>
      <c r="CH551" s="208"/>
      <c r="CI551" s="208"/>
      <c r="CJ551" s="208"/>
      <c r="CK551" s="208"/>
      <c r="CL551" s="223"/>
      <c r="CM551" s="224"/>
      <c r="CN551" s="208"/>
      <c r="CO551" s="469"/>
      <c r="CP551" s="220">
        <f t="shared" si="792"/>
        <v>1.119999999718857E-2</v>
      </c>
      <c r="CQ551" s="221">
        <v>0</v>
      </c>
      <c r="CR551" s="61"/>
      <c r="CS551" s="535"/>
    </row>
    <row r="552" spans="1:98" s="7" customFormat="1">
      <c r="A552" s="51" t="s">
        <v>1324</v>
      </c>
      <c r="B552" s="364" t="s">
        <v>1312</v>
      </c>
      <c r="C552" s="61" t="s">
        <v>1313</v>
      </c>
      <c r="D552" s="388" t="s">
        <v>1253</v>
      </c>
      <c r="E552" s="234">
        <v>205</v>
      </c>
      <c r="F552" s="501"/>
      <c r="G552" s="47" t="s">
        <v>1314</v>
      </c>
      <c r="H552" s="234" t="s">
        <v>1325</v>
      </c>
      <c r="I552" s="52"/>
      <c r="J552" s="500"/>
      <c r="K552" s="72">
        <f t="shared" si="793"/>
        <v>0</v>
      </c>
      <c r="L552" s="501"/>
      <c r="M552" s="505"/>
      <c r="N552" s="506"/>
      <c r="O552" s="75">
        <f t="shared" si="825"/>
        <v>0</v>
      </c>
      <c r="P552" s="508">
        <v>0</v>
      </c>
      <c r="Q552" s="504"/>
      <c r="R552" s="88">
        <f t="shared" si="795"/>
        <v>0</v>
      </c>
      <c r="S552" s="362"/>
      <c r="T552" s="512"/>
      <c r="U552" s="298"/>
      <c r="V552" s="88">
        <f t="shared" si="830"/>
        <v>0</v>
      </c>
      <c r="W552" s="507"/>
      <c r="X552" s="347"/>
      <c r="Y552" s="88">
        <f t="shared" si="796"/>
        <v>0</v>
      </c>
      <c r="Z552" s="88"/>
      <c r="AA552" s="512"/>
      <c r="AB552" s="515"/>
      <c r="AC552" s="88">
        <f t="shared" si="831"/>
        <v>0</v>
      </c>
      <c r="AD552" s="507"/>
      <c r="AE552" s="347"/>
      <c r="AF552" s="88"/>
      <c r="AG552" s="88"/>
      <c r="AH552" s="518"/>
      <c r="AI552" s="515"/>
      <c r="AJ552" s="88">
        <f t="shared" si="798"/>
        <v>0</v>
      </c>
      <c r="AK552" s="507"/>
      <c r="AL552" s="347"/>
      <c r="AM552" s="88"/>
      <c r="AN552" s="519"/>
      <c r="AO552" s="518"/>
      <c r="AP552" s="515"/>
      <c r="AQ552" s="88"/>
      <c r="AR552" s="507"/>
      <c r="AS552" s="347"/>
      <c r="AT552" s="88"/>
      <c r="AU552" s="88"/>
      <c r="AV552" s="518"/>
      <c r="AW552" s="515"/>
      <c r="AX552" s="88">
        <v>0</v>
      </c>
      <c r="AY552" s="507"/>
      <c r="AZ552" s="521"/>
      <c r="BA552" s="194">
        <f t="shared" si="803"/>
        <v>0</v>
      </c>
      <c r="BB552" s="246"/>
      <c r="BC552" s="142"/>
      <c r="BD552" s="515"/>
      <c r="BE552" s="194">
        <f t="shared" si="832"/>
        <v>0</v>
      </c>
      <c r="BF552" s="261">
        <v>240000</v>
      </c>
      <c r="BG552" s="347">
        <v>6.0200000000000002E-3</v>
      </c>
      <c r="BH552" s="190">
        <f t="shared" si="814"/>
        <v>1444.8</v>
      </c>
      <c r="BI552" s="88">
        <f>(BF552*BG552)*75%</f>
        <v>1083.5999999999999</v>
      </c>
      <c r="BJ552" s="142"/>
      <c r="BK552" s="204"/>
      <c r="BL552" s="190">
        <f t="shared" si="807"/>
        <v>361.20000000000005</v>
      </c>
      <c r="BM552" s="261">
        <v>240000</v>
      </c>
      <c r="BN552" s="347">
        <v>6.502E-3</v>
      </c>
      <c r="BO552" s="190">
        <f t="shared" si="805"/>
        <v>1560.48</v>
      </c>
      <c r="BP552" s="190">
        <f>(BM552*BN552)*75%</f>
        <v>1170.3600000000001</v>
      </c>
      <c r="BQ552" s="526">
        <v>390.12</v>
      </c>
      <c r="BR552" s="527"/>
      <c r="BS552" s="190">
        <f t="shared" si="808"/>
        <v>0</v>
      </c>
      <c r="BT552" s="261">
        <v>240000</v>
      </c>
      <c r="BU552" s="51">
        <v>7.2820000000000003E-3</v>
      </c>
      <c r="BV552" s="190">
        <f t="shared" si="809"/>
        <v>1747.68</v>
      </c>
      <c r="BW552" s="190">
        <f>(BT552*BU552)*75%</f>
        <v>1310.76</v>
      </c>
      <c r="BX552" s="531">
        <v>798.12</v>
      </c>
      <c r="BY552" s="527"/>
      <c r="BZ552" s="190">
        <f t="shared" si="815"/>
        <v>-361.19999999999993</v>
      </c>
      <c r="CA552" s="376">
        <v>240000</v>
      </c>
      <c r="CB552" s="42">
        <v>2.4778000000000001E-2</v>
      </c>
      <c r="CC552" s="194">
        <f t="shared" si="810"/>
        <v>5946.72</v>
      </c>
      <c r="CD552" s="190"/>
      <c r="CE552" s="142"/>
      <c r="CF552" s="204"/>
      <c r="CG552" s="194">
        <f t="shared" si="811"/>
        <v>5946.72</v>
      </c>
      <c r="CH552" s="194"/>
      <c r="CI552" s="194"/>
      <c r="CJ552" s="194"/>
      <c r="CK552" s="194"/>
      <c r="CL552" s="222">
        <v>5946.72</v>
      </c>
      <c r="CM552" s="218"/>
      <c r="CN552" s="194">
        <f>CJ552-CK552-CL552</f>
        <v>-5946.72</v>
      </c>
      <c r="CO552" s="469"/>
      <c r="CP552" s="220">
        <f t="shared" si="792"/>
        <v>0</v>
      </c>
      <c r="CQ552" s="220"/>
      <c r="CR552" s="501"/>
      <c r="CS552" s="535"/>
    </row>
    <row r="553" spans="1:98" s="7" customFormat="1">
      <c r="A553" s="51" t="s">
        <v>1326</v>
      </c>
      <c r="B553" s="500" t="s">
        <v>1319</v>
      </c>
      <c r="C553" s="501" t="s">
        <v>1313</v>
      </c>
      <c r="D553" s="388" t="s">
        <v>1253</v>
      </c>
      <c r="E553" s="234">
        <v>211</v>
      </c>
      <c r="F553" s="234"/>
      <c r="G553" s="47" t="s">
        <v>1314</v>
      </c>
      <c r="H553" s="504" t="s">
        <v>1327</v>
      </c>
      <c r="I553" s="43"/>
      <c r="J553" s="500"/>
      <c r="K553" s="72">
        <f t="shared" si="793"/>
        <v>0</v>
      </c>
      <c r="L553" s="501"/>
      <c r="M553" s="505"/>
      <c r="N553" s="506"/>
      <c r="O553" s="75">
        <f t="shared" si="825"/>
        <v>0</v>
      </c>
      <c r="P553" s="88">
        <v>88400</v>
      </c>
      <c r="Q553" s="504">
        <v>1.2E-2</v>
      </c>
      <c r="R553" s="88">
        <f t="shared" si="795"/>
        <v>1060.8</v>
      </c>
      <c r="S553" s="362"/>
      <c r="T553" s="512">
        <v>1060.8</v>
      </c>
      <c r="U553" s="298"/>
      <c r="V553" s="88">
        <f t="shared" si="830"/>
        <v>0</v>
      </c>
      <c r="W553" s="507">
        <v>88400</v>
      </c>
      <c r="X553" s="347">
        <v>1.32E-2</v>
      </c>
      <c r="Y553" s="88">
        <f t="shared" si="796"/>
        <v>1166.8799999999999</v>
      </c>
      <c r="Z553" s="88"/>
      <c r="AA553" s="512">
        <v>1166.8800000000001</v>
      </c>
      <c r="AB553" s="515"/>
      <c r="AC553" s="88">
        <f t="shared" si="831"/>
        <v>0</v>
      </c>
      <c r="AD553" s="507">
        <v>88400</v>
      </c>
      <c r="AE553" s="514">
        <v>1.452E-2</v>
      </c>
      <c r="AF553" s="88">
        <f t="shared" ref="AF553:AF570" si="833">AD553*AE553</f>
        <v>1283.568</v>
      </c>
      <c r="AG553" s="88"/>
      <c r="AH553" s="518">
        <v>1283.56</v>
      </c>
      <c r="AI553" s="515"/>
      <c r="AJ553" s="88">
        <f t="shared" si="798"/>
        <v>8.0000000000381988E-3</v>
      </c>
      <c r="AK553" s="507">
        <v>88400</v>
      </c>
      <c r="AL553" s="347">
        <v>1.5972E-2</v>
      </c>
      <c r="AM553" s="88">
        <f t="shared" ref="AM553:AM570" si="834">AK553*AL553</f>
        <v>1411.9248</v>
      </c>
      <c r="AN553" s="519"/>
      <c r="AO553" s="518">
        <v>1411.92</v>
      </c>
      <c r="AP553" s="515"/>
      <c r="AQ553" s="88">
        <v>0</v>
      </c>
      <c r="AR553" s="507">
        <v>88400</v>
      </c>
      <c r="AS553" s="347">
        <v>1.7569000000000001E-2</v>
      </c>
      <c r="AT553" s="88">
        <f t="shared" ref="AT553:AT570" si="835">AR553*AS553</f>
        <v>1553.0996</v>
      </c>
      <c r="AU553" s="88"/>
      <c r="AV553" s="518">
        <v>1553.1</v>
      </c>
      <c r="AW553" s="515"/>
      <c r="AX553" s="88">
        <v>0</v>
      </c>
      <c r="AY553" s="507">
        <v>88400</v>
      </c>
      <c r="AZ553" s="521">
        <v>1.8797999999999999E-2</v>
      </c>
      <c r="BA553" s="194">
        <f t="shared" si="803"/>
        <v>1661.7431999999999</v>
      </c>
      <c r="BB553" s="246"/>
      <c r="BC553" s="142">
        <v>579.78</v>
      </c>
      <c r="BD553" s="515"/>
      <c r="BE553" s="194">
        <f t="shared" si="832"/>
        <v>1081.9631999999999</v>
      </c>
      <c r="BF553" s="261">
        <v>30000</v>
      </c>
      <c r="BG553" s="347">
        <v>1.9324999999999998E-2</v>
      </c>
      <c r="BH553" s="190">
        <f t="shared" si="814"/>
        <v>579.75</v>
      </c>
      <c r="BI553" s="88"/>
      <c r="BJ553" s="142">
        <v>579.75</v>
      </c>
      <c r="BK553" s="204"/>
      <c r="BL553" s="190">
        <f t="shared" si="807"/>
        <v>0</v>
      </c>
      <c r="BM553" s="261">
        <v>30000</v>
      </c>
      <c r="BN553" s="347">
        <v>2.0871000000000001E-2</v>
      </c>
      <c r="BO553" s="190">
        <f t="shared" si="805"/>
        <v>626.13</v>
      </c>
      <c r="BP553" s="190"/>
      <c r="BQ553" s="526">
        <v>626.13</v>
      </c>
      <c r="BR553" s="527"/>
      <c r="BS553" s="190">
        <f t="shared" si="808"/>
        <v>0</v>
      </c>
      <c r="BT553" s="261">
        <v>30000</v>
      </c>
      <c r="BU553" s="51">
        <v>2.3376000000000001E-2</v>
      </c>
      <c r="BV553" s="190">
        <f t="shared" si="809"/>
        <v>701.28</v>
      </c>
      <c r="BW553" s="190"/>
      <c r="BX553" s="531">
        <v>701.28</v>
      </c>
      <c r="BY553" s="527"/>
      <c r="BZ553" s="190">
        <f t="shared" si="815"/>
        <v>0</v>
      </c>
      <c r="CA553" s="453">
        <v>30000</v>
      </c>
      <c r="CB553" s="42">
        <v>2.4778000000000001E-2</v>
      </c>
      <c r="CC553" s="194">
        <f t="shared" si="810"/>
        <v>743.34</v>
      </c>
      <c r="CD553" s="190"/>
      <c r="CE553" s="142">
        <v>1825.3</v>
      </c>
      <c r="CF553" s="204"/>
      <c r="CG553" s="208">
        <f t="shared" si="811"/>
        <v>-1081.96</v>
      </c>
      <c r="CH553" s="208"/>
      <c r="CI553" s="208"/>
      <c r="CJ553" s="208"/>
      <c r="CK553" s="208"/>
      <c r="CL553" s="223"/>
      <c r="CM553" s="224"/>
      <c r="CN553" s="208"/>
      <c r="CO553" s="469"/>
      <c r="CP553" s="220">
        <f t="shared" si="792"/>
        <v>1.1199999999917054E-2</v>
      </c>
      <c r="CQ553" s="221">
        <v>0</v>
      </c>
      <c r="CR553" s="61"/>
      <c r="CS553" s="535"/>
    </row>
    <row r="554" spans="1:98" s="7" customFormat="1" ht="30">
      <c r="A554" s="51" t="s">
        <v>1328</v>
      </c>
      <c r="B554" s="500" t="s">
        <v>1329</v>
      </c>
      <c r="C554" s="501" t="s">
        <v>1313</v>
      </c>
      <c r="D554" s="388" t="s">
        <v>1253</v>
      </c>
      <c r="E554" s="234">
        <v>212</v>
      </c>
      <c r="F554" s="234"/>
      <c r="G554" s="47" t="s">
        <v>1314</v>
      </c>
      <c r="H554" s="504" t="s">
        <v>1330</v>
      </c>
      <c r="I554" s="43"/>
      <c r="J554" s="500"/>
      <c r="K554" s="72">
        <f t="shared" si="793"/>
        <v>0</v>
      </c>
      <c r="L554" s="501"/>
      <c r="M554" s="505"/>
      <c r="N554" s="506"/>
      <c r="O554" s="75">
        <f t="shared" si="825"/>
        <v>0</v>
      </c>
      <c r="P554" s="88">
        <v>3000</v>
      </c>
      <c r="Q554" s="504">
        <v>1.2E-2</v>
      </c>
      <c r="R554" s="88">
        <f t="shared" si="795"/>
        <v>36</v>
      </c>
      <c r="S554" s="362"/>
      <c r="T554" s="512">
        <v>36</v>
      </c>
      <c r="U554" s="298"/>
      <c r="V554" s="88">
        <f t="shared" si="830"/>
        <v>0</v>
      </c>
      <c r="W554" s="507">
        <v>3000</v>
      </c>
      <c r="X554" s="347">
        <v>1.32E-2</v>
      </c>
      <c r="Y554" s="88">
        <f t="shared" si="796"/>
        <v>39.6</v>
      </c>
      <c r="Z554" s="88"/>
      <c r="AA554" s="512">
        <v>39.6</v>
      </c>
      <c r="AB554" s="515"/>
      <c r="AC554" s="88">
        <f t="shared" si="831"/>
        <v>0</v>
      </c>
      <c r="AD554" s="507">
        <v>3000</v>
      </c>
      <c r="AE554" s="514">
        <v>1.452E-2</v>
      </c>
      <c r="AF554" s="88">
        <f t="shared" si="833"/>
        <v>43.56</v>
      </c>
      <c r="AG554" s="88"/>
      <c r="AH554" s="518">
        <v>43.56</v>
      </c>
      <c r="AI554" s="539"/>
      <c r="AJ554" s="88">
        <f t="shared" si="798"/>
        <v>0</v>
      </c>
      <c r="AK554" s="507">
        <v>3000</v>
      </c>
      <c r="AL554" s="347">
        <v>1.5972E-2</v>
      </c>
      <c r="AM554" s="88">
        <f t="shared" si="834"/>
        <v>47.915999999999997</v>
      </c>
      <c r="AN554" s="519"/>
      <c r="AO554" s="518">
        <v>47.92</v>
      </c>
      <c r="AP554" s="515"/>
      <c r="AQ554" s="88">
        <v>0</v>
      </c>
      <c r="AR554" s="507">
        <v>3000</v>
      </c>
      <c r="AS554" s="347">
        <v>1.7569000000000001E-2</v>
      </c>
      <c r="AT554" s="88">
        <f t="shared" si="835"/>
        <v>52.707000000000001</v>
      </c>
      <c r="AU554" s="88"/>
      <c r="AV554" s="518">
        <v>52.71</v>
      </c>
      <c r="AW554" s="515"/>
      <c r="AX554" s="88">
        <v>0</v>
      </c>
      <c r="AY554" s="507">
        <v>3000</v>
      </c>
      <c r="AZ554" s="521">
        <v>1.8797999999999999E-2</v>
      </c>
      <c r="BA554" s="194">
        <f t="shared" si="803"/>
        <v>56.393999999999998</v>
      </c>
      <c r="BB554" s="246"/>
      <c r="BC554" s="142">
        <v>579.78</v>
      </c>
      <c r="BD554" s="515"/>
      <c r="BE554" s="194">
        <f t="shared" si="832"/>
        <v>-523.38599999999997</v>
      </c>
      <c r="BF554" s="540">
        <v>30000</v>
      </c>
      <c r="BG554" s="347">
        <v>1.9324999999999998E-2</v>
      </c>
      <c r="BH554" s="190">
        <f t="shared" si="814"/>
        <v>579.75</v>
      </c>
      <c r="BI554" s="88"/>
      <c r="BJ554" s="142">
        <v>579.75</v>
      </c>
      <c r="BK554" s="204"/>
      <c r="BL554" s="190">
        <f t="shared" si="807"/>
        <v>0</v>
      </c>
      <c r="BM554" s="540">
        <v>30000</v>
      </c>
      <c r="BN554" s="347">
        <v>2.0871000000000001E-2</v>
      </c>
      <c r="BO554" s="190">
        <f t="shared" si="805"/>
        <v>626.13</v>
      </c>
      <c r="BP554" s="190"/>
      <c r="BQ554" s="526">
        <v>626.13</v>
      </c>
      <c r="BR554" s="527"/>
      <c r="BS554" s="190">
        <f t="shared" si="808"/>
        <v>0</v>
      </c>
      <c r="BT554" s="540">
        <v>30000</v>
      </c>
      <c r="BU554" s="51">
        <v>2.3376000000000001E-2</v>
      </c>
      <c r="BV554" s="190">
        <f t="shared" si="809"/>
        <v>701.28</v>
      </c>
      <c r="BW554" s="190"/>
      <c r="BX554" s="531">
        <v>125.94</v>
      </c>
      <c r="BY554" s="527"/>
      <c r="BZ554" s="190">
        <v>0</v>
      </c>
      <c r="CA554" s="453">
        <v>30000</v>
      </c>
      <c r="CB554" s="42">
        <v>2.4778000000000001E-2</v>
      </c>
      <c r="CC554" s="194">
        <f t="shared" si="810"/>
        <v>743.34</v>
      </c>
      <c r="CD554" s="190"/>
      <c r="CE554" s="142">
        <v>743.34</v>
      </c>
      <c r="CF554" s="204"/>
      <c r="CG554" s="194">
        <f t="shared" si="811"/>
        <v>0</v>
      </c>
      <c r="CH554" s="194"/>
      <c r="CI554" s="194"/>
      <c r="CJ554" s="194"/>
      <c r="CK554" s="194"/>
      <c r="CL554" s="142"/>
      <c r="CM554" s="218"/>
      <c r="CN554" s="194"/>
      <c r="CO554" s="469"/>
      <c r="CP554" s="220">
        <f t="shared" si="792"/>
        <v>-523.38599999999997</v>
      </c>
      <c r="CQ554" s="221"/>
      <c r="CR554" s="501"/>
      <c r="CS554" s="535"/>
    </row>
    <row r="555" spans="1:98" s="7" customFormat="1" ht="30">
      <c r="A555" s="51" t="s">
        <v>1331</v>
      </c>
      <c r="B555" s="500" t="s">
        <v>1329</v>
      </c>
      <c r="C555" s="501" t="s">
        <v>1313</v>
      </c>
      <c r="D555" s="388" t="s">
        <v>1253</v>
      </c>
      <c r="E555" s="234">
        <v>213</v>
      </c>
      <c r="F555" s="234"/>
      <c r="G555" s="47" t="s">
        <v>1314</v>
      </c>
      <c r="H555" s="504" t="s">
        <v>1332</v>
      </c>
      <c r="I555" s="43"/>
      <c r="J555" s="500"/>
      <c r="K555" s="72">
        <f t="shared" si="793"/>
        <v>0</v>
      </c>
      <c r="L555" s="501"/>
      <c r="M555" s="505"/>
      <c r="N555" s="506"/>
      <c r="O555" s="75">
        <f t="shared" si="825"/>
        <v>0</v>
      </c>
      <c r="P555" s="88">
        <v>3000</v>
      </c>
      <c r="Q555" s="504">
        <v>1.2E-2</v>
      </c>
      <c r="R555" s="88">
        <f t="shared" si="795"/>
        <v>36</v>
      </c>
      <c r="S555" s="362"/>
      <c r="T555" s="512">
        <v>36</v>
      </c>
      <c r="U555" s="298"/>
      <c r="V555" s="88">
        <f t="shared" si="830"/>
        <v>0</v>
      </c>
      <c r="W555" s="507">
        <v>3000</v>
      </c>
      <c r="X555" s="347">
        <v>1.32E-2</v>
      </c>
      <c r="Y555" s="88">
        <f t="shared" si="796"/>
        <v>39.6</v>
      </c>
      <c r="Z555" s="88"/>
      <c r="AA555" s="512">
        <v>39.6</v>
      </c>
      <c r="AB555" s="515"/>
      <c r="AC555" s="88">
        <f t="shared" si="831"/>
        <v>0</v>
      </c>
      <c r="AD555" s="507">
        <v>3000</v>
      </c>
      <c r="AE555" s="514">
        <v>1.452E-2</v>
      </c>
      <c r="AF555" s="88">
        <f t="shared" si="833"/>
        <v>43.56</v>
      </c>
      <c r="AG555" s="88"/>
      <c r="AH555" s="518">
        <v>43.56</v>
      </c>
      <c r="AI555" s="515"/>
      <c r="AJ555" s="88">
        <f t="shared" si="798"/>
        <v>0</v>
      </c>
      <c r="AK555" s="507">
        <v>3000</v>
      </c>
      <c r="AL555" s="347">
        <v>1.5972E-2</v>
      </c>
      <c r="AM555" s="88">
        <f t="shared" si="834"/>
        <v>47.915999999999997</v>
      </c>
      <c r="AN555" s="519"/>
      <c r="AO555" s="518">
        <v>47.92</v>
      </c>
      <c r="AP555" s="515"/>
      <c r="AQ555" s="88">
        <v>0</v>
      </c>
      <c r="AR555" s="507">
        <v>3000</v>
      </c>
      <c r="AS555" s="347">
        <v>1.7569000000000001E-2</v>
      </c>
      <c r="AT555" s="88">
        <f t="shared" si="835"/>
        <v>52.707000000000001</v>
      </c>
      <c r="AU555" s="88"/>
      <c r="AV555" s="518">
        <v>52.71</v>
      </c>
      <c r="AW555" s="515"/>
      <c r="AX555" s="88">
        <v>0</v>
      </c>
      <c r="AY555" s="507">
        <v>3000</v>
      </c>
      <c r="AZ555" s="521">
        <v>1.8797999999999999E-2</v>
      </c>
      <c r="BA555" s="194">
        <f t="shared" si="803"/>
        <v>56.393999999999998</v>
      </c>
      <c r="BB555" s="246"/>
      <c r="BC555" s="142">
        <v>579.78</v>
      </c>
      <c r="BD555" s="515"/>
      <c r="BE555" s="194">
        <f t="shared" si="832"/>
        <v>-523.38599999999997</v>
      </c>
      <c r="BF555" s="541">
        <v>30000</v>
      </c>
      <c r="BG555" s="347">
        <v>1.9324999999999998E-2</v>
      </c>
      <c r="BH555" s="190">
        <f t="shared" si="814"/>
        <v>579.75</v>
      </c>
      <c r="BI555" s="88"/>
      <c r="BJ555" s="142">
        <v>579.75</v>
      </c>
      <c r="BK555" s="204"/>
      <c r="BL555" s="190">
        <f t="shared" si="807"/>
        <v>0</v>
      </c>
      <c r="BM555" s="541">
        <v>30000</v>
      </c>
      <c r="BN555" s="347">
        <v>2.0871000000000001E-2</v>
      </c>
      <c r="BO555" s="190">
        <f t="shared" si="805"/>
        <v>626.13</v>
      </c>
      <c r="BP555" s="190"/>
      <c r="BQ555" s="526">
        <v>626.13</v>
      </c>
      <c r="BR555" s="527"/>
      <c r="BS555" s="190">
        <f t="shared" si="808"/>
        <v>0</v>
      </c>
      <c r="BT555" s="541">
        <v>30000</v>
      </c>
      <c r="BU555" s="51">
        <v>2.3376000000000001E-2</v>
      </c>
      <c r="BV555" s="190">
        <f t="shared" si="809"/>
        <v>701.28</v>
      </c>
      <c r="BW555" s="190"/>
      <c r="BX555" s="531">
        <v>264.01</v>
      </c>
      <c r="BY555" s="527"/>
      <c r="BZ555" s="190">
        <v>0</v>
      </c>
      <c r="CA555" s="419">
        <v>30000</v>
      </c>
      <c r="CB555" s="42">
        <v>2.4778000000000001E-2</v>
      </c>
      <c r="CC555" s="194">
        <f t="shared" si="810"/>
        <v>743.34</v>
      </c>
      <c r="CD555" s="190"/>
      <c r="CE555" s="142">
        <v>743.34</v>
      </c>
      <c r="CF555" s="204"/>
      <c r="CG555" s="194">
        <f t="shared" si="811"/>
        <v>0</v>
      </c>
      <c r="CH555" s="194"/>
      <c r="CI555" s="194"/>
      <c r="CJ555" s="194"/>
      <c r="CK555" s="194"/>
      <c r="CL555" s="142"/>
      <c r="CM555" s="218"/>
      <c r="CN555" s="194"/>
      <c r="CO555" s="469"/>
      <c r="CP555" s="220">
        <f t="shared" si="792"/>
        <v>-523.38599999999997</v>
      </c>
      <c r="CQ555" s="221"/>
      <c r="CR555" s="501"/>
      <c r="CS555" s="535"/>
    </row>
    <row r="556" spans="1:98" s="7" customFormat="1">
      <c r="A556" s="51" t="s">
        <v>1333</v>
      </c>
      <c r="B556" s="500" t="s">
        <v>1319</v>
      </c>
      <c r="C556" s="501" t="s">
        <v>1313</v>
      </c>
      <c r="D556" s="388" t="s">
        <v>1253</v>
      </c>
      <c r="E556" s="234">
        <v>214</v>
      </c>
      <c r="F556" s="234"/>
      <c r="G556" s="47" t="s">
        <v>1314</v>
      </c>
      <c r="H556" s="504" t="s">
        <v>1334</v>
      </c>
      <c r="I556" s="43"/>
      <c r="J556" s="500"/>
      <c r="K556" s="72">
        <f t="shared" si="793"/>
        <v>0</v>
      </c>
      <c r="L556" s="501"/>
      <c r="M556" s="505"/>
      <c r="N556" s="506"/>
      <c r="O556" s="75">
        <f t="shared" si="825"/>
        <v>0</v>
      </c>
      <c r="P556" s="88"/>
      <c r="Q556" s="504"/>
      <c r="R556" s="88">
        <f t="shared" si="795"/>
        <v>0</v>
      </c>
      <c r="S556" s="362"/>
      <c r="T556" s="512"/>
      <c r="U556" s="298"/>
      <c r="V556" s="88">
        <f t="shared" si="830"/>
        <v>0</v>
      </c>
      <c r="W556" s="507"/>
      <c r="X556" s="347">
        <v>1.65E-3</v>
      </c>
      <c r="Y556" s="88">
        <f t="shared" si="796"/>
        <v>0</v>
      </c>
      <c r="Z556" s="88">
        <f>(W556*X556)*75%</f>
        <v>0</v>
      </c>
      <c r="AA556" s="512"/>
      <c r="AB556" s="515"/>
      <c r="AC556" s="88">
        <f t="shared" si="831"/>
        <v>0</v>
      </c>
      <c r="AD556" s="507"/>
      <c r="AE556" s="347">
        <v>7.26E-3</v>
      </c>
      <c r="AF556" s="88">
        <f t="shared" si="833"/>
        <v>0</v>
      </c>
      <c r="AG556" s="88">
        <f>(AD556*AE556)*75%</f>
        <v>0</v>
      </c>
      <c r="AH556" s="518"/>
      <c r="AI556" s="515"/>
      <c r="AJ556" s="88">
        <f t="shared" si="798"/>
        <v>0</v>
      </c>
      <c r="AK556" s="507"/>
      <c r="AL556" s="347">
        <v>1.9970000000000001E-3</v>
      </c>
      <c r="AM556" s="88">
        <f t="shared" si="834"/>
        <v>0</v>
      </c>
      <c r="AN556" s="519"/>
      <c r="AO556" s="518"/>
      <c r="AP556" s="515"/>
      <c r="AQ556" s="88">
        <f>AM556-AO556-AN556</f>
        <v>0</v>
      </c>
      <c r="AR556" s="507"/>
      <c r="AS556" s="347">
        <v>8.7849999999999994E-3</v>
      </c>
      <c r="AT556" s="88">
        <f t="shared" si="835"/>
        <v>0</v>
      </c>
      <c r="AU556" s="88"/>
      <c r="AV556" s="518"/>
      <c r="AW556" s="515"/>
      <c r="AX556" s="88">
        <f>AT556-AV556-AU556</f>
        <v>0</v>
      </c>
      <c r="AY556" s="507"/>
      <c r="AZ556" s="521">
        <v>9.3989999999999994E-3</v>
      </c>
      <c r="BA556" s="194">
        <f t="shared" si="803"/>
        <v>0</v>
      </c>
      <c r="BB556" s="246">
        <f>(AY556*AZ556)*75%</f>
        <v>0</v>
      </c>
      <c r="BC556" s="142">
        <v>4058.46</v>
      </c>
      <c r="BD556" s="515"/>
      <c r="BE556" s="194">
        <f t="shared" si="832"/>
        <v>-4058.46</v>
      </c>
      <c r="BF556" s="261">
        <v>210000</v>
      </c>
      <c r="BG556" s="347">
        <v>9.6629999999999997E-3</v>
      </c>
      <c r="BH556" s="190">
        <f t="shared" si="814"/>
        <v>2029.23</v>
      </c>
      <c r="BI556" s="88">
        <f>(BF556*BG556)*75%</f>
        <v>1521.9225000000001</v>
      </c>
      <c r="BJ556" s="142">
        <v>4058.25</v>
      </c>
      <c r="BK556" s="204"/>
      <c r="BL556" s="190">
        <f t="shared" si="807"/>
        <v>-3550.9425000000001</v>
      </c>
      <c r="BM556" s="261">
        <v>210000</v>
      </c>
      <c r="BN556" s="347">
        <v>6.502E-3</v>
      </c>
      <c r="BO556" s="190">
        <f t="shared" si="805"/>
        <v>1365.42</v>
      </c>
      <c r="BP556" s="190">
        <f>(BM556*BN556)*75%</f>
        <v>1024.0650000000001</v>
      </c>
      <c r="BQ556" s="526">
        <v>341.25</v>
      </c>
      <c r="BR556" s="527"/>
      <c r="BS556" s="190">
        <f t="shared" si="808"/>
        <v>0.10500000000001819</v>
      </c>
      <c r="BT556" s="261">
        <v>210000</v>
      </c>
      <c r="BU556" s="51">
        <v>7.2820000000000003E-3</v>
      </c>
      <c r="BV556" s="190">
        <f t="shared" si="809"/>
        <v>1529.22</v>
      </c>
      <c r="BW556" s="190">
        <f>(BT556*BU556)*75%</f>
        <v>1146.915</v>
      </c>
      <c r="BX556" s="531">
        <v>363.63499999999999</v>
      </c>
      <c r="BY556" s="527"/>
      <c r="BZ556" s="190">
        <v>0</v>
      </c>
      <c r="CA556" s="419">
        <v>210000</v>
      </c>
      <c r="CB556" s="42">
        <v>7.3740000000000003E-3</v>
      </c>
      <c r="CC556" s="194">
        <f t="shared" si="810"/>
        <v>1548.54</v>
      </c>
      <c r="CD556" s="190">
        <f>CC556*75%</f>
        <v>1161.405</v>
      </c>
      <c r="CE556" s="142">
        <v>387.13499999999999</v>
      </c>
      <c r="CF556" s="204"/>
      <c r="CG556" s="194">
        <f t="shared" si="811"/>
        <v>0</v>
      </c>
      <c r="CH556" s="194"/>
      <c r="CI556" s="194"/>
      <c r="CJ556" s="194"/>
      <c r="CK556" s="194"/>
      <c r="CL556" s="142"/>
      <c r="CM556" s="218"/>
      <c r="CN556" s="194"/>
      <c r="CO556" s="469"/>
      <c r="CP556" s="220">
        <f t="shared" si="792"/>
        <v>-7609.2975000000006</v>
      </c>
      <c r="CQ556" s="220"/>
      <c r="CR556" s="61"/>
      <c r="CS556" s="535"/>
    </row>
    <row r="557" spans="1:98" s="7" customFormat="1" ht="30">
      <c r="A557" s="51" t="s">
        <v>1335</v>
      </c>
      <c r="B557" s="500" t="s">
        <v>1336</v>
      </c>
      <c r="C557" s="501" t="s">
        <v>1313</v>
      </c>
      <c r="D557" s="388" t="s">
        <v>1253</v>
      </c>
      <c r="E557" s="234">
        <v>232</v>
      </c>
      <c r="F557" s="234"/>
      <c r="G557" s="47" t="s">
        <v>1314</v>
      </c>
      <c r="H557" s="504" t="s">
        <v>1337</v>
      </c>
      <c r="I557" s="43"/>
      <c r="J557" s="500"/>
      <c r="K557" s="72">
        <f t="shared" si="793"/>
        <v>0</v>
      </c>
      <c r="L557" s="501"/>
      <c r="M557" s="505"/>
      <c r="N557" s="506"/>
      <c r="O557" s="75">
        <f t="shared" si="825"/>
        <v>0</v>
      </c>
      <c r="P557" s="88">
        <v>1055100</v>
      </c>
      <c r="Q557" s="504">
        <v>1.2E-2</v>
      </c>
      <c r="R557" s="88">
        <f t="shared" si="795"/>
        <v>12661.2</v>
      </c>
      <c r="S557" s="362"/>
      <c r="T557" s="512">
        <v>12661.2</v>
      </c>
      <c r="U557" s="298"/>
      <c r="V557" s="88">
        <f t="shared" si="830"/>
        <v>0</v>
      </c>
      <c r="W557" s="507">
        <v>1055100</v>
      </c>
      <c r="X557" s="347">
        <v>1.32E-2</v>
      </c>
      <c r="Y557" s="88">
        <f t="shared" si="796"/>
        <v>13927.32</v>
      </c>
      <c r="Z557" s="88"/>
      <c r="AA557" s="512">
        <v>13927.32</v>
      </c>
      <c r="AB557" s="515"/>
      <c r="AC557" s="88">
        <f t="shared" si="831"/>
        <v>0</v>
      </c>
      <c r="AD557" s="507">
        <v>1055100</v>
      </c>
      <c r="AE557" s="514">
        <v>1.452E-2</v>
      </c>
      <c r="AF557" s="88">
        <f t="shared" si="833"/>
        <v>15320.052</v>
      </c>
      <c r="AG557" s="88"/>
      <c r="AH557" s="518">
        <v>15320.05</v>
      </c>
      <c r="AI557" s="515"/>
      <c r="AJ557" s="88">
        <f t="shared" si="798"/>
        <v>2.0000000004074536E-3</v>
      </c>
      <c r="AK557" s="507">
        <v>1055100</v>
      </c>
      <c r="AL557" s="347">
        <v>1.5972E-2</v>
      </c>
      <c r="AM557" s="88">
        <f t="shared" si="834"/>
        <v>16852.057199999999</v>
      </c>
      <c r="AN557" s="519"/>
      <c r="AO557" s="518">
        <v>16852.060000000001</v>
      </c>
      <c r="AP557" s="515"/>
      <c r="AQ557" s="88">
        <v>0</v>
      </c>
      <c r="AR557" s="507">
        <v>1055100</v>
      </c>
      <c r="AS557" s="347">
        <v>1.7569000000000001E-2</v>
      </c>
      <c r="AT557" s="88">
        <f t="shared" si="835"/>
        <v>18537.051900000002</v>
      </c>
      <c r="AU557" s="88"/>
      <c r="AV557" s="518">
        <v>18537.05</v>
      </c>
      <c r="AW557" s="515"/>
      <c r="AX557" s="88">
        <v>0</v>
      </c>
      <c r="AY557" s="507">
        <v>1055100</v>
      </c>
      <c r="AZ557" s="521">
        <v>1.8797999999999999E-2</v>
      </c>
      <c r="BA557" s="194">
        <f t="shared" si="803"/>
        <v>19833.769799999998</v>
      </c>
      <c r="BB557" s="246"/>
      <c r="BC557" s="142">
        <v>23577.72</v>
      </c>
      <c r="BD557" s="515"/>
      <c r="BE557" s="194">
        <f t="shared" si="832"/>
        <v>-3743.950200000003</v>
      </c>
      <c r="BF557" s="261">
        <v>1220000</v>
      </c>
      <c r="BG557" s="347">
        <v>1.9324999999999998E-2</v>
      </c>
      <c r="BH557" s="190">
        <f t="shared" si="814"/>
        <v>23576.499999999996</v>
      </c>
      <c r="BI557" s="88"/>
      <c r="BJ557" s="142">
        <v>23576.5</v>
      </c>
      <c r="BK557" s="204"/>
      <c r="BL557" s="190">
        <f t="shared" si="807"/>
        <v>0</v>
      </c>
      <c r="BM557" s="261">
        <v>1220000</v>
      </c>
      <c r="BN557" s="347">
        <v>2.0871000000000001E-2</v>
      </c>
      <c r="BO557" s="190">
        <f t="shared" si="805"/>
        <v>25462.620000000003</v>
      </c>
      <c r="BP557" s="190"/>
      <c r="BQ557" s="526">
        <v>25462.62</v>
      </c>
      <c r="BR557" s="527"/>
      <c r="BS557" s="190">
        <f t="shared" si="808"/>
        <v>0</v>
      </c>
      <c r="BT557" s="261">
        <v>1220000</v>
      </c>
      <c r="BU557" s="51">
        <v>2.3376000000000001E-2</v>
      </c>
      <c r="BV557" s="190">
        <f t="shared" si="809"/>
        <v>28518.720000000001</v>
      </c>
      <c r="BW557" s="190"/>
      <c r="BX557" s="531">
        <v>28518.720000000001</v>
      </c>
      <c r="BY557" s="527"/>
      <c r="BZ557" s="190">
        <f t="shared" ref="BZ557:BZ570" si="836">BV557-BX557-BW557</f>
        <v>0</v>
      </c>
      <c r="CA557" s="419">
        <v>1220000</v>
      </c>
      <c r="CB557" s="42">
        <v>2.4778000000000001E-2</v>
      </c>
      <c r="CC557" s="194">
        <f t="shared" si="810"/>
        <v>30229.160000000003</v>
      </c>
      <c r="CD557" s="190"/>
      <c r="CE557" s="142">
        <v>30229.16</v>
      </c>
      <c r="CF557" s="204"/>
      <c r="CG557" s="194">
        <f t="shared" si="811"/>
        <v>0</v>
      </c>
      <c r="CH557" s="194"/>
      <c r="CI557" s="194"/>
      <c r="CJ557" s="194"/>
      <c r="CK557" s="194"/>
      <c r="CL557" s="142"/>
      <c r="CM557" s="218"/>
      <c r="CN557" s="194"/>
      <c r="CO557" s="469"/>
      <c r="CP557" s="220">
        <f t="shared" si="792"/>
        <v>-3743.9482000000025</v>
      </c>
      <c r="CQ557" s="221"/>
      <c r="CR557" s="501"/>
      <c r="CS557" s="535"/>
    </row>
    <row r="558" spans="1:98" s="7" customFormat="1">
      <c r="A558" s="51" t="s">
        <v>1338</v>
      </c>
      <c r="B558" s="500" t="s">
        <v>1339</v>
      </c>
      <c r="C558" s="501" t="s">
        <v>1313</v>
      </c>
      <c r="D558" s="388" t="s">
        <v>1253</v>
      </c>
      <c r="E558" s="499">
        <v>234</v>
      </c>
      <c r="F558" s="234"/>
      <c r="G558" s="47" t="s">
        <v>1314</v>
      </c>
      <c r="H558" s="504" t="s">
        <v>1340</v>
      </c>
      <c r="I558" s="267"/>
      <c r="J558" s="500"/>
      <c r="K558" s="72">
        <f t="shared" si="793"/>
        <v>0</v>
      </c>
      <c r="L558" s="501"/>
      <c r="M558" s="505"/>
      <c r="N558" s="506"/>
      <c r="O558" s="75">
        <f t="shared" si="825"/>
        <v>0</v>
      </c>
      <c r="P558" s="88">
        <v>762900</v>
      </c>
      <c r="Q558" s="504">
        <v>1.2E-2</v>
      </c>
      <c r="R558" s="88">
        <f t="shared" si="795"/>
        <v>9154.8000000000011</v>
      </c>
      <c r="S558" s="362"/>
      <c r="T558" s="512">
        <v>9154.7999999999993</v>
      </c>
      <c r="U558" s="298"/>
      <c r="V558" s="88">
        <f t="shared" si="830"/>
        <v>0</v>
      </c>
      <c r="W558" s="507">
        <v>762900</v>
      </c>
      <c r="X558" s="347">
        <v>1.32E-2</v>
      </c>
      <c r="Y558" s="88">
        <f t="shared" si="796"/>
        <v>10070.280000000001</v>
      </c>
      <c r="Z558" s="88"/>
      <c r="AA558" s="512">
        <v>10070.280000000001</v>
      </c>
      <c r="AB558" s="515"/>
      <c r="AC558" s="88">
        <f t="shared" si="831"/>
        <v>0</v>
      </c>
      <c r="AD558" s="507">
        <v>762900</v>
      </c>
      <c r="AE558" s="514">
        <v>1.452E-2</v>
      </c>
      <c r="AF558" s="88">
        <f t="shared" si="833"/>
        <v>11077.307999999999</v>
      </c>
      <c r="AG558" s="88"/>
      <c r="AH558" s="518">
        <v>11077.3</v>
      </c>
      <c r="AI558" s="515"/>
      <c r="AJ558" s="88">
        <f t="shared" si="798"/>
        <v>7.9999999998108251E-3</v>
      </c>
      <c r="AK558" s="507">
        <v>762900</v>
      </c>
      <c r="AL558" s="347">
        <v>1.5972E-2</v>
      </c>
      <c r="AM558" s="88">
        <f t="shared" si="834"/>
        <v>12185.0388</v>
      </c>
      <c r="AN558" s="519"/>
      <c r="AO558" s="518">
        <v>12185.04</v>
      </c>
      <c r="AP558" s="515"/>
      <c r="AQ558" s="88">
        <v>0</v>
      </c>
      <c r="AR558" s="507">
        <v>762900</v>
      </c>
      <c r="AS558" s="347">
        <v>1.7569000000000001E-2</v>
      </c>
      <c r="AT558" s="88">
        <f t="shared" si="835"/>
        <v>13403.390100000001</v>
      </c>
      <c r="AU558" s="88"/>
      <c r="AV558" s="518">
        <v>13403.39</v>
      </c>
      <c r="AW558" s="515"/>
      <c r="AX558" s="88">
        <v>0</v>
      </c>
      <c r="AY558" s="507">
        <v>762900</v>
      </c>
      <c r="AZ558" s="521">
        <v>1.8797999999999999E-2</v>
      </c>
      <c r="BA558" s="194">
        <f t="shared" si="803"/>
        <v>14340.994199999999</v>
      </c>
      <c r="BB558" s="246"/>
      <c r="BC558" s="142">
        <v>4444.9799999999996</v>
      </c>
      <c r="BD558" s="515"/>
      <c r="BE558" s="194">
        <f t="shared" si="832"/>
        <v>9896.0141999999996</v>
      </c>
      <c r="BF558" s="261">
        <v>230000</v>
      </c>
      <c r="BG558" s="347">
        <v>1.9324999999999998E-2</v>
      </c>
      <c r="BH558" s="190">
        <f t="shared" si="814"/>
        <v>4444.75</v>
      </c>
      <c r="BI558" s="88"/>
      <c r="BJ558" s="142">
        <v>4444.75</v>
      </c>
      <c r="BK558" s="204"/>
      <c r="BL558" s="190">
        <f t="shared" si="807"/>
        <v>0</v>
      </c>
      <c r="BM558" s="261">
        <v>230000</v>
      </c>
      <c r="BN558" s="347">
        <v>2.0871000000000001E-2</v>
      </c>
      <c r="BO558" s="190">
        <f t="shared" si="805"/>
        <v>4800.33</v>
      </c>
      <c r="BP558" s="190"/>
      <c r="BQ558" s="526">
        <v>4800.33</v>
      </c>
      <c r="BR558" s="527"/>
      <c r="BS558" s="190">
        <f t="shared" si="808"/>
        <v>0</v>
      </c>
      <c r="BT558" s="261">
        <v>230000</v>
      </c>
      <c r="BU558" s="51">
        <v>2.3376000000000001E-2</v>
      </c>
      <c r="BV558" s="190">
        <f t="shared" si="809"/>
        <v>5376.4800000000005</v>
      </c>
      <c r="BW558" s="190"/>
      <c r="BX558" s="531">
        <v>5376.48</v>
      </c>
      <c r="BY558" s="527"/>
      <c r="BZ558" s="190">
        <f t="shared" si="836"/>
        <v>9.0949470177292824E-13</v>
      </c>
      <c r="CA558" s="419">
        <v>230000</v>
      </c>
      <c r="CB558" s="42">
        <v>2.4778000000000001E-2</v>
      </c>
      <c r="CC558" s="194">
        <f t="shared" si="810"/>
        <v>5698.9400000000005</v>
      </c>
      <c r="CD558" s="190"/>
      <c r="CE558" s="142">
        <v>15594.95</v>
      </c>
      <c r="CF558" s="204"/>
      <c r="CG558" s="208">
        <f t="shared" si="811"/>
        <v>-9896.01</v>
      </c>
      <c r="CH558" s="208"/>
      <c r="CI558" s="208"/>
      <c r="CJ558" s="208"/>
      <c r="CK558" s="208"/>
      <c r="CL558" s="223"/>
      <c r="CM558" s="224"/>
      <c r="CN558" s="208"/>
      <c r="CO558" s="469"/>
      <c r="CP558" s="220">
        <f t="shared" si="792"/>
        <v>1.2199999999211286E-2</v>
      </c>
      <c r="CQ558" s="221">
        <v>0</v>
      </c>
      <c r="CR558" s="61"/>
      <c r="CS558" s="535"/>
    </row>
    <row r="559" spans="1:98" s="7" customFormat="1">
      <c r="A559" s="51" t="s">
        <v>1341</v>
      </c>
      <c r="B559" s="364" t="s">
        <v>1312</v>
      </c>
      <c r="C559" s="61" t="s">
        <v>1313</v>
      </c>
      <c r="D559" s="388" t="s">
        <v>1253</v>
      </c>
      <c r="E559" s="234">
        <v>235</v>
      </c>
      <c r="F559" s="501"/>
      <c r="G559" s="47" t="s">
        <v>1314</v>
      </c>
      <c r="H559" s="234" t="s">
        <v>1342</v>
      </c>
      <c r="I559" s="52"/>
      <c r="J559" s="500"/>
      <c r="K559" s="72">
        <f t="shared" si="793"/>
        <v>0</v>
      </c>
      <c r="L559" s="501"/>
      <c r="M559" s="505"/>
      <c r="N559" s="506"/>
      <c r="O559" s="75">
        <f t="shared" si="825"/>
        <v>0</v>
      </c>
      <c r="P559" s="508">
        <v>0</v>
      </c>
      <c r="Q559" s="504"/>
      <c r="R559" s="88">
        <f t="shared" si="795"/>
        <v>0</v>
      </c>
      <c r="S559" s="362"/>
      <c r="T559" s="512"/>
      <c r="U559" s="298"/>
      <c r="V559" s="88">
        <f t="shared" si="830"/>
        <v>0</v>
      </c>
      <c r="W559" s="507"/>
      <c r="X559" s="347"/>
      <c r="Y559" s="88">
        <f t="shared" si="796"/>
        <v>0</v>
      </c>
      <c r="Z559" s="88">
        <f t="shared" ref="Z559:Z565" si="837">(W559*X559)*75%</f>
        <v>0</v>
      </c>
      <c r="AA559" s="512"/>
      <c r="AB559" s="515"/>
      <c r="AC559" s="88">
        <f t="shared" si="831"/>
        <v>0</v>
      </c>
      <c r="AD559" s="507"/>
      <c r="AE559" s="347"/>
      <c r="AF559" s="88">
        <f t="shared" si="833"/>
        <v>0</v>
      </c>
      <c r="AG559" s="88">
        <f t="shared" ref="AG559:AG568" si="838">(AD559*AE559)*75%</f>
        <v>0</v>
      </c>
      <c r="AH559" s="518"/>
      <c r="AI559" s="515"/>
      <c r="AJ559" s="88">
        <f t="shared" si="798"/>
        <v>0</v>
      </c>
      <c r="AK559" s="507"/>
      <c r="AL559" s="347"/>
      <c r="AM559" s="88">
        <f t="shared" si="834"/>
        <v>0</v>
      </c>
      <c r="AN559" s="519"/>
      <c r="AO559" s="518"/>
      <c r="AP559" s="515"/>
      <c r="AQ559" s="88">
        <f t="shared" ref="AQ559:AQ570" si="839">AM559-AO559-AN559</f>
        <v>0</v>
      </c>
      <c r="AR559" s="507"/>
      <c r="AS559" s="347"/>
      <c r="AT559" s="88">
        <f t="shared" si="835"/>
        <v>0</v>
      </c>
      <c r="AU559" s="88">
        <f t="shared" ref="AU559:AU568" si="840">(AR559*AS559)*75%</f>
        <v>0</v>
      </c>
      <c r="AV559" s="518"/>
      <c r="AW559" s="515"/>
      <c r="AX559" s="88">
        <f t="shared" ref="AX559:AX569" si="841">AT559-AV559-AU559</f>
        <v>0</v>
      </c>
      <c r="AY559" s="507"/>
      <c r="AZ559" s="521"/>
      <c r="BA559" s="194">
        <f t="shared" si="803"/>
        <v>0</v>
      </c>
      <c r="BB559" s="246">
        <f t="shared" ref="BB559:BB568" si="842">(AY559*AZ559)*75%</f>
        <v>0</v>
      </c>
      <c r="BC559" s="142"/>
      <c r="BD559" s="515"/>
      <c r="BE559" s="194">
        <f t="shared" si="832"/>
        <v>0</v>
      </c>
      <c r="BF559" s="261">
        <v>390000</v>
      </c>
      <c r="BG559" s="347">
        <v>6.0200000000000002E-3</v>
      </c>
      <c r="BH559" s="190">
        <f t="shared" si="814"/>
        <v>2347.8000000000002</v>
      </c>
      <c r="BI559" s="88">
        <f t="shared" ref="BI559:BI568" si="843">(BF559*BG559)*75%</f>
        <v>1760.8500000000001</v>
      </c>
      <c r="BJ559" s="142"/>
      <c r="BK559" s="204"/>
      <c r="BL559" s="190">
        <f t="shared" si="807"/>
        <v>586.95000000000005</v>
      </c>
      <c r="BM559" s="261">
        <v>390000</v>
      </c>
      <c r="BN559" s="347">
        <v>6.502E-3</v>
      </c>
      <c r="BO559" s="190">
        <f t="shared" si="805"/>
        <v>2535.7800000000002</v>
      </c>
      <c r="BP559" s="190">
        <f t="shared" ref="BP559:BP568" si="844">(BM559*BN559)*75%</f>
        <v>1901.835</v>
      </c>
      <c r="BQ559" s="526">
        <v>633.94500000000005</v>
      </c>
      <c r="BR559" s="527"/>
      <c r="BS559" s="190">
        <f t="shared" si="808"/>
        <v>0</v>
      </c>
      <c r="BT559" s="261">
        <v>390000</v>
      </c>
      <c r="BU559" s="51">
        <v>7.2820000000000003E-3</v>
      </c>
      <c r="BV559" s="190">
        <f t="shared" si="809"/>
        <v>2839.98</v>
      </c>
      <c r="BW559" s="190">
        <f t="shared" ref="BW559:BW568" si="845">(BT559*BU559)*75%</f>
        <v>2129.9850000000001</v>
      </c>
      <c r="BX559" s="531">
        <v>1296.95</v>
      </c>
      <c r="BY559" s="527"/>
      <c r="BZ559" s="190">
        <f t="shared" si="836"/>
        <v>-586.95500000000015</v>
      </c>
      <c r="CA559" s="454">
        <v>390000</v>
      </c>
      <c r="CB559" s="501">
        <v>2.4778000000000001E-2</v>
      </c>
      <c r="CC559" s="194">
        <f t="shared" si="810"/>
        <v>9663.42</v>
      </c>
      <c r="CD559" s="190"/>
      <c r="CE559" s="142"/>
      <c r="CF559" s="204"/>
      <c r="CG559" s="194">
        <f t="shared" si="811"/>
        <v>9663.42</v>
      </c>
      <c r="CH559" s="194"/>
      <c r="CI559" s="194"/>
      <c r="CJ559" s="194"/>
      <c r="CK559" s="194"/>
      <c r="CL559" s="222">
        <v>9663.42</v>
      </c>
      <c r="CM559" s="218"/>
      <c r="CN559" s="194">
        <f t="shared" ref="CN559:CN565" si="846">CJ559-CK559-CL559</f>
        <v>-9663.42</v>
      </c>
      <c r="CO559" s="469"/>
      <c r="CP559" s="220">
        <f t="shared" si="792"/>
        <v>-4.9999999991996447E-3</v>
      </c>
      <c r="CQ559" s="220"/>
      <c r="CR559" s="501"/>
      <c r="CS559" s="535"/>
    </row>
    <row r="560" spans="1:98" s="7" customFormat="1">
      <c r="A560" s="51" t="s">
        <v>1343</v>
      </c>
      <c r="B560" s="364" t="s">
        <v>1312</v>
      </c>
      <c r="C560" s="61" t="s">
        <v>1313</v>
      </c>
      <c r="D560" s="388" t="s">
        <v>1253</v>
      </c>
      <c r="E560" s="234">
        <v>236</v>
      </c>
      <c r="F560" s="501"/>
      <c r="G560" s="47" t="s">
        <v>1314</v>
      </c>
      <c r="H560" s="234" t="s">
        <v>1344</v>
      </c>
      <c r="I560" s="52"/>
      <c r="J560" s="500"/>
      <c r="K560" s="72">
        <f t="shared" si="793"/>
        <v>0</v>
      </c>
      <c r="L560" s="501"/>
      <c r="M560" s="505"/>
      <c r="N560" s="506"/>
      <c r="O560" s="75">
        <f t="shared" si="825"/>
        <v>0</v>
      </c>
      <c r="P560" s="508">
        <v>0</v>
      </c>
      <c r="Q560" s="504"/>
      <c r="R560" s="88">
        <f t="shared" si="795"/>
        <v>0</v>
      </c>
      <c r="S560" s="362"/>
      <c r="T560" s="512"/>
      <c r="U560" s="298"/>
      <c r="V560" s="88">
        <f t="shared" si="830"/>
        <v>0</v>
      </c>
      <c r="W560" s="507"/>
      <c r="X560" s="347"/>
      <c r="Y560" s="88">
        <f t="shared" si="796"/>
        <v>0</v>
      </c>
      <c r="Z560" s="88">
        <f t="shared" si="837"/>
        <v>0</v>
      </c>
      <c r="AA560" s="512"/>
      <c r="AB560" s="515"/>
      <c r="AC560" s="88">
        <f t="shared" si="831"/>
        <v>0</v>
      </c>
      <c r="AD560" s="507"/>
      <c r="AE560" s="347"/>
      <c r="AF560" s="88">
        <f t="shared" si="833"/>
        <v>0</v>
      </c>
      <c r="AG560" s="88">
        <f t="shared" si="838"/>
        <v>0</v>
      </c>
      <c r="AH560" s="518"/>
      <c r="AI560" s="515"/>
      <c r="AJ560" s="88">
        <f t="shared" si="798"/>
        <v>0</v>
      </c>
      <c r="AK560" s="507"/>
      <c r="AL560" s="347"/>
      <c r="AM560" s="88">
        <f t="shared" si="834"/>
        <v>0</v>
      </c>
      <c r="AN560" s="519"/>
      <c r="AO560" s="518"/>
      <c r="AP560" s="515"/>
      <c r="AQ560" s="88">
        <f t="shared" si="839"/>
        <v>0</v>
      </c>
      <c r="AR560" s="507"/>
      <c r="AS560" s="347"/>
      <c r="AT560" s="88">
        <f t="shared" si="835"/>
        <v>0</v>
      </c>
      <c r="AU560" s="88">
        <f t="shared" si="840"/>
        <v>0</v>
      </c>
      <c r="AV560" s="518"/>
      <c r="AW560" s="515"/>
      <c r="AX560" s="88">
        <f t="shared" si="841"/>
        <v>0</v>
      </c>
      <c r="AY560" s="507"/>
      <c r="AZ560" s="521"/>
      <c r="BA560" s="194">
        <f t="shared" si="803"/>
        <v>0</v>
      </c>
      <c r="BB560" s="246">
        <f t="shared" si="842"/>
        <v>0</v>
      </c>
      <c r="BC560" s="142"/>
      <c r="BD560" s="515"/>
      <c r="BE560" s="194">
        <f t="shared" si="832"/>
        <v>0</v>
      </c>
      <c r="BF560" s="261">
        <v>30000</v>
      </c>
      <c r="BG560" s="347">
        <v>6.0200000000000002E-3</v>
      </c>
      <c r="BH560" s="190">
        <f t="shared" si="814"/>
        <v>180.6</v>
      </c>
      <c r="BI560" s="88">
        <f t="shared" si="843"/>
        <v>135.44999999999999</v>
      </c>
      <c r="BJ560" s="142"/>
      <c r="BK560" s="204"/>
      <c r="BL560" s="190">
        <f t="shared" si="807"/>
        <v>45.150000000000006</v>
      </c>
      <c r="BM560" s="261">
        <v>30000</v>
      </c>
      <c r="BN560" s="347">
        <v>6.502E-3</v>
      </c>
      <c r="BO560" s="190">
        <f t="shared" si="805"/>
        <v>195.06</v>
      </c>
      <c r="BP560" s="190">
        <f t="shared" si="844"/>
        <v>146.29500000000002</v>
      </c>
      <c r="BQ560" s="526">
        <v>48.765000000000001</v>
      </c>
      <c r="BR560" s="527"/>
      <c r="BS560" s="190">
        <f t="shared" si="808"/>
        <v>0</v>
      </c>
      <c r="BT560" s="261">
        <v>30000</v>
      </c>
      <c r="BU560" s="51">
        <v>7.2820000000000003E-3</v>
      </c>
      <c r="BV560" s="190">
        <f t="shared" si="809"/>
        <v>218.46</v>
      </c>
      <c r="BW560" s="190">
        <f t="shared" si="845"/>
        <v>163.845</v>
      </c>
      <c r="BX560" s="531">
        <v>99.77</v>
      </c>
      <c r="BY560" s="527"/>
      <c r="BZ560" s="190">
        <f t="shared" si="836"/>
        <v>-45.154999999999987</v>
      </c>
      <c r="CA560" s="454">
        <v>30000</v>
      </c>
      <c r="CB560" s="501">
        <v>2.4778000000000001E-2</v>
      </c>
      <c r="CC560" s="194">
        <f t="shared" si="810"/>
        <v>743.34</v>
      </c>
      <c r="CD560" s="190"/>
      <c r="CE560" s="142"/>
      <c r="CF560" s="204"/>
      <c r="CG560" s="194">
        <f t="shared" si="811"/>
        <v>743.34</v>
      </c>
      <c r="CH560" s="194"/>
      <c r="CI560" s="194"/>
      <c r="CJ560" s="194"/>
      <c r="CK560" s="194"/>
      <c r="CL560" s="222">
        <v>743.34</v>
      </c>
      <c r="CM560" s="218"/>
      <c r="CN560" s="194">
        <f t="shared" si="846"/>
        <v>-743.34</v>
      </c>
      <c r="CO560" s="469"/>
      <c r="CP560" s="220">
        <f t="shared" si="792"/>
        <v>-4.9999999999954525E-3</v>
      </c>
      <c r="CQ560" s="220"/>
      <c r="CR560" s="501"/>
      <c r="CS560" s="535"/>
    </row>
    <row r="561" spans="1:97" s="7" customFormat="1">
      <c r="A561" s="51" t="s">
        <v>1345</v>
      </c>
      <c r="B561" s="364" t="s">
        <v>1312</v>
      </c>
      <c r="C561" s="61" t="s">
        <v>1313</v>
      </c>
      <c r="D561" s="388" t="s">
        <v>1253</v>
      </c>
      <c r="E561" s="234">
        <v>237</v>
      </c>
      <c r="F561" s="501"/>
      <c r="G561" s="47" t="s">
        <v>1314</v>
      </c>
      <c r="H561" s="234" t="s">
        <v>1346</v>
      </c>
      <c r="I561" s="52"/>
      <c r="J561" s="500"/>
      <c r="K561" s="72">
        <f t="shared" si="793"/>
        <v>0</v>
      </c>
      <c r="L561" s="501"/>
      <c r="M561" s="505"/>
      <c r="N561" s="506"/>
      <c r="O561" s="75">
        <f t="shared" si="825"/>
        <v>0</v>
      </c>
      <c r="P561" s="508">
        <v>0</v>
      </c>
      <c r="Q561" s="504"/>
      <c r="R561" s="88">
        <f t="shared" si="795"/>
        <v>0</v>
      </c>
      <c r="S561" s="362"/>
      <c r="T561" s="512"/>
      <c r="U561" s="298"/>
      <c r="V561" s="88">
        <f t="shared" si="830"/>
        <v>0</v>
      </c>
      <c r="W561" s="507"/>
      <c r="X561" s="347"/>
      <c r="Y561" s="88">
        <f t="shared" si="796"/>
        <v>0</v>
      </c>
      <c r="Z561" s="88">
        <f t="shared" si="837"/>
        <v>0</v>
      </c>
      <c r="AA561" s="512"/>
      <c r="AB561" s="515"/>
      <c r="AC561" s="88">
        <f t="shared" si="831"/>
        <v>0</v>
      </c>
      <c r="AD561" s="507"/>
      <c r="AE561" s="347"/>
      <c r="AF561" s="88">
        <f t="shared" si="833"/>
        <v>0</v>
      </c>
      <c r="AG561" s="88">
        <f t="shared" si="838"/>
        <v>0</v>
      </c>
      <c r="AH561" s="518"/>
      <c r="AI561" s="515"/>
      <c r="AJ561" s="88">
        <f t="shared" si="798"/>
        <v>0</v>
      </c>
      <c r="AK561" s="507"/>
      <c r="AL561" s="347"/>
      <c r="AM561" s="88">
        <f t="shared" si="834"/>
        <v>0</v>
      </c>
      <c r="AN561" s="519"/>
      <c r="AO561" s="518"/>
      <c r="AP561" s="515"/>
      <c r="AQ561" s="88">
        <f t="shared" si="839"/>
        <v>0</v>
      </c>
      <c r="AR561" s="507"/>
      <c r="AS561" s="347"/>
      <c r="AT561" s="88">
        <f t="shared" si="835"/>
        <v>0</v>
      </c>
      <c r="AU561" s="88">
        <f t="shared" si="840"/>
        <v>0</v>
      </c>
      <c r="AV561" s="518"/>
      <c r="AW561" s="515"/>
      <c r="AX561" s="88">
        <f t="shared" si="841"/>
        <v>0</v>
      </c>
      <c r="AY561" s="507"/>
      <c r="AZ561" s="521"/>
      <c r="BA561" s="194">
        <f t="shared" si="803"/>
        <v>0</v>
      </c>
      <c r="BB561" s="246">
        <f t="shared" si="842"/>
        <v>0</v>
      </c>
      <c r="BC561" s="142"/>
      <c r="BD561" s="515"/>
      <c r="BE561" s="194">
        <f t="shared" si="832"/>
        <v>0</v>
      </c>
      <c r="BF561" s="261">
        <v>30000</v>
      </c>
      <c r="BG561" s="347">
        <v>6.0200000000000002E-3</v>
      </c>
      <c r="BH561" s="190">
        <f t="shared" si="814"/>
        <v>180.6</v>
      </c>
      <c r="BI561" s="88">
        <f t="shared" si="843"/>
        <v>135.44999999999999</v>
      </c>
      <c r="BJ561" s="142"/>
      <c r="BK561" s="204"/>
      <c r="BL561" s="190">
        <f t="shared" si="807"/>
        <v>45.150000000000006</v>
      </c>
      <c r="BM561" s="261">
        <v>30000</v>
      </c>
      <c r="BN561" s="347">
        <v>6.502E-3</v>
      </c>
      <c r="BO561" s="190">
        <f t="shared" si="805"/>
        <v>195.06</v>
      </c>
      <c r="BP561" s="190">
        <f t="shared" si="844"/>
        <v>146.29500000000002</v>
      </c>
      <c r="BQ561" s="526">
        <v>48.765000000000001</v>
      </c>
      <c r="BR561" s="527"/>
      <c r="BS561" s="190">
        <f t="shared" si="808"/>
        <v>0</v>
      </c>
      <c r="BT561" s="261">
        <v>30000</v>
      </c>
      <c r="BU561" s="51">
        <v>7.2820000000000003E-3</v>
      </c>
      <c r="BV561" s="190">
        <f t="shared" si="809"/>
        <v>218.46</v>
      </c>
      <c r="BW561" s="190">
        <f t="shared" si="845"/>
        <v>163.845</v>
      </c>
      <c r="BX561" s="531">
        <v>99.77</v>
      </c>
      <c r="BY561" s="527"/>
      <c r="BZ561" s="190">
        <f t="shared" si="836"/>
        <v>-45.154999999999987</v>
      </c>
      <c r="CA561" s="454">
        <v>30000</v>
      </c>
      <c r="CB561" s="501">
        <v>2.4778000000000001E-2</v>
      </c>
      <c r="CC561" s="194">
        <f t="shared" si="810"/>
        <v>743.34</v>
      </c>
      <c r="CD561" s="190"/>
      <c r="CE561" s="142"/>
      <c r="CF561" s="204"/>
      <c r="CG561" s="194">
        <f t="shared" si="811"/>
        <v>743.34</v>
      </c>
      <c r="CH561" s="194"/>
      <c r="CI561" s="194"/>
      <c r="CJ561" s="194"/>
      <c r="CK561" s="194"/>
      <c r="CL561" s="222">
        <v>743.34</v>
      </c>
      <c r="CM561" s="218"/>
      <c r="CN561" s="194">
        <f t="shared" si="846"/>
        <v>-743.34</v>
      </c>
      <c r="CO561" s="469"/>
      <c r="CP561" s="220">
        <f t="shared" si="792"/>
        <v>-4.9999999999954525E-3</v>
      </c>
      <c r="CQ561" s="220"/>
      <c r="CR561" s="501"/>
      <c r="CS561" s="535"/>
    </row>
    <row r="562" spans="1:97" s="7" customFormat="1">
      <c r="A562" s="51" t="s">
        <v>1347</v>
      </c>
      <c r="B562" s="364" t="s">
        <v>1312</v>
      </c>
      <c r="C562" s="61" t="s">
        <v>1313</v>
      </c>
      <c r="D562" s="388" t="s">
        <v>1253</v>
      </c>
      <c r="E562" s="234">
        <v>238</v>
      </c>
      <c r="F562" s="234"/>
      <c r="G562" s="47" t="s">
        <v>1314</v>
      </c>
      <c r="H562" s="234" t="s">
        <v>1348</v>
      </c>
      <c r="I562" s="52"/>
      <c r="J562" s="500"/>
      <c r="K562" s="72">
        <f t="shared" si="793"/>
        <v>0</v>
      </c>
      <c r="L562" s="501"/>
      <c r="M562" s="505"/>
      <c r="N562" s="506"/>
      <c r="O562" s="75">
        <f t="shared" si="825"/>
        <v>0</v>
      </c>
      <c r="P562" s="508">
        <v>0</v>
      </c>
      <c r="Q562" s="504"/>
      <c r="R562" s="88">
        <f t="shared" si="795"/>
        <v>0</v>
      </c>
      <c r="S562" s="362"/>
      <c r="T562" s="512"/>
      <c r="U562" s="298"/>
      <c r="V562" s="88">
        <f t="shared" si="830"/>
        <v>0</v>
      </c>
      <c r="W562" s="507"/>
      <c r="X562" s="347"/>
      <c r="Y562" s="88">
        <f t="shared" si="796"/>
        <v>0</v>
      </c>
      <c r="Z562" s="88">
        <f t="shared" si="837"/>
        <v>0</v>
      </c>
      <c r="AA562" s="512"/>
      <c r="AB562" s="515"/>
      <c r="AC562" s="88">
        <f t="shared" si="831"/>
        <v>0</v>
      </c>
      <c r="AD562" s="507"/>
      <c r="AE562" s="347"/>
      <c r="AF562" s="88">
        <f t="shared" si="833"/>
        <v>0</v>
      </c>
      <c r="AG562" s="88">
        <f t="shared" si="838"/>
        <v>0</v>
      </c>
      <c r="AH562" s="518"/>
      <c r="AI562" s="515"/>
      <c r="AJ562" s="88">
        <f t="shared" si="798"/>
        <v>0</v>
      </c>
      <c r="AK562" s="507"/>
      <c r="AL562" s="347"/>
      <c r="AM562" s="88">
        <f t="shared" si="834"/>
        <v>0</v>
      </c>
      <c r="AN562" s="519"/>
      <c r="AO562" s="518"/>
      <c r="AP562" s="515"/>
      <c r="AQ562" s="88">
        <f t="shared" si="839"/>
        <v>0</v>
      </c>
      <c r="AR562" s="507"/>
      <c r="AS562" s="347"/>
      <c r="AT562" s="88">
        <f t="shared" si="835"/>
        <v>0</v>
      </c>
      <c r="AU562" s="88">
        <f t="shared" si="840"/>
        <v>0</v>
      </c>
      <c r="AV562" s="518"/>
      <c r="AW562" s="515"/>
      <c r="AX562" s="88">
        <f t="shared" si="841"/>
        <v>0</v>
      </c>
      <c r="AY562" s="507"/>
      <c r="AZ562" s="521"/>
      <c r="BA562" s="194">
        <f t="shared" si="803"/>
        <v>0</v>
      </c>
      <c r="BB562" s="246">
        <f t="shared" si="842"/>
        <v>0</v>
      </c>
      <c r="BC562" s="142"/>
      <c r="BD562" s="515"/>
      <c r="BE562" s="194">
        <f t="shared" si="832"/>
        <v>0</v>
      </c>
      <c r="BF562" s="261">
        <v>30000</v>
      </c>
      <c r="BG562" s="347">
        <v>6.0200000000000002E-3</v>
      </c>
      <c r="BH562" s="190">
        <f t="shared" si="814"/>
        <v>180.6</v>
      </c>
      <c r="BI562" s="88">
        <f t="shared" si="843"/>
        <v>135.44999999999999</v>
      </c>
      <c r="BJ562" s="142"/>
      <c r="BK562" s="204"/>
      <c r="BL562" s="190">
        <f t="shared" si="807"/>
        <v>45.150000000000006</v>
      </c>
      <c r="BM562" s="261">
        <v>30000</v>
      </c>
      <c r="BN562" s="347">
        <v>6.502E-3</v>
      </c>
      <c r="BO562" s="190">
        <f t="shared" si="805"/>
        <v>195.06</v>
      </c>
      <c r="BP562" s="190">
        <f t="shared" si="844"/>
        <v>146.29500000000002</v>
      </c>
      <c r="BQ562" s="526">
        <v>48.765000000000001</v>
      </c>
      <c r="BR562" s="527"/>
      <c r="BS562" s="190">
        <f t="shared" si="808"/>
        <v>0</v>
      </c>
      <c r="BT562" s="261">
        <v>30000</v>
      </c>
      <c r="BU562" s="51">
        <v>7.2820000000000003E-3</v>
      </c>
      <c r="BV562" s="190">
        <f t="shared" si="809"/>
        <v>218.46</v>
      </c>
      <c r="BW562" s="190">
        <f t="shared" si="845"/>
        <v>163.845</v>
      </c>
      <c r="BX562" s="531">
        <v>99.77</v>
      </c>
      <c r="BY562" s="527"/>
      <c r="BZ562" s="190">
        <f t="shared" si="836"/>
        <v>-45.154999999999987</v>
      </c>
      <c r="CA562" s="454">
        <v>30000</v>
      </c>
      <c r="CB562" s="501">
        <v>2.4778000000000001E-2</v>
      </c>
      <c r="CC562" s="194">
        <f t="shared" si="810"/>
        <v>743.34</v>
      </c>
      <c r="CD562" s="190"/>
      <c r="CE562" s="142"/>
      <c r="CF562" s="204"/>
      <c r="CG562" s="194">
        <f t="shared" si="811"/>
        <v>743.34</v>
      </c>
      <c r="CH562" s="194"/>
      <c r="CI562" s="194"/>
      <c r="CJ562" s="194"/>
      <c r="CK562" s="194"/>
      <c r="CL562" s="222">
        <v>743.34</v>
      </c>
      <c r="CM562" s="218"/>
      <c r="CN562" s="194">
        <f t="shared" si="846"/>
        <v>-743.34</v>
      </c>
      <c r="CO562" s="469"/>
      <c r="CP562" s="220">
        <f t="shared" si="792"/>
        <v>-4.9999999999954525E-3</v>
      </c>
      <c r="CQ562" s="220"/>
      <c r="CR562" s="501"/>
      <c r="CS562" s="535"/>
    </row>
    <row r="563" spans="1:97" s="7" customFormat="1">
      <c r="A563" s="51" t="s">
        <v>1349</v>
      </c>
      <c r="B563" s="364" t="s">
        <v>1312</v>
      </c>
      <c r="C563" s="61" t="s">
        <v>1313</v>
      </c>
      <c r="D563" s="388" t="s">
        <v>1253</v>
      </c>
      <c r="E563" s="234">
        <v>239</v>
      </c>
      <c r="F563" s="499"/>
      <c r="G563" s="47" t="s">
        <v>1314</v>
      </c>
      <c r="H563" s="234" t="s">
        <v>1350</v>
      </c>
      <c r="I563" s="52"/>
      <c r="J563" s="500"/>
      <c r="K563" s="72">
        <f t="shared" si="793"/>
        <v>0</v>
      </c>
      <c r="L563" s="501"/>
      <c r="M563" s="505"/>
      <c r="N563" s="506"/>
      <c r="O563" s="75">
        <f t="shared" si="825"/>
        <v>0</v>
      </c>
      <c r="P563" s="508">
        <v>0</v>
      </c>
      <c r="Q563" s="504"/>
      <c r="R563" s="88">
        <f t="shared" si="795"/>
        <v>0</v>
      </c>
      <c r="S563" s="362"/>
      <c r="T563" s="512"/>
      <c r="U563" s="298"/>
      <c r="V563" s="88">
        <f t="shared" si="830"/>
        <v>0</v>
      </c>
      <c r="W563" s="507"/>
      <c r="X563" s="347"/>
      <c r="Y563" s="88">
        <f t="shared" si="796"/>
        <v>0</v>
      </c>
      <c r="Z563" s="88">
        <f t="shared" si="837"/>
        <v>0</v>
      </c>
      <c r="AA563" s="512"/>
      <c r="AB563" s="515"/>
      <c r="AC563" s="88">
        <f t="shared" si="831"/>
        <v>0</v>
      </c>
      <c r="AD563" s="507"/>
      <c r="AE563" s="347"/>
      <c r="AF563" s="88">
        <f t="shared" si="833"/>
        <v>0</v>
      </c>
      <c r="AG563" s="88">
        <f t="shared" si="838"/>
        <v>0</v>
      </c>
      <c r="AH563" s="518"/>
      <c r="AI563" s="515"/>
      <c r="AJ563" s="88">
        <f t="shared" si="798"/>
        <v>0</v>
      </c>
      <c r="AK563" s="507"/>
      <c r="AL563" s="347"/>
      <c r="AM563" s="88">
        <f t="shared" si="834"/>
        <v>0</v>
      </c>
      <c r="AN563" s="519"/>
      <c r="AO563" s="518"/>
      <c r="AP563" s="515"/>
      <c r="AQ563" s="88">
        <f t="shared" si="839"/>
        <v>0</v>
      </c>
      <c r="AR563" s="507"/>
      <c r="AS563" s="347"/>
      <c r="AT563" s="88">
        <f t="shared" si="835"/>
        <v>0</v>
      </c>
      <c r="AU563" s="88">
        <f t="shared" si="840"/>
        <v>0</v>
      </c>
      <c r="AV563" s="518"/>
      <c r="AW563" s="515"/>
      <c r="AX563" s="88">
        <f t="shared" si="841"/>
        <v>0</v>
      </c>
      <c r="AY563" s="507"/>
      <c r="AZ563" s="521"/>
      <c r="BA563" s="194">
        <f t="shared" si="803"/>
        <v>0</v>
      </c>
      <c r="BB563" s="246">
        <f t="shared" si="842"/>
        <v>0</v>
      </c>
      <c r="BC563" s="142"/>
      <c r="BD563" s="515"/>
      <c r="BE563" s="194">
        <f t="shared" si="832"/>
        <v>0</v>
      </c>
      <c r="BF563" s="261">
        <v>30000</v>
      </c>
      <c r="BG563" s="347">
        <v>6.0200000000000002E-3</v>
      </c>
      <c r="BH563" s="190">
        <f t="shared" si="814"/>
        <v>180.6</v>
      </c>
      <c r="BI563" s="88">
        <f t="shared" si="843"/>
        <v>135.44999999999999</v>
      </c>
      <c r="BJ563" s="142"/>
      <c r="BK563" s="204"/>
      <c r="BL563" s="190">
        <f t="shared" si="807"/>
        <v>45.150000000000006</v>
      </c>
      <c r="BM563" s="261">
        <v>30000</v>
      </c>
      <c r="BN563" s="347">
        <v>6.502E-3</v>
      </c>
      <c r="BO563" s="190">
        <f t="shared" si="805"/>
        <v>195.06</v>
      </c>
      <c r="BP563" s="190">
        <f t="shared" si="844"/>
        <v>146.29500000000002</v>
      </c>
      <c r="BQ563" s="526">
        <v>48.765000000000001</v>
      </c>
      <c r="BR563" s="527"/>
      <c r="BS563" s="190">
        <f t="shared" si="808"/>
        <v>0</v>
      </c>
      <c r="BT563" s="261">
        <v>30000</v>
      </c>
      <c r="BU563" s="51">
        <v>7.2820000000000003E-3</v>
      </c>
      <c r="BV563" s="190">
        <f t="shared" si="809"/>
        <v>218.46</v>
      </c>
      <c r="BW563" s="190">
        <f t="shared" si="845"/>
        <v>163.845</v>
      </c>
      <c r="BX563" s="531">
        <v>99.77</v>
      </c>
      <c r="BY563" s="527"/>
      <c r="BZ563" s="190">
        <f t="shared" si="836"/>
        <v>-45.154999999999987</v>
      </c>
      <c r="CA563" s="454">
        <v>30000</v>
      </c>
      <c r="CB563" s="501">
        <v>2.4778000000000001E-2</v>
      </c>
      <c r="CC563" s="194">
        <f t="shared" si="810"/>
        <v>743.34</v>
      </c>
      <c r="CD563" s="190"/>
      <c r="CE563" s="142"/>
      <c r="CF563" s="204"/>
      <c r="CG563" s="194">
        <f t="shared" si="811"/>
        <v>743.34</v>
      </c>
      <c r="CH563" s="194"/>
      <c r="CI563" s="194"/>
      <c r="CJ563" s="194"/>
      <c r="CK563" s="194"/>
      <c r="CL563" s="222">
        <v>743.34</v>
      </c>
      <c r="CM563" s="218"/>
      <c r="CN563" s="194">
        <f t="shared" si="846"/>
        <v>-743.34</v>
      </c>
      <c r="CO563" s="469"/>
      <c r="CP563" s="220">
        <f t="shared" si="792"/>
        <v>-4.9999999999954525E-3</v>
      </c>
      <c r="CQ563" s="220"/>
      <c r="CR563" s="501"/>
      <c r="CS563" s="535"/>
    </row>
    <row r="564" spans="1:97" s="7" customFormat="1">
      <c r="A564" s="51" t="s">
        <v>1351</v>
      </c>
      <c r="B564" s="364" t="s">
        <v>1312</v>
      </c>
      <c r="C564" s="61" t="s">
        <v>1313</v>
      </c>
      <c r="D564" s="388" t="s">
        <v>1253</v>
      </c>
      <c r="E564" s="234">
        <v>240</v>
      </c>
      <c r="F564" s="234"/>
      <c r="G564" s="47" t="s">
        <v>1314</v>
      </c>
      <c r="H564" s="234" t="s">
        <v>1352</v>
      </c>
      <c r="I564" s="52"/>
      <c r="J564" s="500"/>
      <c r="K564" s="72">
        <f t="shared" si="793"/>
        <v>0</v>
      </c>
      <c r="L564" s="501"/>
      <c r="M564" s="505"/>
      <c r="N564" s="506"/>
      <c r="O564" s="75">
        <f t="shared" si="825"/>
        <v>0</v>
      </c>
      <c r="P564" s="508">
        <v>0</v>
      </c>
      <c r="Q564" s="504"/>
      <c r="R564" s="88">
        <f t="shared" si="795"/>
        <v>0</v>
      </c>
      <c r="S564" s="362"/>
      <c r="T564" s="512"/>
      <c r="U564" s="298"/>
      <c r="V564" s="88">
        <f t="shared" si="830"/>
        <v>0</v>
      </c>
      <c r="W564" s="507"/>
      <c r="X564" s="347"/>
      <c r="Y564" s="88">
        <f t="shared" si="796"/>
        <v>0</v>
      </c>
      <c r="Z564" s="88">
        <f t="shared" si="837"/>
        <v>0</v>
      </c>
      <c r="AA564" s="512"/>
      <c r="AB564" s="515"/>
      <c r="AC564" s="88">
        <f t="shared" si="831"/>
        <v>0</v>
      </c>
      <c r="AD564" s="507"/>
      <c r="AE564" s="347"/>
      <c r="AF564" s="88">
        <f t="shared" si="833"/>
        <v>0</v>
      </c>
      <c r="AG564" s="88">
        <f t="shared" si="838"/>
        <v>0</v>
      </c>
      <c r="AH564" s="518"/>
      <c r="AI564" s="515"/>
      <c r="AJ564" s="88">
        <f t="shared" si="798"/>
        <v>0</v>
      </c>
      <c r="AK564" s="507"/>
      <c r="AL564" s="347"/>
      <c r="AM564" s="88">
        <f t="shared" si="834"/>
        <v>0</v>
      </c>
      <c r="AN564" s="519"/>
      <c r="AO564" s="518"/>
      <c r="AP564" s="515"/>
      <c r="AQ564" s="88">
        <f t="shared" si="839"/>
        <v>0</v>
      </c>
      <c r="AR564" s="507"/>
      <c r="AS564" s="347"/>
      <c r="AT564" s="88">
        <f t="shared" si="835"/>
        <v>0</v>
      </c>
      <c r="AU564" s="88">
        <f t="shared" si="840"/>
        <v>0</v>
      </c>
      <c r="AV564" s="518"/>
      <c r="AW564" s="515"/>
      <c r="AX564" s="88">
        <f t="shared" si="841"/>
        <v>0</v>
      </c>
      <c r="AY564" s="507"/>
      <c r="AZ564" s="521"/>
      <c r="BA564" s="194">
        <f t="shared" si="803"/>
        <v>0</v>
      </c>
      <c r="BB564" s="246">
        <f t="shared" si="842"/>
        <v>0</v>
      </c>
      <c r="BC564" s="142"/>
      <c r="BD564" s="515"/>
      <c r="BE564" s="194">
        <f t="shared" si="832"/>
        <v>0</v>
      </c>
      <c r="BF564" s="261">
        <v>1150000</v>
      </c>
      <c r="BG564" s="347">
        <v>6.0200000000000002E-3</v>
      </c>
      <c r="BH564" s="190">
        <f t="shared" si="814"/>
        <v>6923</v>
      </c>
      <c r="BI564" s="88">
        <f t="shared" si="843"/>
        <v>5192.25</v>
      </c>
      <c r="BJ564" s="142"/>
      <c r="BK564" s="204"/>
      <c r="BL564" s="190">
        <f t="shared" si="807"/>
        <v>1730.75</v>
      </c>
      <c r="BM564" s="261">
        <v>1150000</v>
      </c>
      <c r="BN564" s="347">
        <v>6.502E-3</v>
      </c>
      <c r="BO564" s="190">
        <f t="shared" si="805"/>
        <v>7477.3</v>
      </c>
      <c r="BP564" s="190">
        <f t="shared" si="844"/>
        <v>5607.9750000000004</v>
      </c>
      <c r="BQ564" s="526">
        <v>1869.325</v>
      </c>
      <c r="BR564" s="527"/>
      <c r="BS564" s="190">
        <f t="shared" si="808"/>
        <v>0</v>
      </c>
      <c r="BT564" s="261">
        <v>1150000</v>
      </c>
      <c r="BU564" s="51">
        <v>7.2820000000000003E-3</v>
      </c>
      <c r="BV564" s="190">
        <f t="shared" si="809"/>
        <v>8374.3000000000011</v>
      </c>
      <c r="BW564" s="190">
        <f t="shared" si="845"/>
        <v>6280.7250000000004</v>
      </c>
      <c r="BX564" s="531">
        <v>3824.33</v>
      </c>
      <c r="BY564" s="527"/>
      <c r="BZ564" s="190">
        <f t="shared" si="836"/>
        <v>-1730.7549999999992</v>
      </c>
      <c r="CA564" s="454">
        <v>1150000</v>
      </c>
      <c r="CB564" s="501">
        <v>2.4778000000000001E-2</v>
      </c>
      <c r="CC564" s="194">
        <f t="shared" si="810"/>
        <v>28494.7</v>
      </c>
      <c r="CD564" s="190"/>
      <c r="CE564" s="142"/>
      <c r="CF564" s="204"/>
      <c r="CG564" s="194">
        <f t="shared" si="811"/>
        <v>28494.7</v>
      </c>
      <c r="CH564" s="194"/>
      <c r="CI564" s="194"/>
      <c r="CJ564" s="194"/>
      <c r="CK564" s="194"/>
      <c r="CL564" s="222">
        <v>28494.7</v>
      </c>
      <c r="CM564" s="218"/>
      <c r="CN564" s="194">
        <f t="shared" si="846"/>
        <v>-28494.7</v>
      </c>
      <c r="CO564" s="469"/>
      <c r="CP564" s="220">
        <f t="shared" si="792"/>
        <v>-5.0000000010186341E-3</v>
      </c>
      <c r="CQ564" s="220"/>
      <c r="CR564" s="501"/>
      <c r="CS564" s="535"/>
    </row>
    <row r="565" spans="1:97" s="7" customFormat="1">
      <c r="A565" s="51" t="s">
        <v>1353</v>
      </c>
      <c r="B565" s="364" t="s">
        <v>1312</v>
      </c>
      <c r="C565" s="61" t="s">
        <v>1313</v>
      </c>
      <c r="D565" s="388" t="s">
        <v>1253</v>
      </c>
      <c r="E565" s="234">
        <v>241</v>
      </c>
      <c r="F565" s="234"/>
      <c r="G565" s="47" t="s">
        <v>1314</v>
      </c>
      <c r="H565" s="234" t="s">
        <v>1354</v>
      </c>
      <c r="I565" s="52"/>
      <c r="J565" s="500"/>
      <c r="K565" s="72">
        <f t="shared" si="793"/>
        <v>0</v>
      </c>
      <c r="L565" s="501"/>
      <c r="M565" s="505"/>
      <c r="N565" s="506"/>
      <c r="O565" s="75">
        <f t="shared" si="825"/>
        <v>0</v>
      </c>
      <c r="P565" s="508">
        <v>0</v>
      </c>
      <c r="Q565" s="504"/>
      <c r="R565" s="88">
        <f t="shared" si="795"/>
        <v>0</v>
      </c>
      <c r="S565" s="362"/>
      <c r="T565" s="512"/>
      <c r="U565" s="298"/>
      <c r="V565" s="88">
        <f t="shared" si="830"/>
        <v>0</v>
      </c>
      <c r="W565" s="507"/>
      <c r="X565" s="347"/>
      <c r="Y565" s="88">
        <f t="shared" si="796"/>
        <v>0</v>
      </c>
      <c r="Z565" s="88">
        <f t="shared" si="837"/>
        <v>0</v>
      </c>
      <c r="AA565" s="512"/>
      <c r="AB565" s="515"/>
      <c r="AC565" s="88">
        <f t="shared" si="831"/>
        <v>0</v>
      </c>
      <c r="AD565" s="507"/>
      <c r="AE565" s="347"/>
      <c r="AF565" s="88">
        <f t="shared" si="833"/>
        <v>0</v>
      </c>
      <c r="AG565" s="88">
        <f t="shared" si="838"/>
        <v>0</v>
      </c>
      <c r="AH565" s="518"/>
      <c r="AI565" s="515"/>
      <c r="AJ565" s="88">
        <f t="shared" si="798"/>
        <v>0</v>
      </c>
      <c r="AK565" s="507"/>
      <c r="AL565" s="347"/>
      <c r="AM565" s="88">
        <f t="shared" si="834"/>
        <v>0</v>
      </c>
      <c r="AN565" s="519"/>
      <c r="AO565" s="518"/>
      <c r="AP565" s="515"/>
      <c r="AQ565" s="88">
        <f t="shared" si="839"/>
        <v>0</v>
      </c>
      <c r="AR565" s="507"/>
      <c r="AS565" s="347"/>
      <c r="AT565" s="88">
        <f t="shared" si="835"/>
        <v>0</v>
      </c>
      <c r="AU565" s="88">
        <f t="shared" si="840"/>
        <v>0</v>
      </c>
      <c r="AV565" s="518"/>
      <c r="AW565" s="515"/>
      <c r="AX565" s="88">
        <f t="shared" si="841"/>
        <v>0</v>
      </c>
      <c r="AY565" s="507"/>
      <c r="AZ565" s="521"/>
      <c r="BA565" s="194">
        <f t="shared" si="803"/>
        <v>0</v>
      </c>
      <c r="BB565" s="246">
        <f t="shared" si="842"/>
        <v>0</v>
      </c>
      <c r="BC565" s="142"/>
      <c r="BD565" s="515"/>
      <c r="BE565" s="194">
        <f t="shared" si="832"/>
        <v>0</v>
      </c>
      <c r="BF565" s="261">
        <v>30000</v>
      </c>
      <c r="BG565" s="347">
        <v>6.0200000000000002E-3</v>
      </c>
      <c r="BH565" s="190">
        <f t="shared" si="814"/>
        <v>180.6</v>
      </c>
      <c r="BI565" s="88">
        <f t="shared" si="843"/>
        <v>135.44999999999999</v>
      </c>
      <c r="BJ565" s="142"/>
      <c r="BK565" s="204"/>
      <c r="BL565" s="190">
        <f t="shared" si="807"/>
        <v>45.150000000000006</v>
      </c>
      <c r="BM565" s="261">
        <v>30000</v>
      </c>
      <c r="BN565" s="347">
        <v>6.502E-3</v>
      </c>
      <c r="BO565" s="190">
        <f t="shared" si="805"/>
        <v>195.06</v>
      </c>
      <c r="BP565" s="190">
        <f t="shared" si="844"/>
        <v>146.29500000000002</v>
      </c>
      <c r="BQ565" s="526">
        <v>48.765000000000001</v>
      </c>
      <c r="BR565" s="527"/>
      <c r="BS565" s="190">
        <f t="shared" si="808"/>
        <v>0</v>
      </c>
      <c r="BT565" s="261">
        <v>30000</v>
      </c>
      <c r="BU565" s="51">
        <v>7.2820000000000003E-3</v>
      </c>
      <c r="BV565" s="190">
        <f t="shared" si="809"/>
        <v>218.46</v>
      </c>
      <c r="BW565" s="190">
        <f t="shared" si="845"/>
        <v>163.845</v>
      </c>
      <c r="BX565" s="531">
        <v>99.77</v>
      </c>
      <c r="BY565" s="527"/>
      <c r="BZ565" s="190">
        <f t="shared" si="836"/>
        <v>-45.154999999999987</v>
      </c>
      <c r="CA565" s="454">
        <v>30000</v>
      </c>
      <c r="CB565" s="501">
        <v>2.4778000000000001E-2</v>
      </c>
      <c r="CC565" s="194">
        <f t="shared" si="810"/>
        <v>743.34</v>
      </c>
      <c r="CD565" s="190"/>
      <c r="CE565" s="142"/>
      <c r="CF565" s="204"/>
      <c r="CG565" s="194">
        <f t="shared" si="811"/>
        <v>743.34</v>
      </c>
      <c r="CH565" s="194"/>
      <c r="CI565" s="194"/>
      <c r="CJ565" s="194"/>
      <c r="CK565" s="194"/>
      <c r="CL565" s="222">
        <v>743.34</v>
      </c>
      <c r="CM565" s="218"/>
      <c r="CN565" s="194">
        <f t="shared" si="846"/>
        <v>-743.34</v>
      </c>
      <c r="CO565" s="469"/>
      <c r="CP565" s="220">
        <f t="shared" si="792"/>
        <v>-4.9999999999954525E-3</v>
      </c>
      <c r="CQ565" s="220"/>
      <c r="CR565" s="501"/>
      <c r="CS565" s="535"/>
    </row>
    <row r="566" spans="1:97" s="7" customFormat="1" ht="30">
      <c r="A566" s="51" t="s">
        <v>1355</v>
      </c>
      <c r="B566" s="500" t="s">
        <v>1356</v>
      </c>
      <c r="C566" s="501" t="s">
        <v>1313</v>
      </c>
      <c r="D566" s="388" t="s">
        <v>1253</v>
      </c>
      <c r="E566" s="234">
        <v>310</v>
      </c>
      <c r="F566" s="234"/>
      <c r="G566" s="275" t="s">
        <v>66</v>
      </c>
      <c r="H566" s="504" t="s">
        <v>1357</v>
      </c>
      <c r="I566" s="267"/>
      <c r="J566" s="500"/>
      <c r="K566" s="72">
        <f t="shared" si="793"/>
        <v>0</v>
      </c>
      <c r="L566" s="194"/>
      <c r="M566" s="505"/>
      <c r="N566" s="506"/>
      <c r="O566" s="75">
        <f t="shared" si="825"/>
        <v>0</v>
      </c>
      <c r="P566" s="507">
        <v>334000</v>
      </c>
      <c r="Q566" s="504">
        <v>6.0000000000000001E-3</v>
      </c>
      <c r="R566" s="88">
        <f t="shared" si="795"/>
        <v>2004</v>
      </c>
      <c r="S566" s="88">
        <f t="shared" ref="S566:S568" si="847">(P566*Q566)*75%</f>
        <v>1503</v>
      </c>
      <c r="T566" s="512"/>
      <c r="U566" s="298"/>
      <c r="V566" s="88">
        <f t="shared" si="830"/>
        <v>501</v>
      </c>
      <c r="W566" s="507">
        <v>334000</v>
      </c>
      <c r="X566" s="347">
        <v>1.65E-3</v>
      </c>
      <c r="Y566" s="88">
        <f t="shared" si="796"/>
        <v>551.1</v>
      </c>
      <c r="Z566" s="88"/>
      <c r="AA566" s="512"/>
      <c r="AB566" s="515"/>
      <c r="AC566" s="88">
        <f t="shared" si="831"/>
        <v>551.1</v>
      </c>
      <c r="AD566" s="507">
        <v>334000</v>
      </c>
      <c r="AE566" s="347">
        <v>7.26E-3</v>
      </c>
      <c r="AF566" s="88">
        <f t="shared" si="833"/>
        <v>2424.84</v>
      </c>
      <c r="AG566" s="88">
        <f t="shared" si="838"/>
        <v>1818.63</v>
      </c>
      <c r="AH566" s="518"/>
      <c r="AI566" s="515"/>
      <c r="AJ566" s="88">
        <f t="shared" si="798"/>
        <v>606.21</v>
      </c>
      <c r="AK566" s="507">
        <v>334000</v>
      </c>
      <c r="AL566" s="347">
        <v>1.9970000000000001E-3</v>
      </c>
      <c r="AM566" s="88">
        <f t="shared" si="834"/>
        <v>666.99800000000005</v>
      </c>
      <c r="AN566" s="519"/>
      <c r="AO566" s="518"/>
      <c r="AP566" s="515"/>
      <c r="AQ566" s="88">
        <f t="shared" si="839"/>
        <v>666.99800000000005</v>
      </c>
      <c r="AR566" s="507">
        <v>334000</v>
      </c>
      <c r="AS566" s="347">
        <v>8.7849999999999994E-3</v>
      </c>
      <c r="AT566" s="88">
        <f t="shared" si="835"/>
        <v>2934.1899999999996</v>
      </c>
      <c r="AU566" s="88">
        <f t="shared" si="840"/>
        <v>2200.6424999999999</v>
      </c>
      <c r="AV566" s="518"/>
      <c r="AW566" s="515"/>
      <c r="AX566" s="88">
        <f t="shared" si="841"/>
        <v>733.54749999999967</v>
      </c>
      <c r="AY566" s="507">
        <v>334000</v>
      </c>
      <c r="AZ566" s="521">
        <v>9.3989999999999994E-3</v>
      </c>
      <c r="BA566" s="194">
        <f t="shared" si="803"/>
        <v>3139.2659999999996</v>
      </c>
      <c r="BB566" s="246">
        <f t="shared" si="842"/>
        <v>2354.4494999999997</v>
      </c>
      <c r="BC566" s="142"/>
      <c r="BD566" s="515"/>
      <c r="BE566" s="194">
        <f t="shared" si="832"/>
        <v>784.81649999999991</v>
      </c>
      <c r="BF566" s="261">
        <v>840000</v>
      </c>
      <c r="BG566" s="347">
        <v>6.0200000000000002E-3</v>
      </c>
      <c r="BH566" s="190">
        <f t="shared" si="814"/>
        <v>5056.8</v>
      </c>
      <c r="BI566" s="88">
        <f t="shared" si="843"/>
        <v>3792.6000000000004</v>
      </c>
      <c r="BJ566" s="142">
        <v>2029.23</v>
      </c>
      <c r="BK566" s="204"/>
      <c r="BL566" s="190">
        <f t="shared" si="807"/>
        <v>-765.0300000000002</v>
      </c>
      <c r="BM566" s="261">
        <v>840000</v>
      </c>
      <c r="BN566" s="347">
        <v>6.502E-3</v>
      </c>
      <c r="BO566" s="190">
        <f t="shared" si="805"/>
        <v>5461.68</v>
      </c>
      <c r="BP566" s="190">
        <f t="shared" si="844"/>
        <v>4096.26</v>
      </c>
      <c r="BQ566" s="526">
        <v>1365.42</v>
      </c>
      <c r="BR566" s="527"/>
      <c r="BS566" s="190">
        <f t="shared" si="808"/>
        <v>0</v>
      </c>
      <c r="BT566" s="261">
        <v>840000</v>
      </c>
      <c r="BU566" s="51">
        <v>7.2820000000000003E-3</v>
      </c>
      <c r="BV566" s="190">
        <f t="shared" si="809"/>
        <v>6116.88</v>
      </c>
      <c r="BW566" s="190">
        <f t="shared" si="845"/>
        <v>4587.66</v>
      </c>
      <c r="BX566" s="531">
        <v>1529.22</v>
      </c>
      <c r="BY566" s="527"/>
      <c r="BZ566" s="190">
        <f t="shared" si="836"/>
        <v>0</v>
      </c>
      <c r="CA566" s="453">
        <v>840000</v>
      </c>
      <c r="CB566" s="42">
        <v>7.3740000000000003E-3</v>
      </c>
      <c r="CC566" s="194">
        <f t="shared" si="810"/>
        <v>6194.16</v>
      </c>
      <c r="CD566" s="190">
        <f t="shared" ref="CD566:CD568" si="848">CC566*75%</f>
        <v>4645.62</v>
      </c>
      <c r="CE566" s="142">
        <v>4816.5600000000004</v>
      </c>
      <c r="CF566" s="204"/>
      <c r="CG566" s="208">
        <f t="shared" si="811"/>
        <v>-3268.0200000000004</v>
      </c>
      <c r="CH566" s="208"/>
      <c r="CI566" s="208"/>
      <c r="CJ566" s="208"/>
      <c r="CK566" s="208"/>
      <c r="CL566" s="223"/>
      <c r="CM566" s="224"/>
      <c r="CN566" s="208"/>
      <c r="CO566" s="469"/>
      <c r="CP566" s="220">
        <f t="shared" si="792"/>
        <v>-189.37800000000107</v>
      </c>
      <c r="CQ566" s="221">
        <v>0</v>
      </c>
      <c r="CR566" s="61"/>
      <c r="CS566" s="535"/>
    </row>
    <row r="567" spans="1:97" s="7" customFormat="1" ht="30">
      <c r="A567" s="51" t="s">
        <v>1358</v>
      </c>
      <c r="B567" s="500" t="s">
        <v>1356</v>
      </c>
      <c r="C567" s="501" t="s">
        <v>1313</v>
      </c>
      <c r="D567" s="388" t="s">
        <v>1253</v>
      </c>
      <c r="E567" s="234">
        <v>311</v>
      </c>
      <c r="F567" s="234"/>
      <c r="G567" s="275" t="s">
        <v>66</v>
      </c>
      <c r="H567" s="504" t="s">
        <v>1359</v>
      </c>
      <c r="I567" s="267"/>
      <c r="J567" s="500"/>
      <c r="K567" s="72">
        <f t="shared" si="793"/>
        <v>0</v>
      </c>
      <c r="L567" s="194"/>
      <c r="M567" s="505"/>
      <c r="N567" s="506"/>
      <c r="O567" s="75">
        <f t="shared" si="825"/>
        <v>0</v>
      </c>
      <c r="P567" s="507">
        <v>593500</v>
      </c>
      <c r="Q567" s="504">
        <v>6.0000000000000001E-3</v>
      </c>
      <c r="R567" s="88">
        <f t="shared" si="795"/>
        <v>3561</v>
      </c>
      <c r="S567" s="88">
        <f t="shared" si="847"/>
        <v>2670.75</v>
      </c>
      <c r="T567" s="512"/>
      <c r="U567" s="298"/>
      <c r="V567" s="88">
        <f t="shared" si="830"/>
        <v>890.25</v>
      </c>
      <c r="W567" s="507">
        <v>593500</v>
      </c>
      <c r="X567" s="347">
        <v>1.65E-3</v>
      </c>
      <c r="Y567" s="88">
        <f t="shared" si="796"/>
        <v>979.27499999999998</v>
      </c>
      <c r="Z567" s="88"/>
      <c r="AA567" s="512"/>
      <c r="AB567" s="515"/>
      <c r="AC567" s="88">
        <f t="shared" si="831"/>
        <v>979.27499999999998</v>
      </c>
      <c r="AD567" s="507">
        <v>593500</v>
      </c>
      <c r="AE567" s="347">
        <v>7.26E-3</v>
      </c>
      <c r="AF567" s="88">
        <f t="shared" si="833"/>
        <v>4308.8100000000004</v>
      </c>
      <c r="AG567" s="88">
        <f t="shared" si="838"/>
        <v>3231.6075000000001</v>
      </c>
      <c r="AH567" s="518"/>
      <c r="AI567" s="515"/>
      <c r="AJ567" s="88">
        <f t="shared" si="798"/>
        <v>1077.2025000000003</v>
      </c>
      <c r="AK567" s="507">
        <v>593500</v>
      </c>
      <c r="AL567" s="347">
        <v>1.9970000000000001E-3</v>
      </c>
      <c r="AM567" s="88">
        <f t="shared" si="834"/>
        <v>1185.2195000000002</v>
      </c>
      <c r="AN567" s="519"/>
      <c r="AO567" s="518"/>
      <c r="AP567" s="515"/>
      <c r="AQ567" s="88">
        <f t="shared" si="839"/>
        <v>1185.2195000000002</v>
      </c>
      <c r="AR567" s="507">
        <v>593500</v>
      </c>
      <c r="AS567" s="347">
        <v>8.7849999999999994E-3</v>
      </c>
      <c r="AT567" s="88">
        <f t="shared" si="835"/>
        <v>5213.8975</v>
      </c>
      <c r="AU567" s="88">
        <f t="shared" si="840"/>
        <v>3910.4231250000003</v>
      </c>
      <c r="AV567" s="518"/>
      <c r="AW567" s="515"/>
      <c r="AX567" s="88">
        <f t="shared" si="841"/>
        <v>1303.4743749999998</v>
      </c>
      <c r="AY567" s="507">
        <v>593500</v>
      </c>
      <c r="AZ567" s="521">
        <v>9.3989999999999994E-3</v>
      </c>
      <c r="BA567" s="194">
        <f t="shared" si="803"/>
        <v>5578.3064999999997</v>
      </c>
      <c r="BB567" s="246">
        <f t="shared" si="842"/>
        <v>4183.729875</v>
      </c>
      <c r="BC567" s="142"/>
      <c r="BD567" s="515"/>
      <c r="BE567" s="194">
        <f t="shared" si="832"/>
        <v>1394.5766249999997</v>
      </c>
      <c r="BF567" s="261">
        <v>1000000</v>
      </c>
      <c r="BG567" s="347">
        <v>6.0200000000000002E-3</v>
      </c>
      <c r="BH567" s="190">
        <f t="shared" si="814"/>
        <v>6020</v>
      </c>
      <c r="BI567" s="88">
        <f t="shared" si="843"/>
        <v>4515</v>
      </c>
      <c r="BJ567" s="142">
        <v>2415.75</v>
      </c>
      <c r="BK567" s="204"/>
      <c r="BL567" s="190">
        <f t="shared" si="807"/>
        <v>-910.75</v>
      </c>
      <c r="BM567" s="261">
        <v>1000000</v>
      </c>
      <c r="BN567" s="347">
        <v>6.502E-3</v>
      </c>
      <c r="BO567" s="190">
        <f t="shared" si="805"/>
        <v>6502</v>
      </c>
      <c r="BP567" s="190">
        <f t="shared" si="844"/>
        <v>4876.5</v>
      </c>
      <c r="BQ567" s="526">
        <v>1625.5</v>
      </c>
      <c r="BR567" s="527"/>
      <c r="BS567" s="190">
        <f t="shared" si="808"/>
        <v>0</v>
      </c>
      <c r="BT567" s="261">
        <v>1000000</v>
      </c>
      <c r="BU567" s="51">
        <v>7.2820000000000003E-3</v>
      </c>
      <c r="BV567" s="190">
        <f t="shared" si="809"/>
        <v>7282</v>
      </c>
      <c r="BW567" s="190">
        <f t="shared" si="845"/>
        <v>5461.5</v>
      </c>
      <c r="BX567" s="531">
        <v>1820.5</v>
      </c>
      <c r="BY567" s="527"/>
      <c r="BZ567" s="190">
        <f t="shared" si="836"/>
        <v>0</v>
      </c>
      <c r="CA567" s="453">
        <v>1000000</v>
      </c>
      <c r="CB567" s="42">
        <v>7.3740000000000003E-3</v>
      </c>
      <c r="CC567" s="194">
        <f t="shared" si="810"/>
        <v>7374</v>
      </c>
      <c r="CD567" s="190">
        <f t="shared" si="848"/>
        <v>5530.5</v>
      </c>
      <c r="CE567" s="142">
        <v>8077.13</v>
      </c>
      <c r="CF567" s="204"/>
      <c r="CG567" s="208">
        <f t="shared" si="811"/>
        <v>-6233.63</v>
      </c>
      <c r="CH567" s="208"/>
      <c r="CI567" s="208"/>
      <c r="CJ567" s="208"/>
      <c r="CK567" s="208"/>
      <c r="CL567" s="223"/>
      <c r="CM567" s="224"/>
      <c r="CN567" s="208"/>
      <c r="CO567" s="469"/>
      <c r="CP567" s="220">
        <f t="shared" si="792"/>
        <v>-314.38200000000052</v>
      </c>
      <c r="CQ567" s="221">
        <v>0</v>
      </c>
      <c r="CR567" s="61"/>
      <c r="CS567" s="535"/>
    </row>
    <row r="568" spans="1:97" s="7" customFormat="1" ht="30">
      <c r="A568" s="51" t="s">
        <v>1360</v>
      </c>
      <c r="B568" s="500" t="s">
        <v>1356</v>
      </c>
      <c r="C568" s="501" t="s">
        <v>1313</v>
      </c>
      <c r="D568" s="388" t="s">
        <v>1253</v>
      </c>
      <c r="E568" s="234">
        <v>312</v>
      </c>
      <c r="F568" s="234"/>
      <c r="G568" s="275" t="s">
        <v>66</v>
      </c>
      <c r="H568" s="504" t="s">
        <v>1361</v>
      </c>
      <c r="I568" s="267"/>
      <c r="J568" s="500"/>
      <c r="K568" s="72">
        <f t="shared" si="793"/>
        <v>0</v>
      </c>
      <c r="L568" s="194"/>
      <c r="M568" s="505"/>
      <c r="N568" s="506"/>
      <c r="O568" s="75">
        <f t="shared" si="825"/>
        <v>0</v>
      </c>
      <c r="P568" s="507">
        <v>528500</v>
      </c>
      <c r="Q568" s="504">
        <v>6.0000000000000001E-3</v>
      </c>
      <c r="R568" s="88">
        <f t="shared" si="795"/>
        <v>3171</v>
      </c>
      <c r="S568" s="88">
        <f t="shared" si="847"/>
        <v>2378.25</v>
      </c>
      <c r="T568" s="512"/>
      <c r="U568" s="298"/>
      <c r="V568" s="88">
        <f t="shared" si="830"/>
        <v>792.75</v>
      </c>
      <c r="W568" s="507">
        <v>528500</v>
      </c>
      <c r="X568" s="347">
        <v>1.65E-3</v>
      </c>
      <c r="Y568" s="88">
        <f t="shared" si="796"/>
        <v>872.02499999999998</v>
      </c>
      <c r="Z568" s="88">
        <f>(W568*X568)*75%</f>
        <v>654.01874999999995</v>
      </c>
      <c r="AA568" s="512"/>
      <c r="AB568" s="515"/>
      <c r="AC568" s="88">
        <v>872.03</v>
      </c>
      <c r="AD568" s="507">
        <v>528500</v>
      </c>
      <c r="AE568" s="347">
        <v>7.26E-3</v>
      </c>
      <c r="AF568" s="88">
        <f t="shared" si="833"/>
        <v>3836.91</v>
      </c>
      <c r="AG568" s="88">
        <f t="shared" si="838"/>
        <v>2877.6824999999999</v>
      </c>
      <c r="AH568" s="518"/>
      <c r="AI568" s="515"/>
      <c r="AJ568" s="88">
        <f t="shared" si="798"/>
        <v>959.22749999999996</v>
      </c>
      <c r="AK568" s="507">
        <v>528500</v>
      </c>
      <c r="AL568" s="347">
        <v>1.9970000000000001E-3</v>
      </c>
      <c r="AM568" s="88">
        <f t="shared" si="834"/>
        <v>1055.4145000000001</v>
      </c>
      <c r="AN568" s="519"/>
      <c r="AO568" s="518"/>
      <c r="AP568" s="515"/>
      <c r="AQ568" s="88">
        <f t="shared" si="839"/>
        <v>1055.4145000000001</v>
      </c>
      <c r="AR568" s="507">
        <v>528500</v>
      </c>
      <c r="AS568" s="347">
        <v>8.7849999999999994E-3</v>
      </c>
      <c r="AT568" s="88">
        <f t="shared" si="835"/>
        <v>4642.8724999999995</v>
      </c>
      <c r="AU568" s="88">
        <f t="shared" si="840"/>
        <v>3482.1543749999996</v>
      </c>
      <c r="AV568" s="518"/>
      <c r="AW568" s="515"/>
      <c r="AX568" s="88">
        <f t="shared" si="841"/>
        <v>1160.7181249999999</v>
      </c>
      <c r="AY568" s="507">
        <v>528500</v>
      </c>
      <c r="AZ568" s="521">
        <v>9.3989999999999994E-3</v>
      </c>
      <c r="BA568" s="194">
        <f t="shared" si="803"/>
        <v>4967.3714999999993</v>
      </c>
      <c r="BB568" s="246">
        <f t="shared" si="842"/>
        <v>3725.5286249999995</v>
      </c>
      <c r="BC568" s="142"/>
      <c r="BD568" s="515"/>
      <c r="BE568" s="194">
        <f t="shared" si="832"/>
        <v>1241.8428749999998</v>
      </c>
      <c r="BF568" s="261">
        <v>940000</v>
      </c>
      <c r="BG568" s="347">
        <v>6.0200000000000002E-3</v>
      </c>
      <c r="BH568" s="190">
        <f t="shared" si="814"/>
        <v>5658.8</v>
      </c>
      <c r="BI568" s="88">
        <f t="shared" si="843"/>
        <v>4244.1000000000004</v>
      </c>
      <c r="BJ568" s="142">
        <v>2270.8049999999998</v>
      </c>
      <c r="BK568" s="204"/>
      <c r="BL568" s="190">
        <f t="shared" si="807"/>
        <v>-856.10500000000002</v>
      </c>
      <c r="BM568" s="261">
        <v>940000</v>
      </c>
      <c r="BN568" s="347">
        <v>6.502E-3</v>
      </c>
      <c r="BO568" s="190">
        <f t="shared" si="805"/>
        <v>6111.88</v>
      </c>
      <c r="BP568" s="190">
        <f t="shared" si="844"/>
        <v>4583.91</v>
      </c>
      <c r="BQ568" s="526">
        <v>1527.97</v>
      </c>
      <c r="BR568" s="527"/>
      <c r="BS568" s="190">
        <f t="shared" si="808"/>
        <v>0</v>
      </c>
      <c r="BT568" s="261">
        <v>940000</v>
      </c>
      <c r="BU568" s="51">
        <v>7.2820000000000003E-3</v>
      </c>
      <c r="BV568" s="190">
        <f t="shared" si="809"/>
        <v>6845.08</v>
      </c>
      <c r="BW568" s="190">
        <f t="shared" si="845"/>
        <v>5133.8099999999995</v>
      </c>
      <c r="BX568" s="531">
        <v>1711.27</v>
      </c>
      <c r="BY568" s="527"/>
      <c r="BZ568" s="190">
        <f t="shared" si="836"/>
        <v>0</v>
      </c>
      <c r="CA568" s="453">
        <v>940000</v>
      </c>
      <c r="CB568" s="42">
        <v>7.3740000000000003E-3</v>
      </c>
      <c r="CC568" s="194">
        <f t="shared" si="810"/>
        <v>6931.56</v>
      </c>
      <c r="CD568" s="190">
        <f t="shared" si="848"/>
        <v>5198.67</v>
      </c>
      <c r="CE568" s="142">
        <v>7168.77</v>
      </c>
      <c r="CF568" s="204"/>
      <c r="CG568" s="208">
        <f t="shared" si="811"/>
        <v>-5435.88</v>
      </c>
      <c r="CH568" s="208"/>
      <c r="CI568" s="208"/>
      <c r="CJ568" s="208"/>
      <c r="CK568" s="208"/>
      <c r="CL568" s="223"/>
      <c r="CM568" s="224"/>
      <c r="CN568" s="208"/>
      <c r="CO568" s="469"/>
      <c r="CP568" s="220">
        <f t="shared" si="792"/>
        <v>-210.0019999999995</v>
      </c>
      <c r="CQ568" s="221">
        <v>0</v>
      </c>
      <c r="CR568" s="61"/>
      <c r="CS568" s="535"/>
    </row>
    <row r="569" spans="1:97" s="7" customFormat="1" ht="30">
      <c r="A569" s="42" t="s">
        <v>1362</v>
      </c>
      <c r="B569" s="500" t="s">
        <v>1356</v>
      </c>
      <c r="C569" s="501" t="s">
        <v>1313</v>
      </c>
      <c r="D569" s="388" t="s">
        <v>1253</v>
      </c>
      <c r="E569" s="234">
        <v>313</v>
      </c>
      <c r="F569" s="501"/>
      <c r="G569" s="41" t="s">
        <v>41</v>
      </c>
      <c r="H569" s="504" t="s">
        <v>1363</v>
      </c>
      <c r="I569" s="43"/>
      <c r="J569" s="500"/>
      <c r="K569" s="72">
        <f t="shared" si="793"/>
        <v>0</v>
      </c>
      <c r="L569" s="194"/>
      <c r="M569" s="505"/>
      <c r="N569" s="506"/>
      <c r="O569" s="75">
        <f t="shared" si="825"/>
        <v>0</v>
      </c>
      <c r="P569" s="507">
        <v>355500</v>
      </c>
      <c r="Q569" s="504">
        <v>1.2E-2</v>
      </c>
      <c r="R569" s="88">
        <v>4480.38</v>
      </c>
      <c r="S569" s="362"/>
      <c r="T569" s="512"/>
      <c r="U569" s="298"/>
      <c r="V569" s="88">
        <f t="shared" si="830"/>
        <v>4480.38</v>
      </c>
      <c r="W569" s="507">
        <v>355500</v>
      </c>
      <c r="X569" s="347">
        <v>1.32E-2</v>
      </c>
      <c r="Y569" s="88">
        <f t="shared" si="796"/>
        <v>4692.6000000000004</v>
      </c>
      <c r="Z569" s="88"/>
      <c r="AA569" s="512"/>
      <c r="AB569" s="515"/>
      <c r="AC569" s="88">
        <f t="shared" ref="AC569:AC573" si="849">Y569-Z569-AA569</f>
        <v>4692.6000000000004</v>
      </c>
      <c r="AD569" s="507">
        <v>355500</v>
      </c>
      <c r="AE569" s="514">
        <v>1.452E-2</v>
      </c>
      <c r="AF569" s="88">
        <f t="shared" si="833"/>
        <v>5161.8599999999997</v>
      </c>
      <c r="AG569" s="88"/>
      <c r="AH569" s="518"/>
      <c r="AI569" s="515"/>
      <c r="AJ569" s="88">
        <f t="shared" si="798"/>
        <v>5161.8599999999997</v>
      </c>
      <c r="AK569" s="507">
        <v>355500</v>
      </c>
      <c r="AL569" s="347">
        <v>1.5972E-2</v>
      </c>
      <c r="AM569" s="88">
        <f t="shared" si="834"/>
        <v>5678.0460000000003</v>
      </c>
      <c r="AN569" s="519"/>
      <c r="AO569" s="518"/>
      <c r="AP569" s="515"/>
      <c r="AQ569" s="88">
        <f t="shared" si="839"/>
        <v>5678.0460000000003</v>
      </c>
      <c r="AR569" s="507">
        <v>355500</v>
      </c>
      <c r="AS569" s="347">
        <v>1.7569000000000001E-2</v>
      </c>
      <c r="AT569" s="88">
        <f t="shared" si="835"/>
        <v>6245.7795000000006</v>
      </c>
      <c r="AU569" s="88"/>
      <c r="AV569" s="518"/>
      <c r="AW569" s="515"/>
      <c r="AX569" s="88">
        <f t="shared" si="841"/>
        <v>6245.7795000000006</v>
      </c>
      <c r="AY569" s="507">
        <v>355500</v>
      </c>
      <c r="AZ569" s="521">
        <v>1.8797999999999999E-2</v>
      </c>
      <c r="BA569" s="194">
        <f t="shared" si="803"/>
        <v>6682.6889999999994</v>
      </c>
      <c r="BB569" s="246"/>
      <c r="BC569" s="142"/>
      <c r="BD569" s="515"/>
      <c r="BE569" s="194">
        <f t="shared" si="832"/>
        <v>6682.6889999999994</v>
      </c>
      <c r="BF569" s="261">
        <v>620000</v>
      </c>
      <c r="BG569" s="347">
        <v>1.9324999999999998E-2</v>
      </c>
      <c r="BH569" s="190">
        <f t="shared" si="814"/>
        <v>11981.499999999998</v>
      </c>
      <c r="BI569" s="88"/>
      <c r="BJ569" s="142"/>
      <c r="BK569" s="204"/>
      <c r="BL569" s="190">
        <f t="shared" si="807"/>
        <v>11981.499999999998</v>
      </c>
      <c r="BM569" s="261">
        <v>620000</v>
      </c>
      <c r="BN569" s="347">
        <v>2.0871000000000001E-2</v>
      </c>
      <c r="BO569" s="190">
        <f t="shared" si="805"/>
        <v>12940.02</v>
      </c>
      <c r="BP569" s="190"/>
      <c r="BQ569" s="526"/>
      <c r="BR569" s="527"/>
      <c r="BS569" s="190">
        <f t="shared" si="808"/>
        <v>12940.02</v>
      </c>
      <c r="BT569" s="261">
        <v>620000</v>
      </c>
      <c r="BU569" s="51">
        <v>2.3376000000000001E-2</v>
      </c>
      <c r="BV569" s="190">
        <f t="shared" si="809"/>
        <v>14493.12</v>
      </c>
      <c r="BW569" s="190"/>
      <c r="BX569" s="531"/>
      <c r="BY569" s="527"/>
      <c r="BZ569" s="190">
        <f t="shared" si="836"/>
        <v>14493.12</v>
      </c>
      <c r="CA569" s="453">
        <v>620000</v>
      </c>
      <c r="CB569" s="42">
        <v>2.4778000000000001E-2</v>
      </c>
      <c r="CC569" s="194">
        <f t="shared" si="810"/>
        <v>15362.36</v>
      </c>
      <c r="CD569" s="190"/>
      <c r="CE569" s="142">
        <v>87718.35</v>
      </c>
      <c r="CF569" s="204"/>
      <c r="CG569" s="208">
        <f t="shared" si="811"/>
        <v>-72355.990000000005</v>
      </c>
      <c r="CH569" s="208"/>
      <c r="CI569" s="208"/>
      <c r="CJ569" s="208"/>
      <c r="CK569" s="208"/>
      <c r="CL569" s="223"/>
      <c r="CM569" s="224"/>
      <c r="CN569" s="208"/>
      <c r="CO569" s="469"/>
      <c r="CP569" s="220">
        <f t="shared" ref="CP569:CP637" si="850">O569+V569+AC569+AJ569+AQ569+AX569+BE569+BL569+BS569+BZ569+CG569+CN569</f>
        <v>4.4999999954598024E-3</v>
      </c>
      <c r="CQ569" s="221">
        <v>0</v>
      </c>
      <c r="CR569" s="61"/>
      <c r="CS569" s="535"/>
    </row>
    <row r="570" spans="1:97" s="7" customFormat="1">
      <c r="A570" s="51" t="s">
        <v>1364</v>
      </c>
      <c r="B570" s="500" t="s">
        <v>1365</v>
      </c>
      <c r="C570" s="501" t="s">
        <v>1313</v>
      </c>
      <c r="D570" s="388" t="s">
        <v>1253</v>
      </c>
      <c r="E570" s="234">
        <v>459</v>
      </c>
      <c r="F570" s="234">
        <v>99</v>
      </c>
      <c r="G570" s="49" t="s">
        <v>1366</v>
      </c>
      <c r="H570" s="504" t="s">
        <v>1367</v>
      </c>
      <c r="I570" s="43"/>
      <c r="J570" s="500"/>
      <c r="K570" s="72">
        <f t="shared" si="793"/>
        <v>0</v>
      </c>
      <c r="L570" s="194"/>
      <c r="M570" s="505"/>
      <c r="N570" s="506"/>
      <c r="O570" s="75">
        <f t="shared" si="825"/>
        <v>0</v>
      </c>
      <c r="P570" s="88">
        <v>2742500</v>
      </c>
      <c r="Q570" s="504">
        <v>1.2E-2</v>
      </c>
      <c r="R570" s="88">
        <f t="shared" ref="R570:R575" si="851">P570*Q570</f>
        <v>32910</v>
      </c>
      <c r="S570" s="362"/>
      <c r="T570" s="512">
        <v>32910</v>
      </c>
      <c r="U570" s="298"/>
      <c r="V570" s="88">
        <f t="shared" si="830"/>
        <v>0</v>
      </c>
      <c r="W570" s="507">
        <v>2742500</v>
      </c>
      <c r="X570" s="347">
        <v>1.32E-2</v>
      </c>
      <c r="Y570" s="88">
        <f t="shared" si="796"/>
        <v>36201</v>
      </c>
      <c r="Z570" s="88"/>
      <c r="AA570" s="512">
        <v>36201</v>
      </c>
      <c r="AB570" s="515"/>
      <c r="AC570" s="88">
        <f t="shared" si="849"/>
        <v>0</v>
      </c>
      <c r="AD570" s="507">
        <v>2742500</v>
      </c>
      <c r="AE570" s="514">
        <v>1.452E-2</v>
      </c>
      <c r="AF570" s="88">
        <f t="shared" si="833"/>
        <v>39821.1</v>
      </c>
      <c r="AG570" s="88"/>
      <c r="AH570" s="518">
        <v>39821.1</v>
      </c>
      <c r="AI570" s="515"/>
      <c r="AJ570" s="88">
        <f t="shared" si="798"/>
        <v>0</v>
      </c>
      <c r="AK570" s="507">
        <v>2742500</v>
      </c>
      <c r="AL570" s="347">
        <v>1.5972E-2</v>
      </c>
      <c r="AM570" s="88">
        <f t="shared" si="834"/>
        <v>43803.21</v>
      </c>
      <c r="AN570" s="519"/>
      <c r="AO570" s="518">
        <v>43803.21</v>
      </c>
      <c r="AP570" s="515"/>
      <c r="AQ570" s="88">
        <f t="shared" si="839"/>
        <v>0</v>
      </c>
      <c r="AR570" s="507">
        <v>2742500</v>
      </c>
      <c r="AS570" s="347">
        <v>1.7569000000000001E-2</v>
      </c>
      <c r="AT570" s="88">
        <f t="shared" si="835"/>
        <v>48182.982500000006</v>
      </c>
      <c r="AU570" s="88"/>
      <c r="AV570" s="518">
        <v>48182.98</v>
      </c>
      <c r="AW570" s="515"/>
      <c r="AX570" s="88">
        <v>0</v>
      </c>
      <c r="AY570" s="507">
        <v>2742500</v>
      </c>
      <c r="AZ570" s="521">
        <v>1.8797999999999999E-2</v>
      </c>
      <c r="BA570" s="194">
        <f t="shared" si="803"/>
        <v>51553.514999999999</v>
      </c>
      <c r="BB570" s="246"/>
      <c r="BC570" s="142">
        <v>121560.54</v>
      </c>
      <c r="BD570" s="515"/>
      <c r="BE570" s="194">
        <f t="shared" si="832"/>
        <v>-70007.024999999994</v>
      </c>
      <c r="BF570" s="261">
        <v>6290000</v>
      </c>
      <c r="BG570" s="347">
        <v>1.9324999999999998E-2</v>
      </c>
      <c r="BH570" s="190">
        <f t="shared" si="814"/>
        <v>121554.24999999999</v>
      </c>
      <c r="BI570" s="88"/>
      <c r="BJ570" s="142">
        <v>121554.25</v>
      </c>
      <c r="BK570" s="204"/>
      <c r="BL570" s="190">
        <f t="shared" si="807"/>
        <v>0</v>
      </c>
      <c r="BM570" s="261">
        <v>6290000</v>
      </c>
      <c r="BN570" s="347">
        <v>2.0871000000000001E-2</v>
      </c>
      <c r="BO570" s="190">
        <f t="shared" si="805"/>
        <v>131278.59</v>
      </c>
      <c r="BP570" s="190"/>
      <c r="BQ570" s="526">
        <v>131278.59</v>
      </c>
      <c r="BR570" s="527"/>
      <c r="BS570" s="190">
        <f t="shared" si="808"/>
        <v>0</v>
      </c>
      <c r="BT570" s="261">
        <v>6290000</v>
      </c>
      <c r="BU570" s="51">
        <v>2.3376000000000001E-2</v>
      </c>
      <c r="BV570" s="190">
        <f t="shared" si="809"/>
        <v>147035.04</v>
      </c>
      <c r="BW570" s="190"/>
      <c r="BX570" s="531">
        <v>147035.04</v>
      </c>
      <c r="BY570" s="527"/>
      <c r="BZ570" s="190">
        <f t="shared" si="836"/>
        <v>0</v>
      </c>
      <c r="CA570" s="419">
        <v>6290000</v>
      </c>
      <c r="CB570" s="42">
        <v>2.4778000000000001E-2</v>
      </c>
      <c r="CC570" s="194">
        <f t="shared" si="810"/>
        <v>155853.62</v>
      </c>
      <c r="CD570" s="190"/>
      <c r="CE570" s="142">
        <v>155853.62</v>
      </c>
      <c r="CF570" s="204"/>
      <c r="CG570" s="194">
        <f t="shared" si="811"/>
        <v>0</v>
      </c>
      <c r="CH570" s="194"/>
      <c r="CI570" s="194"/>
      <c r="CJ570" s="194"/>
      <c r="CK570" s="194"/>
      <c r="CL570" s="142"/>
      <c r="CM570" s="218"/>
      <c r="CN570" s="194"/>
      <c r="CO570" s="469"/>
      <c r="CP570" s="220">
        <f t="shared" si="850"/>
        <v>-70007.024999999994</v>
      </c>
      <c r="CQ570" s="221"/>
      <c r="CR570" s="501" t="s">
        <v>1368</v>
      </c>
      <c r="CS570" s="359" t="s">
        <v>42</v>
      </c>
    </row>
    <row r="571" spans="1:97" s="7" customFormat="1">
      <c r="A571" s="51" t="s">
        <v>1369</v>
      </c>
      <c r="B571" s="500" t="s">
        <v>1370</v>
      </c>
      <c r="C571" s="501" t="s">
        <v>1313</v>
      </c>
      <c r="D571" s="388" t="s">
        <v>1253</v>
      </c>
      <c r="E571" s="234">
        <v>666</v>
      </c>
      <c r="F571" s="234"/>
      <c r="G571" s="275" t="s">
        <v>1371</v>
      </c>
      <c r="H571" s="504"/>
      <c r="I571" s="43"/>
      <c r="J571" s="500"/>
      <c r="K571" s="72"/>
      <c r="L571" s="194"/>
      <c r="M571" s="505"/>
      <c r="N571" s="506"/>
      <c r="O571" s="75"/>
      <c r="P571" s="88"/>
      <c r="Q571" s="504"/>
      <c r="R571" s="88"/>
      <c r="S571" s="362"/>
      <c r="T571" s="512"/>
      <c r="U571" s="298"/>
      <c r="V571" s="88"/>
      <c r="W571" s="507"/>
      <c r="X571" s="347"/>
      <c r="Y571" s="88"/>
      <c r="Z571" s="88"/>
      <c r="AA571" s="512"/>
      <c r="AB571" s="515"/>
      <c r="AC571" s="88"/>
      <c r="AD571" s="507"/>
      <c r="AE571" s="514"/>
      <c r="AF571" s="88"/>
      <c r="AG571" s="88"/>
      <c r="AH571" s="518"/>
      <c r="AI571" s="515"/>
      <c r="AJ571" s="88"/>
      <c r="AK571" s="507"/>
      <c r="AL571" s="347"/>
      <c r="AM571" s="88"/>
      <c r="AN571" s="519"/>
      <c r="AO571" s="518"/>
      <c r="AP571" s="515"/>
      <c r="AQ571" s="88"/>
      <c r="AR571" s="507"/>
      <c r="AS571" s="347"/>
      <c r="AT571" s="88"/>
      <c r="AU571" s="88"/>
      <c r="AV571" s="518"/>
      <c r="AW571" s="515"/>
      <c r="AX571" s="88"/>
      <c r="AY571" s="507"/>
      <c r="AZ571" s="521"/>
      <c r="BA571" s="194"/>
      <c r="BB571" s="246"/>
      <c r="BC571" s="142"/>
      <c r="BD571" s="515"/>
      <c r="BE571" s="194"/>
      <c r="BF571" s="261"/>
      <c r="BG571" s="347"/>
      <c r="BH571" s="190"/>
      <c r="BI571" s="88"/>
      <c r="BJ571" s="142"/>
      <c r="BK571" s="204"/>
      <c r="BL571" s="190"/>
      <c r="BM571" s="261"/>
      <c r="BN571" s="347"/>
      <c r="BO571" s="190"/>
      <c r="BP571" s="190"/>
      <c r="BQ571" s="526"/>
      <c r="BR571" s="527"/>
      <c r="BS571" s="190"/>
      <c r="BT571" s="261"/>
      <c r="BU571" s="51"/>
      <c r="BV571" s="190"/>
      <c r="BW571" s="190"/>
      <c r="BX571" s="531"/>
      <c r="BY571" s="527"/>
      <c r="BZ571" s="190"/>
      <c r="CA571" s="419"/>
      <c r="CB571" s="42"/>
      <c r="CC571" s="194"/>
      <c r="CD571" s="190"/>
      <c r="CE571" s="142"/>
      <c r="CF571" s="204"/>
      <c r="CG571" s="194"/>
      <c r="CH571" s="194"/>
      <c r="CI571" s="194"/>
      <c r="CJ571" s="194"/>
      <c r="CK571" s="194"/>
      <c r="CL571" s="142"/>
      <c r="CM571" s="218"/>
      <c r="CN571" s="194"/>
      <c r="CO571" s="469"/>
      <c r="CP571" s="220">
        <f t="shared" si="850"/>
        <v>0</v>
      </c>
      <c r="CQ571" s="221"/>
      <c r="CR571" s="501"/>
      <c r="CS571" s="227" t="s">
        <v>42</v>
      </c>
    </row>
    <row r="572" spans="1:97" s="7" customFormat="1">
      <c r="A572" s="51" t="s">
        <v>1372</v>
      </c>
      <c r="B572" s="500" t="s">
        <v>1312</v>
      </c>
      <c r="C572" s="501" t="s">
        <v>1313</v>
      </c>
      <c r="D572" s="388" t="s">
        <v>1253</v>
      </c>
      <c r="E572" s="234">
        <v>739</v>
      </c>
      <c r="F572" s="234"/>
      <c r="G572" s="275" t="s">
        <v>1314</v>
      </c>
      <c r="H572" s="504" t="s">
        <v>1373</v>
      </c>
      <c r="I572" s="43"/>
      <c r="J572" s="500"/>
      <c r="K572" s="72"/>
      <c r="L572" s="194"/>
      <c r="M572" s="505"/>
      <c r="N572" s="506"/>
      <c r="O572" s="75"/>
      <c r="P572" s="88"/>
      <c r="Q572" s="504"/>
      <c r="R572" s="88"/>
      <c r="S572" s="362"/>
      <c r="T572" s="512"/>
      <c r="U572" s="298"/>
      <c r="V572" s="88"/>
      <c r="W572" s="507"/>
      <c r="X572" s="347"/>
      <c r="Y572" s="88"/>
      <c r="Z572" s="88"/>
      <c r="AA572" s="512"/>
      <c r="AB572" s="515"/>
      <c r="AC572" s="88"/>
      <c r="AD572" s="507"/>
      <c r="AE572" s="514"/>
      <c r="AF572" s="88"/>
      <c r="AG572" s="88"/>
      <c r="AH572" s="518"/>
      <c r="AI572" s="515"/>
      <c r="AJ572" s="88"/>
      <c r="AK572" s="507"/>
      <c r="AL572" s="347"/>
      <c r="AM572" s="88"/>
      <c r="AN572" s="519"/>
      <c r="AO572" s="518"/>
      <c r="AP572" s="515"/>
      <c r="AQ572" s="88"/>
      <c r="AR572" s="507"/>
      <c r="AS572" s="347"/>
      <c r="AT572" s="88"/>
      <c r="AU572" s="88"/>
      <c r="AV572" s="518"/>
      <c r="AW572" s="515"/>
      <c r="AX572" s="88"/>
      <c r="AY572" s="507"/>
      <c r="AZ572" s="521"/>
      <c r="BA572" s="194"/>
      <c r="BB572" s="246"/>
      <c r="BC572" s="142"/>
      <c r="BD572" s="515"/>
      <c r="BE572" s="194"/>
      <c r="BF572" s="261">
        <v>480000</v>
      </c>
      <c r="BG572" s="347">
        <v>1.9324999999999998E-2</v>
      </c>
      <c r="BH572" s="190">
        <f t="shared" ref="BH572:BH576" si="852">BF572*BG572</f>
        <v>9276</v>
      </c>
      <c r="BI572" s="88"/>
      <c r="BJ572" s="142"/>
      <c r="BK572" s="204"/>
      <c r="BL572" s="190">
        <f t="shared" ref="BL572:BL576" si="853">BH572-BI572-BJ572</f>
        <v>9276</v>
      </c>
      <c r="BM572" s="261">
        <v>480000</v>
      </c>
      <c r="BN572" s="347">
        <v>2.0871000000000001E-2</v>
      </c>
      <c r="BO572" s="190">
        <f t="shared" ref="BO572:BO576" si="854">BM572*BN572</f>
        <v>10018.08</v>
      </c>
      <c r="BP572" s="190"/>
      <c r="BQ572" s="526"/>
      <c r="BR572" s="527"/>
      <c r="BS572" s="190">
        <f t="shared" ref="BS572:BS576" si="855">BO572-BP572-BQ572</f>
        <v>10018.08</v>
      </c>
      <c r="BT572" s="261">
        <v>480000</v>
      </c>
      <c r="BU572" s="51">
        <v>2.3376000000000001E-2</v>
      </c>
      <c r="BV572" s="190">
        <f t="shared" ref="BV572:BV576" si="856">BT572*BU572</f>
        <v>11220.48</v>
      </c>
      <c r="BW572" s="190"/>
      <c r="BX572" s="531"/>
      <c r="BY572" s="527"/>
      <c r="BZ572" s="190">
        <f t="shared" ref="BZ572:BZ577" si="857">BV572-BX572-BW572</f>
        <v>11220.48</v>
      </c>
      <c r="CA572" s="419">
        <v>480000</v>
      </c>
      <c r="CB572" s="42">
        <v>2.4778000000000001E-2</v>
      </c>
      <c r="CC572" s="194">
        <f t="shared" ref="CC572:CC576" si="858">CA572*CB572</f>
        <v>11893.44</v>
      </c>
      <c r="CD572" s="190"/>
      <c r="CE572" s="142"/>
      <c r="CF572" s="204"/>
      <c r="CG572" s="194">
        <f t="shared" ref="CG572:CG576" si="859">CC572-CD572-CE572</f>
        <v>11893.44</v>
      </c>
      <c r="CH572" s="194"/>
      <c r="CI572" s="194"/>
      <c r="CJ572" s="194"/>
      <c r="CK572" s="194"/>
      <c r="CL572" s="222">
        <v>42408</v>
      </c>
      <c r="CM572" s="218"/>
      <c r="CN572" s="194">
        <f>CJ572-CK572-CL572</f>
        <v>-42408</v>
      </c>
      <c r="CO572" s="469"/>
      <c r="CP572" s="220">
        <f t="shared" si="850"/>
        <v>0</v>
      </c>
      <c r="CQ572" s="220">
        <f>CP572</f>
        <v>0</v>
      </c>
      <c r="CR572" s="501"/>
      <c r="CS572" s="227"/>
    </row>
    <row r="573" spans="1:97" s="7" customFormat="1">
      <c r="A573" s="51" t="s">
        <v>1374</v>
      </c>
      <c r="B573" s="500" t="s">
        <v>1375</v>
      </c>
      <c r="C573" s="501" t="s">
        <v>1313</v>
      </c>
      <c r="D573" s="388" t="s">
        <v>1253</v>
      </c>
      <c r="E573" s="234">
        <v>894</v>
      </c>
      <c r="F573" s="234"/>
      <c r="G573" s="49" t="s">
        <v>45</v>
      </c>
      <c r="H573" s="504" t="s">
        <v>1376</v>
      </c>
      <c r="I573" s="267"/>
      <c r="J573" s="500"/>
      <c r="K573" s="72">
        <f t="shared" ref="K573:K575" si="860">I573*J573</f>
        <v>0</v>
      </c>
      <c r="L573" s="194"/>
      <c r="M573" s="505"/>
      <c r="N573" s="506"/>
      <c r="O573" s="75">
        <f t="shared" ref="O573:O575" si="861">K573-L573-M573</f>
        <v>0</v>
      </c>
      <c r="P573" s="88">
        <v>994800</v>
      </c>
      <c r="Q573" s="504">
        <v>1.2E-2</v>
      </c>
      <c r="R573" s="88">
        <f t="shared" si="851"/>
        <v>11937.6</v>
      </c>
      <c r="S573" s="362"/>
      <c r="T573" s="512">
        <v>11937.6</v>
      </c>
      <c r="U573" s="298"/>
      <c r="V573" s="88">
        <f t="shared" ref="V573:V575" si="862">R573-S573-T573</f>
        <v>0</v>
      </c>
      <c r="W573" s="507">
        <v>994800</v>
      </c>
      <c r="X573" s="347">
        <v>1.32E-2</v>
      </c>
      <c r="Y573" s="88">
        <f t="shared" ref="Y573:Y575" si="863">W573*X573</f>
        <v>13131.36</v>
      </c>
      <c r="Z573" s="88"/>
      <c r="AA573" s="512">
        <v>13131.36</v>
      </c>
      <c r="AB573" s="515"/>
      <c r="AC573" s="88">
        <f t="shared" si="849"/>
        <v>0</v>
      </c>
      <c r="AD573" s="507">
        <v>994800</v>
      </c>
      <c r="AE573" s="514">
        <v>1.452E-2</v>
      </c>
      <c r="AF573" s="88">
        <f t="shared" ref="AF573:AF575" si="864">AD573*AE573</f>
        <v>14444.495999999999</v>
      </c>
      <c r="AG573" s="88"/>
      <c r="AH573" s="518">
        <v>14444.49</v>
      </c>
      <c r="AI573" s="515"/>
      <c r="AJ573" s="88">
        <f t="shared" ref="AJ573:AJ575" si="865">AF573-AG573-AH573</f>
        <v>5.9999999994033715E-3</v>
      </c>
      <c r="AK573" s="507">
        <v>994800</v>
      </c>
      <c r="AL573" s="347">
        <v>1.5972E-2</v>
      </c>
      <c r="AM573" s="88">
        <f t="shared" ref="AM573:AM575" si="866">AK573*AL573</f>
        <v>15888.945600000001</v>
      </c>
      <c r="AN573" s="519"/>
      <c r="AO573" s="518">
        <v>15888.95</v>
      </c>
      <c r="AP573" s="515"/>
      <c r="AQ573" s="88">
        <v>0</v>
      </c>
      <c r="AR573" s="507">
        <v>994800</v>
      </c>
      <c r="AS573" s="347">
        <v>1.7569000000000001E-2</v>
      </c>
      <c r="AT573" s="88">
        <f t="shared" ref="AT573:AT575" si="867">AR573*AS573</f>
        <v>17477.641200000002</v>
      </c>
      <c r="AU573" s="88"/>
      <c r="AV573" s="518">
        <v>17477.64</v>
      </c>
      <c r="AW573" s="515"/>
      <c r="AX573" s="88">
        <v>0</v>
      </c>
      <c r="AY573" s="507">
        <v>994800</v>
      </c>
      <c r="AZ573" s="521">
        <v>1.8797999999999999E-2</v>
      </c>
      <c r="BA573" s="194">
        <f t="shared" ref="BA573:BA575" si="868">AY573*AZ573</f>
        <v>18700.250399999997</v>
      </c>
      <c r="BB573" s="246"/>
      <c r="BC573" s="142">
        <v>61649.94</v>
      </c>
      <c r="BD573" s="515"/>
      <c r="BE573" s="194">
        <f t="shared" ref="BE573:BE575" si="869">BA573-BC573-BB573</f>
        <v>-42949.689600000005</v>
      </c>
      <c r="BF573" s="261">
        <v>3190000</v>
      </c>
      <c r="BG573" s="347">
        <v>1.9324999999999998E-2</v>
      </c>
      <c r="BH573" s="190">
        <f t="shared" si="852"/>
        <v>61646.749999999993</v>
      </c>
      <c r="BI573" s="88"/>
      <c r="BJ573" s="142">
        <v>61646.75</v>
      </c>
      <c r="BK573" s="204"/>
      <c r="BL573" s="190">
        <f t="shared" si="853"/>
        <v>0</v>
      </c>
      <c r="BM573" s="261">
        <v>3190000</v>
      </c>
      <c r="BN573" s="347">
        <v>2.0871000000000001E-2</v>
      </c>
      <c r="BO573" s="190">
        <f t="shared" si="854"/>
        <v>66578.490000000005</v>
      </c>
      <c r="BP573" s="190"/>
      <c r="BQ573" s="526">
        <v>66578.490000000005</v>
      </c>
      <c r="BR573" s="527"/>
      <c r="BS573" s="190">
        <f t="shared" si="855"/>
        <v>0</v>
      </c>
      <c r="BT573" s="261">
        <v>3190000</v>
      </c>
      <c r="BU573" s="51">
        <v>2.3376000000000001E-2</v>
      </c>
      <c r="BV573" s="190">
        <f t="shared" si="856"/>
        <v>74569.440000000002</v>
      </c>
      <c r="BW573" s="190"/>
      <c r="BX573" s="531">
        <v>74569.440000000002</v>
      </c>
      <c r="BY573" s="527"/>
      <c r="BZ573" s="190">
        <f t="shared" si="857"/>
        <v>0</v>
      </c>
      <c r="CA573" s="419">
        <v>3190000</v>
      </c>
      <c r="CB573" s="42">
        <v>2.4778000000000001E-2</v>
      </c>
      <c r="CC573" s="194">
        <f t="shared" si="858"/>
        <v>79041.820000000007</v>
      </c>
      <c r="CD573" s="190"/>
      <c r="CE573" s="142">
        <v>79041.820000000007</v>
      </c>
      <c r="CF573" s="204"/>
      <c r="CG573" s="194">
        <f t="shared" si="859"/>
        <v>0</v>
      </c>
      <c r="CH573" s="194"/>
      <c r="CI573" s="194"/>
      <c r="CJ573" s="194"/>
      <c r="CK573" s="194"/>
      <c r="CL573" s="142"/>
      <c r="CM573" s="218"/>
      <c r="CN573" s="194"/>
      <c r="CO573" s="469"/>
      <c r="CP573" s="220">
        <f t="shared" si="850"/>
        <v>-42949.683600000004</v>
      </c>
      <c r="CQ573" s="221"/>
      <c r="CR573" s="501"/>
    </row>
    <row r="574" spans="1:97" s="7" customFormat="1" ht="30">
      <c r="A574" s="51" t="s">
        <v>1377</v>
      </c>
      <c r="B574" s="364" t="s">
        <v>1356</v>
      </c>
      <c r="C574" s="61" t="s">
        <v>1313</v>
      </c>
      <c r="D574" s="388" t="s">
        <v>1253</v>
      </c>
      <c r="E574" s="234">
        <v>1084</v>
      </c>
      <c r="F574" s="234"/>
      <c r="G574" s="392" t="s">
        <v>66</v>
      </c>
      <c r="H574" s="234" t="s">
        <v>1378</v>
      </c>
      <c r="I574" s="501"/>
      <c r="J574" s="500"/>
      <c r="K574" s="72">
        <f t="shared" si="860"/>
        <v>0</v>
      </c>
      <c r="L574" s="194"/>
      <c r="M574" s="505"/>
      <c r="N574" s="506"/>
      <c r="O574" s="75">
        <f t="shared" si="861"/>
        <v>0</v>
      </c>
      <c r="P574" s="508">
        <v>85500</v>
      </c>
      <c r="Q574" s="504">
        <v>6.0000000000000001E-3</v>
      </c>
      <c r="R574" s="88">
        <f t="shared" si="851"/>
        <v>513</v>
      </c>
      <c r="S574" s="88">
        <f>(P574*Q574)*75%</f>
        <v>384.75</v>
      </c>
      <c r="T574" s="512"/>
      <c r="U574" s="298"/>
      <c r="V574" s="88">
        <f t="shared" si="862"/>
        <v>128.25</v>
      </c>
      <c r="W574" s="507">
        <v>85500</v>
      </c>
      <c r="X574" s="347">
        <v>1.65E-3</v>
      </c>
      <c r="Y574" s="88">
        <f t="shared" si="863"/>
        <v>141.07499999999999</v>
      </c>
      <c r="Z574" s="88">
        <f>(W574*X574)*75%</f>
        <v>105.80624999999999</v>
      </c>
      <c r="AA574" s="512"/>
      <c r="AB574" s="515"/>
      <c r="AC574" s="88">
        <v>141.07</v>
      </c>
      <c r="AD574" s="507">
        <v>85500</v>
      </c>
      <c r="AE574" s="347">
        <v>7.26E-3</v>
      </c>
      <c r="AF574" s="88">
        <f t="shared" si="864"/>
        <v>620.73</v>
      </c>
      <c r="AG574" s="88">
        <f>(AD574*AE574)*75%</f>
        <v>465.54750000000001</v>
      </c>
      <c r="AH574" s="518"/>
      <c r="AI574" s="515"/>
      <c r="AJ574" s="88">
        <f t="shared" si="865"/>
        <v>155.1825</v>
      </c>
      <c r="AK574" s="507">
        <v>85500</v>
      </c>
      <c r="AL574" s="347">
        <v>1.9970000000000001E-3</v>
      </c>
      <c r="AM574" s="88">
        <f t="shared" si="866"/>
        <v>170.74350000000001</v>
      </c>
      <c r="AN574" s="519"/>
      <c r="AO574" s="518"/>
      <c r="AP574" s="515"/>
      <c r="AQ574" s="88">
        <f>AM574-AO574-AN574</f>
        <v>170.74350000000001</v>
      </c>
      <c r="AR574" s="507">
        <v>85500</v>
      </c>
      <c r="AS574" s="347">
        <v>8.7849999999999994E-3</v>
      </c>
      <c r="AT574" s="88">
        <f t="shared" si="867"/>
        <v>751.11749999999995</v>
      </c>
      <c r="AU574" s="88">
        <f>(AR574*AS574)*75%</f>
        <v>563.33812499999999</v>
      </c>
      <c r="AV574" s="518"/>
      <c r="AW574" s="515"/>
      <c r="AX574" s="88">
        <f>AT574-AV574-AU574</f>
        <v>187.77937499999996</v>
      </c>
      <c r="AY574" s="507">
        <v>85500</v>
      </c>
      <c r="AZ574" s="521">
        <v>9.3989999999999994E-3</v>
      </c>
      <c r="BA574" s="194">
        <f t="shared" si="868"/>
        <v>803.61449999999991</v>
      </c>
      <c r="BB574" s="246">
        <f>(AY574*AZ574)*75%</f>
        <v>602.71087499999999</v>
      </c>
      <c r="BC574" s="142"/>
      <c r="BD574" s="515"/>
      <c r="BE574" s="194">
        <f t="shared" si="869"/>
        <v>200.90362499999992</v>
      </c>
      <c r="BF574" s="261">
        <v>1290000</v>
      </c>
      <c r="BG574" s="347">
        <v>6.0200000000000002E-3</v>
      </c>
      <c r="BH574" s="190">
        <f t="shared" si="852"/>
        <v>7765.8</v>
      </c>
      <c r="BI574" s="88">
        <f>(BF574*BG574)*75%</f>
        <v>5824.35</v>
      </c>
      <c r="BJ574" s="142">
        <v>3116.32</v>
      </c>
      <c r="BK574" s="204"/>
      <c r="BL574" s="190">
        <f t="shared" si="853"/>
        <v>-1174.8700000000003</v>
      </c>
      <c r="BM574" s="261">
        <v>1290000</v>
      </c>
      <c r="BN574" s="347">
        <v>6.502E-3</v>
      </c>
      <c r="BO574" s="190">
        <f t="shared" si="854"/>
        <v>8387.58</v>
      </c>
      <c r="BP574" s="190">
        <f>(BM574*BN574)*75%</f>
        <v>6290.6849999999995</v>
      </c>
      <c r="BQ574" s="526">
        <v>2096.895</v>
      </c>
      <c r="BR574" s="527"/>
      <c r="BS574" s="190">
        <f t="shared" si="855"/>
        <v>0</v>
      </c>
      <c r="BT574" s="261">
        <v>2570000</v>
      </c>
      <c r="BU574" s="51">
        <v>7.2820000000000003E-3</v>
      </c>
      <c r="BV574" s="190">
        <f t="shared" si="856"/>
        <v>18714.740000000002</v>
      </c>
      <c r="BW574" s="190">
        <f>(BT574*BU574)*75%</f>
        <v>14036.055</v>
      </c>
      <c r="BX574" s="531">
        <v>4678.6850000000004</v>
      </c>
      <c r="BY574" s="527"/>
      <c r="BZ574" s="190">
        <f t="shared" si="857"/>
        <v>0</v>
      </c>
      <c r="CA574" s="419">
        <v>1290000</v>
      </c>
      <c r="CB574" s="42">
        <v>7.3740000000000003E-3</v>
      </c>
      <c r="CC574" s="194">
        <f t="shared" si="858"/>
        <v>9512.4600000000009</v>
      </c>
      <c r="CD574" s="190">
        <f>CC574*75%</f>
        <v>7134.3450000000012</v>
      </c>
      <c r="CE574" s="142">
        <v>2378.1149999999998</v>
      </c>
      <c r="CF574" s="204"/>
      <c r="CG574" s="194">
        <f t="shared" si="859"/>
        <v>0</v>
      </c>
      <c r="CH574" s="194"/>
      <c r="CI574" s="194"/>
      <c r="CJ574" s="194"/>
      <c r="CK574" s="194"/>
      <c r="CL574" s="142"/>
      <c r="CM574" s="218"/>
      <c r="CN574" s="194"/>
      <c r="CO574" s="469"/>
      <c r="CP574" s="220">
        <f t="shared" si="850"/>
        <v>-190.94100000000049</v>
      </c>
      <c r="CQ574" s="221"/>
      <c r="CR574" s="501"/>
      <c r="CS574" s="535"/>
    </row>
    <row r="575" spans="1:97" s="7" customFormat="1" ht="30">
      <c r="A575" s="501" t="s">
        <v>3627</v>
      </c>
      <c r="B575" s="500" t="s">
        <v>1379</v>
      </c>
      <c r="C575" s="501" t="s">
        <v>1313</v>
      </c>
      <c r="D575" s="388" t="s">
        <v>1253</v>
      </c>
      <c r="E575" s="234">
        <v>1122</v>
      </c>
      <c r="F575" s="234"/>
      <c r="G575" s="234"/>
      <c r="H575" s="504" t="s">
        <v>1380</v>
      </c>
      <c r="I575" s="501"/>
      <c r="J575" s="500"/>
      <c r="K575" s="72">
        <f t="shared" si="860"/>
        <v>0</v>
      </c>
      <c r="L575" s="194"/>
      <c r="M575" s="505"/>
      <c r="N575" s="506"/>
      <c r="O575" s="75">
        <f t="shared" si="861"/>
        <v>0</v>
      </c>
      <c r="P575" s="88">
        <v>2980200</v>
      </c>
      <c r="Q575" s="504">
        <v>1.2E-2</v>
      </c>
      <c r="R575" s="88">
        <f t="shared" si="851"/>
        <v>35762.400000000001</v>
      </c>
      <c r="S575" s="362"/>
      <c r="T575" s="512">
        <v>35762.400000000001</v>
      </c>
      <c r="U575" s="298"/>
      <c r="V575" s="88">
        <f t="shared" si="862"/>
        <v>0</v>
      </c>
      <c r="W575" s="507">
        <v>2980200</v>
      </c>
      <c r="X575" s="347">
        <v>1.32E-2</v>
      </c>
      <c r="Y575" s="88">
        <f t="shared" si="863"/>
        <v>39338.639999999999</v>
      </c>
      <c r="Z575" s="88"/>
      <c r="AA575" s="512">
        <v>39338.639999999999</v>
      </c>
      <c r="AB575" s="515"/>
      <c r="AC575" s="88">
        <f>Y575-Z575-AA575</f>
        <v>0</v>
      </c>
      <c r="AD575" s="507">
        <v>2980200</v>
      </c>
      <c r="AE575" s="514">
        <v>1.452E-2</v>
      </c>
      <c r="AF575" s="88">
        <f t="shared" si="864"/>
        <v>43272.504000000001</v>
      </c>
      <c r="AG575" s="88"/>
      <c r="AH575" s="518">
        <v>43272.5</v>
      </c>
      <c r="AI575" s="515"/>
      <c r="AJ575" s="88">
        <f t="shared" si="865"/>
        <v>4.0000000008149073E-3</v>
      </c>
      <c r="AK575" s="507">
        <v>2980200</v>
      </c>
      <c r="AL575" s="347">
        <v>1.5972E-2</v>
      </c>
      <c r="AM575" s="88">
        <f t="shared" si="866"/>
        <v>47599.754399999998</v>
      </c>
      <c r="AN575" s="519"/>
      <c r="AO575" s="518">
        <v>47599.75</v>
      </c>
      <c r="AP575" s="515"/>
      <c r="AQ575" s="88">
        <v>0</v>
      </c>
      <c r="AR575" s="507">
        <v>2980200</v>
      </c>
      <c r="AS575" s="347">
        <v>1.7569000000000001E-2</v>
      </c>
      <c r="AT575" s="88">
        <f t="shared" si="867"/>
        <v>52359.133800000003</v>
      </c>
      <c r="AU575" s="88"/>
      <c r="AV575" s="518">
        <v>52359.13</v>
      </c>
      <c r="AW575" s="515"/>
      <c r="AX575" s="88">
        <v>0</v>
      </c>
      <c r="AY575" s="507">
        <v>2980200</v>
      </c>
      <c r="AZ575" s="521">
        <v>1.8797999999999999E-2</v>
      </c>
      <c r="BA575" s="194">
        <f t="shared" si="868"/>
        <v>56021.799599999998</v>
      </c>
      <c r="BB575" s="246"/>
      <c r="BC575" s="142">
        <v>148810.20000000001</v>
      </c>
      <c r="BD575" s="515"/>
      <c r="BE575" s="194">
        <f t="shared" si="869"/>
        <v>-92788.400400000013</v>
      </c>
      <c r="BF575" s="261">
        <v>7700000</v>
      </c>
      <c r="BG575" s="347">
        <v>1.9324999999999998E-2</v>
      </c>
      <c r="BH575" s="190">
        <f t="shared" si="852"/>
        <v>148802.5</v>
      </c>
      <c r="BI575" s="88"/>
      <c r="BJ575" s="142">
        <v>148802.5</v>
      </c>
      <c r="BK575" s="204"/>
      <c r="BL575" s="190">
        <f t="shared" si="853"/>
        <v>0</v>
      </c>
      <c r="BM575" s="261">
        <v>7700000</v>
      </c>
      <c r="BN575" s="61"/>
      <c r="BO575" s="190">
        <f t="shared" si="854"/>
        <v>0</v>
      </c>
      <c r="BP575" s="190"/>
      <c r="BQ575" s="526"/>
      <c r="BR575" s="527"/>
      <c r="BS575" s="190">
        <f t="shared" si="855"/>
        <v>0</v>
      </c>
      <c r="BT575" s="261">
        <v>7700000</v>
      </c>
      <c r="BU575" s="61"/>
      <c r="BV575" s="190">
        <f t="shared" si="856"/>
        <v>0</v>
      </c>
      <c r="BW575" s="190"/>
      <c r="BX575" s="531"/>
      <c r="BY575" s="527"/>
      <c r="BZ575" s="190">
        <f t="shared" si="857"/>
        <v>0</v>
      </c>
      <c r="CA575" s="190"/>
      <c r="CB575" s="190"/>
      <c r="CC575" s="194">
        <f t="shared" si="858"/>
        <v>0</v>
      </c>
      <c r="CD575" s="190"/>
      <c r="CE575" s="142"/>
      <c r="CF575" s="204"/>
      <c r="CG575" s="194">
        <f t="shared" si="859"/>
        <v>0</v>
      </c>
      <c r="CH575" s="194"/>
      <c r="CI575" s="194"/>
      <c r="CJ575" s="194"/>
      <c r="CK575" s="194"/>
      <c r="CL575" s="142"/>
      <c r="CM575" s="218"/>
      <c r="CN575" s="194"/>
      <c r="CO575" s="469"/>
      <c r="CP575" s="220">
        <f t="shared" si="850"/>
        <v>-92788.396400000012</v>
      </c>
      <c r="CQ575" s="221"/>
      <c r="CR575" s="501"/>
      <c r="CS575" s="535"/>
    </row>
    <row r="576" spans="1:97" s="7" customFormat="1">
      <c r="A576" s="501" t="s">
        <v>1381</v>
      </c>
      <c r="B576" s="500" t="s">
        <v>1312</v>
      </c>
      <c r="C576" s="501" t="s">
        <v>1313</v>
      </c>
      <c r="D576" s="388" t="s">
        <v>1253</v>
      </c>
      <c r="E576" s="234">
        <v>1401</v>
      </c>
      <c r="F576" s="234"/>
      <c r="G576" s="264" t="s">
        <v>1314</v>
      </c>
      <c r="H576" s="504" t="s">
        <v>1382</v>
      </c>
      <c r="I576" s="501"/>
      <c r="J576" s="500"/>
      <c r="K576" s="72"/>
      <c r="L576" s="194"/>
      <c r="M576" s="505"/>
      <c r="N576" s="506"/>
      <c r="O576" s="75"/>
      <c r="P576" s="88"/>
      <c r="Q576" s="504"/>
      <c r="R576" s="88"/>
      <c r="S576" s="362"/>
      <c r="T576" s="512"/>
      <c r="U576" s="298"/>
      <c r="V576" s="88"/>
      <c r="W576" s="507"/>
      <c r="X576" s="347"/>
      <c r="Y576" s="88"/>
      <c r="Z576" s="88"/>
      <c r="AA576" s="512"/>
      <c r="AB576" s="515"/>
      <c r="AC576" s="88"/>
      <c r="AD576" s="507"/>
      <c r="AE576" s="514"/>
      <c r="AF576" s="88"/>
      <c r="AG576" s="88"/>
      <c r="AH576" s="518"/>
      <c r="AI576" s="515"/>
      <c r="AJ576" s="88"/>
      <c r="AK576" s="507"/>
      <c r="AL576" s="347"/>
      <c r="AM576" s="88"/>
      <c r="AN576" s="519"/>
      <c r="AO576" s="518"/>
      <c r="AP576" s="515"/>
      <c r="AQ576" s="88"/>
      <c r="AR576" s="507"/>
      <c r="AS576" s="347"/>
      <c r="AT576" s="88"/>
      <c r="AU576" s="88"/>
      <c r="AV576" s="518"/>
      <c r="AW576" s="515"/>
      <c r="AX576" s="88"/>
      <c r="AY576" s="507"/>
      <c r="AZ576" s="521"/>
      <c r="BA576" s="194"/>
      <c r="BB576" s="246"/>
      <c r="BC576" s="142"/>
      <c r="BD576" s="515"/>
      <c r="BE576" s="194"/>
      <c r="BF576" s="261">
        <v>190000</v>
      </c>
      <c r="BG576" s="347">
        <v>1.9324999999999998E-2</v>
      </c>
      <c r="BH576" s="190">
        <f t="shared" si="852"/>
        <v>3671.7499999999995</v>
      </c>
      <c r="BI576" s="88"/>
      <c r="BJ576" s="142"/>
      <c r="BK576" s="204"/>
      <c r="BL576" s="190">
        <f t="shared" si="853"/>
        <v>3671.7499999999995</v>
      </c>
      <c r="BM576" s="261">
        <v>190000</v>
      </c>
      <c r="BN576" s="347">
        <v>2.0871000000000001E-2</v>
      </c>
      <c r="BO576" s="337">
        <f t="shared" si="854"/>
        <v>3965.4900000000002</v>
      </c>
      <c r="BP576" s="190"/>
      <c r="BQ576" s="526"/>
      <c r="BR576" s="527"/>
      <c r="BS576" s="337">
        <f t="shared" si="855"/>
        <v>3965.4900000000002</v>
      </c>
      <c r="BT576" s="261">
        <v>190000</v>
      </c>
      <c r="BU576" s="51">
        <v>2.3376000000000001E-2</v>
      </c>
      <c r="BV576" s="337">
        <f t="shared" si="856"/>
        <v>4441.4400000000005</v>
      </c>
      <c r="BW576" s="190"/>
      <c r="BX576" s="531"/>
      <c r="BY576" s="527"/>
      <c r="BZ576" s="337">
        <f t="shared" si="857"/>
        <v>4441.4400000000005</v>
      </c>
      <c r="CA576" s="190">
        <v>190000</v>
      </c>
      <c r="CB576" s="42">
        <v>2.4778000000000001E-2</v>
      </c>
      <c r="CC576" s="141">
        <f t="shared" si="858"/>
        <v>4707.8200000000006</v>
      </c>
      <c r="CD576" s="190"/>
      <c r="CE576" s="142"/>
      <c r="CF576" s="204"/>
      <c r="CG576" s="194">
        <f t="shared" si="859"/>
        <v>4707.8200000000006</v>
      </c>
      <c r="CH576" s="194"/>
      <c r="CI576" s="194"/>
      <c r="CJ576" s="194"/>
      <c r="CK576" s="194"/>
      <c r="CL576" s="222">
        <v>16786.5</v>
      </c>
      <c r="CM576" s="218"/>
      <c r="CN576" s="194">
        <f>CJ576-CK576-CL576</f>
        <v>-16786.5</v>
      </c>
      <c r="CO576" s="469"/>
      <c r="CP576" s="220">
        <f t="shared" si="850"/>
        <v>0</v>
      </c>
      <c r="CQ576" s="220">
        <f>CP576</f>
        <v>0</v>
      </c>
      <c r="CR576" s="501"/>
      <c r="CS576" s="535"/>
    </row>
    <row r="577" spans="1:98" s="5" customFormat="1" ht="30">
      <c r="A577" s="51" t="s">
        <v>1383</v>
      </c>
      <c r="B577" s="364" t="s">
        <v>1384</v>
      </c>
      <c r="C577" s="61" t="s">
        <v>1385</v>
      </c>
      <c r="D577" s="264" t="s">
        <v>1253</v>
      </c>
      <c r="E577" s="234">
        <v>1009</v>
      </c>
      <c r="F577" s="267"/>
      <c r="G577" s="49" t="s">
        <v>340</v>
      </c>
      <c r="H577" s="362" t="s">
        <v>1386</v>
      </c>
      <c r="I577" s="43"/>
      <c r="J577" s="364"/>
      <c r="K577" s="72">
        <f t="shared" ref="K577:K611" si="870">I577*J577</f>
        <v>0</v>
      </c>
      <c r="L577" s="141"/>
      <c r="M577" s="538"/>
      <c r="N577" s="506"/>
      <c r="O577" s="75">
        <f t="shared" ref="O577:O611" si="871">K577-L577-M577</f>
        <v>0</v>
      </c>
      <c r="P577" s="88">
        <v>513350</v>
      </c>
      <c r="Q577" s="234">
        <v>1.2E-2</v>
      </c>
      <c r="R577" s="88">
        <f t="shared" ref="R577:R608" si="872">P577*Q577</f>
        <v>6160.2</v>
      </c>
      <c r="S577" s="362"/>
      <c r="T577" s="518">
        <v>6160.2</v>
      </c>
      <c r="U577" s="287"/>
      <c r="V577" s="88">
        <f t="shared" ref="V577:V611" si="873">R577-S577-T577</f>
        <v>0</v>
      </c>
      <c r="W577" s="507">
        <v>513350</v>
      </c>
      <c r="X577" s="347">
        <v>1.32E-2</v>
      </c>
      <c r="Y577" s="88">
        <f t="shared" ref="Y577:Y594" si="874">W577*X577</f>
        <v>6776.22</v>
      </c>
      <c r="Z577" s="88"/>
      <c r="AA577" s="518">
        <v>6776.22</v>
      </c>
      <c r="AB577" s="520"/>
      <c r="AC577" s="88">
        <f t="shared" ref="AC577:AC611" si="875">Y577-Z577-AA577</f>
        <v>0</v>
      </c>
      <c r="AD577" s="507">
        <v>513350</v>
      </c>
      <c r="AE577" s="514">
        <v>1.452E-2</v>
      </c>
      <c r="AF577" s="88">
        <f t="shared" ref="AF577:AF584" si="876">AD577*AE577</f>
        <v>7453.8419999999996</v>
      </c>
      <c r="AG577" s="88"/>
      <c r="AH577" s="518">
        <v>7453.84</v>
      </c>
      <c r="AI577" s="520"/>
      <c r="AJ577" s="88">
        <f t="shared" ref="AJ577:AJ594" si="877">AF577-AG577-AH577</f>
        <v>1.9999999994979589E-3</v>
      </c>
      <c r="AK577" s="507">
        <v>513350</v>
      </c>
      <c r="AL577" s="347">
        <v>1.5972E-2</v>
      </c>
      <c r="AM577" s="88">
        <f t="shared" ref="AM577:AM584" si="878">AK577*AL577</f>
        <v>8199.2261999999992</v>
      </c>
      <c r="AN577" s="519"/>
      <c r="AO577" s="518">
        <v>8199.23</v>
      </c>
      <c r="AP577" s="520"/>
      <c r="AQ577" s="88">
        <v>0</v>
      </c>
      <c r="AR577" s="507">
        <v>513350</v>
      </c>
      <c r="AS577" s="347">
        <v>1.7569000000000001E-2</v>
      </c>
      <c r="AT577" s="88">
        <f t="shared" ref="AT577:AT584" si="879">AR577*AS577</f>
        <v>9019.0461500000001</v>
      </c>
      <c r="AU577" s="88"/>
      <c r="AV577" s="518">
        <v>9019.0499999999993</v>
      </c>
      <c r="AW577" s="520"/>
      <c r="AX577" s="88">
        <v>0</v>
      </c>
      <c r="AY577" s="507"/>
      <c r="AZ577" s="521"/>
      <c r="BA577" s="141">
        <f t="shared" ref="BA577:BA594" si="880">AY577*AZ577</f>
        <v>0</v>
      </c>
      <c r="BB577" s="246"/>
      <c r="BC577" s="142">
        <v>0</v>
      </c>
      <c r="BD577" s="520"/>
      <c r="BE577" s="141">
        <f t="shared" ref="BE577:BE607" si="881">BA577-BC577-BB577</f>
        <v>0</v>
      </c>
      <c r="BF577" s="442">
        <v>0</v>
      </c>
      <c r="BG577" s="347">
        <v>1.9324999999999998E-2</v>
      </c>
      <c r="BH577" s="337">
        <f t="shared" ref="BH577:BH611" si="882">BF577*BG577</f>
        <v>0</v>
      </c>
      <c r="BI577" s="88"/>
      <c r="BJ577" s="142">
        <v>0</v>
      </c>
      <c r="BK577" s="218"/>
      <c r="BL577" s="337">
        <f t="shared" ref="BL577:BL595" si="883">BH577-BI577-BJ577</f>
        <v>0</v>
      </c>
      <c r="BM577" s="442">
        <v>0</v>
      </c>
      <c r="BN577" s="347">
        <v>2.0871000000000001E-2</v>
      </c>
      <c r="BO577" s="337">
        <f t="shared" ref="BO577:BO594" si="884">BM577*BN577</f>
        <v>0</v>
      </c>
      <c r="BP577" s="337"/>
      <c r="BQ577" s="526">
        <v>0</v>
      </c>
      <c r="BR577" s="543"/>
      <c r="BS577" s="337">
        <f t="shared" ref="BS577:BS595" si="885">BO577-BP577-BQ577</f>
        <v>0</v>
      </c>
      <c r="BT577" s="442">
        <v>0</v>
      </c>
      <c r="BU577" s="51">
        <v>2.3376000000000001E-2</v>
      </c>
      <c r="BV577" s="337">
        <f t="shared" ref="BV577:BV594" si="886">BT577*BU577</f>
        <v>0</v>
      </c>
      <c r="BW577" s="337"/>
      <c r="BX577" s="531">
        <v>0</v>
      </c>
      <c r="BY577" s="543"/>
      <c r="BZ577" s="337">
        <f t="shared" si="857"/>
        <v>0</v>
      </c>
      <c r="CA577" s="419">
        <v>0</v>
      </c>
      <c r="CB577" s="42">
        <v>2.4778000000000001E-2</v>
      </c>
      <c r="CC577" s="141">
        <f t="shared" ref="CC577:CC595" si="887">CA577*CB577</f>
        <v>0</v>
      </c>
      <c r="CD577" s="337"/>
      <c r="CE577" s="142">
        <v>0</v>
      </c>
      <c r="CF577" s="218"/>
      <c r="CG577" s="141">
        <f t="shared" ref="CG577:CG595" si="888">CC577-CD577-CE577</f>
        <v>0</v>
      </c>
      <c r="CH577" s="141"/>
      <c r="CI577" s="141"/>
      <c r="CJ577" s="141"/>
      <c r="CK577" s="141"/>
      <c r="CL577" s="142"/>
      <c r="CM577" s="218"/>
      <c r="CN577" s="141"/>
      <c r="CO577" s="469"/>
      <c r="CP577" s="220">
        <f t="shared" si="850"/>
        <v>1.9999999994979589E-3</v>
      </c>
      <c r="CQ577" s="220"/>
      <c r="CR577" s="61"/>
      <c r="CS577" s="358" t="s">
        <v>42</v>
      </c>
    </row>
    <row r="578" spans="1:98" s="7" customFormat="1">
      <c r="A578" s="51" t="s">
        <v>1387</v>
      </c>
      <c r="B578" s="364" t="s">
        <v>1276</v>
      </c>
      <c r="C578" s="61" t="s">
        <v>1385</v>
      </c>
      <c r="D578" s="388" t="s">
        <v>1253</v>
      </c>
      <c r="E578" s="234">
        <v>1015</v>
      </c>
      <c r="F578" s="267"/>
      <c r="G578" s="49" t="s">
        <v>45</v>
      </c>
      <c r="H578" s="234" t="s">
        <v>1388</v>
      </c>
      <c r="I578" s="43"/>
      <c r="J578" s="500"/>
      <c r="K578" s="72">
        <f t="shared" si="870"/>
        <v>0</v>
      </c>
      <c r="L578" s="194"/>
      <c r="M578" s="505"/>
      <c r="N578" s="506"/>
      <c r="O578" s="75">
        <f t="shared" si="871"/>
        <v>0</v>
      </c>
      <c r="P578" s="88">
        <v>29000</v>
      </c>
      <c r="Q578" s="504">
        <v>1.2E-2</v>
      </c>
      <c r="R578" s="88">
        <f t="shared" si="872"/>
        <v>348</v>
      </c>
      <c r="S578" s="362"/>
      <c r="T578" s="512">
        <v>348</v>
      </c>
      <c r="U578" s="298"/>
      <c r="V578" s="88">
        <f t="shared" si="873"/>
        <v>0</v>
      </c>
      <c r="W578" s="507">
        <v>29000</v>
      </c>
      <c r="X578" s="347">
        <v>1.32E-2</v>
      </c>
      <c r="Y578" s="88">
        <f t="shared" si="874"/>
        <v>382.8</v>
      </c>
      <c r="Z578" s="88"/>
      <c r="AA578" s="512">
        <v>382.8</v>
      </c>
      <c r="AB578" s="515"/>
      <c r="AC578" s="88">
        <f t="shared" si="875"/>
        <v>0</v>
      </c>
      <c r="AD578" s="507">
        <v>29000</v>
      </c>
      <c r="AE578" s="514">
        <v>1.452E-2</v>
      </c>
      <c r="AF578" s="88">
        <f t="shared" si="876"/>
        <v>421.08</v>
      </c>
      <c r="AG578" s="88"/>
      <c r="AH578" s="518">
        <v>421.08</v>
      </c>
      <c r="AI578" s="515"/>
      <c r="AJ578" s="88">
        <f t="shared" si="877"/>
        <v>0</v>
      </c>
      <c r="AK578" s="507">
        <v>29000</v>
      </c>
      <c r="AL578" s="347">
        <v>1.5972E-2</v>
      </c>
      <c r="AM578" s="88">
        <f t="shared" si="878"/>
        <v>463.18799999999999</v>
      </c>
      <c r="AN578" s="519"/>
      <c r="AO578" s="518">
        <v>463.19</v>
      </c>
      <c r="AP578" s="515"/>
      <c r="AQ578" s="88">
        <v>0</v>
      </c>
      <c r="AR578" s="507">
        <v>29000</v>
      </c>
      <c r="AS578" s="347">
        <v>1.7569000000000001E-2</v>
      </c>
      <c r="AT578" s="88">
        <f t="shared" si="879"/>
        <v>509.50100000000003</v>
      </c>
      <c r="AU578" s="88"/>
      <c r="AV578" s="518">
        <v>509.5</v>
      </c>
      <c r="AW578" s="515"/>
      <c r="AX578" s="88">
        <v>0</v>
      </c>
      <c r="AY578" s="507">
        <v>29000</v>
      </c>
      <c r="AZ578" s="521">
        <v>1.8797999999999999E-2</v>
      </c>
      <c r="BA578" s="194">
        <f t="shared" si="880"/>
        <v>545.14199999999994</v>
      </c>
      <c r="BB578" s="246"/>
      <c r="BC578" s="142">
        <v>193.26</v>
      </c>
      <c r="BD578" s="515"/>
      <c r="BE578" s="194">
        <f t="shared" si="881"/>
        <v>351.88199999999995</v>
      </c>
      <c r="BF578" s="261">
        <v>10000</v>
      </c>
      <c r="BG578" s="347">
        <v>1.9324999999999998E-2</v>
      </c>
      <c r="BH578" s="190">
        <f t="shared" si="882"/>
        <v>193.24999999999997</v>
      </c>
      <c r="BI578" s="88"/>
      <c r="BJ578" s="142">
        <v>193.25</v>
      </c>
      <c r="BK578" s="204"/>
      <c r="BL578" s="190">
        <f t="shared" si="883"/>
        <v>0</v>
      </c>
      <c r="BM578" s="261">
        <v>10000</v>
      </c>
      <c r="BN578" s="347">
        <v>2.0871000000000001E-2</v>
      </c>
      <c r="BO578" s="190">
        <f t="shared" si="884"/>
        <v>208.71</v>
      </c>
      <c r="BP578" s="190"/>
      <c r="BQ578" s="526">
        <v>208.71</v>
      </c>
      <c r="BR578" s="527"/>
      <c r="BS578" s="190">
        <f t="shared" si="885"/>
        <v>0</v>
      </c>
      <c r="BT578" s="261">
        <v>10000</v>
      </c>
      <c r="BU578" s="51">
        <v>2.3376000000000001E-2</v>
      </c>
      <c r="BV578" s="190">
        <f t="shared" si="886"/>
        <v>233.76000000000002</v>
      </c>
      <c r="BW578" s="190"/>
      <c r="BX578" s="531">
        <v>0</v>
      </c>
      <c r="BY578" s="527"/>
      <c r="BZ578" s="190">
        <v>0</v>
      </c>
      <c r="CA578" s="419">
        <v>10000</v>
      </c>
      <c r="CB578" s="42">
        <v>2.4778000000000001E-2</v>
      </c>
      <c r="CC578" s="194">
        <f t="shared" si="887"/>
        <v>247.78</v>
      </c>
      <c r="CD578" s="190"/>
      <c r="CE578" s="142">
        <v>599.66</v>
      </c>
      <c r="CF578" s="204"/>
      <c r="CG578" s="208">
        <f t="shared" si="888"/>
        <v>-351.88</v>
      </c>
      <c r="CH578" s="208"/>
      <c r="CI578" s="208"/>
      <c r="CJ578" s="208"/>
      <c r="CK578" s="208"/>
      <c r="CL578" s="223"/>
      <c r="CM578" s="224"/>
      <c r="CN578" s="208"/>
      <c r="CO578" s="469"/>
      <c r="CP578" s="220">
        <f t="shared" si="850"/>
        <v>1.9999999999527063E-3</v>
      </c>
      <c r="CQ578" s="221">
        <v>0</v>
      </c>
      <c r="CR578" s="61"/>
    </row>
    <row r="579" spans="1:98" s="7" customFormat="1">
      <c r="A579" s="51" t="s">
        <v>1389</v>
      </c>
      <c r="B579" s="364" t="s">
        <v>1276</v>
      </c>
      <c r="C579" s="61" t="s">
        <v>1385</v>
      </c>
      <c r="D579" s="388" t="s">
        <v>1253</v>
      </c>
      <c r="E579" s="234">
        <v>1017</v>
      </c>
      <c r="F579" s="267"/>
      <c r="G579" s="49" t="s">
        <v>45</v>
      </c>
      <c r="H579" s="234" t="s">
        <v>1390</v>
      </c>
      <c r="I579" s="43"/>
      <c r="J579" s="500"/>
      <c r="K579" s="72">
        <f t="shared" si="870"/>
        <v>0</v>
      </c>
      <c r="L579" s="194"/>
      <c r="M579" s="505"/>
      <c r="N579" s="506"/>
      <c r="O579" s="75">
        <f t="shared" si="871"/>
        <v>0</v>
      </c>
      <c r="P579" s="88">
        <v>28000</v>
      </c>
      <c r="Q579" s="504">
        <v>1.2E-2</v>
      </c>
      <c r="R579" s="88">
        <f t="shared" si="872"/>
        <v>336</v>
      </c>
      <c r="S579" s="362"/>
      <c r="T579" s="512">
        <v>336</v>
      </c>
      <c r="U579" s="298"/>
      <c r="V579" s="88">
        <f t="shared" si="873"/>
        <v>0</v>
      </c>
      <c r="W579" s="507">
        <v>28000</v>
      </c>
      <c r="X579" s="347">
        <v>1.32E-2</v>
      </c>
      <c r="Y579" s="88">
        <f t="shared" si="874"/>
        <v>369.6</v>
      </c>
      <c r="Z579" s="88"/>
      <c r="AA579" s="512">
        <v>369.6</v>
      </c>
      <c r="AB579" s="515"/>
      <c r="AC579" s="88">
        <f t="shared" si="875"/>
        <v>0</v>
      </c>
      <c r="AD579" s="507">
        <v>28000</v>
      </c>
      <c r="AE579" s="514">
        <v>1.452E-2</v>
      </c>
      <c r="AF579" s="88">
        <f t="shared" si="876"/>
        <v>406.56</v>
      </c>
      <c r="AG579" s="88"/>
      <c r="AH579" s="518">
        <v>406.56</v>
      </c>
      <c r="AI579" s="515"/>
      <c r="AJ579" s="88">
        <f t="shared" si="877"/>
        <v>0</v>
      </c>
      <c r="AK579" s="507">
        <v>28000</v>
      </c>
      <c r="AL579" s="347">
        <v>1.5972E-2</v>
      </c>
      <c r="AM579" s="88">
        <f t="shared" si="878"/>
        <v>447.21600000000001</v>
      </c>
      <c r="AN579" s="519"/>
      <c r="AO579" s="518">
        <v>447.22</v>
      </c>
      <c r="AP579" s="515"/>
      <c r="AQ579" s="88">
        <v>0</v>
      </c>
      <c r="AR579" s="507">
        <v>28000</v>
      </c>
      <c r="AS579" s="347">
        <v>1.7569000000000001E-2</v>
      </c>
      <c r="AT579" s="88">
        <f t="shared" si="879"/>
        <v>491.93200000000002</v>
      </c>
      <c r="AU579" s="88"/>
      <c r="AV579" s="518">
        <v>491.93</v>
      </c>
      <c r="AW579" s="515"/>
      <c r="AX579" s="88">
        <v>0</v>
      </c>
      <c r="AY579" s="507">
        <v>28000</v>
      </c>
      <c r="AZ579" s="521">
        <v>1.8797999999999999E-2</v>
      </c>
      <c r="BA579" s="194">
        <f t="shared" si="880"/>
        <v>526.34399999999994</v>
      </c>
      <c r="BB579" s="246"/>
      <c r="BC579" s="142">
        <v>193.26</v>
      </c>
      <c r="BD579" s="515"/>
      <c r="BE579" s="194">
        <f t="shared" si="881"/>
        <v>333.08399999999995</v>
      </c>
      <c r="BF579" s="261">
        <v>10000</v>
      </c>
      <c r="BG579" s="347">
        <v>1.9324999999999998E-2</v>
      </c>
      <c r="BH579" s="190">
        <f t="shared" si="882"/>
        <v>193.24999999999997</v>
      </c>
      <c r="BI579" s="88"/>
      <c r="BJ579" s="142">
        <v>193.25</v>
      </c>
      <c r="BK579" s="204"/>
      <c r="BL579" s="190">
        <f t="shared" si="883"/>
        <v>0</v>
      </c>
      <c r="BM579" s="261">
        <v>10000</v>
      </c>
      <c r="BN579" s="347">
        <v>2.0871000000000001E-2</v>
      </c>
      <c r="BO579" s="190">
        <f t="shared" si="884"/>
        <v>208.71</v>
      </c>
      <c r="BP579" s="190"/>
      <c r="BQ579" s="526">
        <v>208.71</v>
      </c>
      <c r="BR579" s="527"/>
      <c r="BS579" s="190">
        <f t="shared" si="885"/>
        <v>0</v>
      </c>
      <c r="BT579" s="261">
        <v>10000</v>
      </c>
      <c r="BU579" s="51">
        <v>2.3376000000000001E-2</v>
      </c>
      <c r="BV579" s="190">
        <f t="shared" si="886"/>
        <v>233.76000000000002</v>
      </c>
      <c r="BW579" s="190"/>
      <c r="BX579" s="531">
        <v>0</v>
      </c>
      <c r="BY579" s="527"/>
      <c r="BZ579" s="190">
        <v>0</v>
      </c>
      <c r="CA579" s="419">
        <v>10000</v>
      </c>
      <c r="CB579" s="42">
        <v>2.4778000000000001E-2</v>
      </c>
      <c r="CC579" s="194">
        <f t="shared" si="887"/>
        <v>247.78</v>
      </c>
      <c r="CD579" s="190"/>
      <c r="CE579" s="142">
        <v>580.86</v>
      </c>
      <c r="CF579" s="204"/>
      <c r="CG579" s="208">
        <f t="shared" si="888"/>
        <v>-333.08000000000004</v>
      </c>
      <c r="CH579" s="208"/>
      <c r="CI579" s="208"/>
      <c r="CJ579" s="208"/>
      <c r="CK579" s="208"/>
      <c r="CL579" s="223"/>
      <c r="CM579" s="224"/>
      <c r="CN579" s="208"/>
      <c r="CO579" s="469"/>
      <c r="CP579" s="220">
        <f t="shared" si="850"/>
        <v>3.9999999999054126E-3</v>
      </c>
      <c r="CQ579" s="221">
        <v>0</v>
      </c>
      <c r="CR579" s="61"/>
    </row>
    <row r="580" spans="1:98" s="7" customFormat="1">
      <c r="A580" s="51" t="s">
        <v>1391</v>
      </c>
      <c r="B580" s="364" t="s">
        <v>1276</v>
      </c>
      <c r="C580" s="61" t="s">
        <v>1385</v>
      </c>
      <c r="D580" s="388" t="s">
        <v>1253</v>
      </c>
      <c r="E580" s="234">
        <v>1019</v>
      </c>
      <c r="F580" s="267"/>
      <c r="G580" s="49" t="s">
        <v>45</v>
      </c>
      <c r="H580" s="234" t="s">
        <v>1392</v>
      </c>
      <c r="I580" s="43"/>
      <c r="J580" s="500"/>
      <c r="K580" s="72">
        <f t="shared" si="870"/>
        <v>0</v>
      </c>
      <c r="L580" s="194"/>
      <c r="M580" s="505"/>
      <c r="N580" s="506"/>
      <c r="O580" s="75">
        <f t="shared" si="871"/>
        <v>0</v>
      </c>
      <c r="P580" s="88">
        <v>34000</v>
      </c>
      <c r="Q580" s="504">
        <v>1.2E-2</v>
      </c>
      <c r="R580" s="88">
        <f t="shared" si="872"/>
        <v>408</v>
      </c>
      <c r="S580" s="362"/>
      <c r="T580" s="512">
        <v>408</v>
      </c>
      <c r="U580" s="298"/>
      <c r="V580" s="88">
        <f t="shared" si="873"/>
        <v>0</v>
      </c>
      <c r="W580" s="507">
        <v>34000</v>
      </c>
      <c r="X580" s="347">
        <v>1.32E-2</v>
      </c>
      <c r="Y580" s="88">
        <f t="shared" si="874"/>
        <v>448.8</v>
      </c>
      <c r="Z580" s="88"/>
      <c r="AA580" s="512">
        <v>448.8</v>
      </c>
      <c r="AB580" s="515"/>
      <c r="AC580" s="88">
        <f t="shared" si="875"/>
        <v>0</v>
      </c>
      <c r="AD580" s="507">
        <v>34000</v>
      </c>
      <c r="AE580" s="514">
        <v>1.452E-2</v>
      </c>
      <c r="AF580" s="88">
        <f t="shared" si="876"/>
        <v>493.68</v>
      </c>
      <c r="AG580" s="88"/>
      <c r="AH580" s="518">
        <v>493.68</v>
      </c>
      <c r="AI580" s="515"/>
      <c r="AJ580" s="88">
        <f t="shared" si="877"/>
        <v>0</v>
      </c>
      <c r="AK580" s="507">
        <v>34000</v>
      </c>
      <c r="AL580" s="347">
        <v>1.5972E-2</v>
      </c>
      <c r="AM580" s="88">
        <f t="shared" si="878"/>
        <v>543.048</v>
      </c>
      <c r="AN580" s="519"/>
      <c r="AO580" s="518">
        <v>543.04999999999995</v>
      </c>
      <c r="AP580" s="515"/>
      <c r="AQ580" s="88">
        <v>0</v>
      </c>
      <c r="AR580" s="507">
        <v>34000</v>
      </c>
      <c r="AS580" s="347">
        <v>1.7569000000000001E-2</v>
      </c>
      <c r="AT580" s="88">
        <f t="shared" si="879"/>
        <v>597.346</v>
      </c>
      <c r="AU580" s="88"/>
      <c r="AV580" s="518">
        <v>597.35</v>
      </c>
      <c r="AW580" s="515"/>
      <c r="AX580" s="88">
        <v>0</v>
      </c>
      <c r="AY580" s="507">
        <v>34000</v>
      </c>
      <c r="AZ580" s="521">
        <v>1.8797999999999999E-2</v>
      </c>
      <c r="BA580" s="194">
        <f t="shared" si="880"/>
        <v>639.13199999999995</v>
      </c>
      <c r="BB580" s="246"/>
      <c r="BC580" s="142">
        <v>19.326000000000001</v>
      </c>
      <c r="BD580" s="515"/>
      <c r="BE580" s="194">
        <f t="shared" si="881"/>
        <v>619.80599999999993</v>
      </c>
      <c r="BF580" s="261">
        <v>1000</v>
      </c>
      <c r="BG580" s="347">
        <v>1.9324999999999998E-2</v>
      </c>
      <c r="BH580" s="190">
        <f t="shared" si="882"/>
        <v>19.324999999999999</v>
      </c>
      <c r="BI580" s="88"/>
      <c r="BJ580" s="142">
        <v>19.324999999999999</v>
      </c>
      <c r="BK580" s="204"/>
      <c r="BL580" s="190">
        <f t="shared" si="883"/>
        <v>0</v>
      </c>
      <c r="BM580" s="261">
        <v>1000</v>
      </c>
      <c r="BN580" s="347">
        <v>2.0871000000000001E-2</v>
      </c>
      <c r="BO580" s="190">
        <f t="shared" si="884"/>
        <v>20.871000000000002</v>
      </c>
      <c r="BP580" s="190"/>
      <c r="BQ580" s="526">
        <v>20.870999999999999</v>
      </c>
      <c r="BR580" s="527"/>
      <c r="BS580" s="190">
        <f t="shared" si="885"/>
        <v>0</v>
      </c>
      <c r="BT580" s="261">
        <v>1000</v>
      </c>
      <c r="BU580" s="51">
        <v>2.3376000000000001E-2</v>
      </c>
      <c r="BV580" s="190">
        <f t="shared" si="886"/>
        <v>23.376000000000001</v>
      </c>
      <c r="BW580" s="190"/>
      <c r="BX580" s="531">
        <v>0</v>
      </c>
      <c r="BY580" s="527"/>
      <c r="BZ580" s="190">
        <v>0</v>
      </c>
      <c r="CA580" s="419">
        <v>1000</v>
      </c>
      <c r="CB580" s="42">
        <v>2.4778000000000001E-2</v>
      </c>
      <c r="CC580" s="194">
        <f t="shared" si="887"/>
        <v>24.778000000000002</v>
      </c>
      <c r="CD580" s="190"/>
      <c r="CE580" s="142">
        <v>644.58000000000004</v>
      </c>
      <c r="CF580" s="204"/>
      <c r="CG580" s="208">
        <f t="shared" si="888"/>
        <v>-619.80200000000002</v>
      </c>
      <c r="CH580" s="208"/>
      <c r="CI580" s="208"/>
      <c r="CJ580" s="208"/>
      <c r="CK580" s="208"/>
      <c r="CL580" s="223"/>
      <c r="CM580" s="224"/>
      <c r="CN580" s="208"/>
      <c r="CO580" s="469"/>
      <c r="CP580" s="220">
        <f t="shared" si="850"/>
        <v>3.9999999999054126E-3</v>
      </c>
      <c r="CQ580" s="221">
        <v>0</v>
      </c>
      <c r="CR580" s="61"/>
    </row>
    <row r="581" spans="1:98" s="7" customFormat="1">
      <c r="A581" s="51" t="s">
        <v>1393</v>
      </c>
      <c r="B581" s="364" t="s">
        <v>1394</v>
      </c>
      <c r="C581" s="61" t="s">
        <v>1385</v>
      </c>
      <c r="D581" s="388" t="s">
        <v>1253</v>
      </c>
      <c r="E581" s="234">
        <v>1021</v>
      </c>
      <c r="F581" s="267"/>
      <c r="G581" s="49" t="s">
        <v>45</v>
      </c>
      <c r="H581" s="234" t="s">
        <v>1395</v>
      </c>
      <c r="I581" s="43"/>
      <c r="J581" s="500"/>
      <c r="K581" s="72">
        <f t="shared" si="870"/>
        <v>0</v>
      </c>
      <c r="L581" s="194"/>
      <c r="M581" s="505"/>
      <c r="N581" s="506"/>
      <c r="O581" s="75">
        <f t="shared" si="871"/>
        <v>0</v>
      </c>
      <c r="P581" s="88">
        <v>31000</v>
      </c>
      <c r="Q581" s="504">
        <v>1.2E-2</v>
      </c>
      <c r="R581" s="88">
        <f t="shared" si="872"/>
        <v>372</v>
      </c>
      <c r="S581" s="362"/>
      <c r="T581" s="512">
        <v>372</v>
      </c>
      <c r="U581" s="298"/>
      <c r="V581" s="88">
        <f t="shared" si="873"/>
        <v>0</v>
      </c>
      <c r="W581" s="507">
        <v>31000</v>
      </c>
      <c r="X581" s="347">
        <v>1.32E-2</v>
      </c>
      <c r="Y581" s="88">
        <f t="shared" si="874"/>
        <v>409.2</v>
      </c>
      <c r="Z581" s="88"/>
      <c r="AA581" s="512">
        <v>409.2</v>
      </c>
      <c r="AB581" s="515"/>
      <c r="AC581" s="88">
        <f t="shared" si="875"/>
        <v>0</v>
      </c>
      <c r="AD581" s="507">
        <v>31000</v>
      </c>
      <c r="AE581" s="514">
        <v>1.452E-2</v>
      </c>
      <c r="AF581" s="88">
        <f t="shared" si="876"/>
        <v>450.12</v>
      </c>
      <c r="AG581" s="88"/>
      <c r="AH581" s="518">
        <v>450.12</v>
      </c>
      <c r="AI581" s="515"/>
      <c r="AJ581" s="88">
        <f t="shared" si="877"/>
        <v>0</v>
      </c>
      <c r="AK581" s="507">
        <v>31000</v>
      </c>
      <c r="AL581" s="347">
        <v>1.5972E-2</v>
      </c>
      <c r="AM581" s="88">
        <f t="shared" si="878"/>
        <v>495.13200000000001</v>
      </c>
      <c r="AN581" s="519"/>
      <c r="AO581" s="518">
        <v>495.13</v>
      </c>
      <c r="AP581" s="515"/>
      <c r="AQ581" s="88">
        <v>0</v>
      </c>
      <c r="AR581" s="507">
        <v>31000</v>
      </c>
      <c r="AS581" s="347">
        <v>1.7569000000000001E-2</v>
      </c>
      <c r="AT581" s="88">
        <f t="shared" si="879"/>
        <v>544.63900000000001</v>
      </c>
      <c r="AU581" s="88"/>
      <c r="AV581" s="518">
        <v>544.64</v>
      </c>
      <c r="AW581" s="515"/>
      <c r="AX581" s="88">
        <v>0</v>
      </c>
      <c r="AY581" s="507">
        <v>31000</v>
      </c>
      <c r="AZ581" s="521">
        <v>1.8797999999999999E-2</v>
      </c>
      <c r="BA581" s="194">
        <f t="shared" si="880"/>
        <v>582.73799999999994</v>
      </c>
      <c r="BB581" s="246"/>
      <c r="BC581" s="142">
        <v>386.52</v>
      </c>
      <c r="BD581" s="515"/>
      <c r="BE581" s="194">
        <f t="shared" si="881"/>
        <v>196.21799999999996</v>
      </c>
      <c r="BF581" s="261">
        <v>20000</v>
      </c>
      <c r="BG581" s="347">
        <v>1.9324999999999998E-2</v>
      </c>
      <c r="BH581" s="190">
        <f t="shared" si="882"/>
        <v>386.49999999999994</v>
      </c>
      <c r="BI581" s="88"/>
      <c r="BJ581" s="142">
        <v>386.5</v>
      </c>
      <c r="BK581" s="204"/>
      <c r="BL581" s="190">
        <f t="shared" si="883"/>
        <v>0</v>
      </c>
      <c r="BM581" s="261">
        <v>20000</v>
      </c>
      <c r="BN581" s="347">
        <v>2.0871000000000001E-2</v>
      </c>
      <c r="BO581" s="190">
        <f t="shared" si="884"/>
        <v>417.42</v>
      </c>
      <c r="BP581" s="190"/>
      <c r="BQ581" s="526">
        <v>417.42</v>
      </c>
      <c r="BR581" s="527"/>
      <c r="BS581" s="190">
        <f t="shared" si="885"/>
        <v>0</v>
      </c>
      <c r="BT581" s="261">
        <v>20000</v>
      </c>
      <c r="BU581" s="51">
        <v>2.3376000000000001E-2</v>
      </c>
      <c r="BV581" s="190">
        <f t="shared" si="886"/>
        <v>467.52000000000004</v>
      </c>
      <c r="BW581" s="190"/>
      <c r="BX581" s="531">
        <v>0</v>
      </c>
      <c r="BY581" s="527"/>
      <c r="BZ581" s="190">
        <v>0</v>
      </c>
      <c r="CA581" s="419">
        <v>20000</v>
      </c>
      <c r="CB581" s="42">
        <v>2.4778000000000001E-2</v>
      </c>
      <c r="CC581" s="194">
        <f t="shared" si="887"/>
        <v>495.56</v>
      </c>
      <c r="CD581" s="190"/>
      <c r="CE581" s="142">
        <v>691.78</v>
      </c>
      <c r="CF581" s="204"/>
      <c r="CG581" s="208">
        <f t="shared" si="888"/>
        <v>-196.21999999999997</v>
      </c>
      <c r="CH581" s="208"/>
      <c r="CI581" s="208"/>
      <c r="CJ581" s="208"/>
      <c r="CK581" s="208"/>
      <c r="CL581" s="223"/>
      <c r="CM581" s="224"/>
      <c r="CN581" s="208"/>
      <c r="CO581" s="469"/>
      <c r="CP581" s="220">
        <f t="shared" si="850"/>
        <v>-2.0000000000095497E-3</v>
      </c>
      <c r="CQ581" s="221">
        <v>0</v>
      </c>
      <c r="CR581" s="61"/>
    </row>
    <row r="582" spans="1:98" s="7" customFormat="1">
      <c r="A582" s="51" t="s">
        <v>1396</v>
      </c>
      <c r="B582" s="364" t="s">
        <v>1276</v>
      </c>
      <c r="C582" s="61" t="s">
        <v>1385</v>
      </c>
      <c r="D582" s="388" t="s">
        <v>1253</v>
      </c>
      <c r="E582" s="234">
        <v>1023</v>
      </c>
      <c r="F582" s="267"/>
      <c r="G582" s="49" t="s">
        <v>45</v>
      </c>
      <c r="H582" s="234" t="s">
        <v>1397</v>
      </c>
      <c r="I582" s="43"/>
      <c r="J582" s="500"/>
      <c r="K582" s="72">
        <f t="shared" si="870"/>
        <v>0</v>
      </c>
      <c r="L582" s="194"/>
      <c r="M582" s="505"/>
      <c r="N582" s="506"/>
      <c r="O582" s="75">
        <f t="shared" si="871"/>
        <v>0</v>
      </c>
      <c r="P582" s="88">
        <v>53600</v>
      </c>
      <c r="Q582" s="504">
        <v>1.2E-2</v>
      </c>
      <c r="R582" s="88">
        <f t="shared" si="872"/>
        <v>643.20000000000005</v>
      </c>
      <c r="S582" s="362"/>
      <c r="T582" s="512">
        <v>643.20000000000005</v>
      </c>
      <c r="U582" s="298"/>
      <c r="V582" s="88">
        <f t="shared" si="873"/>
        <v>0</v>
      </c>
      <c r="W582" s="507">
        <v>53600</v>
      </c>
      <c r="X582" s="347">
        <v>1.32E-2</v>
      </c>
      <c r="Y582" s="88">
        <f t="shared" si="874"/>
        <v>707.52</v>
      </c>
      <c r="Z582" s="88"/>
      <c r="AA582" s="512">
        <v>707.52</v>
      </c>
      <c r="AB582" s="515"/>
      <c r="AC582" s="88">
        <f t="shared" si="875"/>
        <v>0</v>
      </c>
      <c r="AD582" s="507">
        <v>53600</v>
      </c>
      <c r="AE582" s="514">
        <v>1.452E-2</v>
      </c>
      <c r="AF582" s="88">
        <f t="shared" si="876"/>
        <v>778.27200000000005</v>
      </c>
      <c r="AG582" s="88"/>
      <c r="AH582" s="518">
        <v>778.27</v>
      </c>
      <c r="AI582" s="515"/>
      <c r="AJ582" s="88">
        <f t="shared" si="877"/>
        <v>2.0000000000663931E-3</v>
      </c>
      <c r="AK582" s="507">
        <v>53600</v>
      </c>
      <c r="AL582" s="347">
        <v>1.5972E-2</v>
      </c>
      <c r="AM582" s="88">
        <f t="shared" si="878"/>
        <v>856.0992</v>
      </c>
      <c r="AN582" s="519"/>
      <c r="AO582" s="518">
        <v>856.1</v>
      </c>
      <c r="AP582" s="515"/>
      <c r="AQ582" s="88">
        <v>0</v>
      </c>
      <c r="AR582" s="507">
        <v>53600</v>
      </c>
      <c r="AS582" s="347">
        <v>1.7569000000000001E-2</v>
      </c>
      <c r="AT582" s="88">
        <f t="shared" si="879"/>
        <v>941.69840000000011</v>
      </c>
      <c r="AU582" s="88"/>
      <c r="AV582" s="518">
        <v>941.7</v>
      </c>
      <c r="AW582" s="515"/>
      <c r="AX582" s="88">
        <v>0</v>
      </c>
      <c r="AY582" s="507">
        <v>53600</v>
      </c>
      <c r="AZ582" s="521">
        <v>1.8797999999999999E-2</v>
      </c>
      <c r="BA582" s="194">
        <f t="shared" si="880"/>
        <v>1007.5727999999999</v>
      </c>
      <c r="BB582" s="246"/>
      <c r="BC582" s="142">
        <v>1352.82</v>
      </c>
      <c r="BD582" s="515"/>
      <c r="BE582" s="194">
        <f t="shared" si="881"/>
        <v>-345.24720000000002</v>
      </c>
      <c r="BF582" s="261">
        <v>70000</v>
      </c>
      <c r="BG582" s="347">
        <v>1.9324999999999998E-2</v>
      </c>
      <c r="BH582" s="190">
        <f t="shared" si="882"/>
        <v>1352.75</v>
      </c>
      <c r="BI582" s="88"/>
      <c r="BJ582" s="142">
        <v>1352.75</v>
      </c>
      <c r="BK582" s="204"/>
      <c r="BL582" s="190">
        <f t="shared" si="883"/>
        <v>0</v>
      </c>
      <c r="BM582" s="261">
        <v>70000</v>
      </c>
      <c r="BN582" s="347">
        <v>2.0871000000000001E-2</v>
      </c>
      <c r="BO582" s="190">
        <f t="shared" si="884"/>
        <v>1460.97</v>
      </c>
      <c r="BP582" s="190"/>
      <c r="BQ582" s="526">
        <v>1460.97</v>
      </c>
      <c r="BR582" s="527"/>
      <c r="BS582" s="190">
        <f t="shared" si="885"/>
        <v>0</v>
      </c>
      <c r="BT582" s="261">
        <v>70000</v>
      </c>
      <c r="BU582" s="51">
        <v>2.3376000000000001E-2</v>
      </c>
      <c r="BV582" s="190">
        <f t="shared" si="886"/>
        <v>1636.3200000000002</v>
      </c>
      <c r="BW582" s="190"/>
      <c r="BX582" s="531">
        <v>1636.32</v>
      </c>
      <c r="BY582" s="527"/>
      <c r="BZ582" s="190">
        <f t="shared" ref="BZ582:BZ591" si="889">BV582-BX582-BW582</f>
        <v>2.2737367544323206E-13</v>
      </c>
      <c r="CA582" s="419">
        <v>70000</v>
      </c>
      <c r="CB582" s="42">
        <v>2.4778000000000001E-2</v>
      </c>
      <c r="CC582" s="194">
        <f t="shared" si="887"/>
        <v>1734.46</v>
      </c>
      <c r="CD582" s="190"/>
      <c r="CE582" s="142">
        <v>1734.46</v>
      </c>
      <c r="CF582" s="204"/>
      <c r="CG582" s="194">
        <f t="shared" si="888"/>
        <v>0</v>
      </c>
      <c r="CH582" s="194"/>
      <c r="CI582" s="194"/>
      <c r="CJ582" s="194"/>
      <c r="CK582" s="194"/>
      <c r="CL582" s="142"/>
      <c r="CM582" s="218"/>
      <c r="CN582" s="194"/>
      <c r="CO582" s="469"/>
      <c r="CP582" s="220">
        <f t="shared" si="850"/>
        <v>-345.24519999999973</v>
      </c>
      <c r="CQ582" s="221"/>
      <c r="CR582" s="501"/>
    </row>
    <row r="583" spans="1:98" s="7" customFormat="1">
      <c r="A583" s="501" t="s">
        <v>1398</v>
      </c>
      <c r="B583" s="364" t="s">
        <v>1399</v>
      </c>
      <c r="C583" s="61" t="s">
        <v>1385</v>
      </c>
      <c r="D583" s="388" t="s">
        <v>1253</v>
      </c>
      <c r="E583" s="234">
        <v>1163</v>
      </c>
      <c r="F583" s="501"/>
      <c r="G583" s="57" t="s">
        <v>45</v>
      </c>
      <c r="H583" s="234" t="s">
        <v>1400</v>
      </c>
      <c r="I583" s="501"/>
      <c r="J583" s="500"/>
      <c r="K583" s="72">
        <f t="shared" si="870"/>
        <v>0</v>
      </c>
      <c r="L583" s="194"/>
      <c r="M583" s="505"/>
      <c r="N583" s="506"/>
      <c r="O583" s="75">
        <f t="shared" si="871"/>
        <v>0</v>
      </c>
      <c r="P583" s="88">
        <v>290000</v>
      </c>
      <c r="Q583" s="504">
        <v>1.2E-2</v>
      </c>
      <c r="R583" s="88">
        <f t="shared" si="872"/>
        <v>3480</v>
      </c>
      <c r="S583" s="362"/>
      <c r="T583" s="512">
        <v>3480</v>
      </c>
      <c r="U583" s="298"/>
      <c r="V583" s="88">
        <f t="shared" si="873"/>
        <v>0</v>
      </c>
      <c r="W583" s="507">
        <v>290000</v>
      </c>
      <c r="X583" s="347">
        <v>1.32E-2</v>
      </c>
      <c r="Y583" s="88">
        <f t="shared" si="874"/>
        <v>3828</v>
      </c>
      <c r="Z583" s="88"/>
      <c r="AA583" s="512"/>
      <c r="AB583" s="515"/>
      <c r="AC583" s="88">
        <f t="shared" si="875"/>
        <v>3828</v>
      </c>
      <c r="AD583" s="507">
        <v>290000</v>
      </c>
      <c r="AE583" s="514">
        <v>7.26E-3</v>
      </c>
      <c r="AF583" s="88">
        <f t="shared" si="876"/>
        <v>2105.4</v>
      </c>
      <c r="AG583" s="88">
        <v>145.19999999999999</v>
      </c>
      <c r="AH583" s="518"/>
      <c r="AI583" s="515"/>
      <c r="AJ583" s="88">
        <f t="shared" si="877"/>
        <v>1960.2</v>
      </c>
      <c r="AK583" s="507">
        <v>290000</v>
      </c>
      <c r="AL583" s="347">
        <v>7.986E-3</v>
      </c>
      <c r="AM583" s="88">
        <f t="shared" si="878"/>
        <v>2315.94</v>
      </c>
      <c r="AN583" s="519">
        <v>159.72</v>
      </c>
      <c r="AO583" s="518">
        <v>8944.6</v>
      </c>
      <c r="AP583" s="515"/>
      <c r="AQ583" s="88">
        <f>AM583-AO583-AN583</f>
        <v>-6788.38</v>
      </c>
      <c r="AR583" s="507">
        <v>290000</v>
      </c>
      <c r="AS583" s="347">
        <v>8.7849999999999994E-3</v>
      </c>
      <c r="AT583" s="88">
        <f t="shared" si="879"/>
        <v>2547.6499999999996</v>
      </c>
      <c r="AU583" s="88">
        <v>175.7</v>
      </c>
      <c r="AV583" s="518">
        <v>2828.44</v>
      </c>
      <c r="AW583" s="515"/>
      <c r="AX583" s="88">
        <f>AT583-AV583-AU583</f>
        <v>-456.49000000000041</v>
      </c>
      <c r="AY583" s="507">
        <v>290000</v>
      </c>
      <c r="AZ583" s="521">
        <v>9.3989999999999994E-3</v>
      </c>
      <c r="BA583" s="194">
        <f t="shared" si="880"/>
        <v>2725.71</v>
      </c>
      <c r="BB583" s="246">
        <f>AZ583*20000</f>
        <v>187.98</v>
      </c>
      <c r="BC583" s="142"/>
      <c r="BD583" s="515"/>
      <c r="BE583" s="194">
        <f t="shared" si="881"/>
        <v>2537.73</v>
      </c>
      <c r="BF583" s="261">
        <v>470000</v>
      </c>
      <c r="BG583" s="332">
        <v>9.6629999999999997E-3</v>
      </c>
      <c r="BH583" s="190">
        <f t="shared" si="882"/>
        <v>4541.6099999999997</v>
      </c>
      <c r="BI583" s="542">
        <f>BG583*50000</f>
        <v>483.15</v>
      </c>
      <c r="BJ583" s="142"/>
      <c r="BK583" s="204"/>
      <c r="BL583" s="190">
        <f t="shared" si="883"/>
        <v>4058.4599999999996</v>
      </c>
      <c r="BM583" s="261">
        <v>470000</v>
      </c>
      <c r="BN583" s="347">
        <v>6.502E-3</v>
      </c>
      <c r="BO583" s="190">
        <f t="shared" si="884"/>
        <v>3055.94</v>
      </c>
      <c r="BP583" s="190">
        <f>BN583*20000</f>
        <v>130.04</v>
      </c>
      <c r="BQ583" s="526"/>
      <c r="BR583" s="527"/>
      <c r="BS583" s="190">
        <f t="shared" si="885"/>
        <v>2925.9</v>
      </c>
      <c r="BT583" s="261">
        <v>470000</v>
      </c>
      <c r="BU583" s="51">
        <v>7.2820000000000003E-3</v>
      </c>
      <c r="BV583" s="190">
        <f t="shared" si="886"/>
        <v>3422.54</v>
      </c>
      <c r="BW583" s="190">
        <f>BU583*20000</f>
        <v>145.64000000000001</v>
      </c>
      <c r="BX583" s="531"/>
      <c r="BY583" s="527"/>
      <c r="BZ583" s="190">
        <f t="shared" si="889"/>
        <v>3276.9</v>
      </c>
      <c r="CA583" s="376">
        <v>470000</v>
      </c>
      <c r="CB583" s="501">
        <v>2.4778000000000001E-2</v>
      </c>
      <c r="CC583" s="194">
        <f t="shared" si="887"/>
        <v>11645.66</v>
      </c>
      <c r="CD583" s="190"/>
      <c r="CE583" s="142">
        <v>11342.32</v>
      </c>
      <c r="CF583" s="204"/>
      <c r="CG583" s="194">
        <f t="shared" si="888"/>
        <v>303.34000000000015</v>
      </c>
      <c r="CH583" s="194"/>
      <c r="CI583" s="194"/>
      <c r="CJ583" s="194"/>
      <c r="CK583" s="194"/>
      <c r="CL583" s="222">
        <v>11645.66</v>
      </c>
      <c r="CM583" s="218"/>
      <c r="CN583" s="194">
        <f>CJ583-CK583-CL583</f>
        <v>-11645.66</v>
      </c>
      <c r="CO583" s="469"/>
      <c r="CP583" s="220">
        <f t="shared" si="850"/>
        <v>0</v>
      </c>
      <c r="CQ583" s="220">
        <f>CP583</f>
        <v>0</v>
      </c>
      <c r="CR583" s="61"/>
    </row>
    <row r="584" spans="1:98" s="7" customFormat="1">
      <c r="A584" s="51" t="s">
        <v>1401</v>
      </c>
      <c r="B584" s="364" t="s">
        <v>1402</v>
      </c>
      <c r="C584" s="61" t="s">
        <v>1385</v>
      </c>
      <c r="D584" s="388" t="s">
        <v>1253</v>
      </c>
      <c r="E584" s="234">
        <v>1208</v>
      </c>
      <c r="F584" s="267"/>
      <c r="G584" s="49" t="s">
        <v>45</v>
      </c>
      <c r="H584" s="234" t="s">
        <v>1403</v>
      </c>
      <c r="I584" s="43"/>
      <c r="J584" s="500"/>
      <c r="K584" s="72">
        <f t="shared" si="870"/>
        <v>0</v>
      </c>
      <c r="L584" s="194"/>
      <c r="M584" s="505"/>
      <c r="N584" s="506"/>
      <c r="O584" s="75">
        <f t="shared" si="871"/>
        <v>0</v>
      </c>
      <c r="P584" s="88">
        <v>2444500</v>
      </c>
      <c r="Q584" s="504">
        <v>1.2E-2</v>
      </c>
      <c r="R584" s="88">
        <f t="shared" si="872"/>
        <v>29334</v>
      </c>
      <c r="S584" s="362"/>
      <c r="T584" s="512">
        <v>29334</v>
      </c>
      <c r="U584" s="298"/>
      <c r="V584" s="88">
        <f t="shared" si="873"/>
        <v>0</v>
      </c>
      <c r="W584" s="507">
        <v>2444500</v>
      </c>
      <c r="X584" s="347">
        <v>1.32E-2</v>
      </c>
      <c r="Y584" s="88">
        <f t="shared" si="874"/>
        <v>32267.4</v>
      </c>
      <c r="Z584" s="88"/>
      <c r="AA584" s="512">
        <v>32267.4</v>
      </c>
      <c r="AB584" s="515"/>
      <c r="AC584" s="88">
        <f t="shared" si="875"/>
        <v>0</v>
      </c>
      <c r="AD584" s="507">
        <v>2444500</v>
      </c>
      <c r="AE584" s="514">
        <v>1.452E-2</v>
      </c>
      <c r="AF584" s="88">
        <f t="shared" si="876"/>
        <v>35494.14</v>
      </c>
      <c r="AG584" s="88"/>
      <c r="AH584" s="518">
        <v>35494.14</v>
      </c>
      <c r="AI584" s="515"/>
      <c r="AJ584" s="88">
        <f t="shared" si="877"/>
        <v>0</v>
      </c>
      <c r="AK584" s="507">
        <v>2444500</v>
      </c>
      <c r="AL584" s="347">
        <v>1.5972E-2</v>
      </c>
      <c r="AM584" s="88">
        <f t="shared" si="878"/>
        <v>39043.554000000004</v>
      </c>
      <c r="AN584" s="519"/>
      <c r="AO584" s="518">
        <v>39043.550000000003</v>
      </c>
      <c r="AP584" s="515"/>
      <c r="AQ584" s="88">
        <v>0</v>
      </c>
      <c r="AR584" s="507">
        <v>2444500</v>
      </c>
      <c r="AS584" s="347">
        <v>1.7569000000000001E-2</v>
      </c>
      <c r="AT584" s="88">
        <f t="shared" si="879"/>
        <v>42947.4205</v>
      </c>
      <c r="AU584" s="88"/>
      <c r="AV584" s="518">
        <v>42947.42</v>
      </c>
      <c r="AW584" s="515"/>
      <c r="AX584" s="88">
        <v>0</v>
      </c>
      <c r="AY584" s="507">
        <v>2444500</v>
      </c>
      <c r="AZ584" s="521">
        <v>1.8797999999999999E-2</v>
      </c>
      <c r="BA584" s="194">
        <f t="shared" si="880"/>
        <v>45951.710999999996</v>
      </c>
      <c r="BB584" s="246"/>
      <c r="BC584" s="142">
        <v>66288.179999999993</v>
      </c>
      <c r="BD584" s="515"/>
      <c r="BE584" s="194">
        <f t="shared" si="881"/>
        <v>-20336.468999999997</v>
      </c>
      <c r="BF584" s="261">
        <v>3430000</v>
      </c>
      <c r="BG584" s="347">
        <v>1.9324999999999998E-2</v>
      </c>
      <c r="BH584" s="190">
        <f t="shared" si="882"/>
        <v>66284.75</v>
      </c>
      <c r="BI584" s="88"/>
      <c r="BJ584" s="142">
        <v>66284.75</v>
      </c>
      <c r="BK584" s="204"/>
      <c r="BL584" s="190">
        <f t="shared" si="883"/>
        <v>0</v>
      </c>
      <c r="BM584" s="261">
        <v>3430000</v>
      </c>
      <c r="BN584" s="347">
        <v>2.0871000000000001E-2</v>
      </c>
      <c r="BO584" s="190">
        <f t="shared" si="884"/>
        <v>71587.53</v>
      </c>
      <c r="BP584" s="190"/>
      <c r="BQ584" s="526">
        <v>71587.53</v>
      </c>
      <c r="BR584" s="527"/>
      <c r="BS584" s="190">
        <f t="shared" si="885"/>
        <v>0</v>
      </c>
      <c r="BT584" s="261">
        <v>3430000</v>
      </c>
      <c r="BU584" s="51">
        <v>2.3376000000000001E-2</v>
      </c>
      <c r="BV584" s="190">
        <f t="shared" si="886"/>
        <v>80179.680000000008</v>
      </c>
      <c r="BW584" s="190"/>
      <c r="BX584" s="531">
        <v>80179.679999999993</v>
      </c>
      <c r="BY584" s="527"/>
      <c r="BZ584" s="190">
        <f t="shared" si="889"/>
        <v>1.4551915228366852E-11</v>
      </c>
      <c r="CA584" s="419">
        <v>3430000</v>
      </c>
      <c r="CB584" s="42">
        <v>2.4778000000000001E-2</v>
      </c>
      <c r="CC584" s="194">
        <f t="shared" si="887"/>
        <v>84988.540000000008</v>
      </c>
      <c r="CD584" s="190"/>
      <c r="CE584" s="142">
        <v>84988.54</v>
      </c>
      <c r="CF584" s="204"/>
      <c r="CG584" s="194">
        <f t="shared" si="888"/>
        <v>0</v>
      </c>
      <c r="CH584" s="194"/>
      <c r="CI584" s="194"/>
      <c r="CJ584" s="194"/>
      <c r="CK584" s="194"/>
      <c r="CL584" s="142"/>
      <c r="CM584" s="218"/>
      <c r="CN584" s="194"/>
      <c r="CO584" s="469"/>
      <c r="CP584" s="220">
        <f t="shared" si="850"/>
        <v>-20336.468999999983</v>
      </c>
      <c r="CQ584" s="221"/>
      <c r="CR584" s="501"/>
      <c r="CT584" s="536"/>
    </row>
    <row r="585" spans="1:98" s="7" customFormat="1">
      <c r="A585" s="51" t="s">
        <v>1404</v>
      </c>
      <c r="B585" s="364" t="s">
        <v>1405</v>
      </c>
      <c r="C585" s="61" t="s">
        <v>1385</v>
      </c>
      <c r="D585" s="388" t="s">
        <v>1253</v>
      </c>
      <c r="E585" s="234">
        <v>1209</v>
      </c>
      <c r="F585" s="267"/>
      <c r="G585" s="61" t="s">
        <v>98</v>
      </c>
      <c r="H585" s="234" t="s">
        <v>1406</v>
      </c>
      <c r="I585" s="52"/>
      <c r="J585" s="500"/>
      <c r="K585" s="72">
        <f t="shared" si="870"/>
        <v>0</v>
      </c>
      <c r="L585" s="194"/>
      <c r="M585" s="505"/>
      <c r="N585" s="506"/>
      <c r="O585" s="75">
        <f t="shared" si="871"/>
        <v>0</v>
      </c>
      <c r="P585" s="508">
        <v>0</v>
      </c>
      <c r="Q585" s="504"/>
      <c r="R585" s="88">
        <f t="shared" si="872"/>
        <v>0</v>
      </c>
      <c r="S585" s="362"/>
      <c r="T585" s="512"/>
      <c r="U585" s="298"/>
      <c r="V585" s="88">
        <f t="shared" si="873"/>
        <v>0</v>
      </c>
      <c r="W585" s="507"/>
      <c r="X585" s="347"/>
      <c r="Y585" s="88">
        <f t="shared" si="874"/>
        <v>0</v>
      </c>
      <c r="Z585" s="88"/>
      <c r="AA585" s="512"/>
      <c r="AB585" s="515"/>
      <c r="AC585" s="88">
        <f t="shared" si="875"/>
        <v>0</v>
      </c>
      <c r="AD585" s="507"/>
      <c r="AE585" s="514"/>
      <c r="AF585" s="88"/>
      <c r="AG585" s="88"/>
      <c r="AH585" s="518"/>
      <c r="AI585" s="515"/>
      <c r="AJ585" s="88">
        <f t="shared" si="877"/>
        <v>0</v>
      </c>
      <c r="AK585" s="507"/>
      <c r="AL585" s="347"/>
      <c r="AM585" s="88"/>
      <c r="AN585" s="519"/>
      <c r="AO585" s="518"/>
      <c r="AP585" s="515"/>
      <c r="AQ585" s="88"/>
      <c r="AR585" s="507"/>
      <c r="AS585" s="347"/>
      <c r="AT585" s="88"/>
      <c r="AU585" s="88"/>
      <c r="AV585" s="518"/>
      <c r="AW585" s="515"/>
      <c r="AX585" s="88">
        <v>0</v>
      </c>
      <c r="AY585" s="507"/>
      <c r="AZ585" s="521"/>
      <c r="BA585" s="194">
        <f t="shared" si="880"/>
        <v>0</v>
      </c>
      <c r="BB585" s="246"/>
      <c r="BC585" s="142"/>
      <c r="BD585" s="515"/>
      <c r="BE585" s="194">
        <f t="shared" si="881"/>
        <v>0</v>
      </c>
      <c r="BF585" s="261">
        <v>30000</v>
      </c>
      <c r="BG585" s="347">
        <v>1.9324999999999998E-2</v>
      </c>
      <c r="BH585" s="190">
        <f t="shared" si="882"/>
        <v>579.75</v>
      </c>
      <c r="BI585" s="88"/>
      <c r="BJ585" s="142"/>
      <c r="BK585" s="204"/>
      <c r="BL585" s="190">
        <f t="shared" si="883"/>
        <v>579.75</v>
      </c>
      <c r="BM585" s="261">
        <v>30000</v>
      </c>
      <c r="BN585" s="347">
        <v>2.0871000000000001E-2</v>
      </c>
      <c r="BO585" s="190">
        <f t="shared" si="884"/>
        <v>626.13</v>
      </c>
      <c r="BP585" s="190"/>
      <c r="BQ585" s="526">
        <v>626.13</v>
      </c>
      <c r="BR585" s="527"/>
      <c r="BS585" s="190">
        <f t="shared" si="885"/>
        <v>0</v>
      </c>
      <c r="BT585" s="261">
        <v>30000</v>
      </c>
      <c r="BU585" s="51">
        <v>2.3376000000000001E-2</v>
      </c>
      <c r="BV585" s="190">
        <f t="shared" si="886"/>
        <v>701.28</v>
      </c>
      <c r="BW585" s="190"/>
      <c r="BX585" s="531">
        <v>1281.03</v>
      </c>
      <c r="BY585" s="527"/>
      <c r="BZ585" s="190">
        <f t="shared" si="889"/>
        <v>-579.75</v>
      </c>
      <c r="CA585" s="454">
        <v>30000</v>
      </c>
      <c r="CB585" s="42">
        <v>2.4778000000000001E-2</v>
      </c>
      <c r="CC585" s="194">
        <f t="shared" si="887"/>
        <v>743.34</v>
      </c>
      <c r="CD585" s="190"/>
      <c r="CE585" s="142">
        <v>743.34</v>
      </c>
      <c r="CF585" s="204"/>
      <c r="CG585" s="194">
        <f t="shared" si="888"/>
        <v>0</v>
      </c>
      <c r="CH585" s="194"/>
      <c r="CI585" s="194"/>
      <c r="CJ585" s="194"/>
      <c r="CK585" s="194"/>
      <c r="CL585" s="142"/>
      <c r="CM585" s="218"/>
      <c r="CN585" s="194"/>
      <c r="CO585" s="469"/>
      <c r="CP585" s="220">
        <f t="shared" si="850"/>
        <v>0</v>
      </c>
      <c r="CQ585" s="221">
        <v>0</v>
      </c>
      <c r="CR585" s="501"/>
      <c r="CS585" s="535"/>
      <c r="CT585" s="536"/>
    </row>
    <row r="586" spans="1:98" s="7" customFormat="1">
      <c r="A586" s="51" t="s">
        <v>1407</v>
      </c>
      <c r="B586" s="364" t="s">
        <v>1405</v>
      </c>
      <c r="C586" s="61" t="s">
        <v>1385</v>
      </c>
      <c r="D586" s="388" t="s">
        <v>1253</v>
      </c>
      <c r="E586" s="234">
        <v>1262</v>
      </c>
      <c r="F586" s="267"/>
      <c r="G586" s="47" t="s">
        <v>66</v>
      </c>
      <c r="H586" s="234" t="s">
        <v>1408</v>
      </c>
      <c r="I586" s="52"/>
      <c r="J586" s="500"/>
      <c r="K586" s="72">
        <f t="shared" si="870"/>
        <v>0</v>
      </c>
      <c r="L586" s="194"/>
      <c r="M586" s="505"/>
      <c r="N586" s="506"/>
      <c r="O586" s="75">
        <f t="shared" si="871"/>
        <v>0</v>
      </c>
      <c r="P586" s="508">
        <v>0</v>
      </c>
      <c r="Q586" s="504"/>
      <c r="R586" s="88">
        <f t="shared" si="872"/>
        <v>0</v>
      </c>
      <c r="S586" s="362"/>
      <c r="T586" s="512"/>
      <c r="U586" s="298"/>
      <c r="V586" s="88">
        <f t="shared" si="873"/>
        <v>0</v>
      </c>
      <c r="W586" s="507"/>
      <c r="X586" s="347"/>
      <c r="Y586" s="88">
        <f t="shared" si="874"/>
        <v>0</v>
      </c>
      <c r="Z586" s="88"/>
      <c r="AA586" s="512"/>
      <c r="AB586" s="515"/>
      <c r="AC586" s="88">
        <f t="shared" si="875"/>
        <v>0</v>
      </c>
      <c r="AD586" s="507"/>
      <c r="AE586" s="514"/>
      <c r="AF586" s="88"/>
      <c r="AG586" s="88"/>
      <c r="AH586" s="518"/>
      <c r="AI586" s="515"/>
      <c r="AJ586" s="88">
        <f t="shared" si="877"/>
        <v>0</v>
      </c>
      <c r="AK586" s="507"/>
      <c r="AL586" s="347"/>
      <c r="AM586" s="88"/>
      <c r="AN586" s="519"/>
      <c r="AO586" s="518"/>
      <c r="AP586" s="515"/>
      <c r="AQ586" s="88"/>
      <c r="AR586" s="507"/>
      <c r="AS586" s="347"/>
      <c r="AT586" s="88"/>
      <c r="AU586" s="88"/>
      <c r="AV586" s="518"/>
      <c r="AW586" s="515"/>
      <c r="AX586" s="88">
        <v>0</v>
      </c>
      <c r="AY586" s="507"/>
      <c r="AZ586" s="521"/>
      <c r="BA586" s="194">
        <f t="shared" si="880"/>
        <v>0</v>
      </c>
      <c r="BB586" s="246"/>
      <c r="BC586" s="142"/>
      <c r="BD586" s="515"/>
      <c r="BE586" s="194">
        <f t="shared" si="881"/>
        <v>0</v>
      </c>
      <c r="BF586" s="261">
        <v>30000</v>
      </c>
      <c r="BG586" s="347">
        <v>1.9324999999999998E-2</v>
      </c>
      <c r="BH586" s="190">
        <f t="shared" si="882"/>
        <v>579.75</v>
      </c>
      <c r="BI586" s="88"/>
      <c r="BJ586" s="142"/>
      <c r="BK586" s="204"/>
      <c r="BL586" s="190">
        <f t="shared" si="883"/>
        <v>579.75</v>
      </c>
      <c r="BM586" s="261">
        <v>30000</v>
      </c>
      <c r="BN586" s="347">
        <v>2.0871000000000001E-2</v>
      </c>
      <c r="BO586" s="190">
        <f t="shared" si="884"/>
        <v>626.13</v>
      </c>
      <c r="BP586" s="190"/>
      <c r="BQ586" s="526">
        <v>626.13</v>
      </c>
      <c r="BR586" s="527"/>
      <c r="BS586" s="190">
        <f t="shared" si="885"/>
        <v>0</v>
      </c>
      <c r="BT586" s="261">
        <v>30000</v>
      </c>
      <c r="BU586" s="51">
        <v>2.3376000000000001E-2</v>
      </c>
      <c r="BV586" s="190">
        <f t="shared" si="886"/>
        <v>701.28</v>
      </c>
      <c r="BW586" s="190"/>
      <c r="BX586" s="531">
        <v>1281.03</v>
      </c>
      <c r="BY586" s="527"/>
      <c r="BZ586" s="190">
        <f t="shared" si="889"/>
        <v>-579.75</v>
      </c>
      <c r="CA586" s="454">
        <v>30000</v>
      </c>
      <c r="CB586" s="42">
        <v>2.4778000000000001E-2</v>
      </c>
      <c r="CC586" s="194">
        <f t="shared" si="887"/>
        <v>743.34</v>
      </c>
      <c r="CD586" s="190"/>
      <c r="CE586" s="142">
        <v>743.34</v>
      </c>
      <c r="CF586" s="204"/>
      <c r="CG586" s="194">
        <f t="shared" si="888"/>
        <v>0</v>
      </c>
      <c r="CH586" s="194"/>
      <c r="CI586" s="194"/>
      <c r="CJ586" s="194"/>
      <c r="CK586" s="194"/>
      <c r="CL586" s="142"/>
      <c r="CM586" s="218"/>
      <c r="CN586" s="194"/>
      <c r="CO586" s="469"/>
      <c r="CP586" s="220">
        <f t="shared" si="850"/>
        <v>0</v>
      </c>
      <c r="CQ586" s="221">
        <v>0</v>
      </c>
      <c r="CR586" s="501"/>
      <c r="CS586" s="535"/>
      <c r="CT586" s="536"/>
    </row>
    <row r="587" spans="1:98" s="7" customFormat="1">
      <c r="A587" s="51" t="s">
        <v>1409</v>
      </c>
      <c r="B587" s="364" t="s">
        <v>1405</v>
      </c>
      <c r="C587" s="61" t="s">
        <v>1385</v>
      </c>
      <c r="D587" s="388" t="s">
        <v>1253</v>
      </c>
      <c r="E587" s="234">
        <v>1263</v>
      </c>
      <c r="F587" s="267"/>
      <c r="G587" s="61" t="s">
        <v>98</v>
      </c>
      <c r="H587" s="234" t="s">
        <v>1410</v>
      </c>
      <c r="I587" s="52"/>
      <c r="J587" s="500"/>
      <c r="K587" s="72">
        <f t="shared" si="870"/>
        <v>0</v>
      </c>
      <c r="L587" s="194"/>
      <c r="M587" s="505"/>
      <c r="N587" s="506"/>
      <c r="O587" s="75">
        <f t="shared" si="871"/>
        <v>0</v>
      </c>
      <c r="P587" s="508">
        <v>0</v>
      </c>
      <c r="Q587" s="504"/>
      <c r="R587" s="88">
        <f t="shared" si="872"/>
        <v>0</v>
      </c>
      <c r="S587" s="362"/>
      <c r="T587" s="512"/>
      <c r="U587" s="298"/>
      <c r="V587" s="88">
        <f t="shared" si="873"/>
        <v>0</v>
      </c>
      <c r="W587" s="507"/>
      <c r="X587" s="347"/>
      <c r="Y587" s="88">
        <f t="shared" si="874"/>
        <v>0</v>
      </c>
      <c r="Z587" s="88"/>
      <c r="AA587" s="512"/>
      <c r="AB587" s="515"/>
      <c r="AC587" s="88">
        <f t="shared" si="875"/>
        <v>0</v>
      </c>
      <c r="AD587" s="507"/>
      <c r="AE587" s="514"/>
      <c r="AF587" s="88"/>
      <c r="AG587" s="88"/>
      <c r="AH587" s="518"/>
      <c r="AI587" s="515"/>
      <c r="AJ587" s="88">
        <f t="shared" si="877"/>
        <v>0</v>
      </c>
      <c r="AK587" s="507"/>
      <c r="AL587" s="347"/>
      <c r="AM587" s="88"/>
      <c r="AN587" s="519"/>
      <c r="AO587" s="518"/>
      <c r="AP587" s="515"/>
      <c r="AQ587" s="88"/>
      <c r="AR587" s="507"/>
      <c r="AS587" s="347"/>
      <c r="AT587" s="88"/>
      <c r="AU587" s="88"/>
      <c r="AV587" s="518"/>
      <c r="AW587" s="515"/>
      <c r="AX587" s="88">
        <v>0</v>
      </c>
      <c r="AY587" s="507"/>
      <c r="AZ587" s="521"/>
      <c r="BA587" s="194">
        <f t="shared" si="880"/>
        <v>0</v>
      </c>
      <c r="BB587" s="246"/>
      <c r="BC587" s="142"/>
      <c r="BD587" s="515"/>
      <c r="BE587" s="194">
        <f t="shared" si="881"/>
        <v>0</v>
      </c>
      <c r="BF587" s="261">
        <v>30000</v>
      </c>
      <c r="BG587" s="347">
        <v>1.9324999999999998E-2</v>
      </c>
      <c r="BH587" s="190">
        <f t="shared" si="882"/>
        <v>579.75</v>
      </c>
      <c r="BI587" s="88"/>
      <c r="BJ587" s="142"/>
      <c r="BK587" s="204"/>
      <c r="BL587" s="190">
        <f t="shared" si="883"/>
        <v>579.75</v>
      </c>
      <c r="BM587" s="261">
        <v>30000</v>
      </c>
      <c r="BN587" s="347">
        <v>2.0871000000000001E-2</v>
      </c>
      <c r="BO587" s="190">
        <f t="shared" si="884"/>
        <v>626.13</v>
      </c>
      <c r="BP587" s="190"/>
      <c r="BQ587" s="526">
        <v>626.13</v>
      </c>
      <c r="BR587" s="527"/>
      <c r="BS587" s="190">
        <f t="shared" si="885"/>
        <v>0</v>
      </c>
      <c r="BT587" s="261">
        <v>30000</v>
      </c>
      <c r="BU587" s="51">
        <v>2.3376000000000001E-2</v>
      </c>
      <c r="BV587" s="190">
        <f t="shared" si="886"/>
        <v>701.28</v>
      </c>
      <c r="BW587" s="190"/>
      <c r="BX587" s="531">
        <v>1281.03</v>
      </c>
      <c r="BY587" s="527"/>
      <c r="BZ587" s="190">
        <f t="shared" si="889"/>
        <v>-579.75</v>
      </c>
      <c r="CA587" s="454">
        <v>30000</v>
      </c>
      <c r="CB587" s="42">
        <v>2.4778000000000001E-2</v>
      </c>
      <c r="CC587" s="194">
        <f t="shared" si="887"/>
        <v>743.34</v>
      </c>
      <c r="CD587" s="190"/>
      <c r="CE587" s="142">
        <v>743.34</v>
      </c>
      <c r="CF587" s="204"/>
      <c r="CG587" s="194">
        <f t="shared" si="888"/>
        <v>0</v>
      </c>
      <c r="CH587" s="194"/>
      <c r="CI587" s="194"/>
      <c r="CJ587" s="194"/>
      <c r="CK587" s="194"/>
      <c r="CL587" s="142"/>
      <c r="CM587" s="218"/>
      <c r="CN587" s="194"/>
      <c r="CO587" s="469"/>
      <c r="CP587" s="220">
        <f t="shared" si="850"/>
        <v>0</v>
      </c>
      <c r="CQ587" s="221">
        <v>0</v>
      </c>
      <c r="CR587" s="501"/>
      <c r="CS587" s="535"/>
      <c r="CT587" s="536"/>
    </row>
    <row r="588" spans="1:98" s="7" customFormat="1">
      <c r="A588" s="51" t="s">
        <v>1411</v>
      </c>
      <c r="B588" s="364" t="s">
        <v>1405</v>
      </c>
      <c r="C588" s="61" t="s">
        <v>1385</v>
      </c>
      <c r="D588" s="388" t="s">
        <v>1253</v>
      </c>
      <c r="E588" s="234">
        <v>1264</v>
      </c>
      <c r="F588" s="267"/>
      <c r="G588" s="61" t="s">
        <v>98</v>
      </c>
      <c r="H588" s="234" t="s">
        <v>1412</v>
      </c>
      <c r="I588" s="52"/>
      <c r="J588" s="500"/>
      <c r="K588" s="72">
        <f t="shared" si="870"/>
        <v>0</v>
      </c>
      <c r="L588" s="194"/>
      <c r="M588" s="505"/>
      <c r="N588" s="506"/>
      <c r="O588" s="75">
        <f t="shared" si="871"/>
        <v>0</v>
      </c>
      <c r="P588" s="508">
        <v>0</v>
      </c>
      <c r="Q588" s="504"/>
      <c r="R588" s="88">
        <f t="shared" si="872"/>
        <v>0</v>
      </c>
      <c r="S588" s="362"/>
      <c r="T588" s="512"/>
      <c r="U588" s="298"/>
      <c r="V588" s="88">
        <f t="shared" si="873"/>
        <v>0</v>
      </c>
      <c r="W588" s="507"/>
      <c r="X588" s="347"/>
      <c r="Y588" s="88">
        <f t="shared" si="874"/>
        <v>0</v>
      </c>
      <c r="Z588" s="88"/>
      <c r="AA588" s="512"/>
      <c r="AB588" s="515"/>
      <c r="AC588" s="88">
        <f t="shared" si="875"/>
        <v>0</v>
      </c>
      <c r="AD588" s="507"/>
      <c r="AE588" s="514"/>
      <c r="AF588" s="88"/>
      <c r="AG588" s="88"/>
      <c r="AH588" s="518"/>
      <c r="AI588" s="515"/>
      <c r="AJ588" s="88">
        <f t="shared" si="877"/>
        <v>0</v>
      </c>
      <c r="AK588" s="507"/>
      <c r="AL588" s="347"/>
      <c r="AM588" s="88"/>
      <c r="AN588" s="519"/>
      <c r="AO588" s="518"/>
      <c r="AP588" s="515"/>
      <c r="AQ588" s="88"/>
      <c r="AR588" s="507"/>
      <c r="AS588" s="347"/>
      <c r="AT588" s="88"/>
      <c r="AU588" s="88"/>
      <c r="AV588" s="518"/>
      <c r="AW588" s="515"/>
      <c r="AX588" s="88">
        <v>0</v>
      </c>
      <c r="AY588" s="507"/>
      <c r="AZ588" s="521"/>
      <c r="BA588" s="194">
        <f t="shared" si="880"/>
        <v>0</v>
      </c>
      <c r="BB588" s="246"/>
      <c r="BC588" s="142"/>
      <c r="BD588" s="515"/>
      <c r="BE588" s="194">
        <f t="shared" si="881"/>
        <v>0</v>
      </c>
      <c r="BF588" s="261">
        <v>30000</v>
      </c>
      <c r="BG588" s="347">
        <v>1.9324999999999998E-2</v>
      </c>
      <c r="BH588" s="190">
        <f t="shared" si="882"/>
        <v>579.75</v>
      </c>
      <c r="BI588" s="88"/>
      <c r="BJ588" s="142"/>
      <c r="BK588" s="204"/>
      <c r="BL588" s="190">
        <f t="shared" si="883"/>
        <v>579.75</v>
      </c>
      <c r="BM588" s="261">
        <v>30000</v>
      </c>
      <c r="BN588" s="347">
        <v>2.0871000000000001E-2</v>
      </c>
      <c r="BO588" s="190">
        <f t="shared" si="884"/>
        <v>626.13</v>
      </c>
      <c r="BP588" s="190"/>
      <c r="BQ588" s="526">
        <v>626.13</v>
      </c>
      <c r="BR588" s="527"/>
      <c r="BS588" s="190">
        <f t="shared" si="885"/>
        <v>0</v>
      </c>
      <c r="BT588" s="261">
        <v>30000</v>
      </c>
      <c r="BU588" s="51">
        <v>2.3376000000000001E-2</v>
      </c>
      <c r="BV588" s="190">
        <f t="shared" si="886"/>
        <v>701.28</v>
      </c>
      <c r="BW588" s="190"/>
      <c r="BX588" s="531">
        <v>1281.03</v>
      </c>
      <c r="BY588" s="527"/>
      <c r="BZ588" s="190">
        <f t="shared" si="889"/>
        <v>-579.75</v>
      </c>
      <c r="CA588" s="454">
        <v>30000</v>
      </c>
      <c r="CB588" s="42">
        <v>2.4778000000000001E-2</v>
      </c>
      <c r="CC588" s="194">
        <f t="shared" si="887"/>
        <v>743.34</v>
      </c>
      <c r="CD588" s="190"/>
      <c r="CE588" s="142">
        <v>743.34</v>
      </c>
      <c r="CF588" s="204"/>
      <c r="CG588" s="194">
        <f t="shared" si="888"/>
        <v>0</v>
      </c>
      <c r="CH588" s="194"/>
      <c r="CI588" s="194"/>
      <c r="CJ588" s="194"/>
      <c r="CK588" s="194"/>
      <c r="CL588" s="142"/>
      <c r="CM588" s="218"/>
      <c r="CN588" s="194"/>
      <c r="CO588" s="469"/>
      <c r="CP588" s="220">
        <f t="shared" si="850"/>
        <v>0</v>
      </c>
      <c r="CQ588" s="221">
        <v>0</v>
      </c>
      <c r="CR588" s="501"/>
      <c r="CS588" s="535"/>
      <c r="CT588" s="536"/>
    </row>
    <row r="589" spans="1:98" s="7" customFormat="1">
      <c r="A589" s="51" t="s">
        <v>1413</v>
      </c>
      <c r="B589" s="364" t="s">
        <v>1405</v>
      </c>
      <c r="C589" s="61" t="s">
        <v>1385</v>
      </c>
      <c r="D589" s="388" t="s">
        <v>1253</v>
      </c>
      <c r="E589" s="234">
        <v>1265</v>
      </c>
      <c r="F589" s="267"/>
      <c r="G589" s="61" t="s">
        <v>98</v>
      </c>
      <c r="H589" s="234" t="s">
        <v>1414</v>
      </c>
      <c r="I589" s="52"/>
      <c r="J589" s="500"/>
      <c r="K589" s="72">
        <f t="shared" si="870"/>
        <v>0</v>
      </c>
      <c r="L589" s="194"/>
      <c r="M589" s="505"/>
      <c r="N589" s="506"/>
      <c r="O589" s="75">
        <f t="shared" si="871"/>
        <v>0</v>
      </c>
      <c r="P589" s="508">
        <v>0</v>
      </c>
      <c r="Q589" s="504"/>
      <c r="R589" s="88">
        <f t="shared" si="872"/>
        <v>0</v>
      </c>
      <c r="S589" s="362"/>
      <c r="T589" s="512"/>
      <c r="U589" s="298"/>
      <c r="V589" s="88">
        <f t="shared" si="873"/>
        <v>0</v>
      </c>
      <c r="W589" s="507"/>
      <c r="X589" s="347"/>
      <c r="Y589" s="88">
        <f t="shared" si="874"/>
        <v>0</v>
      </c>
      <c r="Z589" s="88"/>
      <c r="AA589" s="512"/>
      <c r="AB589" s="515"/>
      <c r="AC589" s="88">
        <f t="shared" si="875"/>
        <v>0</v>
      </c>
      <c r="AD589" s="507"/>
      <c r="AE589" s="514"/>
      <c r="AF589" s="88"/>
      <c r="AG589" s="88"/>
      <c r="AH589" s="518"/>
      <c r="AI589" s="515"/>
      <c r="AJ589" s="88">
        <f t="shared" si="877"/>
        <v>0</v>
      </c>
      <c r="AK589" s="507"/>
      <c r="AL589" s="347"/>
      <c r="AM589" s="88"/>
      <c r="AN589" s="519"/>
      <c r="AO589" s="518"/>
      <c r="AP589" s="515"/>
      <c r="AQ589" s="88"/>
      <c r="AR589" s="507"/>
      <c r="AS589" s="347"/>
      <c r="AT589" s="88"/>
      <c r="AU589" s="88"/>
      <c r="AV589" s="518"/>
      <c r="AW589" s="515"/>
      <c r="AX589" s="88">
        <v>0</v>
      </c>
      <c r="AY589" s="507"/>
      <c r="AZ589" s="521"/>
      <c r="BA589" s="194">
        <f t="shared" si="880"/>
        <v>0</v>
      </c>
      <c r="BB589" s="246"/>
      <c r="BC589" s="142"/>
      <c r="BD589" s="515"/>
      <c r="BE589" s="194">
        <f t="shared" si="881"/>
        <v>0</v>
      </c>
      <c r="BF589" s="261">
        <v>30000</v>
      </c>
      <c r="BG589" s="347">
        <v>1.9324999999999998E-2</v>
      </c>
      <c r="BH589" s="190">
        <f t="shared" si="882"/>
        <v>579.75</v>
      </c>
      <c r="BI589" s="88"/>
      <c r="BJ589" s="142"/>
      <c r="BK589" s="204"/>
      <c r="BL589" s="190">
        <f t="shared" si="883"/>
        <v>579.75</v>
      </c>
      <c r="BM589" s="261">
        <v>30000</v>
      </c>
      <c r="BN589" s="347">
        <v>2.0871000000000001E-2</v>
      </c>
      <c r="BO589" s="190">
        <f t="shared" si="884"/>
        <v>626.13</v>
      </c>
      <c r="BP589" s="190"/>
      <c r="BQ589" s="526">
        <v>626.13</v>
      </c>
      <c r="BR589" s="527"/>
      <c r="BS589" s="190">
        <f t="shared" si="885"/>
        <v>0</v>
      </c>
      <c r="BT589" s="261">
        <v>30000</v>
      </c>
      <c r="BU589" s="51">
        <v>2.3376000000000001E-2</v>
      </c>
      <c r="BV589" s="190">
        <f t="shared" si="886"/>
        <v>701.28</v>
      </c>
      <c r="BW589" s="190"/>
      <c r="BX589" s="531">
        <v>1281.03</v>
      </c>
      <c r="BY589" s="527"/>
      <c r="BZ589" s="190">
        <f t="shared" si="889"/>
        <v>-579.75</v>
      </c>
      <c r="CA589" s="454">
        <v>30000</v>
      </c>
      <c r="CB589" s="42">
        <v>2.4778000000000001E-2</v>
      </c>
      <c r="CC589" s="194">
        <f t="shared" si="887"/>
        <v>743.34</v>
      </c>
      <c r="CD589" s="190"/>
      <c r="CE589" s="142">
        <v>743.34</v>
      </c>
      <c r="CF589" s="204"/>
      <c r="CG589" s="194">
        <f t="shared" si="888"/>
        <v>0</v>
      </c>
      <c r="CH589" s="194"/>
      <c r="CI589" s="194"/>
      <c r="CJ589" s="194"/>
      <c r="CK589" s="194"/>
      <c r="CL589" s="142"/>
      <c r="CM589" s="218"/>
      <c r="CN589" s="194"/>
      <c r="CO589" s="469"/>
      <c r="CP589" s="220">
        <f t="shared" si="850"/>
        <v>0</v>
      </c>
      <c r="CQ589" s="221">
        <v>0</v>
      </c>
      <c r="CR589" s="501"/>
      <c r="CS589" s="535"/>
      <c r="CT589" s="536"/>
    </row>
    <row r="590" spans="1:98" s="7" customFormat="1">
      <c r="A590" s="51" t="s">
        <v>1415</v>
      </c>
      <c r="B590" s="364" t="s">
        <v>1405</v>
      </c>
      <c r="C590" s="61" t="s">
        <v>1385</v>
      </c>
      <c r="D590" s="388" t="s">
        <v>1253</v>
      </c>
      <c r="E590" s="234">
        <v>1266</v>
      </c>
      <c r="F590" s="267"/>
      <c r="G590" s="61" t="s">
        <v>98</v>
      </c>
      <c r="H590" s="234" t="s">
        <v>1416</v>
      </c>
      <c r="I590" s="52"/>
      <c r="J590" s="500"/>
      <c r="K590" s="72">
        <f t="shared" si="870"/>
        <v>0</v>
      </c>
      <c r="L590" s="194"/>
      <c r="M590" s="505"/>
      <c r="N590" s="506"/>
      <c r="O590" s="75">
        <f t="shared" si="871"/>
        <v>0</v>
      </c>
      <c r="P590" s="508">
        <v>0</v>
      </c>
      <c r="Q590" s="504"/>
      <c r="R590" s="88">
        <f t="shared" si="872"/>
        <v>0</v>
      </c>
      <c r="S590" s="362"/>
      <c r="T590" s="512"/>
      <c r="U590" s="298"/>
      <c r="V590" s="88">
        <f t="shared" si="873"/>
        <v>0</v>
      </c>
      <c r="W590" s="507"/>
      <c r="X590" s="347"/>
      <c r="Y590" s="88">
        <f t="shared" si="874"/>
        <v>0</v>
      </c>
      <c r="Z590" s="88"/>
      <c r="AA590" s="512"/>
      <c r="AB590" s="515"/>
      <c r="AC590" s="88">
        <f t="shared" si="875"/>
        <v>0</v>
      </c>
      <c r="AD590" s="507"/>
      <c r="AE590" s="514"/>
      <c r="AF590" s="88"/>
      <c r="AG590" s="88"/>
      <c r="AH590" s="518"/>
      <c r="AI590" s="515"/>
      <c r="AJ590" s="88">
        <f t="shared" si="877"/>
        <v>0</v>
      </c>
      <c r="AK590" s="507"/>
      <c r="AL590" s="347"/>
      <c r="AM590" s="88"/>
      <c r="AN590" s="519"/>
      <c r="AO590" s="518"/>
      <c r="AP590" s="515"/>
      <c r="AQ590" s="88"/>
      <c r="AR590" s="507"/>
      <c r="AS590" s="347"/>
      <c r="AT590" s="88"/>
      <c r="AU590" s="88"/>
      <c r="AV590" s="518"/>
      <c r="AW590" s="515"/>
      <c r="AX590" s="88">
        <v>0</v>
      </c>
      <c r="AY590" s="507"/>
      <c r="AZ590" s="521"/>
      <c r="BA590" s="194">
        <f t="shared" si="880"/>
        <v>0</v>
      </c>
      <c r="BB590" s="246"/>
      <c r="BC590" s="142"/>
      <c r="BD590" s="515"/>
      <c r="BE590" s="194">
        <f t="shared" si="881"/>
        <v>0</v>
      </c>
      <c r="BF590" s="261">
        <v>30000</v>
      </c>
      <c r="BG590" s="347">
        <v>1.9324999999999998E-2</v>
      </c>
      <c r="BH590" s="190">
        <f t="shared" si="882"/>
        <v>579.75</v>
      </c>
      <c r="BI590" s="88"/>
      <c r="BJ590" s="142"/>
      <c r="BK590" s="204"/>
      <c r="BL590" s="190">
        <f t="shared" si="883"/>
        <v>579.75</v>
      </c>
      <c r="BM590" s="261">
        <v>30000</v>
      </c>
      <c r="BN590" s="347">
        <v>2.0871000000000001E-2</v>
      </c>
      <c r="BO590" s="190">
        <f t="shared" si="884"/>
        <v>626.13</v>
      </c>
      <c r="BP590" s="190"/>
      <c r="BQ590" s="526">
        <v>626.13</v>
      </c>
      <c r="BR590" s="527"/>
      <c r="BS590" s="190">
        <f t="shared" si="885"/>
        <v>0</v>
      </c>
      <c r="BT590" s="261">
        <v>30000</v>
      </c>
      <c r="BU590" s="51">
        <v>2.3376000000000001E-2</v>
      </c>
      <c r="BV590" s="190">
        <f t="shared" si="886"/>
        <v>701.28</v>
      </c>
      <c r="BW590" s="190"/>
      <c r="BX590" s="531">
        <v>1281.03</v>
      </c>
      <c r="BY590" s="527"/>
      <c r="BZ590" s="190">
        <f t="shared" si="889"/>
        <v>-579.75</v>
      </c>
      <c r="CA590" s="454">
        <v>30000</v>
      </c>
      <c r="CB590" s="42">
        <v>2.4778000000000001E-2</v>
      </c>
      <c r="CC590" s="194">
        <f t="shared" si="887"/>
        <v>743.34</v>
      </c>
      <c r="CD590" s="190"/>
      <c r="CE590" s="142">
        <v>743.34</v>
      </c>
      <c r="CF590" s="204"/>
      <c r="CG590" s="194">
        <f t="shared" si="888"/>
        <v>0</v>
      </c>
      <c r="CH590" s="194"/>
      <c r="CI590" s="194"/>
      <c r="CJ590" s="194"/>
      <c r="CK590" s="194"/>
      <c r="CL590" s="142"/>
      <c r="CM590" s="218"/>
      <c r="CN590" s="194"/>
      <c r="CO590" s="469"/>
      <c r="CP590" s="220">
        <f t="shared" si="850"/>
        <v>0</v>
      </c>
      <c r="CQ590" s="221">
        <v>0</v>
      </c>
      <c r="CR590" s="501"/>
      <c r="CS590" s="535"/>
      <c r="CT590" s="536"/>
    </row>
    <row r="591" spans="1:98" s="7" customFormat="1">
      <c r="A591" s="51" t="s">
        <v>1417</v>
      </c>
      <c r="B591" s="364" t="s">
        <v>1405</v>
      </c>
      <c r="C591" s="61" t="s">
        <v>1385</v>
      </c>
      <c r="D591" s="388" t="s">
        <v>1253</v>
      </c>
      <c r="E591" s="234">
        <v>1267</v>
      </c>
      <c r="F591" s="267"/>
      <c r="G591" s="61" t="s">
        <v>98</v>
      </c>
      <c r="H591" s="234" t="s">
        <v>1418</v>
      </c>
      <c r="I591" s="52"/>
      <c r="J591" s="500"/>
      <c r="K591" s="72">
        <f t="shared" si="870"/>
        <v>0</v>
      </c>
      <c r="L591" s="194"/>
      <c r="M591" s="505"/>
      <c r="N591" s="506"/>
      <c r="O591" s="75">
        <f t="shared" si="871"/>
        <v>0</v>
      </c>
      <c r="P591" s="508">
        <v>0</v>
      </c>
      <c r="Q591" s="504"/>
      <c r="R591" s="88">
        <f t="shared" si="872"/>
        <v>0</v>
      </c>
      <c r="S591" s="362"/>
      <c r="T591" s="512"/>
      <c r="U591" s="298"/>
      <c r="V591" s="88">
        <f t="shared" si="873"/>
        <v>0</v>
      </c>
      <c r="W591" s="507"/>
      <c r="X591" s="347"/>
      <c r="Y591" s="88">
        <f t="shared" si="874"/>
        <v>0</v>
      </c>
      <c r="Z591" s="88"/>
      <c r="AA591" s="512"/>
      <c r="AB591" s="515"/>
      <c r="AC591" s="88">
        <f t="shared" si="875"/>
        <v>0</v>
      </c>
      <c r="AD591" s="507"/>
      <c r="AE591" s="514"/>
      <c r="AF591" s="88"/>
      <c r="AG591" s="88"/>
      <c r="AH591" s="518"/>
      <c r="AI591" s="515"/>
      <c r="AJ591" s="88">
        <f t="shared" si="877"/>
        <v>0</v>
      </c>
      <c r="AK591" s="507"/>
      <c r="AL591" s="347"/>
      <c r="AM591" s="88"/>
      <c r="AN591" s="519"/>
      <c r="AO591" s="518"/>
      <c r="AP591" s="515"/>
      <c r="AQ591" s="88"/>
      <c r="AR591" s="507"/>
      <c r="AS591" s="347"/>
      <c r="AT591" s="88"/>
      <c r="AU591" s="88"/>
      <c r="AV591" s="518"/>
      <c r="AW591" s="515"/>
      <c r="AX591" s="88">
        <v>0</v>
      </c>
      <c r="AY591" s="507"/>
      <c r="AZ591" s="521"/>
      <c r="BA591" s="194">
        <f t="shared" si="880"/>
        <v>0</v>
      </c>
      <c r="BB591" s="246"/>
      <c r="BC591" s="142"/>
      <c r="BD591" s="515"/>
      <c r="BE591" s="194">
        <f t="shared" si="881"/>
        <v>0</v>
      </c>
      <c r="BF591" s="261">
        <v>30000</v>
      </c>
      <c r="BG591" s="347">
        <v>1.9324999999999998E-2</v>
      </c>
      <c r="BH591" s="190">
        <f t="shared" si="882"/>
        <v>579.75</v>
      </c>
      <c r="BI591" s="88"/>
      <c r="BJ591" s="142"/>
      <c r="BK591" s="204"/>
      <c r="BL591" s="190">
        <f t="shared" si="883"/>
        <v>579.75</v>
      </c>
      <c r="BM591" s="261">
        <v>30000</v>
      </c>
      <c r="BN591" s="347">
        <v>2.0871000000000001E-2</v>
      </c>
      <c r="BO591" s="190">
        <f t="shared" si="884"/>
        <v>626.13</v>
      </c>
      <c r="BP591" s="190"/>
      <c r="BQ591" s="526">
        <v>626.13</v>
      </c>
      <c r="BR591" s="527"/>
      <c r="BS591" s="190">
        <f t="shared" si="885"/>
        <v>0</v>
      </c>
      <c r="BT591" s="261">
        <v>30000</v>
      </c>
      <c r="BU591" s="51">
        <v>2.3376000000000001E-2</v>
      </c>
      <c r="BV591" s="190">
        <f t="shared" si="886"/>
        <v>701.28</v>
      </c>
      <c r="BW591" s="190"/>
      <c r="BX591" s="531">
        <v>1281.03</v>
      </c>
      <c r="BY591" s="527"/>
      <c r="BZ591" s="190">
        <f t="shared" si="889"/>
        <v>-579.75</v>
      </c>
      <c r="CA591" s="454">
        <v>30000</v>
      </c>
      <c r="CB591" s="42">
        <v>2.4778000000000001E-2</v>
      </c>
      <c r="CC591" s="194">
        <f t="shared" si="887"/>
        <v>743.34</v>
      </c>
      <c r="CD591" s="190"/>
      <c r="CE591" s="142">
        <v>743.34</v>
      </c>
      <c r="CF591" s="204"/>
      <c r="CG591" s="194">
        <f t="shared" si="888"/>
        <v>0</v>
      </c>
      <c r="CH591" s="194"/>
      <c r="CI591" s="194"/>
      <c r="CJ591" s="194"/>
      <c r="CK591" s="194"/>
      <c r="CL591" s="142"/>
      <c r="CM591" s="218"/>
      <c r="CN591" s="194"/>
      <c r="CO591" s="469"/>
      <c r="CP591" s="220">
        <f t="shared" si="850"/>
        <v>0</v>
      </c>
      <c r="CQ591" s="221">
        <v>0</v>
      </c>
      <c r="CR591" s="501"/>
      <c r="CS591" s="535"/>
      <c r="CT591" s="536"/>
    </row>
    <row r="592" spans="1:98" s="7" customFormat="1">
      <c r="A592" s="51" t="s">
        <v>1419</v>
      </c>
      <c r="B592" s="364" t="s">
        <v>1394</v>
      </c>
      <c r="C592" s="61" t="s">
        <v>1385</v>
      </c>
      <c r="D592" s="388" t="s">
        <v>1253</v>
      </c>
      <c r="E592" s="234">
        <v>1292</v>
      </c>
      <c r="F592" s="267"/>
      <c r="G592" s="49" t="s">
        <v>45</v>
      </c>
      <c r="H592" s="234" t="s">
        <v>1420</v>
      </c>
      <c r="I592" s="43"/>
      <c r="J592" s="500"/>
      <c r="K592" s="72">
        <f t="shared" si="870"/>
        <v>0</v>
      </c>
      <c r="L592" s="194"/>
      <c r="M592" s="505"/>
      <c r="N592" s="506"/>
      <c r="O592" s="75">
        <f t="shared" si="871"/>
        <v>0</v>
      </c>
      <c r="P592" s="88">
        <v>55000</v>
      </c>
      <c r="Q592" s="504">
        <v>1.2E-2</v>
      </c>
      <c r="R592" s="88">
        <f t="shared" si="872"/>
        <v>660</v>
      </c>
      <c r="S592" s="362"/>
      <c r="T592" s="512">
        <v>660</v>
      </c>
      <c r="U592" s="298"/>
      <c r="V592" s="88">
        <f t="shared" si="873"/>
        <v>0</v>
      </c>
      <c r="W592" s="507">
        <v>55000</v>
      </c>
      <c r="X592" s="347">
        <v>1.32E-2</v>
      </c>
      <c r="Y592" s="88">
        <f t="shared" si="874"/>
        <v>726</v>
      </c>
      <c r="Z592" s="88"/>
      <c r="AA592" s="512">
        <v>726</v>
      </c>
      <c r="AB592" s="515"/>
      <c r="AC592" s="88">
        <f t="shared" si="875"/>
        <v>0</v>
      </c>
      <c r="AD592" s="507">
        <v>55000</v>
      </c>
      <c r="AE592" s="514">
        <v>1.452E-2</v>
      </c>
      <c r="AF592" s="88">
        <f t="shared" ref="AF592:AF608" si="890">AD592*AE592</f>
        <v>798.6</v>
      </c>
      <c r="AG592" s="88"/>
      <c r="AH592" s="518">
        <v>798.6</v>
      </c>
      <c r="AI592" s="515"/>
      <c r="AJ592" s="88">
        <f t="shared" si="877"/>
        <v>0</v>
      </c>
      <c r="AK592" s="507">
        <v>55000</v>
      </c>
      <c r="AL592" s="347">
        <v>1.5972E-2</v>
      </c>
      <c r="AM592" s="88">
        <f t="shared" ref="AM592:AM608" si="891">AK592*AL592</f>
        <v>878.46</v>
      </c>
      <c r="AN592" s="519"/>
      <c r="AO592" s="518">
        <v>878.46</v>
      </c>
      <c r="AP592" s="515"/>
      <c r="AQ592" s="88">
        <v>0</v>
      </c>
      <c r="AR592" s="507">
        <v>55000</v>
      </c>
      <c r="AS592" s="347">
        <v>1.7569000000000001E-2</v>
      </c>
      <c r="AT592" s="88">
        <f t="shared" ref="AT592:AT608" si="892">AR592*AS592</f>
        <v>966.29500000000007</v>
      </c>
      <c r="AU592" s="88"/>
      <c r="AV592" s="518">
        <v>966.3</v>
      </c>
      <c r="AW592" s="515"/>
      <c r="AX592" s="88">
        <v>0</v>
      </c>
      <c r="AY592" s="507">
        <v>55000</v>
      </c>
      <c r="AZ592" s="521">
        <v>1.8797999999999999E-2</v>
      </c>
      <c r="BA592" s="194">
        <f t="shared" si="880"/>
        <v>1033.8899999999999</v>
      </c>
      <c r="BB592" s="246"/>
      <c r="BC592" s="142">
        <v>19.326000000000001</v>
      </c>
      <c r="BD592" s="515"/>
      <c r="BE592" s="194">
        <f t="shared" si="881"/>
        <v>1014.5639999999999</v>
      </c>
      <c r="BF592" s="261">
        <v>1000</v>
      </c>
      <c r="BG592" s="347">
        <v>1.9324999999999998E-2</v>
      </c>
      <c r="BH592" s="190">
        <f t="shared" si="882"/>
        <v>19.324999999999999</v>
      </c>
      <c r="BI592" s="88"/>
      <c r="BJ592" s="142">
        <v>19.324999999999999</v>
      </c>
      <c r="BK592" s="204"/>
      <c r="BL592" s="190">
        <f t="shared" si="883"/>
        <v>0</v>
      </c>
      <c r="BM592" s="261">
        <v>1000</v>
      </c>
      <c r="BN592" s="347">
        <v>2.0871000000000001E-2</v>
      </c>
      <c r="BO592" s="190">
        <f t="shared" si="884"/>
        <v>20.871000000000002</v>
      </c>
      <c r="BP592" s="190"/>
      <c r="BQ592" s="526">
        <v>20.870999999999999</v>
      </c>
      <c r="BR592" s="527"/>
      <c r="BS592" s="190">
        <f t="shared" si="885"/>
        <v>0</v>
      </c>
      <c r="BT592" s="261">
        <v>1000</v>
      </c>
      <c r="BU592" s="51">
        <v>2.3376000000000001E-2</v>
      </c>
      <c r="BV592" s="190">
        <f t="shared" si="886"/>
        <v>23.376000000000001</v>
      </c>
      <c r="BW592" s="190"/>
      <c r="BX592" s="531">
        <v>0</v>
      </c>
      <c r="BY592" s="527"/>
      <c r="BZ592" s="190">
        <v>0</v>
      </c>
      <c r="CA592" s="419">
        <v>1000</v>
      </c>
      <c r="CB592" s="42">
        <v>2.4778000000000001E-2</v>
      </c>
      <c r="CC592" s="194">
        <f t="shared" si="887"/>
        <v>24.778000000000002</v>
      </c>
      <c r="CD592" s="190"/>
      <c r="CE592" s="142">
        <v>1039.3399999999999</v>
      </c>
      <c r="CF592" s="204"/>
      <c r="CG592" s="208">
        <f t="shared" si="888"/>
        <v>-1014.5619999999999</v>
      </c>
      <c r="CH592" s="208"/>
      <c r="CI592" s="208"/>
      <c r="CJ592" s="208"/>
      <c r="CK592" s="208"/>
      <c r="CL592" s="223"/>
      <c r="CM592" s="224"/>
      <c r="CN592" s="208"/>
      <c r="CO592" s="469"/>
      <c r="CP592" s="220">
        <f t="shared" si="850"/>
        <v>1.9999999999527063E-3</v>
      </c>
      <c r="CQ592" s="221">
        <v>0</v>
      </c>
      <c r="CR592" s="61"/>
      <c r="CT592" s="536"/>
    </row>
    <row r="593" spans="1:98" s="7" customFormat="1">
      <c r="A593" s="51" t="s">
        <v>1421</v>
      </c>
      <c r="B593" s="537" t="s">
        <v>1394</v>
      </c>
      <c r="C593" s="61" t="s">
        <v>1385</v>
      </c>
      <c r="D593" s="388" t="s">
        <v>1253</v>
      </c>
      <c r="E593" s="234">
        <v>1294</v>
      </c>
      <c r="F593" s="267"/>
      <c r="G593" s="49" t="s">
        <v>45</v>
      </c>
      <c r="H593" s="234" t="s">
        <v>1422</v>
      </c>
      <c r="I593" s="43"/>
      <c r="J593" s="500"/>
      <c r="K593" s="72">
        <f t="shared" si="870"/>
        <v>0</v>
      </c>
      <c r="L593" s="194"/>
      <c r="M593" s="505"/>
      <c r="N593" s="506"/>
      <c r="O593" s="75">
        <f t="shared" si="871"/>
        <v>0</v>
      </c>
      <c r="P593" s="88">
        <v>9000</v>
      </c>
      <c r="Q593" s="504">
        <v>1.2E-2</v>
      </c>
      <c r="R593" s="88">
        <f t="shared" si="872"/>
        <v>108</v>
      </c>
      <c r="S593" s="362"/>
      <c r="T593" s="512">
        <v>108</v>
      </c>
      <c r="U593" s="298"/>
      <c r="V593" s="88">
        <f t="shared" si="873"/>
        <v>0</v>
      </c>
      <c r="W593" s="507">
        <v>9000</v>
      </c>
      <c r="X593" s="347">
        <v>1.32E-2</v>
      </c>
      <c r="Y593" s="88">
        <f t="shared" si="874"/>
        <v>118.8</v>
      </c>
      <c r="Z593" s="88"/>
      <c r="AA593" s="512">
        <v>118.8</v>
      </c>
      <c r="AB593" s="515"/>
      <c r="AC593" s="88">
        <f t="shared" si="875"/>
        <v>0</v>
      </c>
      <c r="AD593" s="507">
        <v>9000</v>
      </c>
      <c r="AE593" s="514">
        <v>1.452E-2</v>
      </c>
      <c r="AF593" s="88">
        <f t="shared" si="890"/>
        <v>130.68</v>
      </c>
      <c r="AG593" s="88"/>
      <c r="AH593" s="518">
        <v>130.68</v>
      </c>
      <c r="AI593" s="520"/>
      <c r="AJ593" s="88">
        <f t="shared" si="877"/>
        <v>0</v>
      </c>
      <c r="AK593" s="507">
        <v>9000</v>
      </c>
      <c r="AL593" s="347">
        <v>1.5972E-2</v>
      </c>
      <c r="AM593" s="88">
        <f t="shared" si="891"/>
        <v>143.74799999999999</v>
      </c>
      <c r="AN593" s="519"/>
      <c r="AO593" s="518">
        <v>143.75</v>
      </c>
      <c r="AP593" s="515"/>
      <c r="AQ593" s="88">
        <v>0</v>
      </c>
      <c r="AR593" s="507">
        <v>9000</v>
      </c>
      <c r="AS593" s="347">
        <v>1.7569000000000001E-2</v>
      </c>
      <c r="AT593" s="88">
        <f t="shared" si="892"/>
        <v>158.12100000000001</v>
      </c>
      <c r="AU593" s="88"/>
      <c r="AV593" s="518">
        <v>158.12</v>
      </c>
      <c r="AW593" s="515"/>
      <c r="AX593" s="88">
        <v>0</v>
      </c>
      <c r="AY593" s="507">
        <v>9000</v>
      </c>
      <c r="AZ593" s="521">
        <v>1.8797999999999999E-2</v>
      </c>
      <c r="BA593" s="194">
        <f t="shared" si="880"/>
        <v>169.18199999999999</v>
      </c>
      <c r="BB593" s="246"/>
      <c r="BC593" s="142">
        <v>19.326000000000001</v>
      </c>
      <c r="BD593" s="515"/>
      <c r="BE593" s="194">
        <f t="shared" si="881"/>
        <v>149.85599999999999</v>
      </c>
      <c r="BF593" s="261">
        <v>1000</v>
      </c>
      <c r="BG593" s="347">
        <v>1.9324999999999998E-2</v>
      </c>
      <c r="BH593" s="190">
        <f t="shared" si="882"/>
        <v>19.324999999999999</v>
      </c>
      <c r="BI593" s="88"/>
      <c r="BJ593" s="142">
        <v>19.324999999999999</v>
      </c>
      <c r="BK593" s="204"/>
      <c r="BL593" s="190">
        <f t="shared" si="883"/>
        <v>0</v>
      </c>
      <c r="BM593" s="261">
        <v>1000</v>
      </c>
      <c r="BN593" s="347">
        <v>2.0871000000000001E-2</v>
      </c>
      <c r="BO593" s="190">
        <f t="shared" si="884"/>
        <v>20.871000000000002</v>
      </c>
      <c r="BP593" s="190"/>
      <c r="BQ593" s="526">
        <v>20.870999999999999</v>
      </c>
      <c r="BR593" s="527"/>
      <c r="BS593" s="190">
        <f t="shared" si="885"/>
        <v>0</v>
      </c>
      <c r="BT593" s="261">
        <v>1000</v>
      </c>
      <c r="BU593" s="51">
        <v>2.3376000000000001E-2</v>
      </c>
      <c r="BV593" s="190">
        <f t="shared" si="886"/>
        <v>23.376000000000001</v>
      </c>
      <c r="BW593" s="190"/>
      <c r="BX593" s="531">
        <v>0</v>
      </c>
      <c r="BY593" s="527"/>
      <c r="BZ593" s="190">
        <v>0</v>
      </c>
      <c r="CA593" s="419">
        <v>1000</v>
      </c>
      <c r="CB593" s="42">
        <v>2.4778000000000001E-2</v>
      </c>
      <c r="CC593" s="194">
        <f t="shared" si="887"/>
        <v>24.778000000000002</v>
      </c>
      <c r="CD593" s="190"/>
      <c r="CE593" s="142">
        <v>174.63</v>
      </c>
      <c r="CF593" s="204"/>
      <c r="CG593" s="208">
        <f t="shared" si="888"/>
        <v>-149.852</v>
      </c>
      <c r="CH593" s="208"/>
      <c r="CI593" s="208"/>
      <c r="CJ593" s="208"/>
      <c r="CK593" s="208"/>
      <c r="CL593" s="223"/>
      <c r="CM593" s="224"/>
      <c r="CN593" s="208"/>
      <c r="CO593" s="469"/>
      <c r="CP593" s="220">
        <f t="shared" si="850"/>
        <v>3.9999999999906777E-3</v>
      </c>
      <c r="CQ593" s="221">
        <v>0</v>
      </c>
      <c r="CR593" s="61"/>
      <c r="CT593" s="536"/>
    </row>
    <row r="594" spans="1:98" s="7" customFormat="1">
      <c r="A594" s="51" t="s">
        <v>1423</v>
      </c>
      <c r="B594" s="537" t="s">
        <v>1394</v>
      </c>
      <c r="C594" s="61" t="s">
        <v>1385</v>
      </c>
      <c r="D594" s="388" t="s">
        <v>1253</v>
      </c>
      <c r="E594" s="234">
        <v>1297</v>
      </c>
      <c r="F594" s="267"/>
      <c r="G594" s="49" t="s">
        <v>45</v>
      </c>
      <c r="H594" s="234" t="s">
        <v>1424</v>
      </c>
      <c r="I594" s="43"/>
      <c r="J594" s="500"/>
      <c r="K594" s="72">
        <f t="shared" si="870"/>
        <v>0</v>
      </c>
      <c r="L594" s="194"/>
      <c r="M594" s="505"/>
      <c r="N594" s="506"/>
      <c r="O594" s="75">
        <f t="shared" si="871"/>
        <v>0</v>
      </c>
      <c r="P594" s="88">
        <v>3000</v>
      </c>
      <c r="Q594" s="504">
        <v>1.2E-2</v>
      </c>
      <c r="R594" s="88">
        <f t="shared" si="872"/>
        <v>36</v>
      </c>
      <c r="S594" s="362"/>
      <c r="T594" s="512">
        <v>36</v>
      </c>
      <c r="U594" s="298"/>
      <c r="V594" s="88">
        <f t="shared" si="873"/>
        <v>0</v>
      </c>
      <c r="W594" s="507">
        <v>3000</v>
      </c>
      <c r="X594" s="347">
        <v>1.32E-2</v>
      </c>
      <c r="Y594" s="88">
        <f t="shared" si="874"/>
        <v>39.6</v>
      </c>
      <c r="Z594" s="88"/>
      <c r="AA594" s="512">
        <v>39.6</v>
      </c>
      <c r="AB594" s="515"/>
      <c r="AC594" s="88">
        <f t="shared" si="875"/>
        <v>0</v>
      </c>
      <c r="AD594" s="507">
        <v>3000</v>
      </c>
      <c r="AE594" s="514">
        <v>1.452E-2</v>
      </c>
      <c r="AF594" s="88">
        <f t="shared" si="890"/>
        <v>43.56</v>
      </c>
      <c r="AG594" s="88"/>
      <c r="AH594" s="518">
        <v>43.56</v>
      </c>
      <c r="AI594" s="520"/>
      <c r="AJ594" s="88">
        <f t="shared" si="877"/>
        <v>0</v>
      </c>
      <c r="AK594" s="507">
        <v>3000</v>
      </c>
      <c r="AL594" s="347">
        <v>1.5972E-2</v>
      </c>
      <c r="AM594" s="88">
        <f t="shared" si="891"/>
        <v>47.915999999999997</v>
      </c>
      <c r="AN594" s="519"/>
      <c r="AO594" s="518">
        <v>47.92</v>
      </c>
      <c r="AP594" s="515"/>
      <c r="AQ594" s="88">
        <v>0</v>
      </c>
      <c r="AR594" s="507">
        <v>3000</v>
      </c>
      <c r="AS594" s="347">
        <v>1.7569000000000001E-2</v>
      </c>
      <c r="AT594" s="88">
        <f t="shared" si="892"/>
        <v>52.707000000000001</v>
      </c>
      <c r="AU594" s="88"/>
      <c r="AV594" s="518">
        <v>52.71</v>
      </c>
      <c r="AW594" s="515"/>
      <c r="AX594" s="88">
        <v>0</v>
      </c>
      <c r="AY594" s="507">
        <v>3000</v>
      </c>
      <c r="AZ594" s="521">
        <v>1.8797999999999999E-2</v>
      </c>
      <c r="BA594" s="194">
        <f t="shared" si="880"/>
        <v>56.393999999999998</v>
      </c>
      <c r="BB594" s="246"/>
      <c r="BC594" s="142">
        <v>19.326000000000001</v>
      </c>
      <c r="BD594" s="515"/>
      <c r="BE594" s="194">
        <f t="shared" si="881"/>
        <v>37.067999999999998</v>
      </c>
      <c r="BF594" s="261">
        <v>1000</v>
      </c>
      <c r="BG594" s="347">
        <v>1.9324999999999998E-2</v>
      </c>
      <c r="BH594" s="190">
        <f t="shared" si="882"/>
        <v>19.324999999999999</v>
      </c>
      <c r="BI594" s="88"/>
      <c r="BJ594" s="142">
        <v>19.324999999999999</v>
      </c>
      <c r="BK594" s="204"/>
      <c r="BL594" s="190">
        <f t="shared" si="883"/>
        <v>0</v>
      </c>
      <c r="BM594" s="261">
        <v>1000</v>
      </c>
      <c r="BN594" s="347">
        <v>2.0871000000000001E-2</v>
      </c>
      <c r="BO594" s="190">
        <f t="shared" si="884"/>
        <v>20.871000000000002</v>
      </c>
      <c r="BP594" s="190"/>
      <c r="BQ594" s="526">
        <v>20.870999999999999</v>
      </c>
      <c r="BR594" s="527"/>
      <c r="BS594" s="190">
        <f t="shared" si="885"/>
        <v>0</v>
      </c>
      <c r="BT594" s="261">
        <v>1000</v>
      </c>
      <c r="BU594" s="51">
        <v>2.3376000000000001E-2</v>
      </c>
      <c r="BV594" s="190">
        <f t="shared" si="886"/>
        <v>23.376000000000001</v>
      </c>
      <c r="BW594" s="190"/>
      <c r="BX594" s="531">
        <v>0</v>
      </c>
      <c r="BY594" s="527"/>
      <c r="BZ594" s="190">
        <v>0</v>
      </c>
      <c r="CA594" s="419">
        <v>1000</v>
      </c>
      <c r="CB594" s="42">
        <v>2.4778000000000001E-2</v>
      </c>
      <c r="CC594" s="194">
        <f t="shared" si="887"/>
        <v>24.778000000000002</v>
      </c>
      <c r="CD594" s="190"/>
      <c r="CE594" s="142">
        <v>61.85</v>
      </c>
      <c r="CF594" s="204"/>
      <c r="CG594" s="208">
        <f t="shared" si="888"/>
        <v>-37.072000000000003</v>
      </c>
      <c r="CH594" s="208"/>
      <c r="CI594" s="208"/>
      <c r="CJ594" s="208"/>
      <c r="CK594" s="208"/>
      <c r="CL594" s="223"/>
      <c r="CM594" s="224"/>
      <c r="CN594" s="208"/>
      <c r="CO594" s="469"/>
      <c r="CP594" s="220">
        <f t="shared" si="850"/>
        <v>-4.0000000000048885E-3</v>
      </c>
      <c r="CQ594" s="221">
        <v>0</v>
      </c>
      <c r="CR594" s="61"/>
      <c r="CT594" s="536"/>
    </row>
    <row r="595" spans="1:98" s="7" customFormat="1">
      <c r="A595" s="51" t="s">
        <v>1425</v>
      </c>
      <c r="B595" s="364" t="s">
        <v>1394</v>
      </c>
      <c r="C595" s="61" t="s">
        <v>1385</v>
      </c>
      <c r="D595" s="388" t="s">
        <v>1253</v>
      </c>
      <c r="E595" s="234">
        <v>1299</v>
      </c>
      <c r="F595" s="267"/>
      <c r="G595" s="49" t="s">
        <v>45</v>
      </c>
      <c r="H595" s="234" t="s">
        <v>1426</v>
      </c>
      <c r="I595" s="43"/>
      <c r="J595" s="500"/>
      <c r="K595" s="72">
        <f t="shared" si="870"/>
        <v>0</v>
      </c>
      <c r="L595" s="194"/>
      <c r="M595" s="505"/>
      <c r="N595" s="506"/>
      <c r="O595" s="75">
        <f t="shared" si="871"/>
        <v>0</v>
      </c>
      <c r="P595" s="88">
        <v>3000</v>
      </c>
      <c r="Q595" s="504">
        <v>1.2E-2</v>
      </c>
      <c r="R595" s="88">
        <f t="shared" si="872"/>
        <v>36</v>
      </c>
      <c r="S595" s="362"/>
      <c r="T595" s="512">
        <v>36</v>
      </c>
      <c r="U595" s="298"/>
      <c r="V595" s="88">
        <f t="shared" si="873"/>
        <v>0</v>
      </c>
      <c r="W595" s="507">
        <v>3000</v>
      </c>
      <c r="X595" s="347">
        <v>1.32E-2</v>
      </c>
      <c r="Y595" s="88">
        <f t="shared" ref="Y595:Y608" si="893">W595*X595</f>
        <v>39.6</v>
      </c>
      <c r="Z595" s="88"/>
      <c r="AA595" s="512">
        <v>39.6</v>
      </c>
      <c r="AB595" s="515"/>
      <c r="AC595" s="88">
        <f t="shared" si="875"/>
        <v>0</v>
      </c>
      <c r="AD595" s="507">
        <v>3000</v>
      </c>
      <c r="AE595" s="514">
        <v>1.452E-2</v>
      </c>
      <c r="AF595" s="88">
        <f t="shared" si="890"/>
        <v>43.56</v>
      </c>
      <c r="AG595" s="88"/>
      <c r="AH595" s="518">
        <v>43.56</v>
      </c>
      <c r="AI595" s="515"/>
      <c r="AJ595" s="88">
        <f t="shared" ref="AJ595:AJ611" si="894">AF595-AG595-AH595</f>
        <v>0</v>
      </c>
      <c r="AK595" s="507">
        <v>3000</v>
      </c>
      <c r="AL595" s="347">
        <v>1.5972E-2</v>
      </c>
      <c r="AM595" s="88">
        <f t="shared" si="891"/>
        <v>47.915999999999997</v>
      </c>
      <c r="AN595" s="519"/>
      <c r="AO595" s="518">
        <v>47.92</v>
      </c>
      <c r="AP595" s="515"/>
      <c r="AQ595" s="88">
        <v>0</v>
      </c>
      <c r="AR595" s="507">
        <v>3000</v>
      </c>
      <c r="AS595" s="347">
        <v>1.7569000000000001E-2</v>
      </c>
      <c r="AT595" s="88">
        <f t="shared" si="892"/>
        <v>52.707000000000001</v>
      </c>
      <c r="AU595" s="88"/>
      <c r="AV595" s="518">
        <v>52.71</v>
      </c>
      <c r="AW595" s="515"/>
      <c r="AX595" s="88">
        <v>0</v>
      </c>
      <c r="AY595" s="507">
        <v>3000</v>
      </c>
      <c r="AZ595" s="521">
        <v>1.8797999999999999E-2</v>
      </c>
      <c r="BA595" s="194">
        <f t="shared" ref="BA595:BA611" si="895">AY595*AZ595</f>
        <v>56.393999999999998</v>
      </c>
      <c r="BB595" s="246"/>
      <c r="BC595" s="142">
        <v>19.326000000000001</v>
      </c>
      <c r="BD595" s="515"/>
      <c r="BE595" s="194">
        <f t="shared" si="881"/>
        <v>37.067999999999998</v>
      </c>
      <c r="BF595" s="261">
        <v>1000</v>
      </c>
      <c r="BG595" s="347">
        <v>1.9324999999999998E-2</v>
      </c>
      <c r="BH595" s="190">
        <f t="shared" si="882"/>
        <v>19.324999999999999</v>
      </c>
      <c r="BI595" s="88"/>
      <c r="BJ595" s="142">
        <v>19.324999999999999</v>
      </c>
      <c r="BK595" s="204"/>
      <c r="BL595" s="190">
        <f t="shared" si="883"/>
        <v>0</v>
      </c>
      <c r="BM595" s="261">
        <v>1000</v>
      </c>
      <c r="BN595" s="347">
        <v>2.0871000000000001E-2</v>
      </c>
      <c r="BO595" s="190">
        <f t="shared" ref="BO595:BO611" si="896">BM595*BN595</f>
        <v>20.871000000000002</v>
      </c>
      <c r="BP595" s="190"/>
      <c r="BQ595" s="526">
        <v>20.870999999999999</v>
      </c>
      <c r="BR595" s="527"/>
      <c r="BS595" s="190">
        <f t="shared" si="885"/>
        <v>0</v>
      </c>
      <c r="BT595" s="261">
        <v>1000</v>
      </c>
      <c r="BU595" s="51">
        <v>2.3376000000000001E-2</v>
      </c>
      <c r="BV595" s="190">
        <f t="shared" ref="BV595:BV611" si="897">BT595*BU595</f>
        <v>23.376000000000001</v>
      </c>
      <c r="BW595" s="190"/>
      <c r="BX595" s="531">
        <v>0</v>
      </c>
      <c r="BY595" s="527"/>
      <c r="BZ595" s="190">
        <v>0</v>
      </c>
      <c r="CA595" s="419">
        <v>1000</v>
      </c>
      <c r="CB595" s="42">
        <v>2.4778000000000001E-2</v>
      </c>
      <c r="CC595" s="194">
        <f t="shared" si="887"/>
        <v>24.778000000000002</v>
      </c>
      <c r="CD595" s="190"/>
      <c r="CE595" s="142">
        <v>61.85</v>
      </c>
      <c r="CF595" s="204"/>
      <c r="CG595" s="208">
        <f t="shared" si="888"/>
        <v>-37.072000000000003</v>
      </c>
      <c r="CH595" s="208"/>
      <c r="CI595" s="208"/>
      <c r="CJ595" s="208"/>
      <c r="CK595" s="208"/>
      <c r="CL595" s="223"/>
      <c r="CM595" s="224"/>
      <c r="CN595" s="208"/>
      <c r="CO595" s="469"/>
      <c r="CP595" s="220">
        <f t="shared" si="850"/>
        <v>-4.0000000000048885E-3</v>
      </c>
      <c r="CQ595" s="221">
        <v>0</v>
      </c>
      <c r="CR595" s="61"/>
      <c r="CT595" s="536"/>
    </row>
    <row r="596" spans="1:98" s="7" customFormat="1">
      <c r="A596" s="51" t="s">
        <v>1427</v>
      </c>
      <c r="B596" s="537" t="s">
        <v>1394</v>
      </c>
      <c r="C596" s="61" t="s">
        <v>1385</v>
      </c>
      <c r="D596" s="388" t="s">
        <v>1253</v>
      </c>
      <c r="E596" s="234">
        <v>1305</v>
      </c>
      <c r="F596" s="267"/>
      <c r="G596" s="49" t="s">
        <v>45</v>
      </c>
      <c r="H596" s="234" t="s">
        <v>1428</v>
      </c>
      <c r="I596" s="43"/>
      <c r="J596" s="500"/>
      <c r="K596" s="72">
        <f t="shared" si="870"/>
        <v>0</v>
      </c>
      <c r="L596" s="194"/>
      <c r="M596" s="505"/>
      <c r="N596" s="506"/>
      <c r="O596" s="75">
        <f t="shared" si="871"/>
        <v>0</v>
      </c>
      <c r="P596" s="88">
        <v>3000</v>
      </c>
      <c r="Q596" s="504">
        <v>1.2E-2</v>
      </c>
      <c r="R596" s="88">
        <f t="shared" si="872"/>
        <v>36</v>
      </c>
      <c r="S596" s="362"/>
      <c r="T596" s="512">
        <v>36</v>
      </c>
      <c r="U596" s="298"/>
      <c r="V596" s="88">
        <f t="shared" si="873"/>
        <v>0</v>
      </c>
      <c r="W596" s="507">
        <v>3000</v>
      </c>
      <c r="X596" s="347">
        <v>1.32E-2</v>
      </c>
      <c r="Y596" s="88">
        <f t="shared" si="893"/>
        <v>39.6</v>
      </c>
      <c r="Z596" s="88"/>
      <c r="AA596" s="512">
        <v>39.6</v>
      </c>
      <c r="AB596" s="515"/>
      <c r="AC596" s="88">
        <f t="shared" si="875"/>
        <v>0</v>
      </c>
      <c r="AD596" s="507">
        <v>3000</v>
      </c>
      <c r="AE596" s="514">
        <v>1.452E-2</v>
      </c>
      <c r="AF596" s="88">
        <f t="shared" si="890"/>
        <v>43.56</v>
      </c>
      <c r="AG596" s="88"/>
      <c r="AH596" s="518">
        <v>43.56</v>
      </c>
      <c r="AI596" s="520"/>
      <c r="AJ596" s="88">
        <f t="shared" si="894"/>
        <v>0</v>
      </c>
      <c r="AK596" s="507">
        <v>3000</v>
      </c>
      <c r="AL596" s="347">
        <v>1.5972E-2</v>
      </c>
      <c r="AM596" s="88">
        <f t="shared" si="891"/>
        <v>47.915999999999997</v>
      </c>
      <c r="AN596" s="519"/>
      <c r="AO596" s="518">
        <v>47.92</v>
      </c>
      <c r="AP596" s="515"/>
      <c r="AQ596" s="88">
        <v>0</v>
      </c>
      <c r="AR596" s="507">
        <v>3000</v>
      </c>
      <c r="AS596" s="347">
        <v>1.7569000000000001E-2</v>
      </c>
      <c r="AT596" s="88">
        <f t="shared" si="892"/>
        <v>52.707000000000001</v>
      </c>
      <c r="AU596" s="88"/>
      <c r="AV596" s="518">
        <v>52.71</v>
      </c>
      <c r="AW596" s="515"/>
      <c r="AX596" s="88">
        <v>0</v>
      </c>
      <c r="AY596" s="507">
        <v>3000</v>
      </c>
      <c r="AZ596" s="521">
        <v>1.8797999999999999E-2</v>
      </c>
      <c r="BA596" s="194">
        <f t="shared" si="895"/>
        <v>56.393999999999998</v>
      </c>
      <c r="BB596" s="246"/>
      <c r="BC596" s="142">
        <v>19.326000000000001</v>
      </c>
      <c r="BD596" s="515"/>
      <c r="BE596" s="194">
        <f t="shared" si="881"/>
        <v>37.067999999999998</v>
      </c>
      <c r="BF596" s="261">
        <v>1000</v>
      </c>
      <c r="BG596" s="347">
        <v>1.9324999999999998E-2</v>
      </c>
      <c r="BH596" s="190">
        <f t="shared" si="882"/>
        <v>19.324999999999999</v>
      </c>
      <c r="BI596" s="88"/>
      <c r="BJ596" s="142">
        <v>19.324999999999999</v>
      </c>
      <c r="BK596" s="204"/>
      <c r="BL596" s="190">
        <f t="shared" ref="BL596:BL608" si="898">BH596-BI596-BJ596</f>
        <v>0</v>
      </c>
      <c r="BM596" s="261">
        <v>1000</v>
      </c>
      <c r="BN596" s="347">
        <v>2.0871000000000001E-2</v>
      </c>
      <c r="BO596" s="190">
        <f t="shared" si="896"/>
        <v>20.871000000000002</v>
      </c>
      <c r="BP596" s="190"/>
      <c r="BQ596" s="526">
        <v>20.870999999999999</v>
      </c>
      <c r="BR596" s="527"/>
      <c r="BS596" s="190">
        <f t="shared" ref="BS596:BS608" si="899">BO596-BP596-BQ596</f>
        <v>0</v>
      </c>
      <c r="BT596" s="261">
        <v>1000</v>
      </c>
      <c r="BU596" s="51">
        <v>2.3376000000000001E-2</v>
      </c>
      <c r="BV596" s="190">
        <f t="shared" si="897"/>
        <v>23.376000000000001</v>
      </c>
      <c r="BW596" s="190"/>
      <c r="BX596" s="531">
        <v>0</v>
      </c>
      <c r="BY596" s="527"/>
      <c r="BZ596" s="190">
        <v>0</v>
      </c>
      <c r="CA596" s="419">
        <v>1000</v>
      </c>
      <c r="CB596" s="42">
        <v>2.4778000000000001E-2</v>
      </c>
      <c r="CC596" s="194">
        <f t="shared" ref="CC596:CC611" si="900">CA596*CB596</f>
        <v>24.778000000000002</v>
      </c>
      <c r="CD596" s="190"/>
      <c r="CE596" s="142">
        <v>61.85</v>
      </c>
      <c r="CF596" s="204"/>
      <c r="CG596" s="208">
        <f t="shared" ref="CG596:CG611" si="901">CC596-CD596-CE596</f>
        <v>-37.072000000000003</v>
      </c>
      <c r="CH596" s="208"/>
      <c r="CI596" s="208"/>
      <c r="CJ596" s="208"/>
      <c r="CK596" s="208"/>
      <c r="CL596" s="223"/>
      <c r="CM596" s="224"/>
      <c r="CN596" s="208"/>
      <c r="CO596" s="469"/>
      <c r="CP596" s="220">
        <f t="shared" si="850"/>
        <v>-4.0000000000048885E-3</v>
      </c>
      <c r="CQ596" s="221">
        <v>0</v>
      </c>
      <c r="CR596" s="61"/>
      <c r="CT596" s="536"/>
    </row>
    <row r="597" spans="1:98" s="7" customFormat="1">
      <c r="A597" s="51" t="s">
        <v>1429</v>
      </c>
      <c r="B597" s="537" t="s">
        <v>1402</v>
      </c>
      <c r="C597" s="61" t="s">
        <v>1385</v>
      </c>
      <c r="D597" s="388" t="s">
        <v>1253</v>
      </c>
      <c r="E597" s="234">
        <v>1308</v>
      </c>
      <c r="F597" s="267"/>
      <c r="G597" s="49" t="s">
        <v>45</v>
      </c>
      <c r="H597" s="234" t="s">
        <v>1430</v>
      </c>
      <c r="I597" s="43"/>
      <c r="J597" s="500"/>
      <c r="K597" s="72">
        <f t="shared" si="870"/>
        <v>0</v>
      </c>
      <c r="L597" s="194"/>
      <c r="M597" s="505"/>
      <c r="N597" s="506"/>
      <c r="O597" s="75">
        <f t="shared" si="871"/>
        <v>0</v>
      </c>
      <c r="P597" s="88">
        <v>3000</v>
      </c>
      <c r="Q597" s="504">
        <v>1.2E-2</v>
      </c>
      <c r="R597" s="88">
        <f t="shared" si="872"/>
        <v>36</v>
      </c>
      <c r="S597" s="362"/>
      <c r="T597" s="512">
        <v>36</v>
      </c>
      <c r="U597" s="298"/>
      <c r="V597" s="88">
        <f t="shared" si="873"/>
        <v>0</v>
      </c>
      <c r="W597" s="507">
        <v>3000</v>
      </c>
      <c r="X597" s="347">
        <v>1.32E-2</v>
      </c>
      <c r="Y597" s="88">
        <f t="shared" si="893"/>
        <v>39.6</v>
      </c>
      <c r="Z597" s="88"/>
      <c r="AA597" s="512">
        <v>39.6</v>
      </c>
      <c r="AB597" s="515"/>
      <c r="AC597" s="88">
        <f t="shared" si="875"/>
        <v>0</v>
      </c>
      <c r="AD597" s="507">
        <v>3000</v>
      </c>
      <c r="AE597" s="514">
        <v>1.452E-2</v>
      </c>
      <c r="AF597" s="88">
        <f t="shared" si="890"/>
        <v>43.56</v>
      </c>
      <c r="AG597" s="88"/>
      <c r="AH597" s="518">
        <v>43.56</v>
      </c>
      <c r="AI597" s="520"/>
      <c r="AJ597" s="88">
        <f t="shared" si="894"/>
        <v>0</v>
      </c>
      <c r="AK597" s="507">
        <v>3000</v>
      </c>
      <c r="AL597" s="347">
        <v>1.5972E-2</v>
      </c>
      <c r="AM597" s="88">
        <f t="shared" si="891"/>
        <v>47.915999999999997</v>
      </c>
      <c r="AN597" s="519"/>
      <c r="AO597" s="518">
        <v>47.92</v>
      </c>
      <c r="AP597" s="515"/>
      <c r="AQ597" s="88">
        <v>0</v>
      </c>
      <c r="AR597" s="507">
        <v>3000</v>
      </c>
      <c r="AS597" s="347">
        <v>1.7569000000000001E-2</v>
      </c>
      <c r="AT597" s="88">
        <f t="shared" si="892"/>
        <v>52.707000000000001</v>
      </c>
      <c r="AU597" s="88"/>
      <c r="AV597" s="518">
        <v>52.71</v>
      </c>
      <c r="AW597" s="515"/>
      <c r="AX597" s="88">
        <v>0</v>
      </c>
      <c r="AY597" s="507">
        <v>3000</v>
      </c>
      <c r="AZ597" s="521">
        <v>1.8797999999999999E-2</v>
      </c>
      <c r="BA597" s="194">
        <f t="shared" si="895"/>
        <v>56.393999999999998</v>
      </c>
      <c r="BB597" s="246"/>
      <c r="BC597" s="142">
        <v>19.326000000000001</v>
      </c>
      <c r="BD597" s="515"/>
      <c r="BE597" s="194">
        <f t="shared" si="881"/>
        <v>37.067999999999998</v>
      </c>
      <c r="BF597" s="261">
        <v>1000</v>
      </c>
      <c r="BG597" s="347">
        <v>1.9324999999999998E-2</v>
      </c>
      <c r="BH597" s="190">
        <f t="shared" si="882"/>
        <v>19.324999999999999</v>
      </c>
      <c r="BI597" s="88"/>
      <c r="BJ597" s="142">
        <v>19.324999999999999</v>
      </c>
      <c r="BK597" s="204"/>
      <c r="BL597" s="190">
        <f t="shared" si="898"/>
        <v>0</v>
      </c>
      <c r="BM597" s="261">
        <v>1000</v>
      </c>
      <c r="BN597" s="347">
        <v>2.0871000000000001E-2</v>
      </c>
      <c r="BO597" s="190">
        <f t="shared" si="896"/>
        <v>20.871000000000002</v>
      </c>
      <c r="BP597" s="190"/>
      <c r="BQ597" s="526">
        <v>20.870999999999999</v>
      </c>
      <c r="BR597" s="527"/>
      <c r="BS597" s="190">
        <f t="shared" si="899"/>
        <v>0</v>
      </c>
      <c r="BT597" s="261">
        <v>1000</v>
      </c>
      <c r="BU597" s="51">
        <v>2.3376000000000001E-2</v>
      </c>
      <c r="BV597" s="190">
        <f t="shared" si="897"/>
        <v>23.376000000000001</v>
      </c>
      <c r="BW597" s="190"/>
      <c r="BX597" s="531">
        <v>23.376000000000001</v>
      </c>
      <c r="BY597" s="527"/>
      <c r="BZ597" s="190">
        <f>BV597-BX597-BW597</f>
        <v>0</v>
      </c>
      <c r="CA597" s="419">
        <v>1000</v>
      </c>
      <c r="CB597" s="42">
        <v>2.4778000000000001E-2</v>
      </c>
      <c r="CC597" s="194">
        <f t="shared" si="900"/>
        <v>24.778000000000002</v>
      </c>
      <c r="CD597" s="190"/>
      <c r="CE597" s="142">
        <v>61.85</v>
      </c>
      <c r="CF597" s="204"/>
      <c r="CG597" s="208">
        <f t="shared" si="901"/>
        <v>-37.072000000000003</v>
      </c>
      <c r="CH597" s="208"/>
      <c r="CI597" s="208"/>
      <c r="CJ597" s="208"/>
      <c r="CK597" s="208"/>
      <c r="CL597" s="223"/>
      <c r="CM597" s="224"/>
      <c r="CN597" s="208"/>
      <c r="CO597" s="469"/>
      <c r="CP597" s="220">
        <f t="shared" si="850"/>
        <v>-4.0000000000048885E-3</v>
      </c>
      <c r="CQ597" s="221">
        <v>0</v>
      </c>
      <c r="CR597" s="61"/>
      <c r="CT597" s="536"/>
    </row>
    <row r="598" spans="1:98" s="7" customFormat="1">
      <c r="A598" s="51" t="s">
        <v>1431</v>
      </c>
      <c r="B598" s="364" t="s">
        <v>1394</v>
      </c>
      <c r="C598" s="61" t="s">
        <v>1385</v>
      </c>
      <c r="D598" s="388" t="s">
        <v>1253</v>
      </c>
      <c r="E598" s="234">
        <v>1310</v>
      </c>
      <c r="F598" s="267"/>
      <c r="G598" s="49" t="s">
        <v>45</v>
      </c>
      <c r="H598" s="234" t="s">
        <v>1432</v>
      </c>
      <c r="I598" s="43"/>
      <c r="J598" s="500"/>
      <c r="K598" s="72">
        <f t="shared" si="870"/>
        <v>0</v>
      </c>
      <c r="L598" s="194"/>
      <c r="M598" s="505"/>
      <c r="N598" s="506"/>
      <c r="O598" s="75">
        <f t="shared" si="871"/>
        <v>0</v>
      </c>
      <c r="P598" s="88">
        <v>3000</v>
      </c>
      <c r="Q598" s="504">
        <v>1.2E-2</v>
      </c>
      <c r="R598" s="88">
        <f t="shared" si="872"/>
        <v>36</v>
      </c>
      <c r="S598" s="362"/>
      <c r="T598" s="512">
        <v>36</v>
      </c>
      <c r="U598" s="298"/>
      <c r="V598" s="88">
        <f t="shared" si="873"/>
        <v>0</v>
      </c>
      <c r="W598" s="507">
        <v>3000</v>
      </c>
      <c r="X598" s="347">
        <v>1.32E-2</v>
      </c>
      <c r="Y598" s="88">
        <f t="shared" si="893"/>
        <v>39.6</v>
      </c>
      <c r="Z598" s="88"/>
      <c r="AA598" s="512">
        <v>39.6</v>
      </c>
      <c r="AB598" s="515"/>
      <c r="AC598" s="88">
        <f t="shared" si="875"/>
        <v>0</v>
      </c>
      <c r="AD598" s="507">
        <v>3000</v>
      </c>
      <c r="AE598" s="514">
        <v>1.452E-2</v>
      </c>
      <c r="AF598" s="88">
        <f t="shared" si="890"/>
        <v>43.56</v>
      </c>
      <c r="AG598" s="88"/>
      <c r="AH598" s="518">
        <v>43.56</v>
      </c>
      <c r="AI598" s="515"/>
      <c r="AJ598" s="88">
        <f t="shared" si="894"/>
        <v>0</v>
      </c>
      <c r="AK598" s="507">
        <v>3000</v>
      </c>
      <c r="AL598" s="347">
        <v>1.5972E-2</v>
      </c>
      <c r="AM598" s="88">
        <f t="shared" si="891"/>
        <v>47.915999999999997</v>
      </c>
      <c r="AN598" s="519"/>
      <c r="AO598" s="518">
        <v>47.92</v>
      </c>
      <c r="AP598" s="515"/>
      <c r="AQ598" s="88">
        <v>0</v>
      </c>
      <c r="AR598" s="507">
        <v>3000</v>
      </c>
      <c r="AS598" s="347">
        <v>1.7569000000000001E-2</v>
      </c>
      <c r="AT598" s="88">
        <f t="shared" si="892"/>
        <v>52.707000000000001</v>
      </c>
      <c r="AU598" s="88"/>
      <c r="AV598" s="518">
        <v>52.71</v>
      </c>
      <c r="AW598" s="515"/>
      <c r="AX598" s="88">
        <v>0</v>
      </c>
      <c r="AY598" s="507">
        <v>3000</v>
      </c>
      <c r="AZ598" s="521">
        <v>1.8797999999999999E-2</v>
      </c>
      <c r="BA598" s="194">
        <f t="shared" si="895"/>
        <v>56.393999999999998</v>
      </c>
      <c r="BB598" s="246"/>
      <c r="BC598" s="142">
        <v>19.326000000000001</v>
      </c>
      <c r="BD598" s="515"/>
      <c r="BE598" s="194">
        <f t="shared" si="881"/>
        <v>37.067999999999998</v>
      </c>
      <c r="BF598" s="261">
        <v>1000</v>
      </c>
      <c r="BG598" s="347">
        <v>1.9324999999999998E-2</v>
      </c>
      <c r="BH598" s="190">
        <f t="shared" si="882"/>
        <v>19.324999999999999</v>
      </c>
      <c r="BI598" s="88"/>
      <c r="BJ598" s="142">
        <v>19.324999999999999</v>
      </c>
      <c r="BK598" s="204"/>
      <c r="BL598" s="190">
        <f t="shared" si="898"/>
        <v>0</v>
      </c>
      <c r="BM598" s="261">
        <v>1000</v>
      </c>
      <c r="BN598" s="347">
        <v>2.0871000000000001E-2</v>
      </c>
      <c r="BO598" s="190">
        <f t="shared" si="896"/>
        <v>20.871000000000002</v>
      </c>
      <c r="BP598" s="190"/>
      <c r="BQ598" s="526">
        <v>20.870999999999999</v>
      </c>
      <c r="BR598" s="527"/>
      <c r="BS598" s="190">
        <f t="shared" si="899"/>
        <v>0</v>
      </c>
      <c r="BT598" s="261">
        <v>1000</v>
      </c>
      <c r="BU598" s="51">
        <v>2.3376000000000001E-2</v>
      </c>
      <c r="BV598" s="190">
        <f t="shared" si="897"/>
        <v>23.376000000000001</v>
      </c>
      <c r="BW598" s="190"/>
      <c r="BX598" s="531">
        <v>0</v>
      </c>
      <c r="BY598" s="527"/>
      <c r="BZ598" s="190">
        <v>0</v>
      </c>
      <c r="CA598" s="419">
        <v>1000</v>
      </c>
      <c r="CB598" s="42">
        <v>2.4778000000000001E-2</v>
      </c>
      <c r="CC598" s="194">
        <f t="shared" si="900"/>
        <v>24.778000000000002</v>
      </c>
      <c r="CD598" s="190"/>
      <c r="CE598" s="142">
        <v>61.85</v>
      </c>
      <c r="CF598" s="204"/>
      <c r="CG598" s="208">
        <f t="shared" si="901"/>
        <v>-37.072000000000003</v>
      </c>
      <c r="CH598" s="208"/>
      <c r="CI598" s="208"/>
      <c r="CJ598" s="208"/>
      <c r="CK598" s="208"/>
      <c r="CL598" s="223"/>
      <c r="CM598" s="224"/>
      <c r="CN598" s="208"/>
      <c r="CO598" s="469"/>
      <c r="CP598" s="220">
        <f t="shared" si="850"/>
        <v>-4.0000000000048885E-3</v>
      </c>
      <c r="CQ598" s="221">
        <v>0</v>
      </c>
      <c r="CR598" s="61"/>
      <c r="CT598" s="536"/>
    </row>
    <row r="599" spans="1:98" s="7" customFormat="1">
      <c r="A599" s="51" t="s">
        <v>1433</v>
      </c>
      <c r="B599" s="537" t="s">
        <v>1394</v>
      </c>
      <c r="C599" s="61" t="s">
        <v>1385</v>
      </c>
      <c r="D599" s="388" t="s">
        <v>1253</v>
      </c>
      <c r="E599" s="234">
        <v>1312</v>
      </c>
      <c r="F599" s="267"/>
      <c r="G599" s="49" t="s">
        <v>45</v>
      </c>
      <c r="H599" s="234" t="s">
        <v>1434</v>
      </c>
      <c r="I599" s="43"/>
      <c r="J599" s="500"/>
      <c r="K599" s="72">
        <f t="shared" si="870"/>
        <v>0</v>
      </c>
      <c r="L599" s="194"/>
      <c r="M599" s="505"/>
      <c r="N599" s="506"/>
      <c r="O599" s="75">
        <f t="shared" si="871"/>
        <v>0</v>
      </c>
      <c r="P599" s="88">
        <v>3000</v>
      </c>
      <c r="Q599" s="504">
        <v>1.2E-2</v>
      </c>
      <c r="R599" s="88">
        <f t="shared" si="872"/>
        <v>36</v>
      </c>
      <c r="S599" s="362"/>
      <c r="T599" s="512">
        <v>36</v>
      </c>
      <c r="U599" s="298"/>
      <c r="V599" s="88">
        <f t="shared" si="873"/>
        <v>0</v>
      </c>
      <c r="W599" s="507">
        <v>3000</v>
      </c>
      <c r="X599" s="347">
        <v>1.32E-2</v>
      </c>
      <c r="Y599" s="88">
        <f t="shared" si="893"/>
        <v>39.6</v>
      </c>
      <c r="Z599" s="88"/>
      <c r="AA599" s="512">
        <v>39.6</v>
      </c>
      <c r="AB599" s="515"/>
      <c r="AC599" s="88">
        <f t="shared" si="875"/>
        <v>0</v>
      </c>
      <c r="AD599" s="507">
        <v>3000</v>
      </c>
      <c r="AE599" s="514">
        <v>1.452E-2</v>
      </c>
      <c r="AF599" s="88">
        <f t="shared" si="890"/>
        <v>43.56</v>
      </c>
      <c r="AG599" s="88"/>
      <c r="AH599" s="518">
        <v>43.56</v>
      </c>
      <c r="AI599" s="520"/>
      <c r="AJ599" s="88">
        <f t="shared" si="894"/>
        <v>0</v>
      </c>
      <c r="AK599" s="507">
        <v>3000</v>
      </c>
      <c r="AL599" s="347">
        <v>1.5972E-2</v>
      </c>
      <c r="AM599" s="88">
        <f t="shared" si="891"/>
        <v>47.915999999999997</v>
      </c>
      <c r="AN599" s="519"/>
      <c r="AO599" s="518">
        <v>47.92</v>
      </c>
      <c r="AP599" s="515"/>
      <c r="AQ599" s="88">
        <v>0</v>
      </c>
      <c r="AR599" s="507">
        <v>3000</v>
      </c>
      <c r="AS599" s="347">
        <v>1.7569000000000001E-2</v>
      </c>
      <c r="AT599" s="88">
        <f t="shared" si="892"/>
        <v>52.707000000000001</v>
      </c>
      <c r="AU599" s="88"/>
      <c r="AV599" s="518">
        <v>52.71</v>
      </c>
      <c r="AW599" s="515"/>
      <c r="AX599" s="88">
        <v>0</v>
      </c>
      <c r="AY599" s="507">
        <v>3000</v>
      </c>
      <c r="AZ599" s="521">
        <v>1.8797999999999999E-2</v>
      </c>
      <c r="BA599" s="194">
        <f t="shared" si="895"/>
        <v>56.393999999999998</v>
      </c>
      <c r="BB599" s="246"/>
      <c r="BC599" s="142">
        <v>19.326000000000001</v>
      </c>
      <c r="BD599" s="515"/>
      <c r="BE599" s="194">
        <f t="shared" si="881"/>
        <v>37.067999999999998</v>
      </c>
      <c r="BF599" s="261">
        <v>1000</v>
      </c>
      <c r="BG599" s="347">
        <v>1.9324999999999998E-2</v>
      </c>
      <c r="BH599" s="190">
        <f t="shared" si="882"/>
        <v>19.324999999999999</v>
      </c>
      <c r="BI599" s="88"/>
      <c r="BJ599" s="142">
        <v>19.324999999999999</v>
      </c>
      <c r="BK599" s="204"/>
      <c r="BL599" s="190">
        <f t="shared" si="898"/>
        <v>0</v>
      </c>
      <c r="BM599" s="261">
        <v>1000</v>
      </c>
      <c r="BN599" s="347">
        <v>2.0871000000000001E-2</v>
      </c>
      <c r="BO599" s="190">
        <f t="shared" si="896"/>
        <v>20.871000000000002</v>
      </c>
      <c r="BP599" s="190"/>
      <c r="BQ599" s="526">
        <v>20.870999999999999</v>
      </c>
      <c r="BR599" s="527"/>
      <c r="BS599" s="190">
        <f t="shared" si="899"/>
        <v>0</v>
      </c>
      <c r="BT599" s="261">
        <v>1000</v>
      </c>
      <c r="BU599" s="51">
        <v>2.3376000000000001E-2</v>
      </c>
      <c r="BV599" s="190">
        <f t="shared" si="897"/>
        <v>23.376000000000001</v>
      </c>
      <c r="BW599" s="190"/>
      <c r="BX599" s="531">
        <v>0</v>
      </c>
      <c r="BY599" s="527"/>
      <c r="BZ599" s="190">
        <v>0</v>
      </c>
      <c r="CA599" s="419">
        <v>1000</v>
      </c>
      <c r="CB599" s="42">
        <v>2.4778000000000001E-2</v>
      </c>
      <c r="CC599" s="194">
        <f t="shared" si="900"/>
        <v>24.778000000000002</v>
      </c>
      <c r="CD599" s="190"/>
      <c r="CE599" s="142">
        <v>61.85</v>
      </c>
      <c r="CF599" s="204"/>
      <c r="CG599" s="208">
        <f t="shared" si="901"/>
        <v>-37.072000000000003</v>
      </c>
      <c r="CH599" s="208"/>
      <c r="CI599" s="208"/>
      <c r="CJ599" s="208"/>
      <c r="CK599" s="208"/>
      <c r="CL599" s="223"/>
      <c r="CM599" s="224"/>
      <c r="CN599" s="208"/>
      <c r="CO599" s="469"/>
      <c r="CP599" s="220">
        <f t="shared" si="850"/>
        <v>-4.0000000000048885E-3</v>
      </c>
      <c r="CQ599" s="221">
        <v>0</v>
      </c>
      <c r="CR599" s="61"/>
    </row>
    <row r="600" spans="1:98" s="7" customFormat="1">
      <c r="A600" s="51" t="s">
        <v>1435</v>
      </c>
      <c r="B600" s="364" t="s">
        <v>1394</v>
      </c>
      <c r="C600" s="61" t="s">
        <v>1385</v>
      </c>
      <c r="D600" s="388" t="s">
        <v>1253</v>
      </c>
      <c r="E600" s="234">
        <v>1314</v>
      </c>
      <c r="F600" s="267"/>
      <c r="G600" s="49" t="s">
        <v>45</v>
      </c>
      <c r="H600" s="234" t="s">
        <v>1436</v>
      </c>
      <c r="I600" s="43"/>
      <c r="J600" s="500"/>
      <c r="K600" s="72">
        <f t="shared" si="870"/>
        <v>0</v>
      </c>
      <c r="L600" s="194"/>
      <c r="M600" s="505"/>
      <c r="N600" s="506"/>
      <c r="O600" s="75">
        <f t="shared" si="871"/>
        <v>0</v>
      </c>
      <c r="P600" s="88">
        <v>3000</v>
      </c>
      <c r="Q600" s="504">
        <v>1.2E-2</v>
      </c>
      <c r="R600" s="88">
        <f t="shared" si="872"/>
        <v>36</v>
      </c>
      <c r="S600" s="362"/>
      <c r="T600" s="512">
        <v>36</v>
      </c>
      <c r="U600" s="298"/>
      <c r="V600" s="88">
        <f t="shared" si="873"/>
        <v>0</v>
      </c>
      <c r="W600" s="507">
        <v>3000</v>
      </c>
      <c r="X600" s="347">
        <v>1.32E-2</v>
      </c>
      <c r="Y600" s="88">
        <f t="shared" si="893"/>
        <v>39.6</v>
      </c>
      <c r="Z600" s="88"/>
      <c r="AA600" s="512">
        <v>39.6</v>
      </c>
      <c r="AB600" s="515"/>
      <c r="AC600" s="88">
        <f t="shared" si="875"/>
        <v>0</v>
      </c>
      <c r="AD600" s="507">
        <v>3000</v>
      </c>
      <c r="AE600" s="514">
        <v>1.452E-2</v>
      </c>
      <c r="AF600" s="88">
        <f t="shared" si="890"/>
        <v>43.56</v>
      </c>
      <c r="AG600" s="88"/>
      <c r="AH600" s="518">
        <v>43.56</v>
      </c>
      <c r="AI600" s="515"/>
      <c r="AJ600" s="88">
        <f t="shared" si="894"/>
        <v>0</v>
      </c>
      <c r="AK600" s="507">
        <v>3000</v>
      </c>
      <c r="AL600" s="347">
        <v>1.5972E-2</v>
      </c>
      <c r="AM600" s="88">
        <f t="shared" si="891"/>
        <v>47.915999999999997</v>
      </c>
      <c r="AN600" s="519"/>
      <c r="AO600" s="518">
        <v>47.92</v>
      </c>
      <c r="AP600" s="515"/>
      <c r="AQ600" s="88">
        <v>0</v>
      </c>
      <c r="AR600" s="507">
        <v>3000</v>
      </c>
      <c r="AS600" s="347">
        <v>1.7569000000000001E-2</v>
      </c>
      <c r="AT600" s="88">
        <f t="shared" si="892"/>
        <v>52.707000000000001</v>
      </c>
      <c r="AU600" s="88"/>
      <c r="AV600" s="518">
        <v>52.71</v>
      </c>
      <c r="AW600" s="515"/>
      <c r="AX600" s="88">
        <v>0</v>
      </c>
      <c r="AY600" s="507">
        <v>3000</v>
      </c>
      <c r="AZ600" s="521">
        <v>1.8797999999999999E-2</v>
      </c>
      <c r="BA600" s="194">
        <f t="shared" si="895"/>
        <v>56.393999999999998</v>
      </c>
      <c r="BB600" s="246"/>
      <c r="BC600" s="142">
        <v>19.326000000000001</v>
      </c>
      <c r="BD600" s="515"/>
      <c r="BE600" s="194">
        <f t="shared" si="881"/>
        <v>37.067999999999998</v>
      </c>
      <c r="BF600" s="261">
        <v>1000</v>
      </c>
      <c r="BG600" s="347">
        <v>1.9324999999999998E-2</v>
      </c>
      <c r="BH600" s="190">
        <f t="shared" si="882"/>
        <v>19.324999999999999</v>
      </c>
      <c r="BI600" s="88"/>
      <c r="BJ600" s="142">
        <v>19.324999999999999</v>
      </c>
      <c r="BK600" s="204"/>
      <c r="BL600" s="190">
        <f t="shared" si="898"/>
        <v>0</v>
      </c>
      <c r="BM600" s="261">
        <v>1000</v>
      </c>
      <c r="BN600" s="347">
        <v>2.0871000000000001E-2</v>
      </c>
      <c r="BO600" s="190">
        <f t="shared" si="896"/>
        <v>20.871000000000002</v>
      </c>
      <c r="BP600" s="190"/>
      <c r="BQ600" s="526">
        <v>20.870999999999999</v>
      </c>
      <c r="BR600" s="527"/>
      <c r="BS600" s="190">
        <f t="shared" si="899"/>
        <v>0</v>
      </c>
      <c r="BT600" s="261">
        <v>1000</v>
      </c>
      <c r="BU600" s="51">
        <v>2.3376000000000001E-2</v>
      </c>
      <c r="BV600" s="190">
        <f t="shared" si="897"/>
        <v>23.376000000000001</v>
      </c>
      <c r="BW600" s="190"/>
      <c r="BX600" s="531">
        <v>0</v>
      </c>
      <c r="BY600" s="527"/>
      <c r="BZ600" s="190">
        <v>0</v>
      </c>
      <c r="CA600" s="419">
        <v>1000</v>
      </c>
      <c r="CB600" s="42">
        <v>2.4778000000000001E-2</v>
      </c>
      <c r="CC600" s="194">
        <f t="shared" si="900"/>
        <v>24.778000000000002</v>
      </c>
      <c r="CD600" s="190"/>
      <c r="CE600" s="142">
        <v>61.85</v>
      </c>
      <c r="CF600" s="204"/>
      <c r="CG600" s="208">
        <f t="shared" si="901"/>
        <v>-37.072000000000003</v>
      </c>
      <c r="CH600" s="208"/>
      <c r="CI600" s="208"/>
      <c r="CJ600" s="208"/>
      <c r="CK600" s="208"/>
      <c r="CL600" s="223"/>
      <c r="CM600" s="224"/>
      <c r="CN600" s="208"/>
      <c r="CO600" s="469"/>
      <c r="CP600" s="220">
        <f t="shared" si="850"/>
        <v>-4.0000000000048885E-3</v>
      </c>
      <c r="CQ600" s="221">
        <v>0</v>
      </c>
      <c r="CR600" s="61"/>
    </row>
    <row r="601" spans="1:98" s="7" customFormat="1">
      <c r="A601" s="51" t="s">
        <v>1437</v>
      </c>
      <c r="B601" s="364" t="s">
        <v>1394</v>
      </c>
      <c r="C601" s="61" t="s">
        <v>1385</v>
      </c>
      <c r="D601" s="388" t="s">
        <v>1253</v>
      </c>
      <c r="E601" s="234">
        <v>1316</v>
      </c>
      <c r="F601" s="267"/>
      <c r="G601" s="49" t="s">
        <v>45</v>
      </c>
      <c r="H601" s="234" t="s">
        <v>1438</v>
      </c>
      <c r="I601" s="43"/>
      <c r="J601" s="500"/>
      <c r="K601" s="72">
        <f t="shared" si="870"/>
        <v>0</v>
      </c>
      <c r="L601" s="194"/>
      <c r="M601" s="505"/>
      <c r="N601" s="506"/>
      <c r="O601" s="75">
        <f t="shared" si="871"/>
        <v>0</v>
      </c>
      <c r="P601" s="88">
        <v>21000</v>
      </c>
      <c r="Q601" s="504">
        <v>1.2E-2</v>
      </c>
      <c r="R601" s="88">
        <f t="shared" si="872"/>
        <v>252</v>
      </c>
      <c r="S601" s="362"/>
      <c r="T601" s="512">
        <v>252</v>
      </c>
      <c r="U601" s="298"/>
      <c r="V601" s="88">
        <f t="shared" si="873"/>
        <v>0</v>
      </c>
      <c r="W601" s="507">
        <v>21000</v>
      </c>
      <c r="X601" s="347">
        <v>1.32E-2</v>
      </c>
      <c r="Y601" s="88">
        <f t="shared" si="893"/>
        <v>277.2</v>
      </c>
      <c r="Z601" s="88"/>
      <c r="AA601" s="512">
        <v>277.2</v>
      </c>
      <c r="AB601" s="515"/>
      <c r="AC601" s="88">
        <f t="shared" si="875"/>
        <v>0</v>
      </c>
      <c r="AD601" s="507">
        <v>21000</v>
      </c>
      <c r="AE601" s="514">
        <v>1.452E-2</v>
      </c>
      <c r="AF601" s="88">
        <f t="shared" si="890"/>
        <v>304.92</v>
      </c>
      <c r="AG601" s="88"/>
      <c r="AH601" s="518">
        <v>304.92</v>
      </c>
      <c r="AI601" s="515"/>
      <c r="AJ601" s="88">
        <f t="shared" si="894"/>
        <v>0</v>
      </c>
      <c r="AK601" s="507">
        <v>21000</v>
      </c>
      <c r="AL601" s="347">
        <v>1.5972E-2</v>
      </c>
      <c r="AM601" s="88">
        <f t="shared" si="891"/>
        <v>335.41199999999998</v>
      </c>
      <c r="AN601" s="519"/>
      <c r="AO601" s="518">
        <v>335.41</v>
      </c>
      <c r="AP601" s="515"/>
      <c r="AQ601" s="88">
        <v>0</v>
      </c>
      <c r="AR601" s="507">
        <v>21000</v>
      </c>
      <c r="AS601" s="347">
        <v>1.7569000000000001E-2</v>
      </c>
      <c r="AT601" s="88">
        <f t="shared" si="892"/>
        <v>368.94900000000001</v>
      </c>
      <c r="AU601" s="88"/>
      <c r="AV601" s="518">
        <v>368.95</v>
      </c>
      <c r="AW601" s="515"/>
      <c r="AX601" s="88">
        <v>0</v>
      </c>
      <c r="AY601" s="507">
        <v>21000</v>
      </c>
      <c r="AZ601" s="521">
        <v>1.8797999999999999E-2</v>
      </c>
      <c r="BA601" s="194">
        <f t="shared" si="895"/>
        <v>394.75799999999998</v>
      </c>
      <c r="BB601" s="246"/>
      <c r="BC601" s="142">
        <v>19.326000000000001</v>
      </c>
      <c r="BD601" s="515"/>
      <c r="BE601" s="194">
        <f t="shared" si="881"/>
        <v>375.43199999999996</v>
      </c>
      <c r="BF601" s="261">
        <v>1000</v>
      </c>
      <c r="BG601" s="347">
        <v>1.9324999999999998E-2</v>
      </c>
      <c r="BH601" s="190">
        <f t="shared" si="882"/>
        <v>19.324999999999999</v>
      </c>
      <c r="BI601" s="88"/>
      <c r="BJ601" s="142">
        <v>19.324999999999999</v>
      </c>
      <c r="BK601" s="204"/>
      <c r="BL601" s="190">
        <f t="shared" si="898"/>
        <v>0</v>
      </c>
      <c r="BM601" s="261">
        <v>1000</v>
      </c>
      <c r="BN601" s="347">
        <v>2.0871000000000001E-2</v>
      </c>
      <c r="BO601" s="190">
        <f t="shared" si="896"/>
        <v>20.871000000000002</v>
      </c>
      <c r="BP601" s="190"/>
      <c r="BQ601" s="526">
        <v>20.870999999999999</v>
      </c>
      <c r="BR601" s="527"/>
      <c r="BS601" s="190">
        <f t="shared" si="899"/>
        <v>0</v>
      </c>
      <c r="BT601" s="261">
        <v>1000</v>
      </c>
      <c r="BU601" s="51">
        <v>2.3376000000000001E-2</v>
      </c>
      <c r="BV601" s="190">
        <f t="shared" si="897"/>
        <v>23.376000000000001</v>
      </c>
      <c r="BW601" s="190"/>
      <c r="BX601" s="531">
        <v>0</v>
      </c>
      <c r="BY601" s="527"/>
      <c r="BZ601" s="190">
        <v>0</v>
      </c>
      <c r="CA601" s="419">
        <v>1000</v>
      </c>
      <c r="CB601" s="42">
        <v>2.4778000000000001E-2</v>
      </c>
      <c r="CC601" s="194">
        <f t="shared" si="900"/>
        <v>24.778000000000002</v>
      </c>
      <c r="CD601" s="190"/>
      <c r="CE601" s="142">
        <v>400.21</v>
      </c>
      <c r="CF601" s="204"/>
      <c r="CG601" s="208">
        <f t="shared" si="901"/>
        <v>-375.43199999999996</v>
      </c>
      <c r="CH601" s="208"/>
      <c r="CI601" s="208"/>
      <c r="CJ601" s="208"/>
      <c r="CK601" s="208"/>
      <c r="CL601" s="223"/>
      <c r="CM601" s="224"/>
      <c r="CN601" s="208"/>
      <c r="CO601" s="469"/>
      <c r="CP601" s="220">
        <f t="shared" si="850"/>
        <v>0</v>
      </c>
      <c r="CQ601" s="221">
        <v>0</v>
      </c>
      <c r="CR601" s="61"/>
    </row>
    <row r="602" spans="1:98" s="7" customFormat="1">
      <c r="A602" s="51" t="s">
        <v>1439</v>
      </c>
      <c r="B602" s="364" t="s">
        <v>1394</v>
      </c>
      <c r="C602" s="61" t="s">
        <v>1385</v>
      </c>
      <c r="D602" s="388" t="s">
        <v>1253</v>
      </c>
      <c r="E602" s="234">
        <v>1318</v>
      </c>
      <c r="F602" s="267"/>
      <c r="G602" s="49" t="s">
        <v>45</v>
      </c>
      <c r="H602" s="234" t="s">
        <v>1440</v>
      </c>
      <c r="I602" s="43"/>
      <c r="J602" s="500"/>
      <c r="K602" s="72">
        <f t="shared" si="870"/>
        <v>0</v>
      </c>
      <c r="L602" s="194"/>
      <c r="M602" s="505"/>
      <c r="N602" s="506"/>
      <c r="O602" s="75">
        <f t="shared" si="871"/>
        <v>0</v>
      </c>
      <c r="P602" s="88">
        <v>14000</v>
      </c>
      <c r="Q602" s="504">
        <v>1.2E-2</v>
      </c>
      <c r="R602" s="88">
        <f t="shared" si="872"/>
        <v>168</v>
      </c>
      <c r="S602" s="362"/>
      <c r="T602" s="512">
        <v>168</v>
      </c>
      <c r="U602" s="298"/>
      <c r="V602" s="88">
        <f t="shared" si="873"/>
        <v>0</v>
      </c>
      <c r="W602" s="507">
        <v>14000</v>
      </c>
      <c r="X602" s="347">
        <v>1.32E-2</v>
      </c>
      <c r="Y602" s="88">
        <f t="shared" si="893"/>
        <v>184.8</v>
      </c>
      <c r="Z602" s="88"/>
      <c r="AA602" s="512">
        <v>184.8</v>
      </c>
      <c r="AB602" s="515"/>
      <c r="AC602" s="88">
        <f t="shared" si="875"/>
        <v>0</v>
      </c>
      <c r="AD602" s="507">
        <v>14000</v>
      </c>
      <c r="AE602" s="514">
        <v>1.452E-2</v>
      </c>
      <c r="AF602" s="88">
        <f t="shared" si="890"/>
        <v>203.28</v>
      </c>
      <c r="AG602" s="88"/>
      <c r="AH602" s="518">
        <v>203.28</v>
      </c>
      <c r="AI602" s="515"/>
      <c r="AJ602" s="88">
        <f t="shared" si="894"/>
        <v>0</v>
      </c>
      <c r="AK602" s="507">
        <v>14000</v>
      </c>
      <c r="AL602" s="347">
        <v>1.5972E-2</v>
      </c>
      <c r="AM602" s="88">
        <f t="shared" si="891"/>
        <v>223.608</v>
      </c>
      <c r="AN602" s="519"/>
      <c r="AO602" s="518">
        <v>223.61</v>
      </c>
      <c r="AP602" s="515"/>
      <c r="AQ602" s="88">
        <v>0</v>
      </c>
      <c r="AR602" s="507">
        <v>14000</v>
      </c>
      <c r="AS602" s="347">
        <v>1.7569000000000001E-2</v>
      </c>
      <c r="AT602" s="88">
        <f t="shared" si="892"/>
        <v>245.96600000000001</v>
      </c>
      <c r="AU602" s="88"/>
      <c r="AV602" s="518">
        <v>245.97</v>
      </c>
      <c r="AW602" s="515"/>
      <c r="AX602" s="88">
        <v>0</v>
      </c>
      <c r="AY602" s="507">
        <v>14000</v>
      </c>
      <c r="AZ602" s="521">
        <v>1.8797999999999999E-2</v>
      </c>
      <c r="BA602" s="194">
        <f t="shared" si="895"/>
        <v>263.17199999999997</v>
      </c>
      <c r="BB602" s="246"/>
      <c r="BC602" s="142">
        <v>19.326000000000001</v>
      </c>
      <c r="BD602" s="515"/>
      <c r="BE602" s="194">
        <f t="shared" si="881"/>
        <v>243.84599999999998</v>
      </c>
      <c r="BF602" s="261">
        <v>1000</v>
      </c>
      <c r="BG602" s="347">
        <v>1.9324999999999998E-2</v>
      </c>
      <c r="BH602" s="190">
        <f t="shared" si="882"/>
        <v>19.324999999999999</v>
      </c>
      <c r="BI602" s="88"/>
      <c r="BJ602" s="142">
        <v>19.324999999999999</v>
      </c>
      <c r="BK602" s="204"/>
      <c r="BL602" s="190">
        <f t="shared" si="898"/>
        <v>0</v>
      </c>
      <c r="BM602" s="261">
        <v>1000</v>
      </c>
      <c r="BN602" s="347">
        <v>2.0871000000000001E-2</v>
      </c>
      <c r="BO602" s="190">
        <f t="shared" si="896"/>
        <v>20.871000000000002</v>
      </c>
      <c r="BP602" s="190"/>
      <c r="BQ602" s="526">
        <v>20.870999999999999</v>
      </c>
      <c r="BR602" s="527"/>
      <c r="BS602" s="190">
        <f t="shared" si="899"/>
        <v>0</v>
      </c>
      <c r="BT602" s="261">
        <v>1000</v>
      </c>
      <c r="BU602" s="51">
        <v>2.3376000000000001E-2</v>
      </c>
      <c r="BV602" s="190">
        <f t="shared" si="897"/>
        <v>23.376000000000001</v>
      </c>
      <c r="BW602" s="190"/>
      <c r="BX602" s="531">
        <v>0</v>
      </c>
      <c r="BY602" s="527"/>
      <c r="BZ602" s="190">
        <v>0</v>
      </c>
      <c r="CA602" s="419">
        <v>1000</v>
      </c>
      <c r="CB602" s="42">
        <v>2.4778000000000001E-2</v>
      </c>
      <c r="CC602" s="194">
        <f t="shared" si="900"/>
        <v>24.778000000000002</v>
      </c>
      <c r="CD602" s="190"/>
      <c r="CE602" s="142">
        <v>268.62</v>
      </c>
      <c r="CF602" s="204"/>
      <c r="CG602" s="208">
        <f t="shared" si="901"/>
        <v>-243.84200000000001</v>
      </c>
      <c r="CH602" s="208"/>
      <c r="CI602" s="208"/>
      <c r="CJ602" s="208"/>
      <c r="CK602" s="208"/>
      <c r="CL602" s="223"/>
      <c r="CM602" s="224"/>
      <c r="CN602" s="208"/>
      <c r="CO602" s="469"/>
      <c r="CP602" s="220">
        <f t="shared" si="850"/>
        <v>3.999999999962256E-3</v>
      </c>
      <c r="CQ602" s="221">
        <v>0</v>
      </c>
      <c r="CR602" s="61"/>
    </row>
    <row r="603" spans="1:98" s="7" customFormat="1">
      <c r="A603" s="51" t="s">
        <v>1441</v>
      </c>
      <c r="B603" s="364" t="s">
        <v>1442</v>
      </c>
      <c r="C603" s="61" t="s">
        <v>1385</v>
      </c>
      <c r="D603" s="388" t="s">
        <v>1253</v>
      </c>
      <c r="E603" s="234">
        <v>1335</v>
      </c>
      <c r="F603" s="267"/>
      <c r="G603" s="49" t="s">
        <v>45</v>
      </c>
      <c r="H603" s="234" t="s">
        <v>1443</v>
      </c>
      <c r="I603" s="43"/>
      <c r="J603" s="500"/>
      <c r="K603" s="72">
        <f t="shared" si="870"/>
        <v>0</v>
      </c>
      <c r="L603" s="194"/>
      <c r="M603" s="505"/>
      <c r="N603" s="506"/>
      <c r="O603" s="75">
        <f t="shared" si="871"/>
        <v>0</v>
      </c>
      <c r="P603" s="88">
        <v>2399100</v>
      </c>
      <c r="Q603" s="504">
        <v>1.2E-2</v>
      </c>
      <c r="R603" s="88">
        <f t="shared" si="872"/>
        <v>28789.200000000001</v>
      </c>
      <c r="S603" s="362"/>
      <c r="T603" s="512">
        <v>28789.200000000001</v>
      </c>
      <c r="U603" s="298"/>
      <c r="V603" s="88">
        <f t="shared" si="873"/>
        <v>0</v>
      </c>
      <c r="W603" s="507">
        <v>2399100</v>
      </c>
      <c r="X603" s="347">
        <v>1.32E-2</v>
      </c>
      <c r="Y603" s="88">
        <f t="shared" si="893"/>
        <v>31668.12</v>
      </c>
      <c r="Z603" s="88"/>
      <c r="AA603" s="512">
        <v>31668.12</v>
      </c>
      <c r="AB603" s="515"/>
      <c r="AC603" s="88">
        <f t="shared" si="875"/>
        <v>0</v>
      </c>
      <c r="AD603" s="507">
        <v>2399100</v>
      </c>
      <c r="AE603" s="514">
        <v>1.452E-2</v>
      </c>
      <c r="AF603" s="88">
        <f t="shared" si="890"/>
        <v>34834.932000000001</v>
      </c>
      <c r="AG603" s="88"/>
      <c r="AH603" s="518">
        <v>34834.93</v>
      </c>
      <c r="AI603" s="515"/>
      <c r="AJ603" s="88">
        <f t="shared" si="894"/>
        <v>2.0000000004074536E-3</v>
      </c>
      <c r="AK603" s="507">
        <v>2399100</v>
      </c>
      <c r="AL603" s="347">
        <v>1.5972E-2</v>
      </c>
      <c r="AM603" s="88">
        <f t="shared" si="891"/>
        <v>38318.425199999998</v>
      </c>
      <c r="AN603" s="519"/>
      <c r="AO603" s="518">
        <v>38318.43</v>
      </c>
      <c r="AP603" s="515"/>
      <c r="AQ603" s="88">
        <v>0</v>
      </c>
      <c r="AR603" s="507">
        <v>2399100</v>
      </c>
      <c r="AS603" s="347">
        <v>1.7569000000000001E-2</v>
      </c>
      <c r="AT603" s="88">
        <f t="shared" si="892"/>
        <v>42149.787900000003</v>
      </c>
      <c r="AU603" s="88"/>
      <c r="AV603" s="518">
        <v>42149.79</v>
      </c>
      <c r="AW603" s="515"/>
      <c r="AX603" s="88">
        <v>0</v>
      </c>
      <c r="AY603" s="507">
        <v>2399100</v>
      </c>
      <c r="AZ603" s="521">
        <v>1.8797999999999999E-2</v>
      </c>
      <c r="BA603" s="194">
        <f t="shared" si="895"/>
        <v>45098.281799999997</v>
      </c>
      <c r="BB603" s="246"/>
      <c r="BC603" s="142">
        <v>62036.46</v>
      </c>
      <c r="BD603" s="515"/>
      <c r="BE603" s="194">
        <f t="shared" si="881"/>
        <v>-16938.178200000002</v>
      </c>
      <c r="BF603" s="261">
        <v>3210000</v>
      </c>
      <c r="BG603" s="347">
        <v>1.9324999999999998E-2</v>
      </c>
      <c r="BH603" s="190">
        <f t="shared" si="882"/>
        <v>62033.249999999993</v>
      </c>
      <c r="BI603" s="88"/>
      <c r="BJ603" s="142">
        <v>62033.25</v>
      </c>
      <c r="BK603" s="204"/>
      <c r="BL603" s="190">
        <f t="shared" si="898"/>
        <v>0</v>
      </c>
      <c r="BM603" s="261">
        <v>3210000</v>
      </c>
      <c r="BN603" s="347">
        <v>2.0871000000000001E-2</v>
      </c>
      <c r="BO603" s="190">
        <f t="shared" si="896"/>
        <v>66995.91</v>
      </c>
      <c r="BP603" s="190"/>
      <c r="BQ603" s="526">
        <v>66995.91</v>
      </c>
      <c r="BR603" s="527"/>
      <c r="BS603" s="190">
        <f t="shared" si="899"/>
        <v>0</v>
      </c>
      <c r="BT603" s="261">
        <v>3210000</v>
      </c>
      <c r="BU603" s="51">
        <v>2.3376000000000001E-2</v>
      </c>
      <c r="BV603" s="190">
        <f t="shared" si="897"/>
        <v>75036.960000000006</v>
      </c>
      <c r="BW603" s="190"/>
      <c r="BX603" s="531">
        <v>75036.960000000006</v>
      </c>
      <c r="BY603" s="527"/>
      <c r="BZ603" s="190">
        <f t="shared" ref="BZ603:BZ608" si="902">BV603-BX603-BW603</f>
        <v>0</v>
      </c>
      <c r="CA603" s="419">
        <v>3210000</v>
      </c>
      <c r="CB603" s="42">
        <v>2.4778000000000001E-2</v>
      </c>
      <c r="CC603" s="194">
        <f t="shared" si="900"/>
        <v>79537.38</v>
      </c>
      <c r="CD603" s="190"/>
      <c r="CE603" s="142">
        <v>79537.38</v>
      </c>
      <c r="CF603" s="204"/>
      <c r="CG603" s="194">
        <f t="shared" si="901"/>
        <v>0</v>
      </c>
      <c r="CH603" s="194"/>
      <c r="CI603" s="194"/>
      <c r="CJ603" s="194"/>
      <c r="CK603" s="194"/>
      <c r="CL603" s="142"/>
      <c r="CM603" s="218"/>
      <c r="CN603" s="194"/>
      <c r="CO603" s="469"/>
      <c r="CP603" s="220">
        <f t="shared" si="850"/>
        <v>-16938.176200000002</v>
      </c>
      <c r="CQ603" s="221"/>
      <c r="CR603" s="501"/>
    </row>
    <row r="604" spans="1:98" s="7" customFormat="1">
      <c r="A604" s="51" t="s">
        <v>1444</v>
      </c>
      <c r="B604" s="364" t="s">
        <v>1445</v>
      </c>
      <c r="C604" s="61" t="s">
        <v>1385</v>
      </c>
      <c r="D604" s="388" t="s">
        <v>1253</v>
      </c>
      <c r="E604" s="234">
        <v>1356</v>
      </c>
      <c r="F604" s="267"/>
      <c r="G604" s="49" t="s">
        <v>1446</v>
      </c>
      <c r="H604" s="234" t="s">
        <v>1447</v>
      </c>
      <c r="I604" s="43"/>
      <c r="J604" s="500"/>
      <c r="K604" s="72">
        <f t="shared" si="870"/>
        <v>0</v>
      </c>
      <c r="L604" s="194"/>
      <c r="M604" s="505"/>
      <c r="N604" s="506"/>
      <c r="O604" s="75">
        <f t="shared" si="871"/>
        <v>0</v>
      </c>
      <c r="P604" s="88">
        <v>1351000</v>
      </c>
      <c r="Q604" s="504">
        <v>1.2E-2</v>
      </c>
      <c r="R604" s="88">
        <f t="shared" si="872"/>
        <v>16212</v>
      </c>
      <c r="S604" s="362"/>
      <c r="T604" s="512">
        <v>16212</v>
      </c>
      <c r="U604" s="298"/>
      <c r="V604" s="88">
        <f t="shared" si="873"/>
        <v>0</v>
      </c>
      <c r="W604" s="507">
        <v>1351000</v>
      </c>
      <c r="X604" s="347">
        <v>1.32E-2</v>
      </c>
      <c r="Y604" s="88">
        <f t="shared" si="893"/>
        <v>17833.2</v>
      </c>
      <c r="Z604" s="88"/>
      <c r="AA604" s="512">
        <v>17833.2</v>
      </c>
      <c r="AB604" s="515"/>
      <c r="AC604" s="88">
        <f t="shared" si="875"/>
        <v>0</v>
      </c>
      <c r="AD604" s="507">
        <v>1351000</v>
      </c>
      <c r="AE604" s="514">
        <v>1.452E-2</v>
      </c>
      <c r="AF604" s="88">
        <f t="shared" si="890"/>
        <v>19616.52</v>
      </c>
      <c r="AG604" s="88"/>
      <c r="AH604" s="518">
        <v>19616.52</v>
      </c>
      <c r="AI604" s="515"/>
      <c r="AJ604" s="88">
        <f t="shared" si="894"/>
        <v>0</v>
      </c>
      <c r="AK604" s="507">
        <v>1351000</v>
      </c>
      <c r="AL604" s="347">
        <v>1.5972E-2</v>
      </c>
      <c r="AM604" s="88">
        <f t="shared" si="891"/>
        <v>21578.171999999999</v>
      </c>
      <c r="AN604" s="519"/>
      <c r="AO604" s="518">
        <v>21578.17</v>
      </c>
      <c r="AP604" s="515"/>
      <c r="AQ604" s="88">
        <v>0</v>
      </c>
      <c r="AR604" s="507">
        <v>1351000</v>
      </c>
      <c r="AS604" s="347">
        <v>1.7569000000000001E-2</v>
      </c>
      <c r="AT604" s="88">
        <f t="shared" si="892"/>
        <v>23735.719000000001</v>
      </c>
      <c r="AU604" s="88"/>
      <c r="AV604" s="518">
        <v>23735.72</v>
      </c>
      <c r="AW604" s="515"/>
      <c r="AX604" s="88">
        <v>0</v>
      </c>
      <c r="AY604" s="507">
        <v>1351000</v>
      </c>
      <c r="AZ604" s="521">
        <v>1.8797999999999999E-2</v>
      </c>
      <c r="BA604" s="194">
        <f t="shared" si="895"/>
        <v>25396.097999999998</v>
      </c>
      <c r="BB604" s="246"/>
      <c r="BC604" s="142">
        <v>19519.259999999998</v>
      </c>
      <c r="BD604" s="515"/>
      <c r="BE604" s="194">
        <f t="shared" si="881"/>
        <v>5876.8379999999997</v>
      </c>
      <c r="BF604" s="261">
        <v>1010000</v>
      </c>
      <c r="BG604" s="347">
        <v>1.9324999999999998E-2</v>
      </c>
      <c r="BH604" s="190">
        <f t="shared" si="882"/>
        <v>19518.25</v>
      </c>
      <c r="BI604" s="88"/>
      <c r="BJ604" s="142">
        <v>19518.25</v>
      </c>
      <c r="BK604" s="204"/>
      <c r="BL604" s="190">
        <f t="shared" si="898"/>
        <v>0</v>
      </c>
      <c r="BM604" s="261">
        <v>1010000</v>
      </c>
      <c r="BN604" s="347">
        <v>2.0871000000000001E-2</v>
      </c>
      <c r="BO604" s="190">
        <f t="shared" si="896"/>
        <v>21079.71</v>
      </c>
      <c r="BP604" s="190"/>
      <c r="BQ604" s="526">
        <v>21079.71</v>
      </c>
      <c r="BR604" s="527"/>
      <c r="BS604" s="190">
        <f t="shared" si="899"/>
        <v>0</v>
      </c>
      <c r="BT604" s="261">
        <v>1010000</v>
      </c>
      <c r="BU604" s="51">
        <v>2.3376000000000001E-2</v>
      </c>
      <c r="BV604" s="190">
        <f t="shared" si="897"/>
        <v>23609.760000000002</v>
      </c>
      <c r="BW604" s="190"/>
      <c r="BX604" s="531">
        <v>23609.759999999998</v>
      </c>
      <c r="BY604" s="527"/>
      <c r="BZ604" s="190">
        <f t="shared" si="902"/>
        <v>3.637978807091713E-12</v>
      </c>
      <c r="CA604" s="419">
        <v>1010000</v>
      </c>
      <c r="CB604" s="42">
        <v>2.4778000000000001E-2</v>
      </c>
      <c r="CC604" s="194">
        <f t="shared" si="900"/>
        <v>25025.780000000002</v>
      </c>
      <c r="CD604" s="190"/>
      <c r="CE604" s="142">
        <v>30902.62</v>
      </c>
      <c r="CF604" s="204"/>
      <c r="CG604" s="208">
        <f t="shared" si="901"/>
        <v>-5876.8399999999965</v>
      </c>
      <c r="CH604" s="208"/>
      <c r="CI604" s="208"/>
      <c r="CJ604" s="208"/>
      <c r="CK604" s="208"/>
      <c r="CL604" s="223"/>
      <c r="CM604" s="224"/>
      <c r="CN604" s="208"/>
      <c r="CO604" s="469"/>
      <c r="CP604" s="220">
        <f t="shared" si="850"/>
        <v>-1.999999993131496E-3</v>
      </c>
      <c r="CQ604" s="221">
        <v>0</v>
      </c>
      <c r="CR604" s="61"/>
      <c r="CS604" s="9" t="s">
        <v>42</v>
      </c>
    </row>
    <row r="605" spans="1:98" s="7" customFormat="1">
      <c r="A605" s="51" t="s">
        <v>1448</v>
      </c>
      <c r="B605" s="537" t="s">
        <v>1449</v>
      </c>
      <c r="C605" s="61" t="s">
        <v>1385</v>
      </c>
      <c r="D605" s="388" t="s">
        <v>1253</v>
      </c>
      <c r="E605" s="234">
        <v>1378</v>
      </c>
      <c r="F605" s="267"/>
      <c r="G605" s="49" t="s">
        <v>45</v>
      </c>
      <c r="H605" s="234" t="s">
        <v>1450</v>
      </c>
      <c r="I605" s="43"/>
      <c r="J605" s="500"/>
      <c r="K605" s="72">
        <f t="shared" si="870"/>
        <v>0</v>
      </c>
      <c r="L605" s="194"/>
      <c r="M605" s="505"/>
      <c r="N605" s="506"/>
      <c r="O605" s="75">
        <f t="shared" si="871"/>
        <v>0</v>
      </c>
      <c r="P605" s="88">
        <v>113000</v>
      </c>
      <c r="Q605" s="504">
        <v>1.2E-2</v>
      </c>
      <c r="R605" s="88">
        <f t="shared" si="872"/>
        <v>1356</v>
      </c>
      <c r="S605" s="362"/>
      <c r="T605" s="512">
        <v>1356</v>
      </c>
      <c r="U605" s="298"/>
      <c r="V605" s="88">
        <f t="shared" si="873"/>
        <v>0</v>
      </c>
      <c r="W605" s="507">
        <v>113000</v>
      </c>
      <c r="X605" s="347">
        <v>1.32E-2</v>
      </c>
      <c r="Y605" s="88">
        <f t="shared" si="893"/>
        <v>1491.6</v>
      </c>
      <c r="Z605" s="88"/>
      <c r="AA605" s="512">
        <v>1491.6</v>
      </c>
      <c r="AB605" s="515"/>
      <c r="AC605" s="88">
        <f t="shared" si="875"/>
        <v>0</v>
      </c>
      <c r="AD605" s="507">
        <v>113000</v>
      </c>
      <c r="AE605" s="514">
        <v>1.452E-2</v>
      </c>
      <c r="AF605" s="88">
        <f t="shared" si="890"/>
        <v>1640.76</v>
      </c>
      <c r="AG605" s="88"/>
      <c r="AH605" s="518">
        <v>1640.76</v>
      </c>
      <c r="AI605" s="520"/>
      <c r="AJ605" s="88">
        <f t="shared" si="894"/>
        <v>0</v>
      </c>
      <c r="AK605" s="507">
        <v>113000</v>
      </c>
      <c r="AL605" s="347">
        <v>1.5972E-2</v>
      </c>
      <c r="AM605" s="88">
        <f t="shared" si="891"/>
        <v>1804.836</v>
      </c>
      <c r="AN605" s="519"/>
      <c r="AO605" s="518">
        <v>1804.84</v>
      </c>
      <c r="AP605" s="515"/>
      <c r="AQ605" s="88">
        <v>0</v>
      </c>
      <c r="AR605" s="507">
        <v>113000</v>
      </c>
      <c r="AS605" s="347">
        <v>1.7569000000000001E-2</v>
      </c>
      <c r="AT605" s="88">
        <f t="shared" si="892"/>
        <v>1985.2970000000003</v>
      </c>
      <c r="AU605" s="88"/>
      <c r="AV605" s="518">
        <v>1985.3</v>
      </c>
      <c r="AW605" s="515"/>
      <c r="AX605" s="88">
        <v>0</v>
      </c>
      <c r="AY605" s="507">
        <v>113000</v>
      </c>
      <c r="AZ605" s="521">
        <v>1.8797999999999999E-2</v>
      </c>
      <c r="BA605" s="194">
        <f t="shared" si="895"/>
        <v>2124.174</v>
      </c>
      <c r="BB605" s="246"/>
      <c r="BC605" s="142">
        <v>3285.42</v>
      </c>
      <c r="BD605" s="515"/>
      <c r="BE605" s="194">
        <f t="shared" si="881"/>
        <v>-1161.2460000000001</v>
      </c>
      <c r="BF605" s="261">
        <v>170000</v>
      </c>
      <c r="BG605" s="347">
        <v>1.9324999999999998E-2</v>
      </c>
      <c r="BH605" s="190">
        <f t="shared" si="882"/>
        <v>3285.2499999999995</v>
      </c>
      <c r="BI605" s="88"/>
      <c r="BJ605" s="142">
        <v>3285.25</v>
      </c>
      <c r="BK605" s="204"/>
      <c r="BL605" s="190">
        <f t="shared" si="898"/>
        <v>0</v>
      </c>
      <c r="BM605" s="261">
        <v>170000</v>
      </c>
      <c r="BN605" s="347">
        <v>2.0871000000000001E-2</v>
      </c>
      <c r="BO605" s="190">
        <f t="shared" si="896"/>
        <v>3548.07</v>
      </c>
      <c r="BP605" s="190"/>
      <c r="BQ605" s="526">
        <v>3548.07</v>
      </c>
      <c r="BR605" s="527"/>
      <c r="BS605" s="190">
        <f t="shared" si="899"/>
        <v>0</v>
      </c>
      <c r="BT605" s="261">
        <v>170000</v>
      </c>
      <c r="BU605" s="51">
        <v>2.3376000000000001E-2</v>
      </c>
      <c r="BV605" s="190">
        <f t="shared" si="897"/>
        <v>3973.92</v>
      </c>
      <c r="BW605" s="190"/>
      <c r="BX605" s="531">
        <v>3973.92</v>
      </c>
      <c r="BY605" s="527"/>
      <c r="BZ605" s="190">
        <f t="shared" si="902"/>
        <v>0</v>
      </c>
      <c r="CA605" s="419">
        <v>170000</v>
      </c>
      <c r="CB605" s="42">
        <v>2.4778000000000001E-2</v>
      </c>
      <c r="CC605" s="194">
        <f t="shared" si="900"/>
        <v>4212.26</v>
      </c>
      <c r="CD605" s="190"/>
      <c r="CE605" s="142">
        <v>4212.26</v>
      </c>
      <c r="CF605" s="204"/>
      <c r="CG605" s="194">
        <f t="shared" si="901"/>
        <v>0</v>
      </c>
      <c r="CH605" s="194"/>
      <c r="CI605" s="194"/>
      <c r="CJ605" s="194"/>
      <c r="CK605" s="194"/>
      <c r="CL605" s="142"/>
      <c r="CM605" s="218"/>
      <c r="CN605" s="194"/>
      <c r="CO605" s="469"/>
      <c r="CP605" s="220">
        <f t="shared" si="850"/>
        <v>-1161.2460000000001</v>
      </c>
      <c r="CQ605" s="221"/>
      <c r="CR605" s="501"/>
    </row>
    <row r="606" spans="1:98" s="7" customFormat="1">
      <c r="A606" s="51" t="s">
        <v>1451</v>
      </c>
      <c r="B606" s="537" t="s">
        <v>1402</v>
      </c>
      <c r="C606" s="61" t="s">
        <v>1385</v>
      </c>
      <c r="D606" s="388" t="s">
        <v>1253</v>
      </c>
      <c r="E606" s="234">
        <v>1435</v>
      </c>
      <c r="F606" s="267"/>
      <c r="G606" s="49" t="s">
        <v>45</v>
      </c>
      <c r="H606" s="234" t="s">
        <v>1452</v>
      </c>
      <c r="I606" s="43"/>
      <c r="J606" s="500"/>
      <c r="K606" s="72">
        <f t="shared" si="870"/>
        <v>0</v>
      </c>
      <c r="L606" s="194"/>
      <c r="M606" s="505"/>
      <c r="N606" s="506"/>
      <c r="O606" s="75">
        <f t="shared" si="871"/>
        <v>0</v>
      </c>
      <c r="P606" s="88">
        <v>3262000</v>
      </c>
      <c r="Q606" s="504">
        <v>1.2E-2</v>
      </c>
      <c r="R606" s="88">
        <f t="shared" si="872"/>
        <v>39144</v>
      </c>
      <c r="S606" s="362"/>
      <c r="T606" s="512">
        <v>39144</v>
      </c>
      <c r="U606" s="298"/>
      <c r="V606" s="88">
        <f t="shared" si="873"/>
        <v>0</v>
      </c>
      <c r="W606" s="507">
        <v>3262000</v>
      </c>
      <c r="X606" s="347">
        <v>1.32E-2</v>
      </c>
      <c r="Y606" s="88">
        <f t="shared" si="893"/>
        <v>43058.400000000001</v>
      </c>
      <c r="Z606" s="88"/>
      <c r="AA606" s="512">
        <v>43058.400000000001</v>
      </c>
      <c r="AB606" s="515"/>
      <c r="AC606" s="88">
        <f t="shared" si="875"/>
        <v>0</v>
      </c>
      <c r="AD606" s="507">
        <v>3262000</v>
      </c>
      <c r="AE606" s="514">
        <v>1.452E-2</v>
      </c>
      <c r="AF606" s="88">
        <f t="shared" si="890"/>
        <v>47364.24</v>
      </c>
      <c r="AG606" s="88"/>
      <c r="AH606" s="518">
        <v>47364.24</v>
      </c>
      <c r="AI606" s="520"/>
      <c r="AJ606" s="88">
        <f t="shared" si="894"/>
        <v>0</v>
      </c>
      <c r="AK606" s="507">
        <v>3262000</v>
      </c>
      <c r="AL606" s="347">
        <v>1.5972E-2</v>
      </c>
      <c r="AM606" s="88">
        <f t="shared" si="891"/>
        <v>52100.663999999997</v>
      </c>
      <c r="AN606" s="519"/>
      <c r="AO606" s="518">
        <v>52100.66</v>
      </c>
      <c r="AP606" s="515"/>
      <c r="AQ606" s="88">
        <v>0</v>
      </c>
      <c r="AR606" s="507">
        <v>3262000</v>
      </c>
      <c r="AS606" s="347">
        <v>1.7569000000000001E-2</v>
      </c>
      <c r="AT606" s="88">
        <f t="shared" si="892"/>
        <v>57310.078000000001</v>
      </c>
      <c r="AU606" s="88"/>
      <c r="AV606" s="518">
        <v>57310.080000000002</v>
      </c>
      <c r="AW606" s="515"/>
      <c r="AX606" s="88">
        <v>0</v>
      </c>
      <c r="AY606" s="507">
        <v>3262000</v>
      </c>
      <c r="AZ606" s="521">
        <v>1.8797999999999999E-2</v>
      </c>
      <c r="BA606" s="194">
        <f t="shared" si="895"/>
        <v>61319.075999999994</v>
      </c>
      <c r="BB606" s="246"/>
      <c r="BC606" s="142">
        <v>50827.38</v>
      </c>
      <c r="BD606" s="515"/>
      <c r="BE606" s="194">
        <f t="shared" si="881"/>
        <v>10491.695999999996</v>
      </c>
      <c r="BF606" s="261">
        <v>2630000</v>
      </c>
      <c r="BG606" s="347">
        <v>1.9324999999999998E-2</v>
      </c>
      <c r="BH606" s="190">
        <f t="shared" si="882"/>
        <v>50824.749999999993</v>
      </c>
      <c r="BI606" s="88"/>
      <c r="BJ606" s="142">
        <v>50824.75</v>
      </c>
      <c r="BK606" s="204"/>
      <c r="BL606" s="190">
        <f t="shared" si="898"/>
        <v>0</v>
      </c>
      <c r="BM606" s="261">
        <v>2630000</v>
      </c>
      <c r="BN606" s="347">
        <v>2.0871000000000001E-2</v>
      </c>
      <c r="BO606" s="190">
        <f t="shared" si="896"/>
        <v>54890.73</v>
      </c>
      <c r="BP606" s="190"/>
      <c r="BQ606" s="526">
        <v>54890.73</v>
      </c>
      <c r="BR606" s="527"/>
      <c r="BS606" s="190">
        <f t="shared" si="899"/>
        <v>0</v>
      </c>
      <c r="BT606" s="261">
        <v>2630000</v>
      </c>
      <c r="BU606" s="51">
        <v>2.3376000000000001E-2</v>
      </c>
      <c r="BV606" s="190">
        <f t="shared" si="897"/>
        <v>61478.880000000005</v>
      </c>
      <c r="BW606" s="190"/>
      <c r="BX606" s="531">
        <v>61478.879999999997</v>
      </c>
      <c r="BY606" s="527"/>
      <c r="BZ606" s="190">
        <f t="shared" si="902"/>
        <v>7.2759576141834259E-12</v>
      </c>
      <c r="CA606" s="419">
        <v>2630000</v>
      </c>
      <c r="CB606" s="42">
        <v>2.4778000000000001E-2</v>
      </c>
      <c r="CC606" s="194">
        <f t="shared" si="900"/>
        <v>65166.140000000007</v>
      </c>
      <c r="CD606" s="190"/>
      <c r="CE606" s="142">
        <v>75657.84</v>
      </c>
      <c r="CF606" s="204"/>
      <c r="CG606" s="208">
        <f t="shared" si="901"/>
        <v>-10491.69999999999</v>
      </c>
      <c r="CH606" s="208"/>
      <c r="CI606" s="208"/>
      <c r="CJ606" s="208"/>
      <c r="CK606" s="208"/>
      <c r="CL606" s="223"/>
      <c r="CM606" s="224"/>
      <c r="CN606" s="208"/>
      <c r="CO606" s="469"/>
      <c r="CP606" s="220">
        <f t="shared" si="850"/>
        <v>-3.999999986262992E-3</v>
      </c>
      <c r="CQ606" s="221">
        <v>0</v>
      </c>
      <c r="CR606" s="61"/>
    </row>
    <row r="607" spans="1:98" s="7" customFormat="1">
      <c r="A607" s="51" t="s">
        <v>1453</v>
      </c>
      <c r="B607" s="537" t="s">
        <v>1405</v>
      </c>
      <c r="C607" s="61" t="s">
        <v>1385</v>
      </c>
      <c r="D607" s="388" t="s">
        <v>1253</v>
      </c>
      <c r="E607" s="499">
        <v>1459</v>
      </c>
      <c r="F607" s="267"/>
      <c r="G607" s="61" t="s">
        <v>98</v>
      </c>
      <c r="H607" s="234" t="s">
        <v>1454</v>
      </c>
      <c r="I607" s="52"/>
      <c r="J607" s="500"/>
      <c r="K607" s="72">
        <f t="shared" si="870"/>
        <v>0</v>
      </c>
      <c r="L607" s="194"/>
      <c r="M607" s="505"/>
      <c r="N607" s="506"/>
      <c r="O607" s="75">
        <f t="shared" si="871"/>
        <v>0</v>
      </c>
      <c r="P607" s="508">
        <v>0</v>
      </c>
      <c r="Q607" s="504"/>
      <c r="R607" s="88">
        <f t="shared" si="872"/>
        <v>0</v>
      </c>
      <c r="S607" s="362"/>
      <c r="T607" s="512"/>
      <c r="U607" s="298"/>
      <c r="V607" s="88">
        <f t="shared" si="873"/>
        <v>0</v>
      </c>
      <c r="W607" s="507"/>
      <c r="X607" s="347">
        <v>1.32E-2</v>
      </c>
      <c r="Y607" s="88">
        <f t="shared" si="893"/>
        <v>0</v>
      </c>
      <c r="Z607" s="88"/>
      <c r="AA607" s="512"/>
      <c r="AB607" s="515"/>
      <c r="AC607" s="88">
        <f t="shared" si="875"/>
        <v>0</v>
      </c>
      <c r="AD607" s="507"/>
      <c r="AE607" s="514">
        <v>1.452E-2</v>
      </c>
      <c r="AF607" s="88">
        <f t="shared" si="890"/>
        <v>0</v>
      </c>
      <c r="AG607" s="88"/>
      <c r="AH607" s="518"/>
      <c r="AI607" s="520"/>
      <c r="AJ607" s="88">
        <f t="shared" si="894"/>
        <v>0</v>
      </c>
      <c r="AK607" s="507"/>
      <c r="AL607" s="347">
        <v>1.5972E-2</v>
      </c>
      <c r="AM607" s="88">
        <f t="shared" si="891"/>
        <v>0</v>
      </c>
      <c r="AN607" s="519"/>
      <c r="AO607" s="518"/>
      <c r="AP607" s="515"/>
      <c r="AQ607" s="88">
        <f t="shared" ref="AQ607:AQ608" si="903">AM607-AO607-AN607</f>
        <v>0</v>
      </c>
      <c r="AR607" s="507"/>
      <c r="AS607" s="347">
        <v>1.7569000000000001E-2</v>
      </c>
      <c r="AT607" s="88">
        <f t="shared" si="892"/>
        <v>0</v>
      </c>
      <c r="AU607" s="88"/>
      <c r="AV607" s="518"/>
      <c r="AW607" s="515"/>
      <c r="AX607" s="88">
        <f t="shared" ref="AX607:AX608" si="904">AT607-AV607-AU607</f>
        <v>0</v>
      </c>
      <c r="AY607" s="507"/>
      <c r="AZ607" s="521"/>
      <c r="BA607" s="194">
        <f t="shared" si="895"/>
        <v>0</v>
      </c>
      <c r="BB607" s="246"/>
      <c r="BC607" s="142"/>
      <c r="BD607" s="515"/>
      <c r="BE607" s="194">
        <f t="shared" si="881"/>
        <v>0</v>
      </c>
      <c r="BF607" s="261">
        <v>50000</v>
      </c>
      <c r="BG607" s="347">
        <v>1.9324999999999998E-2</v>
      </c>
      <c r="BH607" s="190">
        <f t="shared" si="882"/>
        <v>966.24999999999989</v>
      </c>
      <c r="BI607" s="88"/>
      <c r="BJ607" s="142"/>
      <c r="BK607" s="204"/>
      <c r="BL607" s="190">
        <f t="shared" si="898"/>
        <v>966.24999999999989</v>
      </c>
      <c r="BM607" s="261">
        <v>50000</v>
      </c>
      <c r="BN607" s="347">
        <v>2.0871000000000001E-2</v>
      </c>
      <c r="BO607" s="190">
        <f t="shared" si="896"/>
        <v>1043.55</v>
      </c>
      <c r="BP607" s="190"/>
      <c r="BQ607" s="526">
        <v>1043.55</v>
      </c>
      <c r="BR607" s="527"/>
      <c r="BS607" s="190">
        <f t="shared" si="899"/>
        <v>0</v>
      </c>
      <c r="BT607" s="261">
        <v>50000</v>
      </c>
      <c r="BU607" s="51">
        <v>2.3376000000000001E-2</v>
      </c>
      <c r="BV607" s="190">
        <f t="shared" si="897"/>
        <v>1168.8</v>
      </c>
      <c r="BW607" s="190"/>
      <c r="BX607" s="531">
        <v>2135.0500000000002</v>
      </c>
      <c r="BY607" s="527"/>
      <c r="BZ607" s="190">
        <f t="shared" si="902"/>
        <v>-966.25000000000023</v>
      </c>
      <c r="CA607" s="454">
        <v>50000</v>
      </c>
      <c r="CB607" s="42">
        <v>2.4778000000000001E-2</v>
      </c>
      <c r="CC607" s="194">
        <f t="shared" si="900"/>
        <v>1238.9000000000001</v>
      </c>
      <c r="CD607" s="190"/>
      <c r="CE607" s="142">
        <v>1238.9000000000001</v>
      </c>
      <c r="CF607" s="204"/>
      <c r="CG607" s="194">
        <f t="shared" si="901"/>
        <v>0</v>
      </c>
      <c r="CH607" s="194"/>
      <c r="CI607" s="194"/>
      <c r="CJ607" s="194"/>
      <c r="CK607" s="194"/>
      <c r="CL607" s="142"/>
      <c r="CM607" s="218"/>
      <c r="CN607" s="194"/>
      <c r="CO607" s="469"/>
      <c r="CP607" s="220">
        <f t="shared" si="850"/>
        <v>-3.4106051316484809E-13</v>
      </c>
      <c r="CQ607" s="221">
        <v>0</v>
      </c>
      <c r="CR607" s="501"/>
      <c r="CS607" s="535"/>
    </row>
    <row r="608" spans="1:98" s="7" customFormat="1" ht="30">
      <c r="A608" s="51" t="s">
        <v>1455</v>
      </c>
      <c r="B608" s="364" t="s">
        <v>632</v>
      </c>
      <c r="C608" s="61" t="s">
        <v>1385</v>
      </c>
      <c r="D608" s="388" t="s">
        <v>1253</v>
      </c>
      <c r="E608" s="234">
        <v>1460</v>
      </c>
      <c r="F608" s="267"/>
      <c r="G608" s="42" t="s">
        <v>309</v>
      </c>
      <c r="H608" s="499" t="s">
        <v>1456</v>
      </c>
      <c r="I608" s="43"/>
      <c r="J608" s="500"/>
      <c r="K608" s="72">
        <f t="shared" si="870"/>
        <v>0</v>
      </c>
      <c r="L608" s="194"/>
      <c r="M608" s="505"/>
      <c r="N608" s="506"/>
      <c r="O608" s="75">
        <f t="shared" si="871"/>
        <v>0</v>
      </c>
      <c r="P608" s="88"/>
      <c r="Q608" s="504">
        <v>1.2E-2</v>
      </c>
      <c r="R608" s="88">
        <f t="shared" si="872"/>
        <v>0</v>
      </c>
      <c r="S608" s="362"/>
      <c r="T608" s="512"/>
      <c r="U608" s="298"/>
      <c r="V608" s="88">
        <f t="shared" si="873"/>
        <v>0</v>
      </c>
      <c r="W608" s="507"/>
      <c r="X608" s="347">
        <v>1.32E-2</v>
      </c>
      <c r="Y608" s="88">
        <f t="shared" si="893"/>
        <v>0</v>
      </c>
      <c r="Z608" s="88"/>
      <c r="AA608" s="512"/>
      <c r="AB608" s="515"/>
      <c r="AC608" s="88">
        <f t="shared" si="875"/>
        <v>0</v>
      </c>
      <c r="AD608" s="507"/>
      <c r="AE608" s="514">
        <v>1.452E-2</v>
      </c>
      <c r="AF608" s="88">
        <f t="shared" si="890"/>
        <v>0</v>
      </c>
      <c r="AG608" s="88"/>
      <c r="AH608" s="518"/>
      <c r="AI608" s="515"/>
      <c r="AJ608" s="88">
        <f t="shared" si="894"/>
        <v>0</v>
      </c>
      <c r="AK608" s="507"/>
      <c r="AL608" s="347">
        <v>1.5972E-2</v>
      </c>
      <c r="AM608" s="88">
        <f t="shared" si="891"/>
        <v>0</v>
      </c>
      <c r="AN608" s="519"/>
      <c r="AO608" s="518"/>
      <c r="AP608" s="515"/>
      <c r="AQ608" s="88">
        <f t="shared" si="903"/>
        <v>0</v>
      </c>
      <c r="AR608" s="507"/>
      <c r="AS608" s="347">
        <v>1.7569000000000001E-2</v>
      </c>
      <c r="AT608" s="88">
        <f t="shared" si="892"/>
        <v>0</v>
      </c>
      <c r="AU608" s="88"/>
      <c r="AV608" s="518"/>
      <c r="AW608" s="515"/>
      <c r="AX608" s="88">
        <f t="shared" si="904"/>
        <v>0</v>
      </c>
      <c r="AY608" s="507">
        <v>1160000</v>
      </c>
      <c r="AZ608" s="521">
        <v>9.3989999999999994E-3</v>
      </c>
      <c r="BA608" s="194">
        <f t="shared" si="895"/>
        <v>10902.84</v>
      </c>
      <c r="BB608" s="246">
        <f>(AY608*AZ608)*75%</f>
        <v>8177.13</v>
      </c>
      <c r="BC608" s="142">
        <v>14392.9</v>
      </c>
      <c r="BD608" s="515"/>
      <c r="BE608" s="194">
        <v>0</v>
      </c>
      <c r="BF608" s="261">
        <v>1160000</v>
      </c>
      <c r="BG608" s="347">
        <v>1.9324999999999998E-2</v>
      </c>
      <c r="BH608" s="190">
        <f t="shared" si="882"/>
        <v>22416.999999999996</v>
      </c>
      <c r="BI608" s="88"/>
      <c r="BJ608" s="142">
        <v>22417</v>
      </c>
      <c r="BK608" s="204"/>
      <c r="BL608" s="190">
        <f t="shared" si="898"/>
        <v>0</v>
      </c>
      <c r="BM608" s="261">
        <v>1160000</v>
      </c>
      <c r="BN608" s="347">
        <v>2.0871000000000001E-2</v>
      </c>
      <c r="BO608" s="190">
        <f t="shared" si="896"/>
        <v>24210.36</v>
      </c>
      <c r="BP608" s="190"/>
      <c r="BQ608" s="526">
        <v>24210.36</v>
      </c>
      <c r="BR608" s="527"/>
      <c r="BS608" s="190">
        <f t="shared" si="899"/>
        <v>0</v>
      </c>
      <c r="BT608" s="261">
        <v>1160000</v>
      </c>
      <c r="BU608" s="51">
        <v>2.3376000000000001E-2</v>
      </c>
      <c r="BV608" s="190">
        <f t="shared" si="897"/>
        <v>27116.16</v>
      </c>
      <c r="BW608" s="190"/>
      <c r="BX608" s="531">
        <v>27116.16</v>
      </c>
      <c r="BY608" s="527"/>
      <c r="BZ608" s="190">
        <f t="shared" si="902"/>
        <v>0</v>
      </c>
      <c r="CA608" s="419">
        <v>1160000</v>
      </c>
      <c r="CB608" s="42">
        <v>2.4778000000000001E-2</v>
      </c>
      <c r="CC608" s="194">
        <f t="shared" si="900"/>
        <v>28742.480000000003</v>
      </c>
      <c r="CD608" s="190"/>
      <c r="CE608" s="142">
        <v>28742.48</v>
      </c>
      <c r="CF608" s="204"/>
      <c r="CG608" s="194">
        <f t="shared" si="901"/>
        <v>0</v>
      </c>
      <c r="CH608" s="194"/>
      <c r="CI608" s="194"/>
      <c r="CJ608" s="194"/>
      <c r="CK608" s="194"/>
      <c r="CL608" s="142"/>
      <c r="CM608" s="218"/>
      <c r="CN608" s="194"/>
      <c r="CO608" s="469"/>
      <c r="CP608" s="220">
        <f t="shared" si="850"/>
        <v>0</v>
      </c>
      <c r="CQ608" s="221"/>
      <c r="CR608" s="501"/>
      <c r="CS608" s="227" t="s">
        <v>42</v>
      </c>
    </row>
    <row r="609" spans="1:97" s="7" customFormat="1">
      <c r="A609" s="42" t="s">
        <v>1457</v>
      </c>
      <c r="B609" s="364" t="s">
        <v>632</v>
      </c>
      <c r="C609" s="61" t="s">
        <v>1385</v>
      </c>
      <c r="D609" s="388" t="s">
        <v>1253</v>
      </c>
      <c r="E609" s="234">
        <v>1632</v>
      </c>
      <c r="F609" s="501"/>
      <c r="G609" s="61" t="s">
        <v>98</v>
      </c>
      <c r="H609" s="499" t="s">
        <v>1458</v>
      </c>
      <c r="I609" s="501"/>
      <c r="J609" s="500"/>
      <c r="K609" s="72">
        <f t="shared" si="870"/>
        <v>0</v>
      </c>
      <c r="L609" s="194"/>
      <c r="M609" s="505"/>
      <c r="N609" s="506"/>
      <c r="O609" s="75">
        <f t="shared" si="871"/>
        <v>0</v>
      </c>
      <c r="P609" s="88"/>
      <c r="Q609" s="504"/>
      <c r="R609" s="88"/>
      <c r="S609" s="362"/>
      <c r="T609" s="512"/>
      <c r="U609" s="298"/>
      <c r="V609" s="88">
        <f t="shared" si="873"/>
        <v>0</v>
      </c>
      <c r="W609" s="507"/>
      <c r="X609" s="347"/>
      <c r="Y609" s="88"/>
      <c r="Z609" s="88"/>
      <c r="AA609" s="512"/>
      <c r="AB609" s="515"/>
      <c r="AC609" s="88">
        <f t="shared" si="875"/>
        <v>0</v>
      </c>
      <c r="AD609" s="507"/>
      <c r="AE609" s="514"/>
      <c r="AF609" s="88"/>
      <c r="AG609" s="88"/>
      <c r="AH609" s="518"/>
      <c r="AI609" s="515"/>
      <c r="AJ609" s="88">
        <f t="shared" si="894"/>
        <v>0</v>
      </c>
      <c r="AK609" s="507"/>
      <c r="AL609" s="347"/>
      <c r="AM609" s="88"/>
      <c r="AN609" s="519"/>
      <c r="AO609" s="518"/>
      <c r="AP609" s="515"/>
      <c r="AQ609" s="88"/>
      <c r="AR609" s="507"/>
      <c r="AS609" s="347"/>
      <c r="AT609" s="88"/>
      <c r="AU609" s="88"/>
      <c r="AV609" s="518"/>
      <c r="AW609" s="515"/>
      <c r="AX609" s="88">
        <v>0</v>
      </c>
      <c r="AY609" s="507"/>
      <c r="AZ609" s="521"/>
      <c r="BA609" s="194">
        <f t="shared" si="895"/>
        <v>0</v>
      </c>
      <c r="BB609" s="246"/>
      <c r="BC609" s="142"/>
      <c r="BD609" s="515"/>
      <c r="BE609" s="194"/>
      <c r="BF609" s="261">
        <v>1000</v>
      </c>
      <c r="BG609" s="347">
        <v>6.0200000000000002E-3</v>
      </c>
      <c r="BH609" s="190">
        <f t="shared" si="882"/>
        <v>6.0200000000000005</v>
      </c>
      <c r="BI609" s="542">
        <v>6.02</v>
      </c>
      <c r="BJ609" s="142"/>
      <c r="BK609" s="204"/>
      <c r="BL609" s="190">
        <v>0</v>
      </c>
      <c r="BM609" s="261">
        <v>1000</v>
      </c>
      <c r="BN609" s="347">
        <v>6.502E-3</v>
      </c>
      <c r="BO609" s="190">
        <f t="shared" si="896"/>
        <v>6.5019999999999998</v>
      </c>
      <c r="BP609" s="190">
        <v>6.5</v>
      </c>
      <c r="BQ609" s="526"/>
      <c r="BR609" s="527"/>
      <c r="BS609" s="190">
        <v>0</v>
      </c>
      <c r="BT609" s="261">
        <v>1000</v>
      </c>
      <c r="BU609" s="51">
        <v>7.2820000000000003E-3</v>
      </c>
      <c r="BV609" s="190">
        <f t="shared" si="897"/>
        <v>7.282</v>
      </c>
      <c r="BW609" s="190">
        <v>7.28</v>
      </c>
      <c r="BX609" s="531"/>
      <c r="BY609" s="527"/>
      <c r="BZ609" s="190">
        <v>0</v>
      </c>
      <c r="CA609" s="376">
        <v>1000</v>
      </c>
      <c r="CB609" s="501">
        <v>2.4778000000000001E-2</v>
      </c>
      <c r="CC609" s="194">
        <f t="shared" si="900"/>
        <v>24.778000000000002</v>
      </c>
      <c r="CD609" s="190"/>
      <c r="CE609" s="142"/>
      <c r="CF609" s="204"/>
      <c r="CG609" s="194">
        <f t="shared" si="901"/>
        <v>24.778000000000002</v>
      </c>
      <c r="CH609" s="194"/>
      <c r="CI609" s="194"/>
      <c r="CJ609" s="194"/>
      <c r="CK609" s="194"/>
      <c r="CL609" s="222">
        <v>24.78</v>
      </c>
      <c r="CM609" s="218"/>
      <c r="CN609" s="194">
        <f>CJ609-CK609-CL609</f>
        <v>-24.78</v>
      </c>
      <c r="CO609" s="469"/>
      <c r="CP609" s="220">
        <f t="shared" si="850"/>
        <v>-1.9999999999988916E-3</v>
      </c>
      <c r="CQ609" s="220">
        <f>CP609</f>
        <v>-1.9999999999988916E-3</v>
      </c>
      <c r="CR609" s="501"/>
      <c r="CS609" s="535"/>
    </row>
    <row r="610" spans="1:97" s="7" customFormat="1">
      <c r="A610" s="51" t="s">
        <v>1459</v>
      </c>
      <c r="B610" s="537" t="s">
        <v>115</v>
      </c>
      <c r="C610" s="61" t="s">
        <v>1385</v>
      </c>
      <c r="D610" s="388" t="s">
        <v>1253</v>
      </c>
      <c r="E610" s="499">
        <v>1627</v>
      </c>
      <c r="F610" s="267"/>
      <c r="G610" s="61" t="s">
        <v>98</v>
      </c>
      <c r="H610" s="234" t="s">
        <v>1460</v>
      </c>
      <c r="I610" s="52"/>
      <c r="J610" s="500"/>
      <c r="K610" s="72">
        <f t="shared" si="870"/>
        <v>0</v>
      </c>
      <c r="L610" s="194"/>
      <c r="M610" s="505"/>
      <c r="N610" s="506"/>
      <c r="O610" s="75">
        <f t="shared" si="871"/>
        <v>0</v>
      </c>
      <c r="P610" s="508">
        <v>0</v>
      </c>
      <c r="Q610" s="504">
        <v>1.2E-2</v>
      </c>
      <c r="R610" s="88">
        <f t="shared" ref="R610:R611" si="905">P610*Q610</f>
        <v>0</v>
      </c>
      <c r="S610" s="362"/>
      <c r="T610" s="512"/>
      <c r="U610" s="298"/>
      <c r="V610" s="88">
        <f t="shared" si="873"/>
        <v>0</v>
      </c>
      <c r="W610" s="507">
        <v>13500</v>
      </c>
      <c r="X610" s="347">
        <v>1.32E-2</v>
      </c>
      <c r="Y610" s="88">
        <f>W610*X610</f>
        <v>178.2</v>
      </c>
      <c r="Z610" s="88"/>
      <c r="AA610" s="512"/>
      <c r="AB610" s="515"/>
      <c r="AC610" s="88">
        <f t="shared" si="875"/>
        <v>178.2</v>
      </c>
      <c r="AD610" s="507">
        <v>13500</v>
      </c>
      <c r="AE610" s="514">
        <v>1.452E-2</v>
      </c>
      <c r="AF610" s="88">
        <f>AD610*AE610</f>
        <v>196.02</v>
      </c>
      <c r="AG610" s="88"/>
      <c r="AH610" s="518"/>
      <c r="AI610" s="520"/>
      <c r="AJ610" s="88">
        <f t="shared" si="894"/>
        <v>196.02</v>
      </c>
      <c r="AK610" s="507">
        <v>13500</v>
      </c>
      <c r="AL610" s="347">
        <v>1.5972E-2</v>
      </c>
      <c r="AM610" s="88">
        <f>AK610*AL610</f>
        <v>215.62200000000001</v>
      </c>
      <c r="AN610" s="519"/>
      <c r="AO610" s="518"/>
      <c r="AP610" s="515"/>
      <c r="AQ610" s="88">
        <f>AM610-AO610-AN610</f>
        <v>215.62200000000001</v>
      </c>
      <c r="AR610" s="507">
        <v>13500</v>
      </c>
      <c r="AS610" s="347">
        <v>1.7569000000000001E-2</v>
      </c>
      <c r="AT610" s="88">
        <f>AR610*AS610</f>
        <v>237.18150000000003</v>
      </c>
      <c r="AU610" s="88"/>
      <c r="AV610" s="518"/>
      <c r="AW610" s="515"/>
      <c r="AX610" s="88">
        <f>AT610-AV610-AU610</f>
        <v>237.18150000000003</v>
      </c>
      <c r="AY610" s="507">
        <v>13500</v>
      </c>
      <c r="AZ610" s="521">
        <v>1.8797999999999999E-2</v>
      </c>
      <c r="BA610" s="194">
        <f t="shared" si="895"/>
        <v>253.773</v>
      </c>
      <c r="BB610" s="246"/>
      <c r="BC610" s="142"/>
      <c r="BD610" s="515"/>
      <c r="BE610" s="194">
        <f>BA610-BC610-BB610</f>
        <v>253.773</v>
      </c>
      <c r="BF610" s="261">
        <v>1000</v>
      </c>
      <c r="BG610" s="347">
        <v>1.9324999999999998E-2</v>
      </c>
      <c r="BH610" s="190">
        <f t="shared" si="882"/>
        <v>19.324999999999999</v>
      </c>
      <c r="BI610" s="88"/>
      <c r="BJ610" s="142"/>
      <c r="BK610" s="204"/>
      <c r="BL610" s="190">
        <f>BH610-BI610-BJ610</f>
        <v>19.324999999999999</v>
      </c>
      <c r="BM610" s="261">
        <v>1000</v>
      </c>
      <c r="BN610" s="347">
        <v>2.0871000000000001E-2</v>
      </c>
      <c r="BO610" s="190">
        <f t="shared" si="896"/>
        <v>20.871000000000002</v>
      </c>
      <c r="BP610" s="190"/>
      <c r="BQ610" s="526">
        <v>20.870999999999999</v>
      </c>
      <c r="BR610" s="527"/>
      <c r="BS610" s="190">
        <f>BO610-BP610-BQ610</f>
        <v>0</v>
      </c>
      <c r="BT610" s="261">
        <v>1000</v>
      </c>
      <c r="BU610" s="51">
        <v>2.3376000000000001E-2</v>
      </c>
      <c r="BV610" s="190">
        <f t="shared" si="897"/>
        <v>23.376000000000001</v>
      </c>
      <c r="BW610" s="190"/>
      <c r="BX610" s="531">
        <v>1123.5</v>
      </c>
      <c r="BY610" s="527"/>
      <c r="BZ610" s="190">
        <f>BV610-BX610-BW610</f>
        <v>-1100.124</v>
      </c>
      <c r="CA610" s="454">
        <v>1000</v>
      </c>
      <c r="CB610" s="42">
        <v>2.4778000000000001E-2</v>
      </c>
      <c r="CC610" s="194">
        <f t="shared" si="900"/>
        <v>24.778000000000002</v>
      </c>
      <c r="CD610" s="190"/>
      <c r="CE610" s="142">
        <v>24.777999999999999</v>
      </c>
      <c r="CF610" s="204"/>
      <c r="CG610" s="194">
        <f t="shared" si="901"/>
        <v>0</v>
      </c>
      <c r="CH610" s="194"/>
      <c r="CI610" s="194"/>
      <c r="CJ610" s="194"/>
      <c r="CK610" s="194"/>
      <c r="CL610" s="142"/>
      <c r="CM610" s="218"/>
      <c r="CN610" s="194"/>
      <c r="CO610" s="469"/>
      <c r="CP610" s="220">
        <f t="shared" si="850"/>
        <v>-2.499999999827196E-3</v>
      </c>
      <c r="CQ610" s="221">
        <v>0</v>
      </c>
      <c r="CR610" s="501"/>
      <c r="CS610" s="535"/>
    </row>
    <row r="611" spans="1:97" s="7" customFormat="1">
      <c r="A611" s="51" t="s">
        <v>1461</v>
      </c>
      <c r="B611" s="364" t="s">
        <v>1462</v>
      </c>
      <c r="C611" s="61" t="s">
        <v>1385</v>
      </c>
      <c r="D611" s="388" t="s">
        <v>1253</v>
      </c>
      <c r="E611" s="234">
        <v>1633</v>
      </c>
      <c r="F611" s="267"/>
      <c r="G611" s="49" t="s">
        <v>45</v>
      </c>
      <c r="H611" s="234" t="s">
        <v>1463</v>
      </c>
      <c r="I611" s="43"/>
      <c r="J611" s="500"/>
      <c r="K611" s="72">
        <f t="shared" si="870"/>
        <v>0</v>
      </c>
      <c r="L611" s="194"/>
      <c r="M611" s="505"/>
      <c r="N611" s="506"/>
      <c r="O611" s="75">
        <f t="shared" si="871"/>
        <v>0</v>
      </c>
      <c r="P611" s="88">
        <v>50000</v>
      </c>
      <c r="Q611" s="504">
        <v>1.2E-2</v>
      </c>
      <c r="R611" s="88">
        <f t="shared" si="905"/>
        <v>600</v>
      </c>
      <c r="S611" s="362"/>
      <c r="T611" s="512">
        <v>600</v>
      </c>
      <c r="U611" s="298"/>
      <c r="V611" s="88">
        <f t="shared" si="873"/>
        <v>0</v>
      </c>
      <c r="W611" s="507">
        <v>50000</v>
      </c>
      <c r="X611" s="347">
        <v>1.32E-2</v>
      </c>
      <c r="Y611" s="88">
        <f>W611*X611</f>
        <v>660</v>
      </c>
      <c r="Z611" s="88"/>
      <c r="AA611" s="512">
        <v>660</v>
      </c>
      <c r="AB611" s="515"/>
      <c r="AC611" s="88">
        <f t="shared" si="875"/>
        <v>0</v>
      </c>
      <c r="AD611" s="507">
        <v>50000</v>
      </c>
      <c r="AE611" s="514">
        <v>1.452E-2</v>
      </c>
      <c r="AF611" s="88">
        <f>AD611*AE611</f>
        <v>726</v>
      </c>
      <c r="AG611" s="88"/>
      <c r="AH611" s="518">
        <v>726</v>
      </c>
      <c r="AI611" s="515"/>
      <c r="AJ611" s="88">
        <f t="shared" si="894"/>
        <v>0</v>
      </c>
      <c r="AK611" s="507">
        <v>50000</v>
      </c>
      <c r="AL611" s="347">
        <v>1.5972E-2</v>
      </c>
      <c r="AM611" s="88">
        <f>AK611*AL611</f>
        <v>798.6</v>
      </c>
      <c r="AN611" s="519"/>
      <c r="AO611" s="518">
        <v>798.6</v>
      </c>
      <c r="AP611" s="515"/>
      <c r="AQ611" s="88">
        <f>AM611-AO611-AN611</f>
        <v>0</v>
      </c>
      <c r="AR611" s="507">
        <v>50000</v>
      </c>
      <c r="AS611" s="347">
        <v>1.7569000000000001E-2</v>
      </c>
      <c r="AT611" s="88">
        <f>AR611*AS611</f>
        <v>878.45</v>
      </c>
      <c r="AU611" s="88"/>
      <c r="AV611" s="518">
        <v>878.45</v>
      </c>
      <c r="AW611" s="515"/>
      <c r="AX611" s="88">
        <f>AT611-AV611-AU611</f>
        <v>0</v>
      </c>
      <c r="AY611" s="507">
        <v>50000</v>
      </c>
      <c r="AZ611" s="521">
        <v>1.8797999999999999E-2</v>
      </c>
      <c r="BA611" s="194">
        <f t="shared" si="895"/>
        <v>939.9</v>
      </c>
      <c r="BB611" s="246"/>
      <c r="BC611" s="142">
        <v>1159.56</v>
      </c>
      <c r="BD611" s="515"/>
      <c r="BE611" s="194">
        <f>BA611-BC611-BB611</f>
        <v>-219.65999999999997</v>
      </c>
      <c r="BF611" s="261">
        <v>60000</v>
      </c>
      <c r="BG611" s="347">
        <v>1.9324999999999998E-2</v>
      </c>
      <c r="BH611" s="190">
        <f t="shared" si="882"/>
        <v>1159.5</v>
      </c>
      <c r="BI611" s="88"/>
      <c r="BJ611" s="142">
        <v>1159.5</v>
      </c>
      <c r="BK611" s="204"/>
      <c r="BL611" s="190">
        <f>BH611-BI611-BJ611</f>
        <v>0</v>
      </c>
      <c r="BM611" s="261">
        <v>60000</v>
      </c>
      <c r="BN611" s="347">
        <v>2.0871000000000001E-2</v>
      </c>
      <c r="BO611" s="190">
        <f t="shared" si="896"/>
        <v>1252.26</v>
      </c>
      <c r="BP611" s="190"/>
      <c r="BQ611" s="526">
        <v>1252.26</v>
      </c>
      <c r="BR611" s="527"/>
      <c r="BS611" s="190">
        <f>BO611-BP611-BQ611</f>
        <v>0</v>
      </c>
      <c r="BT611" s="261">
        <v>60000</v>
      </c>
      <c r="BU611" s="51">
        <v>2.3376000000000001E-2</v>
      </c>
      <c r="BV611" s="190">
        <f t="shared" si="897"/>
        <v>1402.56</v>
      </c>
      <c r="BW611" s="190"/>
      <c r="BX611" s="531">
        <v>1402.56</v>
      </c>
      <c r="BY611" s="527"/>
      <c r="BZ611" s="190">
        <f>BV611-BX611-BW611</f>
        <v>0</v>
      </c>
      <c r="CA611" s="419">
        <v>60000</v>
      </c>
      <c r="CB611" s="42">
        <v>2.4778000000000001E-2</v>
      </c>
      <c r="CC611" s="194">
        <f t="shared" si="900"/>
        <v>1486.68</v>
      </c>
      <c r="CD611" s="190"/>
      <c r="CE611" s="142">
        <v>1486.68</v>
      </c>
      <c r="CF611" s="204"/>
      <c r="CG611" s="194">
        <f t="shared" si="901"/>
        <v>0</v>
      </c>
      <c r="CH611" s="194"/>
      <c r="CI611" s="194"/>
      <c r="CJ611" s="194"/>
      <c r="CK611" s="194"/>
      <c r="CL611" s="142"/>
      <c r="CM611" s="218"/>
      <c r="CN611" s="194"/>
      <c r="CO611" s="469"/>
      <c r="CP611" s="220">
        <f t="shared" si="850"/>
        <v>-219.65999999999997</v>
      </c>
      <c r="CQ611" s="221"/>
      <c r="CR611" s="501"/>
    </row>
    <row r="612" spans="1:97" s="7" customFormat="1">
      <c r="A612" s="51" t="s">
        <v>1464</v>
      </c>
      <c r="B612" s="364" t="s">
        <v>1465</v>
      </c>
      <c r="C612" s="61" t="s">
        <v>1385</v>
      </c>
      <c r="D612" s="388" t="s">
        <v>1253</v>
      </c>
      <c r="E612" s="234">
        <v>1834</v>
      </c>
      <c r="F612" s="267"/>
      <c r="G612" s="275" t="s">
        <v>1371</v>
      </c>
      <c r="H612" s="234"/>
      <c r="I612" s="43"/>
      <c r="J612" s="500"/>
      <c r="K612" s="72"/>
      <c r="L612" s="194"/>
      <c r="M612" s="505"/>
      <c r="N612" s="506"/>
      <c r="O612" s="75"/>
      <c r="P612" s="88"/>
      <c r="Q612" s="504"/>
      <c r="R612" s="88"/>
      <c r="S612" s="362"/>
      <c r="T612" s="512"/>
      <c r="U612" s="298"/>
      <c r="V612" s="88"/>
      <c r="W612" s="507"/>
      <c r="X612" s="347"/>
      <c r="Y612" s="88"/>
      <c r="Z612" s="88"/>
      <c r="AA612" s="512"/>
      <c r="AB612" s="515"/>
      <c r="AC612" s="88"/>
      <c r="AD612" s="507"/>
      <c r="AE612" s="514"/>
      <c r="AF612" s="88"/>
      <c r="AG612" s="88"/>
      <c r="AH612" s="518"/>
      <c r="AI612" s="515"/>
      <c r="AJ612" s="88"/>
      <c r="AK612" s="507"/>
      <c r="AL612" s="347"/>
      <c r="AM612" s="88"/>
      <c r="AN612" s="519"/>
      <c r="AO612" s="518"/>
      <c r="AP612" s="515"/>
      <c r="AQ612" s="88"/>
      <c r="AR612" s="507"/>
      <c r="AS612" s="347"/>
      <c r="AT612" s="88"/>
      <c r="AU612" s="88"/>
      <c r="AV612" s="518"/>
      <c r="AW612" s="515"/>
      <c r="AX612" s="88"/>
      <c r="AY612" s="507"/>
      <c r="AZ612" s="521"/>
      <c r="BA612" s="194"/>
      <c r="BB612" s="246"/>
      <c r="BC612" s="142"/>
      <c r="BD612" s="515"/>
      <c r="BE612" s="194"/>
      <c r="BF612" s="261"/>
      <c r="BG612" s="347"/>
      <c r="BH612" s="190"/>
      <c r="BI612" s="88"/>
      <c r="BJ612" s="142"/>
      <c r="BK612" s="204"/>
      <c r="BL612" s="190"/>
      <c r="BM612" s="261"/>
      <c r="BN612" s="347"/>
      <c r="BO612" s="190"/>
      <c r="BP612" s="190"/>
      <c r="BQ612" s="526"/>
      <c r="BR612" s="527"/>
      <c r="BS612" s="190"/>
      <c r="BT612" s="261"/>
      <c r="BU612" s="51"/>
      <c r="BV612" s="190"/>
      <c r="BW612" s="190"/>
      <c r="BX612" s="531"/>
      <c r="BY612" s="527"/>
      <c r="BZ612" s="190"/>
      <c r="CA612" s="419"/>
      <c r="CB612" s="42"/>
      <c r="CC612" s="194"/>
      <c r="CD612" s="190"/>
      <c r="CE612" s="142"/>
      <c r="CF612" s="204"/>
      <c r="CG612" s="194"/>
      <c r="CH612" s="194"/>
      <c r="CI612" s="194"/>
      <c r="CJ612" s="194"/>
      <c r="CK612" s="194"/>
      <c r="CL612" s="142"/>
      <c r="CM612" s="218"/>
      <c r="CN612" s="194"/>
      <c r="CO612" s="469"/>
      <c r="CP612" s="220">
        <f t="shared" si="850"/>
        <v>0</v>
      </c>
      <c r="CQ612" s="221"/>
      <c r="CR612" s="501"/>
      <c r="CS612" s="227" t="s">
        <v>42</v>
      </c>
    </row>
    <row r="613" spans="1:97" s="7" customFormat="1" ht="30">
      <c r="A613" s="51" t="s">
        <v>1466</v>
      </c>
      <c r="B613" s="537" t="s">
        <v>1467</v>
      </c>
      <c r="C613" s="61" t="s">
        <v>1468</v>
      </c>
      <c r="D613" s="388" t="s">
        <v>1253</v>
      </c>
      <c r="E613" s="499">
        <v>148</v>
      </c>
      <c r="F613" s="499"/>
      <c r="G613" s="49" t="s">
        <v>45</v>
      </c>
      <c r="H613" s="234" t="s">
        <v>1469</v>
      </c>
      <c r="I613" s="267"/>
      <c r="J613" s="500"/>
      <c r="K613" s="72">
        <f t="shared" ref="K613:K616" si="906">I613*J613</f>
        <v>0</v>
      </c>
      <c r="L613" s="194"/>
      <c r="M613" s="505"/>
      <c r="N613" s="506"/>
      <c r="O613" s="75">
        <f t="shared" ref="O613:O616" si="907">K613-L613-M613</f>
        <v>0</v>
      </c>
      <c r="P613" s="508">
        <v>6500</v>
      </c>
      <c r="Q613" s="234"/>
      <c r="R613" s="88">
        <f t="shared" ref="R613:R616" si="908">P613*Q613</f>
        <v>0</v>
      </c>
      <c r="S613" s="362"/>
      <c r="T613" s="512"/>
      <c r="U613" s="298"/>
      <c r="V613" s="88">
        <f t="shared" ref="V613:V616" si="909">R613-S613-T613</f>
        <v>0</v>
      </c>
      <c r="W613" s="507">
        <v>6500</v>
      </c>
      <c r="X613" s="347">
        <v>1.65E-3</v>
      </c>
      <c r="Y613" s="88">
        <f t="shared" ref="Y613:Y616" si="910">W613*X613</f>
        <v>10.725</v>
      </c>
      <c r="Z613" s="88">
        <f t="shared" ref="Z613:Z616" si="911">(W613*X613)*75%</f>
        <v>8.0437499999999993</v>
      </c>
      <c r="AA613" s="512"/>
      <c r="AB613" s="515"/>
      <c r="AC613" s="88">
        <v>10.73</v>
      </c>
      <c r="AD613" s="507">
        <v>6500</v>
      </c>
      <c r="AE613" s="347">
        <v>7.26E-3</v>
      </c>
      <c r="AF613" s="88">
        <f t="shared" ref="AF613:AF616" si="912">AD613*AE613</f>
        <v>47.19</v>
      </c>
      <c r="AG613" s="88">
        <f t="shared" ref="AG613:AG616" si="913">(AD613*AE613)*75%</f>
        <v>35.392499999999998</v>
      </c>
      <c r="AH613" s="518"/>
      <c r="AI613" s="520"/>
      <c r="AJ613" s="88">
        <f t="shared" ref="AJ613:AJ616" si="914">AF613-AG613-AH613</f>
        <v>11.797499999999999</v>
      </c>
      <c r="AK613" s="507">
        <v>6500</v>
      </c>
      <c r="AL613" s="347">
        <v>1.9970000000000001E-3</v>
      </c>
      <c r="AM613" s="88">
        <f t="shared" ref="AM613:AM616" si="915">AK613*AL613</f>
        <v>12.980500000000001</v>
      </c>
      <c r="AN613" s="519"/>
      <c r="AO613" s="518"/>
      <c r="AP613" s="515"/>
      <c r="AQ613" s="88">
        <f t="shared" ref="AQ613:AQ616" si="916">AM613-AO613-AN613</f>
        <v>12.980500000000001</v>
      </c>
      <c r="AR613" s="507">
        <v>6500</v>
      </c>
      <c r="AS613" s="347">
        <v>8.7849999999999994E-3</v>
      </c>
      <c r="AT613" s="88">
        <f t="shared" ref="AT613:AT616" si="917">AR613*AS613</f>
        <v>57.102499999999999</v>
      </c>
      <c r="AU613" s="88">
        <f>(AR613*AS613)*75%</f>
        <v>42.826875000000001</v>
      </c>
      <c r="AV613" s="518"/>
      <c r="AW613" s="515"/>
      <c r="AX613" s="88">
        <f t="shared" ref="AX613:AX616" si="918">AT613-AV613-AU613</f>
        <v>14.275624999999998</v>
      </c>
      <c r="AY613" s="507">
        <v>6500</v>
      </c>
      <c r="AZ613" s="521">
        <v>9.3989999999999994E-3</v>
      </c>
      <c r="BA613" s="194">
        <f t="shared" ref="BA613:BA616" si="919">AY613*AZ613</f>
        <v>61.093499999999999</v>
      </c>
      <c r="BB613" s="246">
        <f>(AY613*AZ613)*75%</f>
        <v>45.820124999999997</v>
      </c>
      <c r="BC613" s="142"/>
      <c r="BD613" s="515"/>
      <c r="BE613" s="194">
        <f t="shared" ref="BE613:BE616" si="920">BA613-BC613-BB613</f>
        <v>15.273375000000001</v>
      </c>
      <c r="BF613" s="261">
        <v>170000</v>
      </c>
      <c r="BG613" s="347">
        <v>6.0200000000000002E-3</v>
      </c>
      <c r="BH613" s="190">
        <f t="shared" ref="BH613:BH616" si="921">BF613*BG613</f>
        <v>1023.4</v>
      </c>
      <c r="BI613" s="88">
        <f>(BF613*BG613)*75%</f>
        <v>767.55</v>
      </c>
      <c r="BJ613" s="142">
        <v>410.67750000000001</v>
      </c>
      <c r="BK613" s="204"/>
      <c r="BL613" s="190">
        <f t="shared" ref="BL613:BL616" si="922">BH613-BI613-BJ613</f>
        <v>-154.82749999999999</v>
      </c>
      <c r="BM613" s="261">
        <v>170000</v>
      </c>
      <c r="BN613" s="347">
        <v>6.502E-3</v>
      </c>
      <c r="BO613" s="190">
        <f t="shared" ref="BO613:BO616" si="923">BM613*BN613</f>
        <v>1105.3399999999999</v>
      </c>
      <c r="BP613" s="190">
        <f>(BM613*BN613)*75%</f>
        <v>829.00499999999988</v>
      </c>
      <c r="BQ613" s="526">
        <v>276.33499999999998</v>
      </c>
      <c r="BR613" s="527"/>
      <c r="BS613" s="190">
        <f t="shared" ref="BS613:BS616" si="924">BO613-BP613-BQ613</f>
        <v>0</v>
      </c>
      <c r="BT613" s="261">
        <v>170000</v>
      </c>
      <c r="BU613" s="51">
        <v>7.2820000000000003E-3</v>
      </c>
      <c r="BV613" s="190">
        <f t="shared" ref="BV613:BV616" si="925">BT613*BU613</f>
        <v>1237.94</v>
      </c>
      <c r="BW613" s="190">
        <f>(BT613*BU613)*75%</f>
        <v>928.45500000000004</v>
      </c>
      <c r="BX613" s="531">
        <v>309.48500000000001</v>
      </c>
      <c r="BY613" s="527"/>
      <c r="BZ613" s="190">
        <f t="shared" ref="BZ613:BZ616" si="926">BV613-BX613-BW613</f>
        <v>0</v>
      </c>
      <c r="CA613" s="376">
        <v>170000</v>
      </c>
      <c r="CB613" s="42">
        <v>7.3740000000000003E-3</v>
      </c>
      <c r="CC613" s="194">
        <f t="shared" ref="CC613:CC616" si="927">CA613*CB613</f>
        <v>1253.5800000000002</v>
      </c>
      <c r="CD613" s="190">
        <f t="shared" ref="CD613:CD614" si="928">CC613*75%</f>
        <v>940.18500000000017</v>
      </c>
      <c r="CE613" s="142">
        <v>313.39499999999998</v>
      </c>
      <c r="CF613" s="204"/>
      <c r="CG613" s="194">
        <f t="shared" ref="CG613:CG616" si="929">CC613-CD613-CE613</f>
        <v>0</v>
      </c>
      <c r="CH613" s="194"/>
      <c r="CI613" s="194"/>
      <c r="CJ613" s="194"/>
      <c r="CK613" s="194"/>
      <c r="CL613" s="142"/>
      <c r="CM613" s="218"/>
      <c r="CN613" s="194"/>
      <c r="CO613" s="469"/>
      <c r="CP613" s="220">
        <f t="shared" si="850"/>
        <v>-89.770499999999984</v>
      </c>
      <c r="CQ613" s="221">
        <v>0</v>
      </c>
      <c r="CR613" s="501"/>
    </row>
    <row r="614" spans="1:97" s="7" customFormat="1" ht="30">
      <c r="A614" s="51" t="s">
        <v>1470</v>
      </c>
      <c r="B614" s="537" t="s">
        <v>1467</v>
      </c>
      <c r="C614" s="61" t="s">
        <v>1468</v>
      </c>
      <c r="D614" s="388" t="s">
        <v>1253</v>
      </c>
      <c r="E614" s="499">
        <v>150</v>
      </c>
      <c r="F614" s="499"/>
      <c r="G614" s="49" t="s">
        <v>45</v>
      </c>
      <c r="H614" s="234" t="s">
        <v>1471</v>
      </c>
      <c r="I614" s="267"/>
      <c r="J614" s="500"/>
      <c r="K614" s="72">
        <f t="shared" si="906"/>
        <v>0</v>
      </c>
      <c r="L614" s="194"/>
      <c r="M614" s="505"/>
      <c r="N614" s="506"/>
      <c r="O614" s="75">
        <f t="shared" si="907"/>
        <v>0</v>
      </c>
      <c r="P614" s="508">
        <v>109000</v>
      </c>
      <c r="Q614" s="234"/>
      <c r="R614" s="88">
        <f t="shared" si="908"/>
        <v>0</v>
      </c>
      <c r="S614" s="362"/>
      <c r="T614" s="512"/>
      <c r="U614" s="298"/>
      <c r="V614" s="88">
        <f t="shared" si="909"/>
        <v>0</v>
      </c>
      <c r="W614" s="507">
        <v>109000</v>
      </c>
      <c r="X614" s="347">
        <v>1.65E-3</v>
      </c>
      <c r="Y614" s="88">
        <f t="shared" si="910"/>
        <v>179.85</v>
      </c>
      <c r="Z614" s="88">
        <f t="shared" si="911"/>
        <v>134.88749999999999</v>
      </c>
      <c r="AA614" s="512"/>
      <c r="AB614" s="515"/>
      <c r="AC614" s="88">
        <v>179.85</v>
      </c>
      <c r="AD614" s="507">
        <v>109000</v>
      </c>
      <c r="AE614" s="347">
        <v>7.26E-3</v>
      </c>
      <c r="AF614" s="88">
        <f t="shared" si="912"/>
        <v>791.34</v>
      </c>
      <c r="AG614" s="88">
        <f t="shared" si="913"/>
        <v>593.505</v>
      </c>
      <c r="AH614" s="518"/>
      <c r="AI614" s="520"/>
      <c r="AJ614" s="88">
        <f t="shared" si="914"/>
        <v>197.83500000000004</v>
      </c>
      <c r="AK614" s="507">
        <v>109000</v>
      </c>
      <c r="AL614" s="347">
        <v>1.9970000000000001E-3</v>
      </c>
      <c r="AM614" s="88">
        <f t="shared" si="915"/>
        <v>217.673</v>
      </c>
      <c r="AN614" s="519"/>
      <c r="AO614" s="518"/>
      <c r="AP614" s="515"/>
      <c r="AQ614" s="88">
        <f t="shared" si="916"/>
        <v>217.673</v>
      </c>
      <c r="AR614" s="507">
        <v>109000</v>
      </c>
      <c r="AS614" s="347">
        <v>8.7849999999999994E-3</v>
      </c>
      <c r="AT614" s="88">
        <f t="shared" si="917"/>
        <v>957.56499999999994</v>
      </c>
      <c r="AU614" s="88">
        <f>(AR614*AS614)*75%</f>
        <v>718.17374999999993</v>
      </c>
      <c r="AV614" s="518"/>
      <c r="AW614" s="515"/>
      <c r="AX614" s="88">
        <f t="shared" si="918"/>
        <v>239.39125000000001</v>
      </c>
      <c r="AY614" s="507">
        <v>109000</v>
      </c>
      <c r="AZ614" s="521">
        <v>9.3989999999999994E-3</v>
      </c>
      <c r="BA614" s="194">
        <f t="shared" si="919"/>
        <v>1024.491</v>
      </c>
      <c r="BB614" s="246">
        <f>(AY614*AZ614)*75%</f>
        <v>768.36824999999999</v>
      </c>
      <c r="BC614" s="142"/>
      <c r="BD614" s="515"/>
      <c r="BE614" s="194">
        <f t="shared" si="920"/>
        <v>256.12275</v>
      </c>
      <c r="BF614" s="261">
        <v>410000</v>
      </c>
      <c r="BG614" s="347">
        <v>6.0200000000000002E-3</v>
      </c>
      <c r="BH614" s="190">
        <f t="shared" si="921"/>
        <v>2468.2000000000003</v>
      </c>
      <c r="BI614" s="88">
        <f>(BF614*BG614)*75%</f>
        <v>1851.15</v>
      </c>
      <c r="BJ614" s="142">
        <v>990.45749999999998</v>
      </c>
      <c r="BK614" s="204"/>
      <c r="BL614" s="190">
        <f t="shared" si="922"/>
        <v>-373.4074999999998</v>
      </c>
      <c r="BM614" s="261">
        <v>410000</v>
      </c>
      <c r="BN614" s="347">
        <v>6.502E-3</v>
      </c>
      <c r="BO614" s="190">
        <f t="shared" si="923"/>
        <v>2665.82</v>
      </c>
      <c r="BP614" s="190">
        <f>(BM614*BN614)*75%</f>
        <v>1999.3650000000002</v>
      </c>
      <c r="BQ614" s="526">
        <v>666.45500000000004</v>
      </c>
      <c r="BR614" s="527"/>
      <c r="BS614" s="190">
        <f t="shared" si="924"/>
        <v>0</v>
      </c>
      <c r="BT614" s="261">
        <v>410000</v>
      </c>
      <c r="BU614" s="51">
        <v>7.2820000000000003E-3</v>
      </c>
      <c r="BV614" s="190">
        <f t="shared" si="925"/>
        <v>2985.62</v>
      </c>
      <c r="BW614" s="190">
        <f>(BT614*BU614)*75%</f>
        <v>2239.2150000000001</v>
      </c>
      <c r="BX614" s="531">
        <v>1463.87</v>
      </c>
      <c r="BY614" s="527"/>
      <c r="BZ614" s="190">
        <f t="shared" si="926"/>
        <v>-717.46500000000015</v>
      </c>
      <c r="CA614" s="376">
        <v>410000</v>
      </c>
      <c r="CB614" s="42">
        <v>7.3740000000000003E-3</v>
      </c>
      <c r="CC614" s="194">
        <f t="shared" si="927"/>
        <v>3023.34</v>
      </c>
      <c r="CD614" s="190">
        <f t="shared" si="928"/>
        <v>2267.5050000000001</v>
      </c>
      <c r="CE614" s="142">
        <v>755.83500000000004</v>
      </c>
      <c r="CF614" s="204"/>
      <c r="CG614" s="194">
        <f t="shared" si="929"/>
        <v>0</v>
      </c>
      <c r="CH614" s="194"/>
      <c r="CI614" s="194"/>
      <c r="CJ614" s="194"/>
      <c r="CK614" s="194"/>
      <c r="CL614" s="142"/>
      <c r="CM614" s="218"/>
      <c r="CN614" s="194"/>
      <c r="CO614" s="469"/>
      <c r="CP614" s="220">
        <f t="shared" si="850"/>
        <v>-4.9999999987448973E-4</v>
      </c>
      <c r="CQ614" s="221">
        <v>0</v>
      </c>
      <c r="CR614" s="501"/>
    </row>
    <row r="615" spans="1:97" s="7" customFormat="1" ht="30">
      <c r="A615" s="51" t="s">
        <v>1472</v>
      </c>
      <c r="B615" s="364" t="s">
        <v>1467</v>
      </c>
      <c r="C615" s="61" t="s">
        <v>1468</v>
      </c>
      <c r="D615" s="388" t="s">
        <v>1253</v>
      </c>
      <c r="E615" s="499">
        <v>172</v>
      </c>
      <c r="F615" s="499"/>
      <c r="G615" s="49" t="s">
        <v>45</v>
      </c>
      <c r="H615" s="234" t="s">
        <v>1473</v>
      </c>
      <c r="I615" s="267"/>
      <c r="J615" s="500"/>
      <c r="K615" s="72">
        <f t="shared" si="906"/>
        <v>0</v>
      </c>
      <c r="L615" s="194"/>
      <c r="M615" s="505"/>
      <c r="N615" s="506"/>
      <c r="O615" s="75">
        <f t="shared" si="907"/>
        <v>0</v>
      </c>
      <c r="P615" s="508"/>
      <c r="Q615" s="504"/>
      <c r="R615" s="88">
        <f t="shared" si="908"/>
        <v>0</v>
      </c>
      <c r="S615" s="88">
        <f>(P615*Q615)*75%</f>
        <v>0</v>
      </c>
      <c r="T615" s="512"/>
      <c r="U615" s="298"/>
      <c r="V615" s="88">
        <f t="shared" si="909"/>
        <v>0</v>
      </c>
      <c r="W615" s="507">
        <v>177000</v>
      </c>
      <c r="X615" s="347">
        <v>1.65E-3</v>
      </c>
      <c r="Y615" s="88">
        <f t="shared" si="910"/>
        <v>292.05</v>
      </c>
      <c r="Z615" s="88">
        <f t="shared" si="911"/>
        <v>219.03750000000002</v>
      </c>
      <c r="AA615" s="512"/>
      <c r="AB615" s="515"/>
      <c r="AC615" s="88">
        <v>292.05</v>
      </c>
      <c r="AD615" s="507">
        <v>177000</v>
      </c>
      <c r="AE615" s="347">
        <v>7.26E-3</v>
      </c>
      <c r="AF615" s="88">
        <f t="shared" si="912"/>
        <v>1285.02</v>
      </c>
      <c r="AG615" s="88">
        <f t="shared" si="913"/>
        <v>963.76499999999999</v>
      </c>
      <c r="AH615" s="518"/>
      <c r="AI615" s="515"/>
      <c r="AJ615" s="88">
        <f t="shared" si="914"/>
        <v>321.255</v>
      </c>
      <c r="AK615" s="507">
        <v>177000</v>
      </c>
      <c r="AL615" s="347">
        <v>1.5972E-2</v>
      </c>
      <c r="AM615" s="88">
        <f t="shared" si="915"/>
        <v>2827.0439999999999</v>
      </c>
      <c r="AN615" s="519"/>
      <c r="AO615" s="518"/>
      <c r="AP615" s="515"/>
      <c r="AQ615" s="88">
        <f t="shared" si="916"/>
        <v>2827.0439999999999</v>
      </c>
      <c r="AR615" s="507">
        <v>177000</v>
      </c>
      <c r="AS615" s="347">
        <v>1.7569000000000001E-2</v>
      </c>
      <c r="AT615" s="88">
        <f t="shared" si="917"/>
        <v>3109.7130000000002</v>
      </c>
      <c r="AU615" s="88"/>
      <c r="AV615" s="518"/>
      <c r="AW615" s="515"/>
      <c r="AX615" s="88">
        <f t="shared" si="918"/>
        <v>3109.7130000000002</v>
      </c>
      <c r="AY615" s="507">
        <v>177000</v>
      </c>
      <c r="AZ615" s="521">
        <v>1.8797999999999999E-2</v>
      </c>
      <c r="BA615" s="194">
        <f t="shared" si="919"/>
        <v>3327.2459999999996</v>
      </c>
      <c r="BB615" s="246"/>
      <c r="BC615" s="142"/>
      <c r="BD615" s="515"/>
      <c r="BE615" s="194">
        <f t="shared" si="920"/>
        <v>3327.2459999999996</v>
      </c>
      <c r="BF615" s="261">
        <v>390000</v>
      </c>
      <c r="BG615" s="347">
        <v>1.9324999999999998E-2</v>
      </c>
      <c r="BH615" s="190">
        <f t="shared" si="921"/>
        <v>7536.7499999999991</v>
      </c>
      <c r="BI615" s="88"/>
      <c r="BJ615" s="142">
        <v>7537.14</v>
      </c>
      <c r="BK615" s="204"/>
      <c r="BL615" s="190">
        <f t="shared" si="922"/>
        <v>-0.39000000000123691</v>
      </c>
      <c r="BM615" s="261">
        <v>390000</v>
      </c>
      <c r="BN615" s="347">
        <v>2.0871000000000001E-2</v>
      </c>
      <c r="BO615" s="190">
        <f t="shared" si="923"/>
        <v>8139.6900000000005</v>
      </c>
      <c r="BP615" s="190"/>
      <c r="BQ615" s="526">
        <v>8139.69</v>
      </c>
      <c r="BR615" s="527"/>
      <c r="BS615" s="190">
        <f t="shared" si="924"/>
        <v>0</v>
      </c>
      <c r="BT615" s="261">
        <v>390000</v>
      </c>
      <c r="BU615" s="51">
        <v>2.3376000000000001E-2</v>
      </c>
      <c r="BV615" s="190">
        <f t="shared" si="925"/>
        <v>9116.6400000000012</v>
      </c>
      <c r="BW615" s="190"/>
      <c r="BX615" s="531">
        <v>18993.560000000001</v>
      </c>
      <c r="BY615" s="527"/>
      <c r="BZ615" s="190">
        <f t="shared" si="926"/>
        <v>-9876.92</v>
      </c>
      <c r="CA615" s="376">
        <v>390000</v>
      </c>
      <c r="CB615" s="42">
        <v>2.4778000000000001E-2</v>
      </c>
      <c r="CC615" s="194">
        <f t="shared" si="927"/>
        <v>9663.42</v>
      </c>
      <c r="CD615" s="190"/>
      <c r="CE615" s="142">
        <v>9663.42</v>
      </c>
      <c r="CF615" s="204"/>
      <c r="CG615" s="194">
        <f t="shared" si="929"/>
        <v>0</v>
      </c>
      <c r="CH615" s="194"/>
      <c r="CI615" s="194"/>
      <c r="CJ615" s="194"/>
      <c r="CK615" s="194"/>
      <c r="CL615" s="142"/>
      <c r="CM615" s="218"/>
      <c r="CN615" s="194"/>
      <c r="CO615" s="469"/>
      <c r="CP615" s="220">
        <f t="shared" si="850"/>
        <v>-2.000000002226443E-3</v>
      </c>
      <c r="CQ615" s="221">
        <v>0</v>
      </c>
      <c r="CR615" s="501"/>
    </row>
    <row r="616" spans="1:97" s="7" customFormat="1" ht="30">
      <c r="A616" s="51" t="s">
        <v>1474</v>
      </c>
      <c r="B616" s="364" t="s">
        <v>1467</v>
      </c>
      <c r="C616" s="61" t="s">
        <v>1468</v>
      </c>
      <c r="D616" s="388" t="s">
        <v>1253</v>
      </c>
      <c r="E616" s="499">
        <v>228</v>
      </c>
      <c r="F616" s="499"/>
      <c r="G616" s="49" t="s">
        <v>45</v>
      </c>
      <c r="H616" s="234" t="s">
        <v>1475</v>
      </c>
      <c r="I616" s="267"/>
      <c r="J616" s="500"/>
      <c r="K616" s="72">
        <f t="shared" si="906"/>
        <v>0</v>
      </c>
      <c r="L616" s="194"/>
      <c r="M616" s="505"/>
      <c r="N616" s="506"/>
      <c r="O616" s="75">
        <f t="shared" si="907"/>
        <v>0</v>
      </c>
      <c r="P616" s="508"/>
      <c r="Q616" s="504"/>
      <c r="R616" s="88">
        <f t="shared" si="908"/>
        <v>0</v>
      </c>
      <c r="S616" s="362"/>
      <c r="T616" s="512"/>
      <c r="U616" s="298"/>
      <c r="V616" s="88">
        <f t="shared" si="909"/>
        <v>0</v>
      </c>
      <c r="W616" s="507">
        <v>52000</v>
      </c>
      <c r="X616" s="347">
        <v>1.65E-3</v>
      </c>
      <c r="Y616" s="88">
        <f t="shared" si="910"/>
        <v>85.8</v>
      </c>
      <c r="Z616" s="88">
        <f t="shared" si="911"/>
        <v>64.349999999999994</v>
      </c>
      <c r="AA616" s="512"/>
      <c r="AB616" s="515"/>
      <c r="AC616" s="88">
        <v>85.8</v>
      </c>
      <c r="AD616" s="507">
        <v>52000</v>
      </c>
      <c r="AE616" s="347">
        <v>7.26E-3</v>
      </c>
      <c r="AF616" s="88">
        <f t="shared" si="912"/>
        <v>377.52</v>
      </c>
      <c r="AG616" s="88">
        <f t="shared" si="913"/>
        <v>283.14</v>
      </c>
      <c r="AH616" s="518"/>
      <c r="AI616" s="515"/>
      <c r="AJ616" s="88">
        <f t="shared" si="914"/>
        <v>94.38</v>
      </c>
      <c r="AK616" s="507">
        <v>52000</v>
      </c>
      <c r="AL616" s="347">
        <v>1.5972E-2</v>
      </c>
      <c r="AM616" s="88">
        <f t="shared" si="915"/>
        <v>830.54399999999998</v>
      </c>
      <c r="AN616" s="519"/>
      <c r="AO616" s="518"/>
      <c r="AP616" s="515"/>
      <c r="AQ616" s="88">
        <f t="shared" si="916"/>
        <v>830.54399999999998</v>
      </c>
      <c r="AR616" s="507">
        <v>52000</v>
      </c>
      <c r="AS616" s="347">
        <v>1.7569000000000001E-2</v>
      </c>
      <c r="AT616" s="88">
        <f t="shared" si="917"/>
        <v>913.58800000000008</v>
      </c>
      <c r="AU616" s="88"/>
      <c r="AV616" s="518"/>
      <c r="AW616" s="515"/>
      <c r="AX616" s="88">
        <f t="shared" si="918"/>
        <v>913.58800000000008</v>
      </c>
      <c r="AY616" s="507">
        <v>52000</v>
      </c>
      <c r="AZ616" s="521">
        <v>1.8797999999999999E-2</v>
      </c>
      <c r="BA616" s="194">
        <f t="shared" si="919"/>
        <v>977.49599999999998</v>
      </c>
      <c r="BB616" s="246"/>
      <c r="BC616" s="142"/>
      <c r="BD616" s="515"/>
      <c r="BE616" s="194">
        <f t="shared" si="920"/>
        <v>977.49599999999998</v>
      </c>
      <c r="BF616" s="261">
        <v>10000</v>
      </c>
      <c r="BG616" s="347">
        <v>1.9324999999999998E-2</v>
      </c>
      <c r="BH616" s="190">
        <f t="shared" si="921"/>
        <v>193.24999999999997</v>
      </c>
      <c r="BI616" s="88"/>
      <c r="BJ616" s="142">
        <v>193.26</v>
      </c>
      <c r="BK616" s="204"/>
      <c r="BL616" s="190">
        <f t="shared" si="922"/>
        <v>-1.0000000000019327E-2</v>
      </c>
      <c r="BM616" s="261">
        <v>10000</v>
      </c>
      <c r="BN616" s="347">
        <v>2.0871000000000001E-2</v>
      </c>
      <c r="BO616" s="190">
        <f t="shared" si="923"/>
        <v>208.71</v>
      </c>
      <c r="BP616" s="190"/>
      <c r="BQ616" s="526">
        <v>208.71</v>
      </c>
      <c r="BR616" s="527"/>
      <c r="BS616" s="190">
        <f t="shared" si="924"/>
        <v>0</v>
      </c>
      <c r="BT616" s="261">
        <v>10000</v>
      </c>
      <c r="BU616" s="51">
        <v>2.3376000000000001E-2</v>
      </c>
      <c r="BV616" s="190">
        <f t="shared" si="925"/>
        <v>233.76000000000002</v>
      </c>
      <c r="BW616" s="190"/>
      <c r="BX616" s="531">
        <v>3135.56</v>
      </c>
      <c r="BY616" s="527"/>
      <c r="BZ616" s="190">
        <f t="shared" si="926"/>
        <v>-2901.7999999999997</v>
      </c>
      <c r="CA616" s="376">
        <v>10000</v>
      </c>
      <c r="CB616" s="42">
        <v>2.4778000000000001E-2</v>
      </c>
      <c r="CC616" s="194">
        <f t="shared" si="927"/>
        <v>247.78</v>
      </c>
      <c r="CD616" s="190"/>
      <c r="CE616" s="142">
        <v>247.78</v>
      </c>
      <c r="CF616" s="204"/>
      <c r="CG616" s="194">
        <f t="shared" si="929"/>
        <v>0</v>
      </c>
      <c r="CH616" s="194"/>
      <c r="CI616" s="194"/>
      <c r="CJ616" s="194"/>
      <c r="CK616" s="194"/>
      <c r="CL616" s="142"/>
      <c r="CM616" s="218"/>
      <c r="CN616" s="194"/>
      <c r="CO616" s="469"/>
      <c r="CP616" s="220">
        <f t="shared" si="850"/>
        <v>-1.9999999999527063E-3</v>
      </c>
      <c r="CQ616" s="221">
        <v>0</v>
      </c>
      <c r="CR616" s="501"/>
    </row>
    <row r="617" spans="1:97" s="5" customFormat="1">
      <c r="A617" s="51"/>
      <c r="B617" s="364" t="s">
        <v>1476</v>
      </c>
      <c r="C617" s="61" t="s">
        <v>1468</v>
      </c>
      <c r="D617" s="264" t="s">
        <v>1253</v>
      </c>
      <c r="E617" s="499"/>
      <c r="F617" s="499"/>
      <c r="G617" s="49" t="s">
        <v>340</v>
      </c>
      <c r="H617" s="234"/>
      <c r="I617" s="267"/>
      <c r="J617" s="364"/>
      <c r="K617" s="72"/>
      <c r="L617" s="141"/>
      <c r="M617" s="538"/>
      <c r="N617" s="506"/>
      <c r="O617" s="75"/>
      <c r="P617" s="508"/>
      <c r="Q617" s="234"/>
      <c r="R617" s="88"/>
      <c r="S617" s="362"/>
      <c r="T617" s="518"/>
      <c r="U617" s="287"/>
      <c r="V617" s="88"/>
      <c r="W617" s="507"/>
      <c r="X617" s="347"/>
      <c r="Y617" s="88"/>
      <c r="Z617" s="88"/>
      <c r="AA617" s="518"/>
      <c r="AB617" s="520"/>
      <c r="AC617" s="88"/>
      <c r="AD617" s="507"/>
      <c r="AE617" s="347"/>
      <c r="AF617" s="88"/>
      <c r="AG617" s="88"/>
      <c r="AH617" s="518"/>
      <c r="AI617" s="520"/>
      <c r="AJ617" s="88"/>
      <c r="AK617" s="507"/>
      <c r="AL617" s="347"/>
      <c r="AM617" s="88"/>
      <c r="AN617" s="519"/>
      <c r="AO617" s="518"/>
      <c r="AP617" s="520"/>
      <c r="AQ617" s="88"/>
      <c r="AR617" s="507"/>
      <c r="AS617" s="347"/>
      <c r="AT617" s="88"/>
      <c r="AU617" s="88"/>
      <c r="AV617" s="518"/>
      <c r="AW617" s="520"/>
      <c r="AX617" s="88"/>
      <c r="AY617" s="507"/>
      <c r="AZ617" s="521"/>
      <c r="BA617" s="141"/>
      <c r="BB617" s="246"/>
      <c r="BC617" s="142"/>
      <c r="BD617" s="520"/>
      <c r="BE617" s="141"/>
      <c r="BF617" s="442"/>
      <c r="BG617" s="347"/>
      <c r="BH617" s="337"/>
      <c r="BI617" s="88"/>
      <c r="BJ617" s="142"/>
      <c r="BK617" s="218"/>
      <c r="BL617" s="337"/>
      <c r="BM617" s="442"/>
      <c r="BN617" s="347"/>
      <c r="BO617" s="337"/>
      <c r="BP617" s="337"/>
      <c r="BQ617" s="526"/>
      <c r="BR617" s="543"/>
      <c r="BS617" s="337"/>
      <c r="BT617" s="442"/>
      <c r="BU617" s="51"/>
      <c r="BV617" s="337"/>
      <c r="BW617" s="337"/>
      <c r="BX617" s="531"/>
      <c r="BY617" s="543"/>
      <c r="BZ617" s="337"/>
      <c r="CA617" s="374"/>
      <c r="CB617" s="42"/>
      <c r="CC617" s="141"/>
      <c r="CD617" s="337"/>
      <c r="CE617" s="142"/>
      <c r="CF617" s="218"/>
      <c r="CG617" s="141"/>
      <c r="CH617" s="141"/>
      <c r="CI617" s="141"/>
      <c r="CJ617" s="141"/>
      <c r="CK617" s="141"/>
      <c r="CL617" s="142"/>
      <c r="CM617" s="218"/>
      <c r="CN617" s="141"/>
      <c r="CO617" s="469"/>
      <c r="CP617" s="220">
        <f t="shared" si="850"/>
        <v>0</v>
      </c>
      <c r="CQ617" s="220"/>
      <c r="CR617" s="61"/>
      <c r="CS617" s="358" t="s">
        <v>42</v>
      </c>
    </row>
    <row r="618" spans="1:97" s="7" customFormat="1">
      <c r="A618" s="51" t="s">
        <v>1477</v>
      </c>
      <c r="B618" s="364" t="s">
        <v>1478</v>
      </c>
      <c r="C618" s="61" t="s">
        <v>1479</v>
      </c>
      <c r="D618" s="388" t="s">
        <v>1253</v>
      </c>
      <c r="E618" s="499">
        <v>34</v>
      </c>
      <c r="F618" s="499">
        <v>59</v>
      </c>
      <c r="G618" s="49" t="s">
        <v>45</v>
      </c>
      <c r="H618" s="234" t="s">
        <v>1480</v>
      </c>
      <c r="I618" s="52"/>
      <c r="J618" s="500"/>
      <c r="K618" s="72">
        <f t="shared" ref="K618:K630" si="930">I618*J618</f>
        <v>0</v>
      </c>
      <c r="L618" s="194"/>
      <c r="M618" s="505"/>
      <c r="N618" s="506"/>
      <c r="O618" s="75">
        <f t="shared" ref="O618:O630" si="931">K618-L618-M618</f>
        <v>0</v>
      </c>
      <c r="P618" s="508">
        <v>40500</v>
      </c>
      <c r="Q618" s="504">
        <v>1.2E-2</v>
      </c>
      <c r="R618" s="88">
        <f t="shared" ref="R618:R630" si="932">P618*Q618</f>
        <v>486</v>
      </c>
      <c r="S618" s="362"/>
      <c r="T618" s="512"/>
      <c r="U618" s="298"/>
      <c r="V618" s="88">
        <f t="shared" ref="V618:V630" si="933">R618-S618-T618</f>
        <v>486</v>
      </c>
      <c r="W618" s="507">
        <v>40500</v>
      </c>
      <c r="X618" s="347">
        <v>1.32E-2</v>
      </c>
      <c r="Y618" s="88">
        <f t="shared" ref="Y618:Y630" si="934">W618*X618</f>
        <v>534.6</v>
      </c>
      <c r="Z618" s="88"/>
      <c r="AA618" s="512"/>
      <c r="AB618" s="515"/>
      <c r="AC618" s="88">
        <f>Y618-Z618-AA618</f>
        <v>534.6</v>
      </c>
      <c r="AD618" s="507">
        <v>40500</v>
      </c>
      <c r="AE618" s="514">
        <v>1.452E-2</v>
      </c>
      <c r="AF618" s="88">
        <f t="shared" ref="AF618:AF630" si="935">AD618*AE618</f>
        <v>588.05999999999995</v>
      </c>
      <c r="AG618" s="88"/>
      <c r="AH618" s="518"/>
      <c r="AI618" s="515"/>
      <c r="AJ618" s="88">
        <f t="shared" ref="AJ618:AJ622" si="936">AF618-AG618-AH618</f>
        <v>588.05999999999995</v>
      </c>
      <c r="AK618" s="507">
        <v>40500</v>
      </c>
      <c r="AL618" s="347">
        <v>1.5972E-2</v>
      </c>
      <c r="AM618" s="88">
        <f t="shared" ref="AM618:AM630" si="937">AK618*AL618</f>
        <v>646.86599999999999</v>
      </c>
      <c r="AN618" s="519"/>
      <c r="AO618" s="518"/>
      <c r="AP618" s="515"/>
      <c r="AQ618" s="88">
        <f t="shared" ref="AQ618:AQ630" si="938">AM618-AO618-AN618</f>
        <v>646.86599999999999</v>
      </c>
      <c r="AR618" s="507">
        <v>40500</v>
      </c>
      <c r="AS618" s="347">
        <v>1.7569000000000001E-2</v>
      </c>
      <c r="AT618" s="88">
        <f t="shared" ref="AT618:AT630" si="939">AR618*AS618</f>
        <v>711.54450000000008</v>
      </c>
      <c r="AU618" s="88"/>
      <c r="AV618" s="518"/>
      <c r="AW618" s="515"/>
      <c r="AX618" s="88">
        <f t="shared" ref="AX618:AX630" si="940">AT618-AV618-AU618</f>
        <v>711.54450000000008</v>
      </c>
      <c r="AY618" s="507">
        <v>40500</v>
      </c>
      <c r="AZ618" s="521">
        <v>1.8797999999999999E-2</v>
      </c>
      <c r="BA618" s="194">
        <f t="shared" ref="BA618:BA622" si="941">AY618*AZ618</f>
        <v>761.31899999999996</v>
      </c>
      <c r="BB618" s="246"/>
      <c r="BC618" s="142"/>
      <c r="BD618" s="515"/>
      <c r="BE618" s="194">
        <f>BA618-BC618-BB618</f>
        <v>761.31899999999996</v>
      </c>
      <c r="BF618" s="261">
        <v>1890000</v>
      </c>
      <c r="BG618" s="347">
        <v>1.9324999999999998E-2</v>
      </c>
      <c r="BH618" s="190">
        <f t="shared" ref="BH618:BH630" si="942">BF618*BG618</f>
        <v>36524.25</v>
      </c>
      <c r="BI618" s="88"/>
      <c r="BJ618" s="142"/>
      <c r="BK618" s="204"/>
      <c r="BL618" s="190">
        <f t="shared" ref="BL618:BL630" si="943">BH618-BI618-BJ618</f>
        <v>36524.25</v>
      </c>
      <c r="BM618" s="261">
        <v>1890000</v>
      </c>
      <c r="BN618" s="347">
        <v>2.0871000000000001E-2</v>
      </c>
      <c r="BO618" s="190">
        <f t="shared" ref="BO618:BO622" si="944">BM618*BN618</f>
        <v>39446.19</v>
      </c>
      <c r="BP618" s="190"/>
      <c r="BQ618" s="526">
        <v>39446.19</v>
      </c>
      <c r="BR618" s="527"/>
      <c r="BS618" s="190">
        <f t="shared" ref="BS618:BS630" si="945">BO618-BP618-BQ618</f>
        <v>0</v>
      </c>
      <c r="BT618" s="261">
        <v>1890000</v>
      </c>
      <c r="BU618" s="51">
        <v>2.3376000000000001E-2</v>
      </c>
      <c r="BV618" s="190">
        <f t="shared" ref="BV618:BV622" si="946">BT618*BU618</f>
        <v>44180.639999999999</v>
      </c>
      <c r="BW618" s="190"/>
      <c r="BX618" s="531">
        <v>84433.279999999999</v>
      </c>
      <c r="BY618" s="527"/>
      <c r="BZ618" s="190">
        <f t="shared" ref="BZ618:BZ630" si="947">BV618-BX618-BW618</f>
        <v>-40252.639999999999</v>
      </c>
      <c r="CA618" s="376">
        <v>1890000</v>
      </c>
      <c r="CB618" s="42">
        <v>2.4778000000000001E-2</v>
      </c>
      <c r="CC618" s="194">
        <f t="shared" ref="CC618:CC630" si="948">CA618*CB618</f>
        <v>46830.420000000006</v>
      </c>
      <c r="CD618" s="190"/>
      <c r="CE618" s="142">
        <v>46830.42</v>
      </c>
      <c r="CF618" s="204"/>
      <c r="CG618" s="194">
        <f t="shared" ref="CG618:CG630" si="949">CC618-CD618-CE618</f>
        <v>0</v>
      </c>
      <c r="CH618" s="194"/>
      <c r="CI618" s="194"/>
      <c r="CJ618" s="194"/>
      <c r="CK618" s="194"/>
      <c r="CL618" s="142"/>
      <c r="CM618" s="218"/>
      <c r="CN618" s="194"/>
      <c r="CO618" s="469"/>
      <c r="CP618" s="220">
        <f t="shared" si="850"/>
        <v>-5.0000000192085281E-4</v>
      </c>
      <c r="CQ618" s="221">
        <v>0</v>
      </c>
      <c r="CR618" s="501"/>
    </row>
    <row r="619" spans="1:97" s="7" customFormat="1">
      <c r="A619" s="51" t="s">
        <v>1481</v>
      </c>
      <c r="B619" s="500" t="s">
        <v>1482</v>
      </c>
      <c r="C619" s="501" t="s">
        <v>1479</v>
      </c>
      <c r="D619" s="388" t="s">
        <v>1253</v>
      </c>
      <c r="E619" s="234">
        <v>34</v>
      </c>
      <c r="F619" s="234">
        <v>175</v>
      </c>
      <c r="G619" s="49" t="s">
        <v>1294</v>
      </c>
      <c r="H619" s="504" t="s">
        <v>1483</v>
      </c>
      <c r="I619" s="43"/>
      <c r="J619" s="500"/>
      <c r="K619" s="72">
        <f t="shared" si="930"/>
        <v>0</v>
      </c>
      <c r="L619" s="194"/>
      <c r="M619" s="505"/>
      <c r="N619" s="506"/>
      <c r="O619" s="75">
        <f t="shared" si="931"/>
        <v>0</v>
      </c>
      <c r="P619" s="88"/>
      <c r="Q619" s="504">
        <v>1.2E-2</v>
      </c>
      <c r="R619" s="88">
        <f t="shared" si="932"/>
        <v>0</v>
      </c>
      <c r="S619" s="362"/>
      <c r="T619" s="512"/>
      <c r="U619" s="298"/>
      <c r="V619" s="88">
        <f t="shared" si="933"/>
        <v>0</v>
      </c>
      <c r="W619" s="507"/>
      <c r="X619" s="347">
        <v>1.32E-2</v>
      </c>
      <c r="Y619" s="88">
        <f t="shared" si="934"/>
        <v>0</v>
      </c>
      <c r="Z619" s="88"/>
      <c r="AA619" s="512"/>
      <c r="AB619" s="515"/>
      <c r="AC619" s="88">
        <f>Y619-Z619-AA619</f>
        <v>0</v>
      </c>
      <c r="AD619" s="507"/>
      <c r="AE619" s="514">
        <v>1.452E-2</v>
      </c>
      <c r="AF619" s="88">
        <f t="shared" si="935"/>
        <v>0</v>
      </c>
      <c r="AG619" s="88"/>
      <c r="AH619" s="518"/>
      <c r="AI619" s="520"/>
      <c r="AJ619" s="88">
        <f t="shared" si="936"/>
        <v>0</v>
      </c>
      <c r="AK619" s="507"/>
      <c r="AL619" s="347">
        <v>1.5972E-2</v>
      </c>
      <c r="AM619" s="88">
        <f t="shared" si="937"/>
        <v>0</v>
      </c>
      <c r="AN619" s="519"/>
      <c r="AO619" s="518"/>
      <c r="AP619" s="515"/>
      <c r="AQ619" s="88">
        <f t="shared" si="938"/>
        <v>0</v>
      </c>
      <c r="AR619" s="507"/>
      <c r="AS619" s="347">
        <v>1.7569000000000001E-2</v>
      </c>
      <c r="AT619" s="88">
        <f t="shared" si="939"/>
        <v>0</v>
      </c>
      <c r="AU619" s="88"/>
      <c r="AV619" s="518"/>
      <c r="AW619" s="515"/>
      <c r="AX619" s="88">
        <f t="shared" si="940"/>
        <v>0</v>
      </c>
      <c r="AY619" s="507">
        <v>20000</v>
      </c>
      <c r="AZ619" s="521">
        <v>9.3989999999999994E-3</v>
      </c>
      <c r="BA619" s="194">
        <f t="shared" si="941"/>
        <v>187.98</v>
      </c>
      <c r="BB619" s="246"/>
      <c r="BC619" s="142">
        <v>534.5</v>
      </c>
      <c r="BD619" s="515"/>
      <c r="BE619" s="194">
        <v>0</v>
      </c>
      <c r="BF619" s="261">
        <v>20000</v>
      </c>
      <c r="BG619" s="347">
        <v>1.9324999999999998E-2</v>
      </c>
      <c r="BH619" s="190">
        <f t="shared" si="942"/>
        <v>386.49999999999994</v>
      </c>
      <c r="BI619" s="88"/>
      <c r="BJ619" s="142">
        <v>386.5</v>
      </c>
      <c r="BK619" s="204"/>
      <c r="BL619" s="190">
        <f t="shared" si="943"/>
        <v>0</v>
      </c>
      <c r="BM619" s="261">
        <v>20000</v>
      </c>
      <c r="BN619" s="347">
        <v>2.0871000000000001E-2</v>
      </c>
      <c r="BO619" s="190">
        <f t="shared" si="944"/>
        <v>417.42</v>
      </c>
      <c r="BP619" s="190"/>
      <c r="BQ619" s="526">
        <v>417.42</v>
      </c>
      <c r="BR619" s="527"/>
      <c r="BS619" s="190">
        <f t="shared" si="945"/>
        <v>0</v>
      </c>
      <c r="BT619" s="261">
        <v>20000</v>
      </c>
      <c r="BU619" s="51">
        <v>2.3376000000000001E-2</v>
      </c>
      <c r="BV619" s="190">
        <f t="shared" si="946"/>
        <v>467.52000000000004</v>
      </c>
      <c r="BW619" s="190"/>
      <c r="BX619" s="531">
        <v>467.52</v>
      </c>
      <c r="BY619" s="527"/>
      <c r="BZ619" s="190">
        <f t="shared" si="947"/>
        <v>5.6843418860808015E-14</v>
      </c>
      <c r="CA619" s="376">
        <v>20000</v>
      </c>
      <c r="CB619" s="42">
        <v>2.4778000000000001E-2</v>
      </c>
      <c r="CC619" s="194">
        <f t="shared" si="948"/>
        <v>495.56</v>
      </c>
      <c r="CD619" s="190"/>
      <c r="CE619" s="142">
        <v>495.56</v>
      </c>
      <c r="CF619" s="204"/>
      <c r="CG619" s="194">
        <f t="shared" si="949"/>
        <v>0</v>
      </c>
      <c r="CH619" s="194"/>
      <c r="CI619" s="194"/>
      <c r="CJ619" s="194"/>
      <c r="CK619" s="194"/>
      <c r="CL619" s="142"/>
      <c r="CM619" s="218"/>
      <c r="CN619" s="194"/>
      <c r="CO619" s="469"/>
      <c r="CP619" s="220">
        <f t="shared" si="850"/>
        <v>5.6843418860808015E-14</v>
      </c>
      <c r="CQ619" s="221"/>
      <c r="CR619" s="501"/>
      <c r="CS619" s="227" t="s">
        <v>42</v>
      </c>
    </row>
    <row r="620" spans="1:97" s="7" customFormat="1">
      <c r="A620" s="51" t="s">
        <v>1484</v>
      </c>
      <c r="B620" s="364" t="s">
        <v>1485</v>
      </c>
      <c r="C620" s="61" t="s">
        <v>1486</v>
      </c>
      <c r="D620" s="388" t="s">
        <v>1253</v>
      </c>
      <c r="E620" s="234">
        <v>18</v>
      </c>
      <c r="F620" s="234">
        <v>1</v>
      </c>
      <c r="G620" s="47" t="s">
        <v>66</v>
      </c>
      <c r="H620" s="234" t="s">
        <v>1487</v>
      </c>
      <c r="I620" s="52"/>
      <c r="J620" s="500"/>
      <c r="K620" s="72">
        <f t="shared" si="930"/>
        <v>0</v>
      </c>
      <c r="L620" s="194"/>
      <c r="M620" s="505"/>
      <c r="N620" s="506"/>
      <c r="O620" s="75">
        <f t="shared" si="931"/>
        <v>0</v>
      </c>
      <c r="P620" s="88">
        <v>280500</v>
      </c>
      <c r="Q620" s="234">
        <v>6.0000000000000001E-3</v>
      </c>
      <c r="R620" s="88">
        <f t="shared" si="932"/>
        <v>1683</v>
      </c>
      <c r="S620" s="88">
        <f t="shared" ref="S620:S626" si="950">(P620*Q620)*75%</f>
        <v>1262.25</v>
      </c>
      <c r="T620" s="512"/>
      <c r="U620" s="298"/>
      <c r="V620" s="88">
        <f t="shared" si="933"/>
        <v>420.75</v>
      </c>
      <c r="W620" s="507">
        <v>280500</v>
      </c>
      <c r="X620" s="347">
        <v>1.65E-3</v>
      </c>
      <c r="Y620" s="88">
        <f t="shared" si="934"/>
        <v>462.82499999999999</v>
      </c>
      <c r="Z620" s="88">
        <f t="shared" ref="Z620:Z626" si="951">(W620*X620)*75%</f>
        <v>347.11874999999998</v>
      </c>
      <c r="AA620" s="512"/>
      <c r="AB620" s="515"/>
      <c r="AC620" s="88">
        <v>462.83</v>
      </c>
      <c r="AD620" s="507">
        <v>280500</v>
      </c>
      <c r="AE620" s="347">
        <v>7.26E-3</v>
      </c>
      <c r="AF620" s="88">
        <f t="shared" si="935"/>
        <v>2036.43</v>
      </c>
      <c r="AG620" s="88">
        <f t="shared" ref="AG620:AG630" si="952">(AD620*AE620)*75%</f>
        <v>1527.3225</v>
      </c>
      <c r="AH620" s="518"/>
      <c r="AI620" s="520"/>
      <c r="AJ620" s="88">
        <f t="shared" si="936"/>
        <v>509.10750000000007</v>
      </c>
      <c r="AK620" s="507">
        <v>280500</v>
      </c>
      <c r="AL620" s="347">
        <v>1.9970000000000001E-3</v>
      </c>
      <c r="AM620" s="88">
        <f t="shared" si="937"/>
        <v>560.1585</v>
      </c>
      <c r="AN620" s="519"/>
      <c r="AO620" s="518"/>
      <c r="AP620" s="515"/>
      <c r="AQ620" s="88">
        <f t="shared" si="938"/>
        <v>560.1585</v>
      </c>
      <c r="AR620" s="507">
        <v>280500</v>
      </c>
      <c r="AS620" s="347">
        <v>8.7849999999999994E-3</v>
      </c>
      <c r="AT620" s="88">
        <f t="shared" si="939"/>
        <v>2464.1924999999997</v>
      </c>
      <c r="AU620" s="88">
        <f t="shared" ref="AU620:AU630" si="953">(AR620*AS620)*75%</f>
        <v>1848.1443749999999</v>
      </c>
      <c r="AV620" s="518"/>
      <c r="AW620" s="515"/>
      <c r="AX620" s="88">
        <f t="shared" si="940"/>
        <v>616.0481249999998</v>
      </c>
      <c r="AY620" s="507">
        <v>280500</v>
      </c>
      <c r="AZ620" s="521">
        <v>9.3989999999999994E-3</v>
      </c>
      <c r="BA620" s="194">
        <f t="shared" si="941"/>
        <v>2636.4195</v>
      </c>
      <c r="BB620" s="246">
        <f t="shared" ref="BB620:BB630" si="954">(AY620*AZ620)*75%</f>
        <v>1977.314625</v>
      </c>
      <c r="BC620" s="142"/>
      <c r="BD620" s="515"/>
      <c r="BE620" s="194">
        <f t="shared" ref="BE620:BE630" si="955">BA620-BC620-BB620</f>
        <v>659.10487499999999</v>
      </c>
      <c r="BF620" s="261">
        <v>570000</v>
      </c>
      <c r="BG620" s="347">
        <v>1.9324999999999998E-2</v>
      </c>
      <c r="BH620" s="190">
        <f t="shared" si="942"/>
        <v>11015.25</v>
      </c>
      <c r="BI620" s="88"/>
      <c r="BJ620" s="142"/>
      <c r="BK620" s="204"/>
      <c r="BL620" s="190">
        <f t="shared" si="943"/>
        <v>11015.25</v>
      </c>
      <c r="BM620" s="261">
        <v>570000</v>
      </c>
      <c r="BN620" s="347">
        <v>2.0871000000000001E-2</v>
      </c>
      <c r="BO620" s="190">
        <f t="shared" si="944"/>
        <v>11896.470000000001</v>
      </c>
      <c r="BP620" s="190"/>
      <c r="BQ620" s="526">
        <v>11896.47</v>
      </c>
      <c r="BR620" s="527"/>
      <c r="BS620" s="190">
        <f t="shared" si="945"/>
        <v>0</v>
      </c>
      <c r="BT620" s="261">
        <v>570000</v>
      </c>
      <c r="BU620" s="51">
        <v>2.3376000000000001E-2</v>
      </c>
      <c r="BV620" s="190">
        <f t="shared" si="946"/>
        <v>13324.32</v>
      </c>
      <c r="BW620" s="190"/>
      <c r="BX620" s="531">
        <v>27567.57</v>
      </c>
      <c r="BY620" s="527"/>
      <c r="BZ620" s="190">
        <f t="shared" si="947"/>
        <v>-14243.25</v>
      </c>
      <c r="CA620" s="376">
        <v>570000</v>
      </c>
      <c r="CB620" s="42">
        <v>2.4778000000000001E-2</v>
      </c>
      <c r="CC620" s="194">
        <f t="shared" si="948"/>
        <v>14123.460000000001</v>
      </c>
      <c r="CD620" s="190"/>
      <c r="CE620" s="142">
        <v>14123.46</v>
      </c>
      <c r="CF620" s="204"/>
      <c r="CG620" s="194">
        <f t="shared" si="949"/>
        <v>0</v>
      </c>
      <c r="CH620" s="194"/>
      <c r="CI620" s="194"/>
      <c r="CJ620" s="194"/>
      <c r="CK620" s="194"/>
      <c r="CL620" s="142"/>
      <c r="CM620" s="218"/>
      <c r="CN620" s="194"/>
      <c r="CO620" s="469"/>
      <c r="CP620" s="220">
        <f t="shared" si="850"/>
        <v>-1.0000000002037268E-3</v>
      </c>
      <c r="CQ620" s="221">
        <v>0</v>
      </c>
      <c r="CR620" s="501"/>
      <c r="CS620" s="535"/>
    </row>
    <row r="621" spans="1:97" s="7" customFormat="1">
      <c r="A621" s="51" t="s">
        <v>1488</v>
      </c>
      <c r="B621" s="364" t="s">
        <v>1489</v>
      </c>
      <c r="C621" s="61" t="s">
        <v>1490</v>
      </c>
      <c r="D621" s="388" t="s">
        <v>1253</v>
      </c>
      <c r="E621" s="499">
        <v>12</v>
      </c>
      <c r="F621" s="499"/>
      <c r="G621" s="392" t="s">
        <v>66</v>
      </c>
      <c r="H621" s="234" t="s">
        <v>1491</v>
      </c>
      <c r="I621" s="267"/>
      <c r="J621" s="500"/>
      <c r="K621" s="72">
        <f t="shared" si="930"/>
        <v>0</v>
      </c>
      <c r="L621" s="194"/>
      <c r="M621" s="505"/>
      <c r="N621" s="506"/>
      <c r="O621" s="75">
        <f t="shared" si="931"/>
        <v>0</v>
      </c>
      <c r="P621" s="508">
        <v>355500</v>
      </c>
      <c r="Q621" s="234">
        <v>6.0000000000000001E-3</v>
      </c>
      <c r="R621" s="88">
        <f t="shared" si="932"/>
        <v>2133</v>
      </c>
      <c r="S621" s="88">
        <f t="shared" si="950"/>
        <v>1599.75</v>
      </c>
      <c r="T621" s="512"/>
      <c r="U621" s="298"/>
      <c r="V621" s="88">
        <f t="shared" si="933"/>
        <v>533.25</v>
      </c>
      <c r="W621" s="507">
        <v>355500</v>
      </c>
      <c r="X621" s="347">
        <v>1.65E-3</v>
      </c>
      <c r="Y621" s="88">
        <f t="shared" si="934"/>
        <v>586.57500000000005</v>
      </c>
      <c r="Z621" s="88">
        <f t="shared" si="951"/>
        <v>439.93125000000003</v>
      </c>
      <c r="AA621" s="512"/>
      <c r="AB621" s="515"/>
      <c r="AC621" s="88">
        <v>586.58000000000004</v>
      </c>
      <c r="AD621" s="507">
        <v>355500</v>
      </c>
      <c r="AE621" s="347">
        <v>7.26E-3</v>
      </c>
      <c r="AF621" s="88">
        <f t="shared" si="935"/>
        <v>2580.9299999999998</v>
      </c>
      <c r="AG621" s="88">
        <f t="shared" si="952"/>
        <v>1935.6974999999998</v>
      </c>
      <c r="AH621" s="518"/>
      <c r="AI621" s="515"/>
      <c r="AJ621" s="88">
        <f t="shared" si="936"/>
        <v>645.23250000000007</v>
      </c>
      <c r="AK621" s="507">
        <v>355500</v>
      </c>
      <c r="AL621" s="347">
        <v>1.9970000000000001E-3</v>
      </c>
      <c r="AM621" s="88">
        <f t="shared" si="937"/>
        <v>709.93349999999998</v>
      </c>
      <c r="AN621" s="519"/>
      <c r="AO621" s="518"/>
      <c r="AP621" s="515"/>
      <c r="AQ621" s="88">
        <f t="shared" si="938"/>
        <v>709.93349999999998</v>
      </c>
      <c r="AR621" s="507">
        <v>355500</v>
      </c>
      <c r="AS621" s="347">
        <v>8.7849999999999994E-3</v>
      </c>
      <c r="AT621" s="88">
        <f t="shared" si="939"/>
        <v>3123.0674999999997</v>
      </c>
      <c r="AU621" s="88">
        <f t="shared" si="953"/>
        <v>2342.3006249999999</v>
      </c>
      <c r="AV621" s="518"/>
      <c r="AW621" s="515"/>
      <c r="AX621" s="88">
        <f t="shared" si="940"/>
        <v>780.7668749999998</v>
      </c>
      <c r="AY621" s="507">
        <v>355500</v>
      </c>
      <c r="AZ621" s="521">
        <v>9.3989999999999994E-3</v>
      </c>
      <c r="BA621" s="194">
        <f t="shared" si="941"/>
        <v>3341.3444999999997</v>
      </c>
      <c r="BB621" s="246">
        <f t="shared" si="954"/>
        <v>2506.0083749999999</v>
      </c>
      <c r="BC621" s="142"/>
      <c r="BD621" s="515"/>
      <c r="BE621" s="194">
        <f t="shared" si="955"/>
        <v>835.33612499999981</v>
      </c>
      <c r="BF621" s="261">
        <v>30000</v>
      </c>
      <c r="BG621" s="347">
        <v>6.0200000000000002E-3</v>
      </c>
      <c r="BH621" s="190">
        <f t="shared" si="942"/>
        <v>180.6</v>
      </c>
      <c r="BI621" s="88">
        <f t="shared" ref="BI621:BI626" si="956">(BF621*BG621)*75%</f>
        <v>135.44999999999999</v>
      </c>
      <c r="BJ621" s="142">
        <v>72.472499999999997</v>
      </c>
      <c r="BK621" s="204"/>
      <c r="BL621" s="190">
        <f t="shared" si="943"/>
        <v>-27.322499999999991</v>
      </c>
      <c r="BM621" s="261">
        <v>30000</v>
      </c>
      <c r="BN621" s="347">
        <v>6.502E-3</v>
      </c>
      <c r="BO621" s="190">
        <f t="shared" si="944"/>
        <v>195.06</v>
      </c>
      <c r="BP621" s="190">
        <f t="shared" ref="BP621:BP626" si="957">(BM621*BN621)*75%</f>
        <v>146.29500000000002</v>
      </c>
      <c r="BQ621" s="526">
        <v>48.765000000000001</v>
      </c>
      <c r="BR621" s="527"/>
      <c r="BS621" s="190">
        <f t="shared" si="945"/>
        <v>0</v>
      </c>
      <c r="BT621" s="261">
        <v>30000</v>
      </c>
      <c r="BU621" s="51">
        <v>7.2820000000000003E-3</v>
      </c>
      <c r="BV621" s="190">
        <f t="shared" si="946"/>
        <v>218.46</v>
      </c>
      <c r="BW621" s="190">
        <f t="shared" ref="BW621:BW626" si="958">(BT621*BU621)*75%</f>
        <v>163.845</v>
      </c>
      <c r="BX621" s="531">
        <v>4135.2700000000004</v>
      </c>
      <c r="BY621" s="527"/>
      <c r="BZ621" s="190">
        <f t="shared" si="947"/>
        <v>-4080.6550000000002</v>
      </c>
      <c r="CA621" s="376">
        <v>30000</v>
      </c>
      <c r="CB621" s="42">
        <v>7.3740000000000003E-3</v>
      </c>
      <c r="CC621" s="194">
        <f t="shared" si="948"/>
        <v>221.22</v>
      </c>
      <c r="CD621" s="190">
        <f t="shared" ref="CD621:CD626" si="959">CC621*75%</f>
        <v>165.91499999999999</v>
      </c>
      <c r="CE621" s="142">
        <v>55.305</v>
      </c>
      <c r="CF621" s="204"/>
      <c r="CG621" s="194">
        <f t="shared" si="949"/>
        <v>0</v>
      </c>
      <c r="CH621" s="194"/>
      <c r="CI621" s="194"/>
      <c r="CJ621" s="194"/>
      <c r="CK621" s="194"/>
      <c r="CL621" s="142"/>
      <c r="CM621" s="218"/>
      <c r="CN621" s="194"/>
      <c r="CO621" s="469"/>
      <c r="CP621" s="220">
        <f t="shared" si="850"/>
        <v>-16.878500000000258</v>
      </c>
      <c r="CQ621" s="221">
        <v>0</v>
      </c>
      <c r="CR621" s="501"/>
      <c r="CS621" s="535"/>
    </row>
    <row r="622" spans="1:97" s="7" customFormat="1">
      <c r="A622" s="51" t="s">
        <v>1492</v>
      </c>
      <c r="B622" s="537" t="s">
        <v>1489</v>
      </c>
      <c r="C622" s="61" t="s">
        <v>1490</v>
      </c>
      <c r="D622" s="388" t="s">
        <v>1253</v>
      </c>
      <c r="E622" s="499">
        <v>13</v>
      </c>
      <c r="F622" s="499"/>
      <c r="G622" s="392" t="s">
        <v>1493</v>
      </c>
      <c r="H622" s="234" t="s">
        <v>1494</v>
      </c>
      <c r="I622" s="267"/>
      <c r="J622" s="500"/>
      <c r="K622" s="72">
        <f t="shared" si="930"/>
        <v>0</v>
      </c>
      <c r="L622" s="194"/>
      <c r="M622" s="505"/>
      <c r="N622" s="506"/>
      <c r="O622" s="75">
        <f t="shared" si="931"/>
        <v>0</v>
      </c>
      <c r="P622" s="508">
        <v>1135000</v>
      </c>
      <c r="Q622" s="234">
        <v>6.0000000000000001E-3</v>
      </c>
      <c r="R622" s="88">
        <f t="shared" si="932"/>
        <v>6810</v>
      </c>
      <c r="S622" s="88">
        <f t="shared" si="950"/>
        <v>5107.5</v>
      </c>
      <c r="T622" s="512"/>
      <c r="U622" s="298"/>
      <c r="V622" s="88">
        <f t="shared" si="933"/>
        <v>1702.5</v>
      </c>
      <c r="W622" s="507">
        <v>1135000</v>
      </c>
      <c r="X622" s="347">
        <v>1.65E-3</v>
      </c>
      <c r="Y622" s="88">
        <f t="shared" si="934"/>
        <v>1872.75</v>
      </c>
      <c r="Z622" s="88">
        <f t="shared" si="951"/>
        <v>1404.5625</v>
      </c>
      <c r="AA622" s="512"/>
      <c r="AB622" s="515"/>
      <c r="AC622" s="88">
        <v>1872.75</v>
      </c>
      <c r="AD622" s="507">
        <v>1135000</v>
      </c>
      <c r="AE622" s="347">
        <v>7.26E-3</v>
      </c>
      <c r="AF622" s="88">
        <f t="shared" si="935"/>
        <v>8240.1</v>
      </c>
      <c r="AG622" s="88">
        <f t="shared" si="952"/>
        <v>6180.0750000000007</v>
      </c>
      <c r="AH622" s="518"/>
      <c r="AI622" s="520"/>
      <c r="AJ622" s="88">
        <f t="shared" si="936"/>
        <v>2060.0249999999996</v>
      </c>
      <c r="AK622" s="507">
        <v>1135000</v>
      </c>
      <c r="AL622" s="347">
        <v>1.9970000000000001E-3</v>
      </c>
      <c r="AM622" s="88">
        <f t="shared" si="937"/>
        <v>2266.5950000000003</v>
      </c>
      <c r="AN622" s="519"/>
      <c r="AO622" s="518"/>
      <c r="AP622" s="515"/>
      <c r="AQ622" s="88">
        <f t="shared" si="938"/>
        <v>2266.5950000000003</v>
      </c>
      <c r="AR622" s="507">
        <v>1135000</v>
      </c>
      <c r="AS622" s="347">
        <v>8.7849999999999994E-3</v>
      </c>
      <c r="AT622" s="88">
        <f t="shared" si="939"/>
        <v>9970.9749999999985</v>
      </c>
      <c r="AU622" s="88">
        <f t="shared" si="953"/>
        <v>7478.2312499999989</v>
      </c>
      <c r="AV622" s="518"/>
      <c r="AW622" s="515"/>
      <c r="AX622" s="88">
        <f t="shared" si="940"/>
        <v>2492.7437499999996</v>
      </c>
      <c r="AY622" s="507">
        <v>1135000</v>
      </c>
      <c r="AZ622" s="521">
        <v>9.3989999999999994E-3</v>
      </c>
      <c r="BA622" s="194">
        <f t="shared" si="941"/>
        <v>10667.865</v>
      </c>
      <c r="BB622" s="246">
        <f t="shared" si="954"/>
        <v>8000.8987500000003</v>
      </c>
      <c r="BC622" s="142"/>
      <c r="BD622" s="515"/>
      <c r="BE622" s="194">
        <f t="shared" si="955"/>
        <v>2666.9662499999995</v>
      </c>
      <c r="BF622" s="261">
        <v>1650000</v>
      </c>
      <c r="BG622" s="347">
        <v>6.0200000000000002E-3</v>
      </c>
      <c r="BH622" s="190">
        <f t="shared" si="942"/>
        <v>9933</v>
      </c>
      <c r="BI622" s="88">
        <f t="shared" si="956"/>
        <v>7449.75</v>
      </c>
      <c r="BJ622" s="142">
        <v>3985.9875000000002</v>
      </c>
      <c r="BK622" s="204"/>
      <c r="BL622" s="190">
        <f t="shared" si="943"/>
        <v>-1502.7375000000002</v>
      </c>
      <c r="BM622" s="261">
        <v>1650000</v>
      </c>
      <c r="BN622" s="347">
        <v>6.502E-3</v>
      </c>
      <c r="BO622" s="190">
        <f t="shared" si="944"/>
        <v>10728.3</v>
      </c>
      <c r="BP622" s="190">
        <f t="shared" si="957"/>
        <v>8046.2249999999995</v>
      </c>
      <c r="BQ622" s="142">
        <v>2682.0749999999998</v>
      </c>
      <c r="BR622" s="515"/>
      <c r="BS622" s="190">
        <f t="shared" si="945"/>
        <v>0</v>
      </c>
      <c r="BT622" s="261">
        <v>1650000</v>
      </c>
      <c r="BU622" s="51">
        <v>7.2820000000000003E-3</v>
      </c>
      <c r="BV622" s="190">
        <f t="shared" si="946"/>
        <v>12015.300000000001</v>
      </c>
      <c r="BW622" s="190">
        <f t="shared" si="958"/>
        <v>9011.4750000000004</v>
      </c>
      <c r="BX622" s="518">
        <v>15248.93</v>
      </c>
      <c r="BY622" s="515"/>
      <c r="BZ622" s="190">
        <f t="shared" si="947"/>
        <v>-12245.105</v>
      </c>
      <c r="CA622" s="376">
        <v>1650000</v>
      </c>
      <c r="CB622" s="42">
        <v>7.3740000000000003E-3</v>
      </c>
      <c r="CC622" s="194">
        <f t="shared" si="948"/>
        <v>12167.1</v>
      </c>
      <c r="CD622" s="190">
        <f t="shared" si="959"/>
        <v>9125.3250000000007</v>
      </c>
      <c r="CE622" s="142">
        <v>3041.7750000000001</v>
      </c>
      <c r="CF622" s="204"/>
      <c r="CG622" s="194">
        <f t="shared" si="949"/>
        <v>0</v>
      </c>
      <c r="CH622" s="194"/>
      <c r="CI622" s="194"/>
      <c r="CJ622" s="194"/>
      <c r="CK622" s="194"/>
      <c r="CL622" s="142"/>
      <c r="CM622" s="218"/>
      <c r="CN622" s="194"/>
      <c r="CO622" s="469"/>
      <c r="CP622" s="220">
        <f t="shared" si="850"/>
        <v>-686.26250000000073</v>
      </c>
      <c r="CQ622" s="221">
        <v>0</v>
      </c>
      <c r="CR622" s="501"/>
      <c r="CS622" s="535"/>
    </row>
    <row r="623" spans="1:97" s="7" customFormat="1">
      <c r="A623" s="51" t="s">
        <v>1495</v>
      </c>
      <c r="B623" s="364" t="s">
        <v>1489</v>
      </c>
      <c r="C623" s="61" t="s">
        <v>1490</v>
      </c>
      <c r="D623" s="388" t="s">
        <v>1253</v>
      </c>
      <c r="E623" s="499">
        <v>24</v>
      </c>
      <c r="F623" s="499"/>
      <c r="G623" s="392" t="s">
        <v>66</v>
      </c>
      <c r="H623" s="234" t="s">
        <v>1496</v>
      </c>
      <c r="I623" s="267"/>
      <c r="J623" s="500"/>
      <c r="K623" s="72">
        <f t="shared" si="930"/>
        <v>0</v>
      </c>
      <c r="L623" s="194"/>
      <c r="M623" s="505"/>
      <c r="N623" s="506"/>
      <c r="O623" s="75">
        <f t="shared" si="931"/>
        <v>0</v>
      </c>
      <c r="P623" s="508">
        <v>373500</v>
      </c>
      <c r="Q623" s="234">
        <v>6.0000000000000001E-3</v>
      </c>
      <c r="R623" s="88">
        <f t="shared" si="932"/>
        <v>2241</v>
      </c>
      <c r="S623" s="88">
        <f t="shared" si="950"/>
        <v>1680.75</v>
      </c>
      <c r="T623" s="512"/>
      <c r="U623" s="298"/>
      <c r="V623" s="88">
        <f t="shared" si="933"/>
        <v>560.25</v>
      </c>
      <c r="W623" s="507">
        <v>373500</v>
      </c>
      <c r="X623" s="347">
        <v>1.65E-3</v>
      </c>
      <c r="Y623" s="88">
        <f t="shared" si="934"/>
        <v>616.27499999999998</v>
      </c>
      <c r="Z623" s="88">
        <f t="shared" si="951"/>
        <v>462.20624999999995</v>
      </c>
      <c r="AA623" s="512"/>
      <c r="AB623" s="515"/>
      <c r="AC623" s="88">
        <v>616.27</v>
      </c>
      <c r="AD623" s="507">
        <v>373500</v>
      </c>
      <c r="AE623" s="347">
        <v>7.26E-3</v>
      </c>
      <c r="AF623" s="88">
        <f t="shared" si="935"/>
        <v>2711.61</v>
      </c>
      <c r="AG623" s="88">
        <f t="shared" si="952"/>
        <v>2033.7075</v>
      </c>
      <c r="AH623" s="518"/>
      <c r="AI623" s="515"/>
      <c r="AJ623" s="88">
        <f t="shared" ref="AJ623:AJ630" si="960">AF623-AG623-AH623</f>
        <v>677.90250000000015</v>
      </c>
      <c r="AK623" s="507">
        <v>373500</v>
      </c>
      <c r="AL623" s="347">
        <v>1.9970000000000001E-3</v>
      </c>
      <c r="AM623" s="88">
        <f t="shared" si="937"/>
        <v>745.87950000000001</v>
      </c>
      <c r="AN623" s="519"/>
      <c r="AO623" s="518"/>
      <c r="AP623" s="515"/>
      <c r="AQ623" s="88">
        <f t="shared" si="938"/>
        <v>745.87950000000001</v>
      </c>
      <c r="AR623" s="507">
        <v>373500</v>
      </c>
      <c r="AS623" s="347">
        <v>8.7849999999999994E-3</v>
      </c>
      <c r="AT623" s="88">
        <f t="shared" si="939"/>
        <v>3281.1974999999998</v>
      </c>
      <c r="AU623" s="88">
        <f t="shared" si="953"/>
        <v>2460.8981249999997</v>
      </c>
      <c r="AV623" s="518"/>
      <c r="AW623" s="515"/>
      <c r="AX623" s="88">
        <f t="shared" si="940"/>
        <v>820.29937500000005</v>
      </c>
      <c r="AY623" s="507">
        <v>373500</v>
      </c>
      <c r="AZ623" s="521">
        <v>9.3989999999999994E-3</v>
      </c>
      <c r="BA623" s="194">
        <f t="shared" ref="BA623:BA630" si="961">AY623*AZ623</f>
        <v>3510.5264999999999</v>
      </c>
      <c r="BB623" s="246">
        <f t="shared" si="954"/>
        <v>2632.894875</v>
      </c>
      <c r="BC623" s="142"/>
      <c r="BD623" s="515"/>
      <c r="BE623" s="194">
        <f t="shared" si="955"/>
        <v>877.63162499999999</v>
      </c>
      <c r="BF623" s="261">
        <v>680000</v>
      </c>
      <c r="BG623" s="347">
        <v>6.0200000000000002E-3</v>
      </c>
      <c r="BH623" s="190">
        <f t="shared" si="942"/>
        <v>4093.6</v>
      </c>
      <c r="BI623" s="88">
        <f t="shared" si="956"/>
        <v>3070.2</v>
      </c>
      <c r="BJ623" s="142">
        <v>1642.71</v>
      </c>
      <c r="BK623" s="204"/>
      <c r="BL623" s="190">
        <f t="shared" si="943"/>
        <v>-619.30999999999995</v>
      </c>
      <c r="BM623" s="261">
        <v>680000</v>
      </c>
      <c r="BN623" s="347">
        <v>6.502E-3</v>
      </c>
      <c r="BO623" s="190">
        <f t="shared" ref="BO623:BO630" si="962">BM623*BN623</f>
        <v>4421.3599999999997</v>
      </c>
      <c r="BP623" s="190">
        <f t="shared" si="957"/>
        <v>3316.0199999999995</v>
      </c>
      <c r="BQ623" s="526">
        <v>1105.3399999999999</v>
      </c>
      <c r="BR623" s="527"/>
      <c r="BS623" s="190">
        <f t="shared" si="945"/>
        <v>0</v>
      </c>
      <c r="BT623" s="261">
        <v>680000</v>
      </c>
      <c r="BU623" s="51">
        <v>7.2820000000000003E-3</v>
      </c>
      <c r="BV623" s="190">
        <f t="shared" ref="BV623:BV630" si="963">BT623*BU623</f>
        <v>4951.76</v>
      </c>
      <c r="BW623" s="190">
        <f t="shared" si="958"/>
        <v>3713.82</v>
      </c>
      <c r="BX623" s="531">
        <v>4916.8599999999997</v>
      </c>
      <c r="BY623" s="527"/>
      <c r="BZ623" s="190">
        <f t="shared" si="947"/>
        <v>-3678.9199999999996</v>
      </c>
      <c r="CA623" s="376">
        <v>680000</v>
      </c>
      <c r="CB623" s="42">
        <v>7.3740000000000003E-3</v>
      </c>
      <c r="CC623" s="194">
        <f t="shared" si="948"/>
        <v>5014.3200000000006</v>
      </c>
      <c r="CD623" s="190">
        <f t="shared" si="959"/>
        <v>3760.7400000000007</v>
      </c>
      <c r="CE623" s="142">
        <v>1253.58</v>
      </c>
      <c r="CF623" s="204"/>
      <c r="CG623" s="194">
        <f t="shared" si="949"/>
        <v>0</v>
      </c>
      <c r="CH623" s="194"/>
      <c r="CI623" s="194"/>
      <c r="CJ623" s="194"/>
      <c r="CK623" s="194"/>
      <c r="CL623" s="142"/>
      <c r="CM623" s="218"/>
      <c r="CN623" s="194"/>
      <c r="CO623" s="469"/>
      <c r="CP623" s="220">
        <f t="shared" si="850"/>
        <v>3.0000000006111804E-3</v>
      </c>
      <c r="CQ623" s="221">
        <v>0</v>
      </c>
      <c r="CR623" s="501"/>
      <c r="CS623" s="535"/>
    </row>
    <row r="624" spans="1:97" s="7" customFormat="1">
      <c r="A624" s="51" t="s">
        <v>1497</v>
      </c>
      <c r="B624" s="364" t="s">
        <v>1489</v>
      </c>
      <c r="C624" s="61" t="s">
        <v>1490</v>
      </c>
      <c r="D624" s="388" t="s">
        <v>1253</v>
      </c>
      <c r="E624" s="499">
        <v>25</v>
      </c>
      <c r="F624" s="499"/>
      <c r="G624" s="392" t="s">
        <v>66</v>
      </c>
      <c r="H624" s="234" t="s">
        <v>1498</v>
      </c>
      <c r="I624" s="267"/>
      <c r="J624" s="500"/>
      <c r="K624" s="72">
        <f t="shared" si="930"/>
        <v>0</v>
      </c>
      <c r="L624" s="194"/>
      <c r="M624" s="505"/>
      <c r="N624" s="506"/>
      <c r="O624" s="75">
        <f t="shared" si="931"/>
        <v>0</v>
      </c>
      <c r="P624" s="508">
        <v>220500</v>
      </c>
      <c r="Q624" s="234">
        <v>6.0000000000000001E-3</v>
      </c>
      <c r="R624" s="88">
        <f t="shared" si="932"/>
        <v>1323</v>
      </c>
      <c r="S624" s="88">
        <f t="shared" si="950"/>
        <v>992.25</v>
      </c>
      <c r="T624" s="512"/>
      <c r="U624" s="298"/>
      <c r="V624" s="88">
        <f t="shared" si="933"/>
        <v>330.75</v>
      </c>
      <c r="W624" s="507">
        <v>220500</v>
      </c>
      <c r="X624" s="347">
        <v>1.65E-3</v>
      </c>
      <c r="Y624" s="88">
        <f t="shared" si="934"/>
        <v>363.82499999999999</v>
      </c>
      <c r="Z624" s="88">
        <f t="shared" si="951"/>
        <v>272.86874999999998</v>
      </c>
      <c r="AA624" s="512"/>
      <c r="AB624" s="515"/>
      <c r="AC624" s="88">
        <v>363.83</v>
      </c>
      <c r="AD624" s="507">
        <v>220500</v>
      </c>
      <c r="AE624" s="347">
        <v>7.26E-3</v>
      </c>
      <c r="AF624" s="88">
        <f t="shared" si="935"/>
        <v>1600.83</v>
      </c>
      <c r="AG624" s="88">
        <f t="shared" si="952"/>
        <v>1200.6224999999999</v>
      </c>
      <c r="AH624" s="518"/>
      <c r="AI624" s="515"/>
      <c r="AJ624" s="88">
        <f t="shared" si="960"/>
        <v>400.20749999999998</v>
      </c>
      <c r="AK624" s="507">
        <v>220500</v>
      </c>
      <c r="AL624" s="347">
        <v>1.9970000000000001E-3</v>
      </c>
      <c r="AM624" s="88">
        <f t="shared" si="937"/>
        <v>440.33850000000001</v>
      </c>
      <c r="AN624" s="519"/>
      <c r="AO624" s="518"/>
      <c r="AP624" s="515"/>
      <c r="AQ624" s="88">
        <f t="shared" si="938"/>
        <v>440.33850000000001</v>
      </c>
      <c r="AR624" s="507">
        <v>220500</v>
      </c>
      <c r="AS624" s="347">
        <v>8.7849999999999994E-3</v>
      </c>
      <c r="AT624" s="88">
        <f t="shared" si="939"/>
        <v>1937.0925</v>
      </c>
      <c r="AU624" s="88">
        <f t="shared" si="953"/>
        <v>1452.819375</v>
      </c>
      <c r="AV624" s="518"/>
      <c r="AW624" s="515"/>
      <c r="AX624" s="88">
        <f t="shared" si="940"/>
        <v>484.27312499999994</v>
      </c>
      <c r="AY624" s="507">
        <v>220500</v>
      </c>
      <c r="AZ624" s="521">
        <v>9.3989999999999994E-3</v>
      </c>
      <c r="BA624" s="194">
        <f t="shared" si="961"/>
        <v>2072.4794999999999</v>
      </c>
      <c r="BB624" s="246">
        <f t="shared" si="954"/>
        <v>1554.3596250000001</v>
      </c>
      <c r="BC624" s="142"/>
      <c r="BD624" s="515"/>
      <c r="BE624" s="194">
        <f t="shared" si="955"/>
        <v>518.11987499999987</v>
      </c>
      <c r="BF624" s="261">
        <v>570000</v>
      </c>
      <c r="BG624" s="347">
        <v>6.0200000000000002E-3</v>
      </c>
      <c r="BH624" s="190">
        <f t="shared" si="942"/>
        <v>3431.4</v>
      </c>
      <c r="BI624" s="88">
        <f t="shared" si="956"/>
        <v>2573.5500000000002</v>
      </c>
      <c r="BJ624" s="142">
        <v>1376.9775</v>
      </c>
      <c r="BK624" s="204"/>
      <c r="BL624" s="190">
        <f t="shared" si="943"/>
        <v>-519.12750000000005</v>
      </c>
      <c r="BM624" s="261">
        <v>570000</v>
      </c>
      <c r="BN624" s="347">
        <v>6.502E-3</v>
      </c>
      <c r="BO624" s="190">
        <f t="shared" si="962"/>
        <v>3706.14</v>
      </c>
      <c r="BP624" s="190">
        <f t="shared" si="957"/>
        <v>2779.605</v>
      </c>
      <c r="BQ624" s="526">
        <v>926.53499999999997</v>
      </c>
      <c r="BR624" s="527"/>
      <c r="BS624" s="190">
        <f t="shared" si="945"/>
        <v>0</v>
      </c>
      <c r="BT624" s="261">
        <v>570000</v>
      </c>
      <c r="BU624" s="51">
        <v>7.2820000000000003E-3</v>
      </c>
      <c r="BV624" s="190">
        <f t="shared" si="963"/>
        <v>4150.74</v>
      </c>
      <c r="BW624" s="190">
        <f t="shared" si="958"/>
        <v>3113.0549999999998</v>
      </c>
      <c r="BX624" s="531">
        <v>3056.07</v>
      </c>
      <c r="BY624" s="527"/>
      <c r="BZ624" s="190">
        <f t="shared" si="947"/>
        <v>-2018.3850000000002</v>
      </c>
      <c r="CA624" s="376">
        <v>570000</v>
      </c>
      <c r="CB624" s="42">
        <v>7.3740000000000003E-3</v>
      </c>
      <c r="CC624" s="194">
        <f t="shared" si="948"/>
        <v>4203.18</v>
      </c>
      <c r="CD624" s="190">
        <f t="shared" si="959"/>
        <v>3152.3850000000002</v>
      </c>
      <c r="CE624" s="142">
        <v>1050.7950000000001</v>
      </c>
      <c r="CF624" s="204"/>
      <c r="CG624" s="194">
        <f t="shared" si="949"/>
        <v>0</v>
      </c>
      <c r="CH624" s="194"/>
      <c r="CI624" s="194"/>
      <c r="CJ624" s="194"/>
      <c r="CK624" s="194"/>
      <c r="CL624" s="142"/>
      <c r="CM624" s="218"/>
      <c r="CN624" s="194"/>
      <c r="CO624" s="469"/>
      <c r="CP624" s="220">
        <f t="shared" si="850"/>
        <v>6.4999999995052349E-3</v>
      </c>
      <c r="CQ624" s="221">
        <v>0</v>
      </c>
      <c r="CR624" s="501"/>
      <c r="CS624" s="535"/>
    </row>
    <row r="625" spans="1:97" s="7" customFormat="1">
      <c r="A625" s="51" t="s">
        <v>1499</v>
      </c>
      <c r="B625" s="364" t="s">
        <v>1489</v>
      </c>
      <c r="C625" s="61" t="s">
        <v>1490</v>
      </c>
      <c r="D625" s="388" t="s">
        <v>1253</v>
      </c>
      <c r="E625" s="499">
        <v>72</v>
      </c>
      <c r="F625" s="499"/>
      <c r="G625" s="392" t="s">
        <v>66</v>
      </c>
      <c r="H625" s="546" t="s">
        <v>1500</v>
      </c>
      <c r="I625" s="267"/>
      <c r="J625" s="500"/>
      <c r="K625" s="72">
        <f t="shared" si="930"/>
        <v>0</v>
      </c>
      <c r="L625" s="194"/>
      <c r="M625" s="505"/>
      <c r="N625" s="506"/>
      <c r="O625" s="75">
        <f t="shared" si="931"/>
        <v>0</v>
      </c>
      <c r="P625" s="508">
        <v>500</v>
      </c>
      <c r="Q625" s="234">
        <v>6.0000000000000001E-3</v>
      </c>
      <c r="R625" s="88">
        <f t="shared" si="932"/>
        <v>3</v>
      </c>
      <c r="S625" s="88">
        <f t="shared" si="950"/>
        <v>2.25</v>
      </c>
      <c r="T625" s="512"/>
      <c r="U625" s="298"/>
      <c r="V625" s="88">
        <f t="shared" si="933"/>
        <v>0.75</v>
      </c>
      <c r="W625" s="507">
        <v>500</v>
      </c>
      <c r="X625" s="347">
        <v>1.65E-3</v>
      </c>
      <c r="Y625" s="88">
        <f t="shared" si="934"/>
        <v>0.82499999999999996</v>
      </c>
      <c r="Z625" s="88">
        <f t="shared" si="951"/>
        <v>0.61874999999999991</v>
      </c>
      <c r="AA625" s="512"/>
      <c r="AB625" s="515"/>
      <c r="AC625" s="88">
        <v>0.82</v>
      </c>
      <c r="AD625" s="507">
        <v>500</v>
      </c>
      <c r="AE625" s="347">
        <v>7.26E-3</v>
      </c>
      <c r="AF625" s="88">
        <f t="shared" si="935"/>
        <v>3.63</v>
      </c>
      <c r="AG625" s="88">
        <f t="shared" si="952"/>
        <v>2.7225000000000001</v>
      </c>
      <c r="AH625" s="518"/>
      <c r="AI625" s="515"/>
      <c r="AJ625" s="88">
        <f t="shared" si="960"/>
        <v>0.90749999999999975</v>
      </c>
      <c r="AK625" s="507">
        <v>500</v>
      </c>
      <c r="AL625" s="347">
        <v>1.9970000000000001E-3</v>
      </c>
      <c r="AM625" s="88">
        <f t="shared" si="937"/>
        <v>0.99850000000000005</v>
      </c>
      <c r="AN625" s="519"/>
      <c r="AO625" s="518"/>
      <c r="AP625" s="515"/>
      <c r="AQ625" s="88">
        <f t="shared" si="938"/>
        <v>0.99850000000000005</v>
      </c>
      <c r="AR625" s="507">
        <v>500</v>
      </c>
      <c r="AS625" s="347">
        <v>8.7849999999999994E-3</v>
      </c>
      <c r="AT625" s="88">
        <f t="shared" si="939"/>
        <v>4.3925000000000001</v>
      </c>
      <c r="AU625" s="88">
        <f t="shared" si="953"/>
        <v>3.2943750000000001</v>
      </c>
      <c r="AV625" s="518"/>
      <c r="AW625" s="515"/>
      <c r="AX625" s="88">
        <f t="shared" si="940"/>
        <v>1.098125</v>
      </c>
      <c r="AY625" s="507">
        <v>500</v>
      </c>
      <c r="AZ625" s="521">
        <v>9.3989999999999994E-3</v>
      </c>
      <c r="BA625" s="194">
        <f t="shared" si="961"/>
        <v>4.6994999999999996</v>
      </c>
      <c r="BB625" s="246">
        <f t="shared" si="954"/>
        <v>3.5246249999999995</v>
      </c>
      <c r="BC625" s="142"/>
      <c r="BD625" s="515"/>
      <c r="BE625" s="194">
        <f t="shared" si="955"/>
        <v>1.1748750000000001</v>
      </c>
      <c r="BF625" s="261">
        <v>20000</v>
      </c>
      <c r="BG625" s="347">
        <v>6.0200000000000002E-3</v>
      </c>
      <c r="BH625" s="190">
        <f t="shared" si="942"/>
        <v>120.4</v>
      </c>
      <c r="BI625" s="88">
        <f t="shared" si="956"/>
        <v>90.300000000000011</v>
      </c>
      <c r="BJ625" s="142">
        <v>48.314999999999998</v>
      </c>
      <c r="BK625" s="204"/>
      <c r="BL625" s="190">
        <f t="shared" si="943"/>
        <v>-18.215000000000003</v>
      </c>
      <c r="BM625" s="261">
        <v>20000</v>
      </c>
      <c r="BN625" s="347">
        <v>6.502E-3</v>
      </c>
      <c r="BO625" s="190">
        <f t="shared" si="962"/>
        <v>130.04</v>
      </c>
      <c r="BP625" s="190">
        <f t="shared" si="957"/>
        <v>97.53</v>
      </c>
      <c r="BQ625" s="526">
        <v>32.51</v>
      </c>
      <c r="BR625" s="527"/>
      <c r="BS625" s="190">
        <f t="shared" si="945"/>
        <v>0</v>
      </c>
      <c r="BT625" s="261">
        <v>20000</v>
      </c>
      <c r="BU625" s="51">
        <v>7.2820000000000003E-3</v>
      </c>
      <c r="BV625" s="190">
        <f t="shared" si="963"/>
        <v>145.64000000000001</v>
      </c>
      <c r="BW625" s="190">
        <f t="shared" si="958"/>
        <v>109.23000000000002</v>
      </c>
      <c r="BX625" s="531">
        <v>36.409999999999997</v>
      </c>
      <c r="BY625" s="527"/>
      <c r="BZ625" s="190">
        <f t="shared" si="947"/>
        <v>0</v>
      </c>
      <c r="CA625" s="376">
        <v>20000</v>
      </c>
      <c r="CB625" s="42">
        <v>7.3740000000000003E-3</v>
      </c>
      <c r="CC625" s="194">
        <f t="shared" si="948"/>
        <v>147.48000000000002</v>
      </c>
      <c r="CD625" s="190">
        <f t="shared" si="959"/>
        <v>110.61000000000001</v>
      </c>
      <c r="CE625" s="142">
        <v>36.869999999999997</v>
      </c>
      <c r="CF625" s="204"/>
      <c r="CG625" s="194">
        <f t="shared" si="949"/>
        <v>0</v>
      </c>
      <c r="CH625" s="194"/>
      <c r="CI625" s="194"/>
      <c r="CJ625" s="194"/>
      <c r="CK625" s="194"/>
      <c r="CL625" s="142"/>
      <c r="CM625" s="218"/>
      <c r="CN625" s="194"/>
      <c r="CO625" s="469"/>
      <c r="CP625" s="220">
        <f t="shared" si="850"/>
        <v>-12.466000000000005</v>
      </c>
      <c r="CQ625" s="221"/>
      <c r="CR625" s="501"/>
      <c r="CS625" s="535"/>
    </row>
    <row r="626" spans="1:97" s="7" customFormat="1">
      <c r="A626" s="51" t="s">
        <v>1501</v>
      </c>
      <c r="B626" s="364" t="s">
        <v>1489</v>
      </c>
      <c r="C626" s="61" t="s">
        <v>1490</v>
      </c>
      <c r="D626" s="388" t="s">
        <v>1253</v>
      </c>
      <c r="E626" s="499">
        <v>73</v>
      </c>
      <c r="F626" s="499"/>
      <c r="G626" s="392" t="s">
        <v>66</v>
      </c>
      <c r="H626" s="547" t="s">
        <v>1502</v>
      </c>
      <c r="I626" s="267"/>
      <c r="J626" s="500"/>
      <c r="K626" s="72">
        <f t="shared" si="930"/>
        <v>0</v>
      </c>
      <c r="L626" s="194"/>
      <c r="M626" s="505"/>
      <c r="N626" s="506"/>
      <c r="O626" s="75">
        <f t="shared" si="931"/>
        <v>0</v>
      </c>
      <c r="P626" s="508">
        <v>500</v>
      </c>
      <c r="Q626" s="234">
        <v>6.0000000000000001E-3</v>
      </c>
      <c r="R626" s="88">
        <f t="shared" si="932"/>
        <v>3</v>
      </c>
      <c r="S626" s="88">
        <f t="shared" si="950"/>
        <v>2.25</v>
      </c>
      <c r="T626" s="512"/>
      <c r="U626" s="298"/>
      <c r="V626" s="88">
        <f t="shared" si="933"/>
        <v>0.75</v>
      </c>
      <c r="W626" s="507">
        <v>500</v>
      </c>
      <c r="X626" s="347">
        <v>1.65E-3</v>
      </c>
      <c r="Y626" s="88">
        <f t="shared" si="934"/>
        <v>0.82499999999999996</v>
      </c>
      <c r="Z626" s="88">
        <f t="shared" si="951"/>
        <v>0.61874999999999991</v>
      </c>
      <c r="AA626" s="512"/>
      <c r="AB626" s="515"/>
      <c r="AC626" s="88">
        <v>0.82</v>
      </c>
      <c r="AD626" s="507">
        <v>500</v>
      </c>
      <c r="AE626" s="347">
        <v>7.26E-3</v>
      </c>
      <c r="AF626" s="88">
        <f t="shared" si="935"/>
        <v>3.63</v>
      </c>
      <c r="AG626" s="88">
        <f t="shared" si="952"/>
        <v>2.7225000000000001</v>
      </c>
      <c r="AH626" s="518"/>
      <c r="AI626" s="515"/>
      <c r="AJ626" s="88">
        <f t="shared" si="960"/>
        <v>0.90749999999999975</v>
      </c>
      <c r="AK626" s="507">
        <v>500</v>
      </c>
      <c r="AL626" s="347">
        <v>1.9970000000000001E-3</v>
      </c>
      <c r="AM626" s="88">
        <f t="shared" si="937"/>
        <v>0.99850000000000005</v>
      </c>
      <c r="AN626" s="519"/>
      <c r="AO626" s="518"/>
      <c r="AP626" s="515"/>
      <c r="AQ626" s="88">
        <f t="shared" si="938"/>
        <v>0.99850000000000005</v>
      </c>
      <c r="AR626" s="507">
        <v>500</v>
      </c>
      <c r="AS626" s="347">
        <v>8.7849999999999994E-3</v>
      </c>
      <c r="AT626" s="88">
        <f t="shared" si="939"/>
        <v>4.3925000000000001</v>
      </c>
      <c r="AU626" s="88">
        <f t="shared" si="953"/>
        <v>3.2943750000000001</v>
      </c>
      <c r="AV626" s="518"/>
      <c r="AW626" s="515"/>
      <c r="AX626" s="88">
        <f t="shared" si="940"/>
        <v>1.098125</v>
      </c>
      <c r="AY626" s="507">
        <v>500</v>
      </c>
      <c r="AZ626" s="521">
        <v>9.3989999999999994E-3</v>
      </c>
      <c r="BA626" s="194">
        <f t="shared" si="961"/>
        <v>4.6994999999999996</v>
      </c>
      <c r="BB626" s="246">
        <f t="shared" si="954"/>
        <v>3.5246249999999995</v>
      </c>
      <c r="BC626" s="142"/>
      <c r="BD626" s="515"/>
      <c r="BE626" s="194">
        <f t="shared" si="955"/>
        <v>1.1748750000000001</v>
      </c>
      <c r="BF626" s="261">
        <v>410000</v>
      </c>
      <c r="BG626" s="347">
        <v>6.0200000000000002E-3</v>
      </c>
      <c r="BH626" s="190">
        <f t="shared" si="942"/>
        <v>2468.2000000000003</v>
      </c>
      <c r="BI626" s="88">
        <f t="shared" si="956"/>
        <v>1851.15</v>
      </c>
      <c r="BJ626" s="142">
        <v>990.45749999999998</v>
      </c>
      <c r="BK626" s="204"/>
      <c r="BL626" s="190">
        <f t="shared" si="943"/>
        <v>-373.4074999999998</v>
      </c>
      <c r="BM626" s="261">
        <v>410000</v>
      </c>
      <c r="BN626" s="347">
        <v>6.502E-3</v>
      </c>
      <c r="BO626" s="190">
        <f t="shared" si="962"/>
        <v>2665.82</v>
      </c>
      <c r="BP626" s="190">
        <f t="shared" si="957"/>
        <v>1999.3650000000002</v>
      </c>
      <c r="BQ626" s="526">
        <v>666.45500000000004</v>
      </c>
      <c r="BR626" s="527"/>
      <c r="BS626" s="190">
        <f t="shared" si="945"/>
        <v>0</v>
      </c>
      <c r="BT626" s="261">
        <v>410000</v>
      </c>
      <c r="BU626" s="51">
        <v>7.2820000000000003E-3</v>
      </c>
      <c r="BV626" s="190">
        <f t="shared" si="963"/>
        <v>2985.62</v>
      </c>
      <c r="BW626" s="190">
        <f t="shared" si="958"/>
        <v>2239.2150000000001</v>
      </c>
      <c r="BX626" s="531">
        <v>746.40499999999997</v>
      </c>
      <c r="BY626" s="527"/>
      <c r="BZ626" s="190">
        <f t="shared" si="947"/>
        <v>0</v>
      </c>
      <c r="CA626" s="376">
        <v>410000</v>
      </c>
      <c r="CB626" s="42">
        <v>7.3740000000000003E-3</v>
      </c>
      <c r="CC626" s="194">
        <f t="shared" si="948"/>
        <v>3023.34</v>
      </c>
      <c r="CD626" s="190">
        <f t="shared" si="959"/>
        <v>2267.5050000000001</v>
      </c>
      <c r="CE626" s="142">
        <v>755.83500000000004</v>
      </c>
      <c r="CF626" s="204"/>
      <c r="CG626" s="194">
        <f t="shared" si="949"/>
        <v>0</v>
      </c>
      <c r="CH626" s="194"/>
      <c r="CI626" s="194"/>
      <c r="CJ626" s="194"/>
      <c r="CK626" s="194"/>
      <c r="CL626" s="142"/>
      <c r="CM626" s="218"/>
      <c r="CN626" s="194"/>
      <c r="CO626" s="469"/>
      <c r="CP626" s="220">
        <f t="shared" si="850"/>
        <v>-367.65849999999978</v>
      </c>
      <c r="CQ626" s="221"/>
      <c r="CR626" s="501"/>
      <c r="CS626" s="535"/>
    </row>
    <row r="627" spans="1:97" s="7" customFormat="1" ht="30">
      <c r="A627" s="51" t="s">
        <v>1503</v>
      </c>
      <c r="B627" s="500" t="s">
        <v>1504</v>
      </c>
      <c r="C627" s="501" t="s">
        <v>1505</v>
      </c>
      <c r="D627" s="388" t="s">
        <v>1253</v>
      </c>
      <c r="E627" s="548">
        <v>27</v>
      </c>
      <c r="F627" s="548">
        <v>10</v>
      </c>
      <c r="G627" s="275" t="s">
        <v>1506</v>
      </c>
      <c r="H627" s="504" t="s">
        <v>1507</v>
      </c>
      <c r="I627" s="501"/>
      <c r="J627" s="500"/>
      <c r="K627" s="72">
        <f t="shared" si="930"/>
        <v>0</v>
      </c>
      <c r="L627" s="194"/>
      <c r="M627" s="505"/>
      <c r="N627" s="506"/>
      <c r="O627" s="75">
        <f t="shared" si="931"/>
        <v>0</v>
      </c>
      <c r="P627" s="507"/>
      <c r="Q627" s="234"/>
      <c r="R627" s="88">
        <f t="shared" si="932"/>
        <v>0</v>
      </c>
      <c r="S627" s="362"/>
      <c r="T627" s="512"/>
      <c r="U627" s="298"/>
      <c r="V627" s="88">
        <f t="shared" si="933"/>
        <v>0</v>
      </c>
      <c r="W627" s="507">
        <v>106000</v>
      </c>
      <c r="X627" s="347">
        <v>1.65E-3</v>
      </c>
      <c r="Y627" s="88">
        <f t="shared" si="934"/>
        <v>174.9</v>
      </c>
      <c r="Z627" s="88"/>
      <c r="AA627" s="512"/>
      <c r="AB627" s="515"/>
      <c r="AC627" s="88">
        <f>Y627-Z627-AA627</f>
        <v>174.9</v>
      </c>
      <c r="AD627" s="507">
        <v>106000</v>
      </c>
      <c r="AE627" s="347">
        <v>7.26E-3</v>
      </c>
      <c r="AF627" s="88">
        <f t="shared" si="935"/>
        <v>769.56</v>
      </c>
      <c r="AG627" s="88">
        <f t="shared" si="952"/>
        <v>577.16999999999996</v>
      </c>
      <c r="AH627" s="518"/>
      <c r="AI627" s="515"/>
      <c r="AJ627" s="88">
        <f t="shared" si="960"/>
        <v>192.39</v>
      </c>
      <c r="AK627" s="507">
        <v>106000</v>
      </c>
      <c r="AL627" s="347">
        <v>1.9970000000000001E-3</v>
      </c>
      <c r="AM627" s="88">
        <f t="shared" si="937"/>
        <v>211.68200000000002</v>
      </c>
      <c r="AN627" s="519"/>
      <c r="AO627" s="518"/>
      <c r="AP627" s="515"/>
      <c r="AQ627" s="88">
        <f t="shared" si="938"/>
        <v>211.68200000000002</v>
      </c>
      <c r="AR627" s="507">
        <v>106000</v>
      </c>
      <c r="AS627" s="347">
        <v>8.7849999999999994E-3</v>
      </c>
      <c r="AT627" s="88">
        <f t="shared" si="939"/>
        <v>931.20999999999992</v>
      </c>
      <c r="AU627" s="88">
        <f t="shared" si="953"/>
        <v>698.40749999999991</v>
      </c>
      <c r="AV627" s="518"/>
      <c r="AW627" s="515"/>
      <c r="AX627" s="88">
        <f t="shared" si="940"/>
        <v>232.80250000000001</v>
      </c>
      <c r="AY627" s="507">
        <v>106000</v>
      </c>
      <c r="AZ627" s="521">
        <v>9.3989999999999994E-3</v>
      </c>
      <c r="BA627" s="194">
        <f t="shared" si="961"/>
        <v>996.29399999999998</v>
      </c>
      <c r="BB627" s="246">
        <f t="shared" si="954"/>
        <v>747.22050000000002</v>
      </c>
      <c r="BC627" s="142"/>
      <c r="BD627" s="515"/>
      <c r="BE627" s="194">
        <f t="shared" si="955"/>
        <v>249.07349999999997</v>
      </c>
      <c r="BF627" s="261">
        <v>140000</v>
      </c>
      <c r="BG627" s="347">
        <v>1.9324999999999998E-2</v>
      </c>
      <c r="BH627" s="190">
        <f t="shared" si="942"/>
        <v>2705.5</v>
      </c>
      <c r="BI627" s="88"/>
      <c r="BJ627" s="142">
        <v>338.20499999999998</v>
      </c>
      <c r="BK627" s="204"/>
      <c r="BL627" s="190">
        <f t="shared" si="943"/>
        <v>2367.2950000000001</v>
      </c>
      <c r="BM627" s="261">
        <v>140000</v>
      </c>
      <c r="BN627" s="347">
        <v>2.0871000000000001E-2</v>
      </c>
      <c r="BO627" s="190">
        <f t="shared" si="962"/>
        <v>2921.94</v>
      </c>
      <c r="BP627" s="190"/>
      <c r="BQ627" s="526">
        <v>2921.94</v>
      </c>
      <c r="BR627" s="527"/>
      <c r="BS627" s="190">
        <f t="shared" si="945"/>
        <v>0</v>
      </c>
      <c r="BT627" s="261">
        <v>140000</v>
      </c>
      <c r="BU627" s="51">
        <v>2.3376000000000001E-2</v>
      </c>
      <c r="BV627" s="190">
        <f t="shared" si="963"/>
        <v>3272.6400000000003</v>
      </c>
      <c r="BW627" s="190"/>
      <c r="BX627" s="531">
        <v>3272.64</v>
      </c>
      <c r="BY627" s="527"/>
      <c r="BZ627" s="190">
        <f t="shared" si="947"/>
        <v>4.5474735088646412E-13</v>
      </c>
      <c r="CA627" s="376">
        <v>140000</v>
      </c>
      <c r="CB627" s="42">
        <v>2.4778000000000001E-2</v>
      </c>
      <c r="CC627" s="194">
        <f t="shared" si="948"/>
        <v>3468.92</v>
      </c>
      <c r="CD627" s="190"/>
      <c r="CE627" s="142">
        <v>6897.06</v>
      </c>
      <c r="CF627" s="204"/>
      <c r="CG627" s="208">
        <f t="shared" si="949"/>
        <v>-3428.1400000000003</v>
      </c>
      <c r="CH627" s="208"/>
      <c r="CI627" s="208"/>
      <c r="CJ627" s="208"/>
      <c r="CK627" s="208"/>
      <c r="CL627" s="223"/>
      <c r="CM627" s="224"/>
      <c r="CN627" s="208"/>
      <c r="CO627" s="469"/>
      <c r="CP627" s="220">
        <f t="shared" si="850"/>
        <v>3.0000000001564331E-3</v>
      </c>
      <c r="CQ627" s="221">
        <v>0</v>
      </c>
      <c r="CR627" s="61"/>
      <c r="CS627" s="535"/>
    </row>
    <row r="628" spans="1:97" s="7" customFormat="1" ht="30">
      <c r="A628" s="51" t="s">
        <v>1508</v>
      </c>
      <c r="B628" s="364" t="s">
        <v>1504</v>
      </c>
      <c r="C628" s="61" t="s">
        <v>1505</v>
      </c>
      <c r="D628" s="388" t="s">
        <v>1253</v>
      </c>
      <c r="E628" s="548">
        <v>27</v>
      </c>
      <c r="F628" s="548">
        <v>11</v>
      </c>
      <c r="G628" s="392" t="s">
        <v>1506</v>
      </c>
      <c r="H628" s="234" t="s">
        <v>1509</v>
      </c>
      <c r="I628" s="501"/>
      <c r="J628" s="500"/>
      <c r="K628" s="72">
        <f t="shared" si="930"/>
        <v>0</v>
      </c>
      <c r="L628" s="194"/>
      <c r="M628" s="505"/>
      <c r="N628" s="506"/>
      <c r="O628" s="75">
        <f t="shared" si="931"/>
        <v>0</v>
      </c>
      <c r="P628" s="508">
        <v>380000</v>
      </c>
      <c r="Q628" s="234">
        <v>6.0000000000000001E-3</v>
      </c>
      <c r="R628" s="88">
        <f t="shared" si="932"/>
        <v>2280</v>
      </c>
      <c r="S628" s="88">
        <f t="shared" ref="S628:S630" si="964">(P628*Q628)*75%</f>
        <v>1710</v>
      </c>
      <c r="T628" s="512"/>
      <c r="U628" s="298"/>
      <c r="V628" s="88">
        <f t="shared" si="933"/>
        <v>570</v>
      </c>
      <c r="W628" s="507">
        <v>380000</v>
      </c>
      <c r="X628" s="347">
        <v>1.65E-3</v>
      </c>
      <c r="Y628" s="88">
        <f t="shared" si="934"/>
        <v>627</v>
      </c>
      <c r="Z628" s="88">
        <f t="shared" ref="Z628:Z630" si="965">(W628*X628)*75%</f>
        <v>470.25</v>
      </c>
      <c r="AA628" s="512"/>
      <c r="AB628" s="515"/>
      <c r="AC628" s="88">
        <v>627</v>
      </c>
      <c r="AD628" s="507">
        <v>380000</v>
      </c>
      <c r="AE628" s="347">
        <v>7.26E-3</v>
      </c>
      <c r="AF628" s="88">
        <f t="shared" si="935"/>
        <v>2758.8</v>
      </c>
      <c r="AG628" s="88">
        <f t="shared" si="952"/>
        <v>2069.1000000000004</v>
      </c>
      <c r="AH628" s="518"/>
      <c r="AI628" s="515"/>
      <c r="AJ628" s="88">
        <f t="shared" si="960"/>
        <v>689.69999999999982</v>
      </c>
      <c r="AK628" s="507">
        <v>380000</v>
      </c>
      <c r="AL628" s="347">
        <v>1.9970000000000001E-3</v>
      </c>
      <c r="AM628" s="88">
        <f t="shared" si="937"/>
        <v>758.86</v>
      </c>
      <c r="AN628" s="519"/>
      <c r="AO628" s="518"/>
      <c r="AP628" s="515"/>
      <c r="AQ628" s="88">
        <f t="shared" si="938"/>
        <v>758.86</v>
      </c>
      <c r="AR628" s="507">
        <v>380000</v>
      </c>
      <c r="AS628" s="347">
        <v>8.7849999999999994E-3</v>
      </c>
      <c r="AT628" s="88">
        <f t="shared" si="939"/>
        <v>3338.2999999999997</v>
      </c>
      <c r="AU628" s="88">
        <f t="shared" si="953"/>
        <v>2503.7249999999999</v>
      </c>
      <c r="AV628" s="518"/>
      <c r="AW628" s="515"/>
      <c r="AX628" s="88">
        <f t="shared" si="940"/>
        <v>834.57499999999982</v>
      </c>
      <c r="AY628" s="507">
        <v>380000</v>
      </c>
      <c r="AZ628" s="521">
        <v>9.3989999999999994E-3</v>
      </c>
      <c r="BA628" s="194">
        <f t="shared" si="961"/>
        <v>3571.62</v>
      </c>
      <c r="BB628" s="246">
        <f t="shared" si="954"/>
        <v>2678.7150000000001</v>
      </c>
      <c r="BC628" s="142"/>
      <c r="BD628" s="515"/>
      <c r="BE628" s="194">
        <f t="shared" si="955"/>
        <v>892.90499999999975</v>
      </c>
      <c r="BF628" s="261">
        <v>730000</v>
      </c>
      <c r="BG628" s="347">
        <v>6.0200000000000002E-3</v>
      </c>
      <c r="BH628" s="190">
        <f t="shared" si="942"/>
        <v>4394.6000000000004</v>
      </c>
      <c r="BI628" s="88">
        <f>(BF628*BG628)*75%</f>
        <v>3295.9500000000003</v>
      </c>
      <c r="BJ628" s="142">
        <v>1763.4974999999999</v>
      </c>
      <c r="BK628" s="204"/>
      <c r="BL628" s="190">
        <f t="shared" si="943"/>
        <v>-664.84749999999985</v>
      </c>
      <c r="BM628" s="261">
        <v>730000</v>
      </c>
      <c r="BN628" s="347">
        <v>6.502E-3</v>
      </c>
      <c r="BO628" s="190">
        <f t="shared" si="962"/>
        <v>4746.46</v>
      </c>
      <c r="BP628" s="190">
        <f>(BM628*BN628)*75%</f>
        <v>3559.8450000000003</v>
      </c>
      <c r="BQ628" s="526">
        <v>1186.615</v>
      </c>
      <c r="BR628" s="527"/>
      <c r="BS628" s="190">
        <f t="shared" si="945"/>
        <v>0</v>
      </c>
      <c r="BT628" s="261">
        <v>730000</v>
      </c>
      <c r="BU628" s="51">
        <v>7.2820000000000003E-3</v>
      </c>
      <c r="BV628" s="190">
        <f t="shared" si="963"/>
        <v>5315.8600000000006</v>
      </c>
      <c r="BW628" s="190">
        <f>(BT628*BU628)*75%</f>
        <v>3986.8950000000004</v>
      </c>
      <c r="BX628" s="531">
        <v>5037.1499999999996</v>
      </c>
      <c r="BY628" s="527"/>
      <c r="BZ628" s="190">
        <f t="shared" si="947"/>
        <v>-3708.1849999999995</v>
      </c>
      <c r="CA628" s="376">
        <v>730000</v>
      </c>
      <c r="CB628" s="42">
        <v>7.3740000000000003E-3</v>
      </c>
      <c r="CC628" s="194">
        <f t="shared" si="948"/>
        <v>5383.02</v>
      </c>
      <c r="CD628" s="190">
        <f t="shared" ref="CD628:CD630" si="966">CC628*75%</f>
        <v>4037.2650000000003</v>
      </c>
      <c r="CE628" s="142">
        <v>1345.7550000000001</v>
      </c>
      <c r="CF628" s="204"/>
      <c r="CG628" s="194">
        <f t="shared" si="949"/>
        <v>0</v>
      </c>
      <c r="CH628" s="194"/>
      <c r="CI628" s="194"/>
      <c r="CJ628" s="194"/>
      <c r="CK628" s="194"/>
      <c r="CL628" s="142"/>
      <c r="CM628" s="218"/>
      <c r="CN628" s="194"/>
      <c r="CO628" s="469"/>
      <c r="CP628" s="220">
        <f t="shared" si="850"/>
        <v>7.4999999997089617E-3</v>
      </c>
      <c r="CQ628" s="221">
        <v>0</v>
      </c>
      <c r="CR628" s="501"/>
      <c r="CS628" s="535"/>
    </row>
    <row r="629" spans="1:97" s="7" customFormat="1" ht="30">
      <c r="A629" s="51" t="s">
        <v>1510</v>
      </c>
      <c r="B629" s="364" t="s">
        <v>1504</v>
      </c>
      <c r="C629" s="61" t="s">
        <v>1505</v>
      </c>
      <c r="D629" s="388" t="s">
        <v>1253</v>
      </c>
      <c r="E629" s="548">
        <v>27</v>
      </c>
      <c r="F629" s="548">
        <v>14</v>
      </c>
      <c r="G629" s="275" t="s">
        <v>1511</v>
      </c>
      <c r="H629" s="546" t="s">
        <v>1512</v>
      </c>
      <c r="I629" s="501"/>
      <c r="J629" s="500"/>
      <c r="K629" s="72">
        <f t="shared" si="930"/>
        <v>0</v>
      </c>
      <c r="L629" s="194"/>
      <c r="M629" s="505"/>
      <c r="N629" s="506"/>
      <c r="O629" s="75">
        <f t="shared" si="931"/>
        <v>0</v>
      </c>
      <c r="P629" s="508">
        <v>420000</v>
      </c>
      <c r="Q629" s="234">
        <v>6.0000000000000001E-3</v>
      </c>
      <c r="R629" s="88">
        <f t="shared" si="932"/>
        <v>2520</v>
      </c>
      <c r="S629" s="88">
        <f t="shared" si="964"/>
        <v>1890</v>
      </c>
      <c r="T629" s="512"/>
      <c r="U629" s="298"/>
      <c r="V629" s="88">
        <f t="shared" si="933"/>
        <v>630</v>
      </c>
      <c r="W629" s="507">
        <v>420000</v>
      </c>
      <c r="X629" s="347">
        <v>1.65E-3</v>
      </c>
      <c r="Y629" s="88">
        <f t="shared" si="934"/>
        <v>693</v>
      </c>
      <c r="Z629" s="88">
        <f t="shared" si="965"/>
        <v>519.75</v>
      </c>
      <c r="AA629" s="512"/>
      <c r="AB629" s="515"/>
      <c r="AC629" s="88">
        <v>693</v>
      </c>
      <c r="AD629" s="507">
        <v>420000</v>
      </c>
      <c r="AE629" s="347">
        <v>7.26E-3</v>
      </c>
      <c r="AF629" s="88">
        <f t="shared" si="935"/>
        <v>3049.2</v>
      </c>
      <c r="AG629" s="88">
        <f t="shared" si="952"/>
        <v>2286.8999999999996</v>
      </c>
      <c r="AH629" s="518"/>
      <c r="AI629" s="515"/>
      <c r="AJ629" s="88">
        <f t="shared" si="960"/>
        <v>762.30000000000018</v>
      </c>
      <c r="AK629" s="507">
        <v>420000</v>
      </c>
      <c r="AL629" s="347">
        <v>1.9970000000000001E-3</v>
      </c>
      <c r="AM629" s="88">
        <f t="shared" si="937"/>
        <v>838.74</v>
      </c>
      <c r="AN629" s="519"/>
      <c r="AO629" s="518"/>
      <c r="AP629" s="515"/>
      <c r="AQ629" s="88">
        <f t="shared" si="938"/>
        <v>838.74</v>
      </c>
      <c r="AR629" s="507">
        <v>420000</v>
      </c>
      <c r="AS629" s="347">
        <v>8.7849999999999994E-3</v>
      </c>
      <c r="AT629" s="88">
        <f t="shared" si="939"/>
        <v>3689.7</v>
      </c>
      <c r="AU629" s="88">
        <f t="shared" si="953"/>
        <v>2767.2749999999996</v>
      </c>
      <c r="AV629" s="518"/>
      <c r="AW629" s="515"/>
      <c r="AX629" s="88">
        <f t="shared" si="940"/>
        <v>922.42500000000018</v>
      </c>
      <c r="AY629" s="507">
        <v>420000</v>
      </c>
      <c r="AZ629" s="521">
        <v>9.3989999999999994E-3</v>
      </c>
      <c r="BA629" s="194">
        <f t="shared" si="961"/>
        <v>3947.58</v>
      </c>
      <c r="BB629" s="246">
        <f t="shared" si="954"/>
        <v>2960.6849999999999</v>
      </c>
      <c r="BC629" s="142"/>
      <c r="BD629" s="515"/>
      <c r="BE629" s="194">
        <f t="shared" si="955"/>
        <v>986.89499999999998</v>
      </c>
      <c r="BF629" s="261">
        <v>580000</v>
      </c>
      <c r="BG629" s="347">
        <v>1.9324999999999998E-2</v>
      </c>
      <c r="BH629" s="190">
        <f t="shared" si="942"/>
        <v>11208.499999999998</v>
      </c>
      <c r="BI629" s="88"/>
      <c r="BJ629" s="142">
        <v>1401.135</v>
      </c>
      <c r="BK629" s="204"/>
      <c r="BL629" s="190">
        <f t="shared" si="943"/>
        <v>9807.364999999998</v>
      </c>
      <c r="BM629" s="261">
        <v>580000</v>
      </c>
      <c r="BN629" s="347">
        <v>2.0871000000000001E-2</v>
      </c>
      <c r="BO629" s="190">
        <f t="shared" si="962"/>
        <v>12105.18</v>
      </c>
      <c r="BP629" s="190"/>
      <c r="BQ629" s="526">
        <v>12105.18</v>
      </c>
      <c r="BR629" s="527"/>
      <c r="BS629" s="190">
        <f t="shared" si="945"/>
        <v>0</v>
      </c>
      <c r="BT629" s="261">
        <v>580000</v>
      </c>
      <c r="BU629" s="51">
        <v>2.3376000000000001E-2</v>
      </c>
      <c r="BV629" s="190">
        <f t="shared" si="963"/>
        <v>13558.08</v>
      </c>
      <c r="BW629" s="190"/>
      <c r="BX629" s="531">
        <v>28198.799999999999</v>
      </c>
      <c r="BY629" s="527"/>
      <c r="BZ629" s="190">
        <f t="shared" si="947"/>
        <v>-14640.72</v>
      </c>
      <c r="CA629" s="376">
        <v>580000</v>
      </c>
      <c r="CB629" s="42">
        <v>2.4778000000000001E-2</v>
      </c>
      <c r="CC629" s="194">
        <f t="shared" si="948"/>
        <v>14371.240000000002</v>
      </c>
      <c r="CD629" s="190"/>
      <c r="CE629" s="142">
        <v>14371.24</v>
      </c>
      <c r="CF629" s="204"/>
      <c r="CG629" s="194">
        <f t="shared" si="949"/>
        <v>0</v>
      </c>
      <c r="CH629" s="194"/>
      <c r="CI629" s="194"/>
      <c r="CJ629" s="194"/>
      <c r="CK629" s="194"/>
      <c r="CL629" s="142"/>
      <c r="CM629" s="218"/>
      <c r="CN629" s="194"/>
      <c r="CO629" s="469"/>
      <c r="CP629" s="220">
        <f t="shared" si="850"/>
        <v>4.9999999991996447E-3</v>
      </c>
      <c r="CQ629" s="221">
        <v>0</v>
      </c>
      <c r="CR629" s="501"/>
      <c r="CS629" s="535"/>
    </row>
    <row r="630" spans="1:97" s="7" customFormat="1" ht="30">
      <c r="A630" s="51" t="s">
        <v>1513</v>
      </c>
      <c r="B630" s="364" t="s">
        <v>1504</v>
      </c>
      <c r="C630" s="61" t="s">
        <v>1505</v>
      </c>
      <c r="D630" s="388" t="s">
        <v>1253</v>
      </c>
      <c r="E630" s="548">
        <v>27</v>
      </c>
      <c r="F630" s="548">
        <v>16</v>
      </c>
      <c r="G630" s="275" t="s">
        <v>1506</v>
      </c>
      <c r="H630" s="234" t="s">
        <v>1514</v>
      </c>
      <c r="I630" s="501"/>
      <c r="J630" s="500"/>
      <c r="K630" s="72">
        <f t="shared" si="930"/>
        <v>0</v>
      </c>
      <c r="L630" s="194"/>
      <c r="M630" s="505"/>
      <c r="N630" s="506"/>
      <c r="O630" s="75">
        <f t="shared" si="931"/>
        <v>0</v>
      </c>
      <c r="P630" s="508">
        <v>7000</v>
      </c>
      <c r="Q630" s="234">
        <v>6.0000000000000001E-3</v>
      </c>
      <c r="R630" s="88">
        <f t="shared" si="932"/>
        <v>42</v>
      </c>
      <c r="S630" s="88">
        <f t="shared" si="964"/>
        <v>31.5</v>
      </c>
      <c r="T630" s="512"/>
      <c r="U630" s="298"/>
      <c r="V630" s="88">
        <f t="shared" si="933"/>
        <v>10.5</v>
      </c>
      <c r="W630" s="507">
        <v>7000</v>
      </c>
      <c r="X630" s="347">
        <v>1.65E-3</v>
      </c>
      <c r="Y630" s="88">
        <f t="shared" si="934"/>
        <v>11.55</v>
      </c>
      <c r="Z630" s="88">
        <f t="shared" si="965"/>
        <v>8.6625000000000014</v>
      </c>
      <c r="AA630" s="512"/>
      <c r="AB630" s="515"/>
      <c r="AC630" s="88">
        <v>11.55</v>
      </c>
      <c r="AD630" s="507">
        <v>7000</v>
      </c>
      <c r="AE630" s="347">
        <v>7.26E-3</v>
      </c>
      <c r="AF630" s="88">
        <f t="shared" si="935"/>
        <v>50.82</v>
      </c>
      <c r="AG630" s="88">
        <f t="shared" si="952"/>
        <v>38.115000000000002</v>
      </c>
      <c r="AH630" s="518"/>
      <c r="AI630" s="515"/>
      <c r="AJ630" s="88">
        <f t="shared" si="960"/>
        <v>12.704999999999998</v>
      </c>
      <c r="AK630" s="507">
        <v>7000</v>
      </c>
      <c r="AL630" s="347">
        <v>1.9970000000000001E-3</v>
      </c>
      <c r="AM630" s="88">
        <f t="shared" si="937"/>
        <v>13.979000000000001</v>
      </c>
      <c r="AN630" s="519"/>
      <c r="AO630" s="518"/>
      <c r="AP630" s="515"/>
      <c r="AQ630" s="88">
        <f t="shared" si="938"/>
        <v>13.979000000000001</v>
      </c>
      <c r="AR630" s="507">
        <v>7000</v>
      </c>
      <c r="AS630" s="347">
        <v>8.7849999999999994E-3</v>
      </c>
      <c r="AT630" s="88">
        <f t="shared" si="939"/>
        <v>61.494999999999997</v>
      </c>
      <c r="AU630" s="88">
        <f t="shared" si="953"/>
        <v>46.121249999999996</v>
      </c>
      <c r="AV630" s="518"/>
      <c r="AW630" s="515"/>
      <c r="AX630" s="88">
        <f t="shared" si="940"/>
        <v>15.373750000000001</v>
      </c>
      <c r="AY630" s="507">
        <v>7000</v>
      </c>
      <c r="AZ630" s="521">
        <v>9.3989999999999994E-3</v>
      </c>
      <c r="BA630" s="194">
        <f t="shared" si="961"/>
        <v>65.792999999999992</v>
      </c>
      <c r="BB630" s="246">
        <f t="shared" si="954"/>
        <v>49.344749999999991</v>
      </c>
      <c r="BC630" s="142"/>
      <c r="BD630" s="515"/>
      <c r="BE630" s="194">
        <f t="shared" si="955"/>
        <v>16.448250000000002</v>
      </c>
      <c r="BF630" s="261">
        <v>10000</v>
      </c>
      <c r="BG630" s="347">
        <v>6.0200000000000002E-3</v>
      </c>
      <c r="BH630" s="190">
        <f t="shared" si="942"/>
        <v>60.2</v>
      </c>
      <c r="BI630" s="88">
        <f>(BF630*BG630)*75%</f>
        <v>45.150000000000006</v>
      </c>
      <c r="BJ630" s="142">
        <v>24.157499999999999</v>
      </c>
      <c r="BK630" s="204"/>
      <c r="BL630" s="190">
        <f t="shared" si="943"/>
        <v>-9.1075000000000017</v>
      </c>
      <c r="BM630" s="261">
        <v>10000</v>
      </c>
      <c r="BN630" s="347">
        <v>6.502E-3</v>
      </c>
      <c r="BO630" s="190">
        <f t="shared" si="962"/>
        <v>65.02</v>
      </c>
      <c r="BP630" s="190">
        <f>(BM630*BN630)*75%</f>
        <v>48.765000000000001</v>
      </c>
      <c r="BQ630" s="526">
        <v>16.254999999999999</v>
      </c>
      <c r="BR630" s="527"/>
      <c r="BS630" s="190">
        <f t="shared" si="945"/>
        <v>0</v>
      </c>
      <c r="BT630" s="261">
        <v>10000</v>
      </c>
      <c r="BU630" s="51">
        <v>7.2820000000000003E-3</v>
      </c>
      <c r="BV630" s="190">
        <f t="shared" si="963"/>
        <v>72.820000000000007</v>
      </c>
      <c r="BW630" s="190">
        <f>(BT630*BU630)*75%</f>
        <v>54.615000000000009</v>
      </c>
      <c r="BX630" s="531">
        <v>89.65</v>
      </c>
      <c r="BY630" s="527"/>
      <c r="BZ630" s="190">
        <f t="shared" si="947"/>
        <v>-71.445000000000007</v>
      </c>
      <c r="CA630" s="376">
        <v>10000</v>
      </c>
      <c r="CB630" s="42">
        <v>7.3740000000000003E-3</v>
      </c>
      <c r="CC630" s="194">
        <f t="shared" si="948"/>
        <v>73.740000000000009</v>
      </c>
      <c r="CD630" s="190">
        <f t="shared" si="966"/>
        <v>55.305000000000007</v>
      </c>
      <c r="CE630" s="142">
        <v>18.434999999999999</v>
      </c>
      <c r="CF630" s="204"/>
      <c r="CG630" s="194">
        <f t="shared" si="949"/>
        <v>0</v>
      </c>
      <c r="CH630" s="194"/>
      <c r="CI630" s="194"/>
      <c r="CJ630" s="194"/>
      <c r="CK630" s="194"/>
      <c r="CL630" s="142"/>
      <c r="CM630" s="218"/>
      <c r="CN630" s="194"/>
      <c r="CO630" s="469"/>
      <c r="CP630" s="220">
        <f t="shared" si="850"/>
        <v>3.4999999999882903E-3</v>
      </c>
      <c r="CQ630" s="221">
        <v>0</v>
      </c>
      <c r="CR630" s="501"/>
      <c r="CS630" s="535"/>
    </row>
    <row r="631" spans="1:97" s="5" customFormat="1">
      <c r="A631" s="51" t="s">
        <v>1516</v>
      </c>
      <c r="B631" s="364" t="s">
        <v>1517</v>
      </c>
      <c r="C631" s="61" t="s">
        <v>1515</v>
      </c>
      <c r="D631" s="264" t="s">
        <v>1253</v>
      </c>
      <c r="E631" s="548">
        <v>57</v>
      </c>
      <c r="F631" s="548"/>
      <c r="G631" s="275" t="s">
        <v>340</v>
      </c>
      <c r="H631" s="234"/>
      <c r="I631" s="61"/>
      <c r="J631" s="364"/>
      <c r="K631" s="72"/>
      <c r="L631" s="141"/>
      <c r="M631" s="538"/>
      <c r="N631" s="506"/>
      <c r="O631" s="75"/>
      <c r="P631" s="508"/>
      <c r="Q631" s="234"/>
      <c r="R631" s="88"/>
      <c r="S631" s="88"/>
      <c r="T631" s="518"/>
      <c r="U631" s="287"/>
      <c r="V631" s="88"/>
      <c r="W631" s="507"/>
      <c r="X631" s="347"/>
      <c r="Y631" s="88"/>
      <c r="Z631" s="88"/>
      <c r="AA631" s="518"/>
      <c r="AB631" s="520"/>
      <c r="AC631" s="88"/>
      <c r="AD631" s="507"/>
      <c r="AE631" s="347"/>
      <c r="AF631" s="88"/>
      <c r="AG631" s="88"/>
      <c r="AH631" s="518"/>
      <c r="AI631" s="520"/>
      <c r="AJ631" s="88"/>
      <c r="AK631" s="507"/>
      <c r="AL631" s="347"/>
      <c r="AM631" s="88"/>
      <c r="AN631" s="519"/>
      <c r="AO631" s="518"/>
      <c r="AP631" s="520"/>
      <c r="AQ631" s="88"/>
      <c r="AR631" s="507"/>
      <c r="AS631" s="347"/>
      <c r="AT631" s="88"/>
      <c r="AU631" s="88"/>
      <c r="AV631" s="518"/>
      <c r="AW631" s="520"/>
      <c r="AX631" s="88"/>
      <c r="AY631" s="507"/>
      <c r="AZ631" s="521"/>
      <c r="BA631" s="141"/>
      <c r="BB631" s="246"/>
      <c r="BC631" s="142"/>
      <c r="BD631" s="520"/>
      <c r="BE631" s="141"/>
      <c r="BF631" s="442"/>
      <c r="BG631" s="347"/>
      <c r="BH631" s="337"/>
      <c r="BI631" s="88"/>
      <c r="BJ631" s="142"/>
      <c r="BK631" s="218"/>
      <c r="BL631" s="337"/>
      <c r="BM631" s="442"/>
      <c r="BN631" s="347"/>
      <c r="BO631" s="337"/>
      <c r="BP631" s="337"/>
      <c r="BQ631" s="526"/>
      <c r="BR631" s="543"/>
      <c r="BS631" s="337"/>
      <c r="BT631" s="442"/>
      <c r="BU631" s="51"/>
      <c r="BV631" s="337"/>
      <c r="BW631" s="337"/>
      <c r="BX631" s="531"/>
      <c r="BY631" s="543"/>
      <c r="BZ631" s="337"/>
      <c r="CA631" s="374"/>
      <c r="CB631" s="42"/>
      <c r="CC631" s="141"/>
      <c r="CD631" s="337"/>
      <c r="CE631" s="142"/>
      <c r="CF631" s="218"/>
      <c r="CG631" s="141"/>
      <c r="CH631" s="141"/>
      <c r="CI631" s="141"/>
      <c r="CJ631" s="141"/>
      <c r="CK631" s="141"/>
      <c r="CL631" s="142"/>
      <c r="CM631" s="218"/>
      <c r="CN631" s="141"/>
      <c r="CO631" s="469"/>
      <c r="CP631" s="220">
        <f t="shared" si="850"/>
        <v>0</v>
      </c>
      <c r="CQ631" s="220"/>
      <c r="CR631" s="61"/>
      <c r="CS631" s="358" t="s">
        <v>42</v>
      </c>
    </row>
    <row r="632" spans="1:97" s="5" customFormat="1">
      <c r="A632" s="51" t="s">
        <v>3628</v>
      </c>
      <c r="B632" s="364" t="s">
        <v>1518</v>
      </c>
      <c r="C632" s="61" t="s">
        <v>352</v>
      </c>
      <c r="D632" s="264" t="s">
        <v>1253</v>
      </c>
      <c r="E632" s="548"/>
      <c r="F632" s="548"/>
      <c r="G632" s="275" t="s">
        <v>340</v>
      </c>
      <c r="H632" s="234"/>
      <c r="I632" s="61"/>
      <c r="J632" s="364"/>
      <c r="K632" s="72"/>
      <c r="L632" s="141"/>
      <c r="M632" s="538"/>
      <c r="N632" s="506"/>
      <c r="O632" s="75"/>
      <c r="P632" s="508"/>
      <c r="Q632" s="234"/>
      <c r="R632" s="88"/>
      <c r="S632" s="88"/>
      <c r="T632" s="518"/>
      <c r="U632" s="287"/>
      <c r="V632" s="88"/>
      <c r="W632" s="507"/>
      <c r="X632" s="347"/>
      <c r="Y632" s="88"/>
      <c r="Z632" s="88"/>
      <c r="AA632" s="518"/>
      <c r="AB632" s="520"/>
      <c r="AC632" s="88"/>
      <c r="AD632" s="507"/>
      <c r="AE632" s="347"/>
      <c r="AF632" s="88"/>
      <c r="AG632" s="88"/>
      <c r="AH632" s="518"/>
      <c r="AI632" s="520"/>
      <c r="AJ632" s="88"/>
      <c r="AK632" s="507"/>
      <c r="AL632" s="347"/>
      <c r="AM632" s="88"/>
      <c r="AN632" s="519"/>
      <c r="AO632" s="518"/>
      <c r="AP632" s="520"/>
      <c r="AQ632" s="88"/>
      <c r="AR632" s="507"/>
      <c r="AS632" s="347"/>
      <c r="AT632" s="88"/>
      <c r="AU632" s="88"/>
      <c r="AV632" s="518"/>
      <c r="AW632" s="520"/>
      <c r="AX632" s="88"/>
      <c r="AY632" s="507"/>
      <c r="AZ632" s="521"/>
      <c r="BA632" s="141"/>
      <c r="BB632" s="246"/>
      <c r="BC632" s="142"/>
      <c r="BD632" s="520"/>
      <c r="BE632" s="141"/>
      <c r="BF632" s="442"/>
      <c r="BG632" s="347"/>
      <c r="BH632" s="337"/>
      <c r="BI632" s="88"/>
      <c r="BJ632" s="142"/>
      <c r="BK632" s="218"/>
      <c r="BL632" s="337"/>
      <c r="BM632" s="442"/>
      <c r="BN632" s="347"/>
      <c r="BO632" s="337"/>
      <c r="BP632" s="337"/>
      <c r="BQ632" s="526"/>
      <c r="BR632" s="543"/>
      <c r="BS632" s="337"/>
      <c r="BT632" s="442"/>
      <c r="BU632" s="51"/>
      <c r="BV632" s="337"/>
      <c r="BW632" s="337"/>
      <c r="BX632" s="531"/>
      <c r="BY632" s="543"/>
      <c r="BZ632" s="337"/>
      <c r="CA632" s="374"/>
      <c r="CB632" s="42"/>
      <c r="CC632" s="141"/>
      <c r="CD632" s="337"/>
      <c r="CE632" s="142"/>
      <c r="CF632" s="218"/>
      <c r="CG632" s="141"/>
      <c r="CH632" s="141"/>
      <c r="CI632" s="141"/>
      <c r="CJ632" s="141"/>
      <c r="CK632" s="141"/>
      <c r="CL632" s="142"/>
      <c r="CM632" s="218"/>
      <c r="CN632" s="141"/>
      <c r="CO632" s="469"/>
      <c r="CP632" s="220">
        <f t="shared" si="850"/>
        <v>0</v>
      </c>
      <c r="CQ632" s="220"/>
      <c r="CR632" s="61"/>
      <c r="CS632" s="358" t="s">
        <v>42</v>
      </c>
    </row>
    <row r="633" spans="1:97" s="5" customFormat="1">
      <c r="A633" s="51" t="s">
        <v>1519</v>
      </c>
      <c r="B633" s="364" t="s">
        <v>1520</v>
      </c>
      <c r="C633" s="61" t="s">
        <v>352</v>
      </c>
      <c r="D633" s="264" t="s">
        <v>1253</v>
      </c>
      <c r="E633" s="548">
        <v>149</v>
      </c>
      <c r="F633" s="548"/>
      <c r="G633" s="275" t="s">
        <v>1371</v>
      </c>
      <c r="H633" s="234"/>
      <c r="I633" s="61"/>
      <c r="J633" s="364"/>
      <c r="K633" s="72"/>
      <c r="L633" s="141"/>
      <c r="M633" s="538"/>
      <c r="N633" s="506"/>
      <c r="O633" s="75"/>
      <c r="P633" s="508"/>
      <c r="Q633" s="234"/>
      <c r="R633" s="88"/>
      <c r="S633" s="88"/>
      <c r="T633" s="518"/>
      <c r="U633" s="287"/>
      <c r="V633" s="88"/>
      <c r="W633" s="507"/>
      <c r="X633" s="347"/>
      <c r="Y633" s="88"/>
      <c r="Z633" s="88"/>
      <c r="AA633" s="518"/>
      <c r="AB633" s="520"/>
      <c r="AC633" s="88"/>
      <c r="AD633" s="507"/>
      <c r="AE633" s="347"/>
      <c r="AF633" s="88"/>
      <c r="AG633" s="88"/>
      <c r="AH633" s="518"/>
      <c r="AI633" s="520"/>
      <c r="AJ633" s="88"/>
      <c r="AK633" s="507"/>
      <c r="AL633" s="347"/>
      <c r="AM633" s="88"/>
      <c r="AN633" s="519"/>
      <c r="AO633" s="518"/>
      <c r="AP633" s="520"/>
      <c r="AQ633" s="88"/>
      <c r="AR633" s="507"/>
      <c r="AS633" s="347"/>
      <c r="AT633" s="88"/>
      <c r="AU633" s="88"/>
      <c r="AV633" s="518"/>
      <c r="AW633" s="520"/>
      <c r="AX633" s="88"/>
      <c r="AY633" s="507"/>
      <c r="AZ633" s="521"/>
      <c r="BA633" s="141"/>
      <c r="BB633" s="246"/>
      <c r="BC633" s="142"/>
      <c r="BD633" s="520"/>
      <c r="BE633" s="141"/>
      <c r="BF633" s="442"/>
      <c r="BG633" s="347"/>
      <c r="BH633" s="337"/>
      <c r="BI633" s="88"/>
      <c r="BJ633" s="142"/>
      <c r="BK633" s="218"/>
      <c r="BL633" s="337"/>
      <c r="BM633" s="442"/>
      <c r="BN633" s="347"/>
      <c r="BO633" s="337"/>
      <c r="BP633" s="337"/>
      <c r="BQ633" s="526"/>
      <c r="BR633" s="543"/>
      <c r="BS633" s="337"/>
      <c r="BT633" s="442"/>
      <c r="BU633" s="51"/>
      <c r="BV633" s="337"/>
      <c r="BW633" s="337"/>
      <c r="BX633" s="531"/>
      <c r="BY633" s="543"/>
      <c r="BZ633" s="337"/>
      <c r="CA633" s="374"/>
      <c r="CB633" s="42"/>
      <c r="CC633" s="141"/>
      <c r="CD633" s="337"/>
      <c r="CE633" s="142"/>
      <c r="CF633" s="218"/>
      <c r="CG633" s="141"/>
      <c r="CH633" s="141"/>
      <c r="CI633" s="141"/>
      <c r="CJ633" s="141"/>
      <c r="CK633" s="141"/>
      <c r="CL633" s="142"/>
      <c r="CM633" s="218"/>
      <c r="CN633" s="141"/>
      <c r="CO633" s="469"/>
      <c r="CP633" s="220">
        <f t="shared" si="850"/>
        <v>0</v>
      </c>
      <c r="CQ633" s="220"/>
      <c r="CR633" s="61"/>
      <c r="CS633" s="227" t="s">
        <v>42</v>
      </c>
    </row>
    <row r="634" spans="1:97" s="5" customFormat="1" ht="30">
      <c r="A634" s="51" t="s">
        <v>1521</v>
      </c>
      <c r="B634" s="364" t="s">
        <v>1522</v>
      </c>
      <c r="C634" s="61" t="s">
        <v>1523</v>
      </c>
      <c r="D634" s="264" t="s">
        <v>1253</v>
      </c>
      <c r="E634" s="548">
        <v>428</v>
      </c>
      <c r="F634" s="548"/>
      <c r="G634" s="275" t="s">
        <v>1371</v>
      </c>
      <c r="H634" s="234"/>
      <c r="I634" s="61"/>
      <c r="J634" s="364"/>
      <c r="K634" s="72"/>
      <c r="L634" s="141"/>
      <c r="M634" s="538"/>
      <c r="N634" s="506"/>
      <c r="O634" s="75"/>
      <c r="P634" s="508"/>
      <c r="Q634" s="234"/>
      <c r="R634" s="88"/>
      <c r="S634" s="88"/>
      <c r="T634" s="518"/>
      <c r="U634" s="287"/>
      <c r="V634" s="88"/>
      <c r="W634" s="507"/>
      <c r="X634" s="347"/>
      <c r="Y634" s="88"/>
      <c r="Z634" s="88"/>
      <c r="AA634" s="518"/>
      <c r="AB634" s="520"/>
      <c r="AC634" s="88"/>
      <c r="AD634" s="507"/>
      <c r="AE634" s="347"/>
      <c r="AF634" s="88"/>
      <c r="AG634" s="88"/>
      <c r="AH634" s="518"/>
      <c r="AI634" s="520"/>
      <c r="AJ634" s="88"/>
      <c r="AK634" s="507"/>
      <c r="AL634" s="347"/>
      <c r="AM634" s="88"/>
      <c r="AN634" s="519"/>
      <c r="AO634" s="518"/>
      <c r="AP634" s="520"/>
      <c r="AQ634" s="88"/>
      <c r="AR634" s="507"/>
      <c r="AS634" s="347"/>
      <c r="AT634" s="88"/>
      <c r="AU634" s="88"/>
      <c r="AV634" s="518"/>
      <c r="AW634" s="520"/>
      <c r="AX634" s="88"/>
      <c r="AY634" s="507"/>
      <c r="AZ634" s="521"/>
      <c r="BA634" s="141"/>
      <c r="BB634" s="246"/>
      <c r="BC634" s="142"/>
      <c r="BD634" s="520"/>
      <c r="BE634" s="141"/>
      <c r="BF634" s="442"/>
      <c r="BG634" s="347"/>
      <c r="BH634" s="337"/>
      <c r="BI634" s="88"/>
      <c r="BJ634" s="142"/>
      <c r="BK634" s="218"/>
      <c r="BL634" s="337"/>
      <c r="BM634" s="442"/>
      <c r="BN634" s="347"/>
      <c r="BO634" s="337"/>
      <c r="BP634" s="337"/>
      <c r="BQ634" s="526"/>
      <c r="BR634" s="543"/>
      <c r="BS634" s="337"/>
      <c r="BT634" s="442"/>
      <c r="BU634" s="51"/>
      <c r="BV634" s="337"/>
      <c r="BW634" s="337"/>
      <c r="BX634" s="531"/>
      <c r="BY634" s="543"/>
      <c r="BZ634" s="337"/>
      <c r="CA634" s="374"/>
      <c r="CB634" s="42"/>
      <c r="CC634" s="141"/>
      <c r="CD634" s="337"/>
      <c r="CE634" s="142"/>
      <c r="CF634" s="218"/>
      <c r="CG634" s="141"/>
      <c r="CH634" s="141"/>
      <c r="CI634" s="141"/>
      <c r="CJ634" s="141"/>
      <c r="CK634" s="141"/>
      <c r="CL634" s="142"/>
      <c r="CM634" s="218"/>
      <c r="CN634" s="141"/>
      <c r="CO634" s="469"/>
      <c r="CP634" s="220">
        <f t="shared" si="850"/>
        <v>0</v>
      </c>
      <c r="CQ634" s="220"/>
      <c r="CR634" s="61"/>
      <c r="CS634" s="227" t="s">
        <v>42</v>
      </c>
    </row>
    <row r="635" spans="1:97" s="5" customFormat="1">
      <c r="A635" s="51" t="s">
        <v>1524</v>
      </c>
      <c r="B635" s="364" t="s">
        <v>1525</v>
      </c>
      <c r="C635" s="61" t="s">
        <v>1526</v>
      </c>
      <c r="D635" s="264" t="s">
        <v>1253</v>
      </c>
      <c r="E635" s="548">
        <v>1225</v>
      </c>
      <c r="F635" s="548"/>
      <c r="G635" s="275" t="s">
        <v>1371</v>
      </c>
      <c r="H635" s="234"/>
      <c r="I635" s="61"/>
      <c r="J635" s="364"/>
      <c r="K635" s="72"/>
      <c r="L635" s="141"/>
      <c r="M635" s="538"/>
      <c r="N635" s="506"/>
      <c r="O635" s="75"/>
      <c r="P635" s="508"/>
      <c r="Q635" s="234"/>
      <c r="R635" s="88"/>
      <c r="S635" s="88"/>
      <c r="T635" s="518"/>
      <c r="U635" s="287"/>
      <c r="V635" s="88"/>
      <c r="W635" s="507"/>
      <c r="X635" s="347"/>
      <c r="Y635" s="88"/>
      <c r="Z635" s="88"/>
      <c r="AA635" s="518"/>
      <c r="AB635" s="520"/>
      <c r="AC635" s="88"/>
      <c r="AD635" s="507"/>
      <c r="AE635" s="347"/>
      <c r="AF635" s="88"/>
      <c r="AG635" s="88"/>
      <c r="AH635" s="518"/>
      <c r="AI635" s="520"/>
      <c r="AJ635" s="88"/>
      <c r="AK635" s="507"/>
      <c r="AL635" s="347"/>
      <c r="AM635" s="88"/>
      <c r="AN635" s="519"/>
      <c r="AO635" s="518"/>
      <c r="AP635" s="520"/>
      <c r="AQ635" s="88"/>
      <c r="AR635" s="507"/>
      <c r="AS635" s="347"/>
      <c r="AT635" s="88"/>
      <c r="AU635" s="88"/>
      <c r="AV635" s="518"/>
      <c r="AW635" s="520"/>
      <c r="AX635" s="88"/>
      <c r="AY635" s="507"/>
      <c r="AZ635" s="521"/>
      <c r="BA635" s="141"/>
      <c r="BB635" s="246"/>
      <c r="BC635" s="142"/>
      <c r="BD635" s="520"/>
      <c r="BE635" s="141"/>
      <c r="BF635" s="442"/>
      <c r="BG635" s="347"/>
      <c r="BH635" s="337"/>
      <c r="BI635" s="88"/>
      <c r="BJ635" s="142"/>
      <c r="BK635" s="218"/>
      <c r="BL635" s="337"/>
      <c r="BM635" s="442"/>
      <c r="BN635" s="347"/>
      <c r="BO635" s="337"/>
      <c r="BP635" s="337"/>
      <c r="BQ635" s="526"/>
      <c r="BR635" s="543"/>
      <c r="BS635" s="337"/>
      <c r="BT635" s="442"/>
      <c r="BU635" s="51"/>
      <c r="BV635" s="337"/>
      <c r="BW635" s="337"/>
      <c r="BX635" s="531"/>
      <c r="BY635" s="543"/>
      <c r="BZ635" s="337"/>
      <c r="CA635" s="374"/>
      <c r="CB635" s="42"/>
      <c r="CC635" s="141"/>
      <c r="CD635" s="337"/>
      <c r="CE635" s="142"/>
      <c r="CF635" s="218"/>
      <c r="CG635" s="141"/>
      <c r="CH635" s="141"/>
      <c r="CI635" s="141"/>
      <c r="CJ635" s="141"/>
      <c r="CK635" s="141"/>
      <c r="CL635" s="142"/>
      <c r="CM635" s="218"/>
      <c r="CN635" s="141"/>
      <c r="CO635" s="469"/>
      <c r="CP635" s="220">
        <f t="shared" si="850"/>
        <v>0</v>
      </c>
      <c r="CQ635" s="220"/>
      <c r="CR635" s="61"/>
      <c r="CS635" s="227" t="s">
        <v>42</v>
      </c>
    </row>
    <row r="636" spans="1:97" s="5" customFormat="1">
      <c r="A636" s="51" t="s">
        <v>1527</v>
      </c>
      <c r="B636" s="364" t="s">
        <v>1528</v>
      </c>
      <c r="C636" s="61" t="s">
        <v>1529</v>
      </c>
      <c r="D636" s="264" t="s">
        <v>1253</v>
      </c>
      <c r="E636" s="548" t="s">
        <v>1530</v>
      </c>
      <c r="F636" s="548"/>
      <c r="G636" s="392" t="s">
        <v>41</v>
      </c>
      <c r="H636" s="234"/>
      <c r="I636" s="61"/>
      <c r="J636" s="364"/>
      <c r="K636" s="72"/>
      <c r="L636" s="141"/>
      <c r="M636" s="538"/>
      <c r="N636" s="506"/>
      <c r="O636" s="75"/>
      <c r="P636" s="508"/>
      <c r="Q636" s="234"/>
      <c r="R636" s="88"/>
      <c r="S636" s="88"/>
      <c r="T636" s="518"/>
      <c r="U636" s="287"/>
      <c r="V636" s="88"/>
      <c r="W636" s="507"/>
      <c r="X636" s="347"/>
      <c r="Y636" s="88"/>
      <c r="Z636" s="88"/>
      <c r="AA636" s="518"/>
      <c r="AB636" s="520"/>
      <c r="AC636" s="88"/>
      <c r="AD636" s="507"/>
      <c r="AE636" s="347"/>
      <c r="AF636" s="88"/>
      <c r="AG636" s="88"/>
      <c r="AH636" s="518"/>
      <c r="AI636" s="520"/>
      <c r="AJ636" s="88"/>
      <c r="AK636" s="507"/>
      <c r="AL636" s="347"/>
      <c r="AM636" s="88"/>
      <c r="AN636" s="519"/>
      <c r="AO636" s="518"/>
      <c r="AP636" s="520"/>
      <c r="AQ636" s="88"/>
      <c r="AR636" s="507"/>
      <c r="AS636" s="347"/>
      <c r="AT636" s="88"/>
      <c r="AU636" s="88"/>
      <c r="AV636" s="518"/>
      <c r="AW636" s="520"/>
      <c r="AX636" s="88"/>
      <c r="AY636" s="507"/>
      <c r="AZ636" s="521"/>
      <c r="BA636" s="141"/>
      <c r="BB636" s="246"/>
      <c r="BC636" s="142"/>
      <c r="BD636" s="520"/>
      <c r="BE636" s="141"/>
      <c r="BF636" s="442"/>
      <c r="BG636" s="347"/>
      <c r="BH636" s="337"/>
      <c r="BI636" s="88"/>
      <c r="BJ636" s="142"/>
      <c r="BK636" s="218"/>
      <c r="BL636" s="337"/>
      <c r="BM636" s="442"/>
      <c r="BN636" s="347"/>
      <c r="BO636" s="337"/>
      <c r="BP636" s="337"/>
      <c r="BQ636" s="526"/>
      <c r="BR636" s="543"/>
      <c r="BS636" s="337"/>
      <c r="BT636" s="442"/>
      <c r="BU636" s="51"/>
      <c r="BV636" s="337"/>
      <c r="BW636" s="337"/>
      <c r="BX636" s="531"/>
      <c r="BY636" s="543"/>
      <c r="BZ636" s="337"/>
      <c r="CA636" s="374"/>
      <c r="CB636" s="42"/>
      <c r="CC636" s="141"/>
      <c r="CD636" s="337"/>
      <c r="CE636" s="142"/>
      <c r="CF636" s="218"/>
      <c r="CG636" s="141"/>
      <c r="CH636" s="141"/>
      <c r="CI636" s="141"/>
      <c r="CJ636" s="141"/>
      <c r="CK636" s="141"/>
      <c r="CL636" s="142"/>
      <c r="CM636" s="218"/>
      <c r="CN636" s="141"/>
      <c r="CO636" s="469"/>
      <c r="CP636" s="220">
        <f t="shared" si="850"/>
        <v>0</v>
      </c>
      <c r="CQ636" s="220"/>
      <c r="CR636" s="61"/>
      <c r="CS636" s="227" t="s">
        <v>42</v>
      </c>
    </row>
    <row r="637" spans="1:97" s="5" customFormat="1">
      <c r="A637" s="51" t="s">
        <v>1531</v>
      </c>
      <c r="B637" s="364" t="s">
        <v>1532</v>
      </c>
      <c r="C637" s="61" t="s">
        <v>1533</v>
      </c>
      <c r="D637" s="264" t="s">
        <v>1253</v>
      </c>
      <c r="E637" s="548" t="s">
        <v>1534</v>
      </c>
      <c r="F637" s="548"/>
      <c r="G637" s="49" t="s">
        <v>340</v>
      </c>
      <c r="H637" s="234"/>
      <c r="I637" s="61"/>
      <c r="J637" s="364"/>
      <c r="K637" s="72"/>
      <c r="L637" s="141"/>
      <c r="M637" s="538"/>
      <c r="N637" s="506"/>
      <c r="O637" s="75"/>
      <c r="P637" s="508"/>
      <c r="Q637" s="234"/>
      <c r="R637" s="88"/>
      <c r="S637" s="88"/>
      <c r="T637" s="518"/>
      <c r="U637" s="287"/>
      <c r="V637" s="88"/>
      <c r="W637" s="507"/>
      <c r="X637" s="347"/>
      <c r="Y637" s="88"/>
      <c r="Z637" s="88"/>
      <c r="AA637" s="518"/>
      <c r="AB637" s="520"/>
      <c r="AC637" s="88"/>
      <c r="AD637" s="507"/>
      <c r="AE637" s="347"/>
      <c r="AF637" s="88"/>
      <c r="AG637" s="88"/>
      <c r="AH637" s="518"/>
      <c r="AI637" s="520"/>
      <c r="AJ637" s="88"/>
      <c r="AK637" s="507"/>
      <c r="AL637" s="347"/>
      <c r="AM637" s="88"/>
      <c r="AN637" s="519"/>
      <c r="AO637" s="518"/>
      <c r="AP637" s="520"/>
      <c r="AQ637" s="88"/>
      <c r="AR637" s="507"/>
      <c r="AS637" s="347"/>
      <c r="AT637" s="88"/>
      <c r="AU637" s="88"/>
      <c r="AV637" s="518"/>
      <c r="AW637" s="520"/>
      <c r="AX637" s="88"/>
      <c r="AY637" s="507"/>
      <c r="AZ637" s="521"/>
      <c r="BA637" s="141"/>
      <c r="BB637" s="246"/>
      <c r="BC637" s="142"/>
      <c r="BD637" s="520"/>
      <c r="BE637" s="141"/>
      <c r="BF637" s="442"/>
      <c r="BG637" s="347"/>
      <c r="BH637" s="337"/>
      <c r="BI637" s="88"/>
      <c r="BJ637" s="142"/>
      <c r="BK637" s="218"/>
      <c r="BL637" s="337"/>
      <c r="BM637" s="442"/>
      <c r="BN637" s="347"/>
      <c r="BO637" s="337"/>
      <c r="BP637" s="337"/>
      <c r="BQ637" s="526"/>
      <c r="BR637" s="543"/>
      <c r="BS637" s="337"/>
      <c r="BT637" s="442"/>
      <c r="BU637" s="51"/>
      <c r="BV637" s="337"/>
      <c r="BW637" s="337"/>
      <c r="BX637" s="531"/>
      <c r="BY637" s="543"/>
      <c r="BZ637" s="337"/>
      <c r="CA637" s="374"/>
      <c r="CB637" s="42"/>
      <c r="CC637" s="141"/>
      <c r="CD637" s="337"/>
      <c r="CE637" s="142"/>
      <c r="CF637" s="218"/>
      <c r="CG637" s="141"/>
      <c r="CH637" s="141"/>
      <c r="CI637" s="141"/>
      <c r="CJ637" s="141"/>
      <c r="CK637" s="141"/>
      <c r="CL637" s="142"/>
      <c r="CM637" s="218"/>
      <c r="CN637" s="141"/>
      <c r="CO637" s="469"/>
      <c r="CP637" s="220">
        <f t="shared" si="850"/>
        <v>0</v>
      </c>
      <c r="CQ637" s="220"/>
      <c r="CR637" s="61"/>
      <c r="CS637" s="358" t="s">
        <v>42</v>
      </c>
    </row>
    <row r="638" spans="1:97" s="2" customFormat="1" ht="15" customHeight="1">
      <c r="A638" s="41" t="s">
        <v>1535</v>
      </c>
      <c r="B638" s="6" t="s">
        <v>1536</v>
      </c>
      <c r="C638" s="6" t="s">
        <v>1537</v>
      </c>
      <c r="D638" s="41" t="s">
        <v>1538</v>
      </c>
      <c r="E638" s="43">
        <v>2</v>
      </c>
      <c r="F638" s="43"/>
      <c r="G638" s="6" t="s">
        <v>1539</v>
      </c>
      <c r="H638" s="191"/>
      <c r="I638" s="43"/>
      <c r="J638" s="241"/>
      <c r="K638" s="72"/>
      <c r="L638" s="6"/>
      <c r="M638" s="117"/>
      <c r="N638" s="77"/>
      <c r="O638" s="75"/>
      <c r="P638" s="6"/>
      <c r="Q638" s="6"/>
      <c r="R638" s="6"/>
      <c r="S638" s="6"/>
      <c r="T638" s="117"/>
      <c r="U638" s="77"/>
      <c r="V638" s="42"/>
      <c r="W638" s="42"/>
      <c r="X638" s="42"/>
      <c r="Y638" s="558"/>
      <c r="Z638" s="99"/>
      <c r="AA638" s="117"/>
      <c r="AB638" s="100"/>
      <c r="AC638" s="102"/>
      <c r="AD638" s="101"/>
      <c r="AE638" s="101"/>
      <c r="AF638" s="99"/>
      <c r="AG638" s="99"/>
      <c r="AH638" s="117"/>
      <c r="AI638" s="100"/>
      <c r="AJ638" s="99"/>
      <c r="AK638" s="248"/>
      <c r="AL638" s="99"/>
      <c r="AM638" s="99"/>
      <c r="AN638" s="102"/>
      <c r="AO638" s="117"/>
      <c r="AP638" s="100"/>
      <c r="AQ638" s="99"/>
      <c r="AR638" s="99"/>
      <c r="AS638" s="99"/>
      <c r="AT638" s="99"/>
      <c r="AU638" s="99"/>
      <c r="AV638" s="122"/>
      <c r="AW638" s="100"/>
      <c r="AX638" s="99"/>
      <c r="AY638" s="99">
        <v>320100</v>
      </c>
      <c r="AZ638" s="99"/>
      <c r="BA638" s="141"/>
      <c r="BB638" s="141"/>
      <c r="BC638" s="142"/>
      <c r="BD638" s="100"/>
      <c r="BE638" s="141"/>
      <c r="BF638" s="6">
        <v>320100</v>
      </c>
      <c r="BG638" s="6"/>
      <c r="BH638" s="6"/>
      <c r="BI638" s="6"/>
      <c r="BJ638" s="164"/>
      <c r="BK638" s="167"/>
      <c r="BL638" s="6"/>
      <c r="BM638" s="6">
        <v>320100</v>
      </c>
      <c r="BN638" s="6"/>
      <c r="BO638" s="6"/>
      <c r="BP638" s="6"/>
      <c r="BQ638" s="164"/>
      <c r="BR638" s="77"/>
      <c r="BS638" s="6"/>
      <c r="BT638" s="6">
        <v>320100</v>
      </c>
      <c r="BU638" s="6"/>
      <c r="BV638" s="6"/>
      <c r="BW638" s="6"/>
      <c r="BX638" s="253"/>
      <c r="BY638" s="77"/>
      <c r="BZ638" s="6"/>
      <c r="CA638" s="6">
        <v>320100</v>
      </c>
      <c r="CB638" s="56">
        <v>3.7909999999999999E-2</v>
      </c>
      <c r="CC638" s="168">
        <f>CA638*CB638</f>
        <v>12134.991</v>
      </c>
      <c r="CD638" s="166">
        <f>CC638*30%</f>
        <v>3640.4973</v>
      </c>
      <c r="CE638" s="164"/>
      <c r="CF638" s="167"/>
      <c r="CG638" s="455">
        <f t="shared" ref="CG638:CG686" si="967">CC638-CD638-CE638</f>
        <v>8494.4936999999991</v>
      </c>
      <c r="CH638" s="72"/>
      <c r="CI638" s="72"/>
      <c r="CJ638" s="72"/>
      <c r="CK638" s="72"/>
      <c r="CL638" s="164"/>
      <c r="CM638" s="167"/>
      <c r="CN638" s="72"/>
      <c r="CO638" s="219"/>
      <c r="CP638" s="220">
        <f t="shared" ref="CP638:CP684" si="968">O638+V638+AC638+AJ638+AQ638+AX638+BE638+BL638+BS638+BZ638+CG638</f>
        <v>8494.4936999999991</v>
      </c>
      <c r="CQ638" s="357"/>
      <c r="CR638" s="56" t="s">
        <v>1540</v>
      </c>
      <c r="CS638" s="227" t="s">
        <v>42</v>
      </c>
    </row>
    <row r="639" spans="1:97" s="3" customFormat="1" ht="15" customHeight="1">
      <c r="A639" s="41" t="s">
        <v>1541</v>
      </c>
      <c r="B639" s="6" t="s">
        <v>206</v>
      </c>
      <c r="C639" s="6" t="s">
        <v>1542</v>
      </c>
      <c r="D639" s="274" t="s">
        <v>1538</v>
      </c>
      <c r="E639" s="43">
        <v>5</v>
      </c>
      <c r="F639" s="549"/>
      <c r="G639" s="6" t="s">
        <v>45</v>
      </c>
      <c r="H639" s="550">
        <v>500202</v>
      </c>
      <c r="I639" s="141">
        <v>0</v>
      </c>
      <c r="J639" s="555">
        <v>2.5000000000000001E-2</v>
      </c>
      <c r="K639" s="72">
        <f t="shared" ref="K639:K674" si="969">I639*J639</f>
        <v>0</v>
      </c>
      <c r="L639" s="166">
        <f t="shared" ref="L639:L647" si="970">K639*20%</f>
        <v>0</v>
      </c>
      <c r="M639" s="73"/>
      <c r="N639" s="147"/>
      <c r="O639" s="260">
        <f t="shared" ref="O639:O674" si="971">K639-L639-M639</f>
        <v>0</v>
      </c>
      <c r="P639" s="141">
        <v>0</v>
      </c>
      <c r="Q639" s="56">
        <v>2.5000000000000001E-2</v>
      </c>
      <c r="R639" s="166">
        <f>P639*Q639</f>
        <v>0</v>
      </c>
      <c r="S639" s="166">
        <f>R639*30%</f>
        <v>0</v>
      </c>
      <c r="T639" s="73"/>
      <c r="U639" s="556"/>
      <c r="V639" s="557">
        <f>R639-S639-T639</f>
        <v>0</v>
      </c>
      <c r="W639" s="141">
        <v>0</v>
      </c>
      <c r="X639" s="47">
        <v>2.5000000000000001E-2</v>
      </c>
      <c r="Y639" s="559">
        <f>W639*X639</f>
        <v>0</v>
      </c>
      <c r="Z639" s="560">
        <f>Y639*30%</f>
        <v>0</v>
      </c>
      <c r="AA639" s="73"/>
      <c r="AB639" s="204"/>
      <c r="AC639" s="206">
        <f>Y639-Z639-AA639</f>
        <v>0</v>
      </c>
      <c r="AD639" s="141">
        <v>0</v>
      </c>
      <c r="AE639" s="47">
        <v>2.5000000000000001E-2</v>
      </c>
      <c r="AF639" s="560">
        <f>AD639*AE639</f>
        <v>0</v>
      </c>
      <c r="AG639" s="560">
        <f>AF639*30%</f>
        <v>0</v>
      </c>
      <c r="AH639" s="117"/>
      <c r="AI639" s="204"/>
      <c r="AJ639" s="561">
        <f t="shared" ref="AJ639:AJ674" si="972">AF639-AG639-AH639</f>
        <v>0</v>
      </c>
      <c r="AK639" s="141">
        <v>0</v>
      </c>
      <c r="AL639" s="47">
        <v>2.6474999999999999E-2</v>
      </c>
      <c r="AM639" s="560">
        <f>AK639*AL639</f>
        <v>0</v>
      </c>
      <c r="AN639" s="141">
        <f>AM639*30%</f>
        <v>0</v>
      </c>
      <c r="AO639" s="117"/>
      <c r="AP639" s="204"/>
      <c r="AQ639" s="206">
        <f t="shared" ref="AQ639:AQ674" si="973">AM639-AN639-AO639</f>
        <v>0</v>
      </c>
      <c r="AR639" s="141">
        <v>0</v>
      </c>
      <c r="AS639" s="99">
        <v>2.8063500000000002E-2</v>
      </c>
      <c r="AT639" s="141">
        <f>AR639*AS639</f>
        <v>0</v>
      </c>
      <c r="AU639" s="560">
        <f>AT639*30%</f>
        <v>0</v>
      </c>
      <c r="AV639" s="122"/>
      <c r="AW639" s="143"/>
      <c r="AX639" s="561">
        <f t="shared" ref="AX639:AX674" si="974">AT639-AU639-AV639</f>
        <v>0</v>
      </c>
      <c r="AY639" s="151">
        <v>73000</v>
      </c>
      <c r="AZ639" s="6">
        <v>2.9747309999999999E-2</v>
      </c>
      <c r="BA639" s="141">
        <f>AY639*AZ639</f>
        <v>2171.5536299999999</v>
      </c>
      <c r="BB639" s="141">
        <f>BA639*30%</f>
        <v>651.4660889999999</v>
      </c>
      <c r="BC639" s="142"/>
      <c r="BD639" s="484">
        <v>589.5</v>
      </c>
      <c r="BE639" s="206">
        <v>930.58</v>
      </c>
      <c r="BF639" s="151">
        <v>73000</v>
      </c>
      <c r="BG639" s="56">
        <v>3.15321E-2</v>
      </c>
      <c r="BH639" s="166">
        <f>BF639*BG639</f>
        <v>2301.8433</v>
      </c>
      <c r="BI639" s="166">
        <f>BH639*30%</f>
        <v>690.55299000000002</v>
      </c>
      <c r="BJ639" s="164"/>
      <c r="BK639" s="165"/>
      <c r="BL639" s="166">
        <f t="shared" ref="BL639:BL674" si="975">BH639-BI639-BJ639</f>
        <v>1611.2903099999999</v>
      </c>
      <c r="BM639" s="151">
        <v>73000</v>
      </c>
      <c r="BN639" s="56">
        <v>3.3613270000000001E-2</v>
      </c>
      <c r="BO639" s="166">
        <f>BM639*BN639</f>
        <v>2453.7687099999998</v>
      </c>
      <c r="BP639" s="166">
        <f>BO639*30%</f>
        <v>736.13061299999993</v>
      </c>
      <c r="BQ639" s="164">
        <v>1717.638097</v>
      </c>
      <c r="BR639" s="147"/>
      <c r="BS639" s="260">
        <f t="shared" ref="BS639:BS674" si="976">BO639-BP639-BQ639</f>
        <v>0</v>
      </c>
      <c r="BT639" s="151">
        <v>73000</v>
      </c>
      <c r="BU639" s="56">
        <v>3.5764999999999998E-2</v>
      </c>
      <c r="BV639" s="166">
        <f>BT639*BU639</f>
        <v>2610.8449999999998</v>
      </c>
      <c r="BW639" s="166">
        <f>BV639*30%</f>
        <v>783.25349999999992</v>
      </c>
      <c r="BX639" s="164">
        <v>1827.5915</v>
      </c>
      <c r="BY639" s="165">
        <v>1827.59</v>
      </c>
      <c r="BZ639" s="260">
        <f t="shared" ref="BZ639:BZ672" si="977">BV639-BW639-BX639</f>
        <v>0</v>
      </c>
      <c r="CA639" s="151">
        <v>73000</v>
      </c>
      <c r="CB639" s="56">
        <v>3.7909999999999999E-2</v>
      </c>
      <c r="CC639" s="168">
        <f>CA639*CB639</f>
        <v>2767.43</v>
      </c>
      <c r="CD639" s="166">
        <f>CC639*30%</f>
        <v>830.22899999999993</v>
      </c>
      <c r="CE639" s="164">
        <v>1937.21</v>
      </c>
      <c r="CF639" s="165">
        <v>1937.21</v>
      </c>
      <c r="CG639" s="72">
        <f t="shared" si="967"/>
        <v>-9.0000000000145519E-3</v>
      </c>
      <c r="CH639" s="168"/>
      <c r="CI639" s="168"/>
      <c r="CJ639" s="168"/>
      <c r="CK639" s="168"/>
      <c r="CL639" s="164"/>
      <c r="CM639" s="167"/>
      <c r="CN639" s="168"/>
      <c r="CO639" s="219"/>
      <c r="CP639" s="220">
        <f t="shared" si="968"/>
        <v>2541.8613099999998</v>
      </c>
      <c r="CQ639" s="458"/>
      <c r="CR639" s="56"/>
    </row>
    <row r="640" spans="1:97" s="3" customFormat="1" ht="15" customHeight="1">
      <c r="A640" s="41" t="s">
        <v>1543</v>
      </c>
      <c r="B640" s="42" t="s">
        <v>1544</v>
      </c>
      <c r="C640" s="6" t="s">
        <v>1542</v>
      </c>
      <c r="D640" s="274" t="s">
        <v>1538</v>
      </c>
      <c r="E640" s="43">
        <v>55</v>
      </c>
      <c r="F640" s="43"/>
      <c r="G640" s="6" t="s">
        <v>45</v>
      </c>
      <c r="H640" s="191">
        <v>500250</v>
      </c>
      <c r="I640" s="374">
        <v>310000</v>
      </c>
      <c r="J640" s="555">
        <v>2.5000000000000001E-2</v>
      </c>
      <c r="K640" s="72">
        <f t="shared" si="969"/>
        <v>7750</v>
      </c>
      <c r="L640" s="166">
        <f t="shared" si="970"/>
        <v>1550</v>
      </c>
      <c r="M640" s="73">
        <v>6200</v>
      </c>
      <c r="N640" s="165">
        <v>6200</v>
      </c>
      <c r="O640" s="260">
        <f t="shared" si="971"/>
        <v>0</v>
      </c>
      <c r="P640" s="374">
        <v>2940000</v>
      </c>
      <c r="Q640" s="56">
        <v>2.5000000000000001E-2</v>
      </c>
      <c r="R640" s="166">
        <f t="shared" ref="R640:R674" si="978">P640*Q640</f>
        <v>73500</v>
      </c>
      <c r="S640" s="166">
        <f t="shared" ref="S640:S674" si="979">R640*30%</f>
        <v>22050</v>
      </c>
      <c r="T640" s="73">
        <v>51450</v>
      </c>
      <c r="U640" s="556"/>
      <c r="V640" s="557">
        <f t="shared" ref="V640:V674" si="980">R640-S640-T640</f>
        <v>0</v>
      </c>
      <c r="W640" s="374">
        <v>2940000</v>
      </c>
      <c r="X640" s="47">
        <v>2.5000000000000001E-2</v>
      </c>
      <c r="Y640" s="559">
        <f t="shared" ref="Y640:Y674" si="981">W640*X640</f>
        <v>73500</v>
      </c>
      <c r="Z640" s="560">
        <f t="shared" ref="Z640:Z674" si="982">Y640*30%</f>
        <v>22050</v>
      </c>
      <c r="AA640" s="73">
        <v>51450</v>
      </c>
      <c r="AB640" s="204">
        <v>51450</v>
      </c>
      <c r="AC640" s="206">
        <f t="shared" ref="AC640:AC674" si="983">Y640-Z640-AA640</f>
        <v>0</v>
      </c>
      <c r="AD640" s="374">
        <v>2940000</v>
      </c>
      <c r="AE640" s="47">
        <v>2.5000000000000001E-2</v>
      </c>
      <c r="AF640" s="560">
        <f t="shared" ref="AF640:AF674" si="984">AD640*AE640</f>
        <v>73500</v>
      </c>
      <c r="AG640" s="560">
        <f t="shared" ref="AG640:AG674" si="985">AF640*30%</f>
        <v>22050</v>
      </c>
      <c r="AH640" s="117">
        <v>51450</v>
      </c>
      <c r="AI640" s="204">
        <v>51450</v>
      </c>
      <c r="AJ640" s="561">
        <f t="shared" si="972"/>
        <v>0</v>
      </c>
      <c r="AK640" s="374">
        <v>2940000</v>
      </c>
      <c r="AL640" s="47">
        <v>2.6474999999999999E-2</v>
      </c>
      <c r="AM640" s="560">
        <f t="shared" ref="AM640:AM674" si="986">AK640*AL640</f>
        <v>77836.5</v>
      </c>
      <c r="AN640" s="141">
        <f t="shared" ref="AN640:AN674" si="987">AM640*30%</f>
        <v>23350.95</v>
      </c>
      <c r="AO640" s="117">
        <v>54485.55</v>
      </c>
      <c r="AP640" s="204">
        <v>54485.55</v>
      </c>
      <c r="AQ640" s="206">
        <f t="shared" si="973"/>
        <v>0</v>
      </c>
      <c r="AR640" s="374">
        <v>2940000</v>
      </c>
      <c r="AS640" s="99">
        <v>2.8063500000000002E-2</v>
      </c>
      <c r="AT640" s="141">
        <f t="shared" ref="AT640:AT674" si="988">AR640*AS640</f>
        <v>82506.69</v>
      </c>
      <c r="AU640" s="560">
        <f t="shared" ref="AU640:AU674" si="989">AT640*30%</f>
        <v>24752.007000000001</v>
      </c>
      <c r="AV640" s="122">
        <v>57754.68</v>
      </c>
      <c r="AW640" s="143">
        <v>57754.68</v>
      </c>
      <c r="AX640" s="561">
        <f t="shared" si="974"/>
        <v>3.0000000042491592E-3</v>
      </c>
      <c r="AY640" s="151">
        <v>2479900</v>
      </c>
      <c r="AZ640" s="6">
        <v>2.9747309999999999E-2</v>
      </c>
      <c r="BA640" s="141">
        <f t="shared" ref="BA640:BA674" si="990">AY640*AZ640</f>
        <v>73770.354068999994</v>
      </c>
      <c r="BB640" s="141">
        <f t="shared" ref="BB640:BB674" si="991">BA640*30%</f>
        <v>22131.106220699996</v>
      </c>
      <c r="BC640" s="142">
        <v>51639.25</v>
      </c>
      <c r="BD640" s="204">
        <v>51639.25</v>
      </c>
      <c r="BE640" s="206">
        <f t="shared" ref="BE640:BE674" si="992">BA640-BB640-BC640</f>
        <v>-2.1516999986488372E-3</v>
      </c>
      <c r="BF640" s="151">
        <v>2479900</v>
      </c>
      <c r="BG640" s="56">
        <v>3.15321E-2</v>
      </c>
      <c r="BH640" s="166">
        <f t="shared" ref="BH640:BH674" si="993">BF640*BG640</f>
        <v>78196.454790000003</v>
      </c>
      <c r="BI640" s="166">
        <f t="shared" ref="BI640:BI674" si="994">BH640*30%</f>
        <v>23458.936437</v>
      </c>
      <c r="BJ640" s="164">
        <v>54737.518352999999</v>
      </c>
      <c r="BK640" s="165">
        <v>54737.52</v>
      </c>
      <c r="BL640" s="260">
        <f t="shared" si="975"/>
        <v>0</v>
      </c>
      <c r="BM640" s="151">
        <v>2479900</v>
      </c>
      <c r="BN640" s="56">
        <v>3.3613270000000001E-2</v>
      </c>
      <c r="BO640" s="166">
        <f t="shared" ref="BO640:BO674" si="995">BM640*BN640</f>
        <v>83357.548273000008</v>
      </c>
      <c r="BP640" s="166">
        <f t="shared" ref="BP640:BP674" si="996">BO640*30%</f>
        <v>25007.264481900002</v>
      </c>
      <c r="BQ640" s="164">
        <v>58350.283791100002</v>
      </c>
      <c r="BR640" s="147"/>
      <c r="BS640" s="260">
        <f t="shared" si="976"/>
        <v>0</v>
      </c>
      <c r="BT640" s="151">
        <v>2479900</v>
      </c>
      <c r="BU640" s="56">
        <v>3.5764999999999998E-2</v>
      </c>
      <c r="BV640" s="166">
        <f t="shared" ref="BV640:BV674" si="997">BT640*BU640</f>
        <v>88693.623500000002</v>
      </c>
      <c r="BW640" s="166">
        <f t="shared" ref="BW640:BW674" si="998">BV640*30%</f>
        <v>26608.087049999998</v>
      </c>
      <c r="BX640" s="164">
        <v>62085.53645</v>
      </c>
      <c r="BY640" s="165">
        <v>62085.54</v>
      </c>
      <c r="BZ640" s="260">
        <f t="shared" si="977"/>
        <v>0</v>
      </c>
      <c r="CA640" s="151">
        <v>2479900</v>
      </c>
      <c r="CB640" s="56">
        <v>3.7909999999999999E-2</v>
      </c>
      <c r="CC640" s="168">
        <f t="shared" ref="CC640:CC646" si="999">CA640*CB640</f>
        <v>94013.008999999991</v>
      </c>
      <c r="CD640" s="166">
        <f t="shared" ref="CD640:CD646" si="1000">CC640*30%</f>
        <v>28203.902699999995</v>
      </c>
      <c r="CE640" s="164">
        <v>65809.62</v>
      </c>
      <c r="CF640" s="165">
        <v>65809.62</v>
      </c>
      <c r="CG640" s="72">
        <f t="shared" si="967"/>
        <v>-0.5136999999958789</v>
      </c>
      <c r="CH640" s="168"/>
      <c r="CI640" s="168"/>
      <c r="CJ640" s="168"/>
      <c r="CK640" s="168"/>
      <c r="CL640" s="164"/>
      <c r="CM640" s="167"/>
      <c r="CN640" s="168"/>
      <c r="CO640" s="219"/>
      <c r="CP640" s="220">
        <f t="shared" si="968"/>
        <v>-0.51285169999027858</v>
      </c>
      <c r="CQ640" s="458"/>
      <c r="CR640" s="56"/>
    </row>
    <row r="641" spans="1:97" s="3" customFormat="1" ht="15" customHeight="1">
      <c r="A641" s="41" t="s">
        <v>1545</v>
      </c>
      <c r="B641" s="551" t="s">
        <v>1546</v>
      </c>
      <c r="C641" s="6" t="s">
        <v>1542</v>
      </c>
      <c r="D641" s="274" t="s">
        <v>1538</v>
      </c>
      <c r="E641" s="43">
        <v>129</v>
      </c>
      <c r="F641" s="43"/>
      <c r="G641" s="6" t="s">
        <v>45</v>
      </c>
      <c r="H641" s="552">
        <v>500324</v>
      </c>
      <c r="I641" s="374">
        <v>420000</v>
      </c>
      <c r="J641" s="555">
        <v>2.5000000000000001E-2</v>
      </c>
      <c r="K641" s="72">
        <f t="shared" si="969"/>
        <v>10500</v>
      </c>
      <c r="L641" s="166">
        <f t="shared" si="970"/>
        <v>2100</v>
      </c>
      <c r="M641" s="73">
        <v>8400</v>
      </c>
      <c r="N641" s="147">
        <v>8400</v>
      </c>
      <c r="O641" s="260">
        <f t="shared" si="971"/>
        <v>0</v>
      </c>
      <c r="P641" s="374">
        <v>2401000</v>
      </c>
      <c r="Q641" s="56">
        <v>2.5000000000000001E-2</v>
      </c>
      <c r="R641" s="166">
        <f t="shared" si="978"/>
        <v>60025</v>
      </c>
      <c r="S641" s="166">
        <f t="shared" si="979"/>
        <v>18007.5</v>
      </c>
      <c r="T641" s="73">
        <v>42017.5</v>
      </c>
      <c r="U641" s="556"/>
      <c r="V641" s="557">
        <f t="shared" si="980"/>
        <v>0</v>
      </c>
      <c r="W641" s="374">
        <v>2401000</v>
      </c>
      <c r="X641" s="47">
        <v>2.5000000000000001E-2</v>
      </c>
      <c r="Y641" s="559">
        <f t="shared" si="981"/>
        <v>60025</v>
      </c>
      <c r="Z641" s="560">
        <f t="shared" si="982"/>
        <v>18007.5</v>
      </c>
      <c r="AA641" s="73">
        <v>42017.5</v>
      </c>
      <c r="AB641" s="204">
        <v>42017.5</v>
      </c>
      <c r="AC641" s="206">
        <f t="shared" si="983"/>
        <v>0</v>
      </c>
      <c r="AD641" s="374">
        <v>2401000</v>
      </c>
      <c r="AE641" s="47">
        <v>2.5000000000000001E-2</v>
      </c>
      <c r="AF641" s="560">
        <f t="shared" si="984"/>
        <v>60025</v>
      </c>
      <c r="AG641" s="560">
        <f t="shared" si="985"/>
        <v>18007.5</v>
      </c>
      <c r="AH641" s="117">
        <v>42017.5</v>
      </c>
      <c r="AI641" s="204">
        <v>42017.5</v>
      </c>
      <c r="AJ641" s="561">
        <f t="shared" si="972"/>
        <v>0</v>
      </c>
      <c r="AK641" s="374">
        <v>2401000</v>
      </c>
      <c r="AL641" s="47">
        <v>2.6474999999999999E-2</v>
      </c>
      <c r="AM641" s="560">
        <f t="shared" si="986"/>
        <v>63566.474999999999</v>
      </c>
      <c r="AN641" s="141">
        <f t="shared" si="987"/>
        <v>19069.942499999997</v>
      </c>
      <c r="AO641" s="117">
        <v>44496.53</v>
      </c>
      <c r="AP641" s="204">
        <v>44496.53</v>
      </c>
      <c r="AQ641" s="206">
        <f t="shared" si="973"/>
        <v>2.5000000023283064E-3</v>
      </c>
      <c r="AR641" s="374">
        <v>2401000</v>
      </c>
      <c r="AS641" s="99">
        <v>2.8063500000000002E-2</v>
      </c>
      <c r="AT641" s="141">
        <f t="shared" si="988"/>
        <v>67380.463499999998</v>
      </c>
      <c r="AU641" s="560">
        <f t="shared" si="989"/>
        <v>20214.139049999998</v>
      </c>
      <c r="AV641" s="122">
        <v>47166.32</v>
      </c>
      <c r="AW641" s="143">
        <v>47166.32</v>
      </c>
      <c r="AX641" s="561">
        <f t="shared" si="974"/>
        <v>4.4500000003608875E-3</v>
      </c>
      <c r="AY641" s="151">
        <v>2244900</v>
      </c>
      <c r="AZ641" s="6">
        <v>2.9747309999999999E-2</v>
      </c>
      <c r="BA641" s="141">
        <f t="shared" si="990"/>
        <v>66779.736218999999</v>
      </c>
      <c r="BB641" s="141">
        <f t="shared" si="991"/>
        <v>20033.920865699998</v>
      </c>
      <c r="BC641" s="142">
        <v>46745.83</v>
      </c>
      <c r="BD641" s="204">
        <v>46745.83</v>
      </c>
      <c r="BE641" s="206">
        <f t="shared" si="992"/>
        <v>-1.4646700001321733E-2</v>
      </c>
      <c r="BF641" s="151">
        <v>2244900</v>
      </c>
      <c r="BG641" s="56">
        <v>3.15321E-2</v>
      </c>
      <c r="BH641" s="166">
        <f t="shared" si="993"/>
        <v>70786.411290000004</v>
      </c>
      <c r="BI641" s="166">
        <f t="shared" si="994"/>
        <v>21235.923386999999</v>
      </c>
      <c r="BJ641" s="164">
        <v>49550.487903000001</v>
      </c>
      <c r="BK641" s="165">
        <v>49550.49</v>
      </c>
      <c r="BL641" s="260">
        <f t="shared" si="975"/>
        <v>0</v>
      </c>
      <c r="BM641" s="151">
        <v>2244900</v>
      </c>
      <c r="BN641" s="56">
        <v>3.3613270000000001E-2</v>
      </c>
      <c r="BO641" s="166">
        <f t="shared" si="995"/>
        <v>75458.429822999999</v>
      </c>
      <c r="BP641" s="166">
        <f t="shared" si="996"/>
        <v>22637.528946899998</v>
      </c>
      <c r="BQ641" s="164">
        <v>52820.9008761</v>
      </c>
      <c r="BR641" s="147"/>
      <c r="BS641" s="260">
        <f t="shared" si="976"/>
        <v>0</v>
      </c>
      <c r="BT641" s="151">
        <v>2244900</v>
      </c>
      <c r="BU641" s="56">
        <v>3.5764999999999998E-2</v>
      </c>
      <c r="BV641" s="166">
        <f t="shared" si="997"/>
        <v>80288.848499999993</v>
      </c>
      <c r="BW641" s="166">
        <f t="shared" si="998"/>
        <v>24086.654549999996</v>
      </c>
      <c r="BX641" s="164">
        <v>56202.193950000001</v>
      </c>
      <c r="BY641" s="165">
        <v>56202.19</v>
      </c>
      <c r="BZ641" s="260">
        <f t="shared" si="977"/>
        <v>0</v>
      </c>
      <c r="CA641" s="151">
        <v>2244900</v>
      </c>
      <c r="CB641" s="56">
        <v>3.7909999999999999E-2</v>
      </c>
      <c r="CC641" s="168">
        <f t="shared" si="999"/>
        <v>85104.159</v>
      </c>
      <c r="CD641" s="166">
        <f t="shared" si="1000"/>
        <v>25531.2477</v>
      </c>
      <c r="CE641" s="164">
        <v>59573.38</v>
      </c>
      <c r="CF641" s="165">
        <v>59573.38</v>
      </c>
      <c r="CG641" s="72">
        <f t="shared" si="967"/>
        <v>-0.46869999999762513</v>
      </c>
      <c r="CH641" s="168"/>
      <c r="CI641" s="168"/>
      <c r="CJ641" s="168"/>
      <c r="CK641" s="168"/>
      <c r="CL641" s="164"/>
      <c r="CM641" s="167"/>
      <c r="CN641" s="168"/>
      <c r="CO641" s="219"/>
      <c r="CP641" s="220">
        <f t="shared" si="968"/>
        <v>-0.47639669999625767</v>
      </c>
      <c r="CQ641" s="458"/>
      <c r="CR641" s="56"/>
    </row>
    <row r="642" spans="1:97" s="3" customFormat="1" ht="15" customHeight="1">
      <c r="A642" s="41" t="s">
        <v>1547</v>
      </c>
      <c r="B642" s="551" t="s">
        <v>1548</v>
      </c>
      <c r="C642" s="6" t="s">
        <v>1542</v>
      </c>
      <c r="D642" s="274" t="s">
        <v>1538</v>
      </c>
      <c r="E642" s="43">
        <v>164</v>
      </c>
      <c r="F642" s="43"/>
      <c r="G642" s="6" t="s">
        <v>45</v>
      </c>
      <c r="H642" s="191">
        <v>500372</v>
      </c>
      <c r="I642" s="374">
        <v>13500</v>
      </c>
      <c r="J642" s="555">
        <v>2.5000000000000001E-2</v>
      </c>
      <c r="K642" s="72">
        <f t="shared" si="969"/>
        <v>337.5</v>
      </c>
      <c r="L642" s="166">
        <f t="shared" si="970"/>
        <v>67.5</v>
      </c>
      <c r="M642" s="73">
        <v>270</v>
      </c>
      <c r="N642" s="147">
        <v>270</v>
      </c>
      <c r="O642" s="260">
        <f t="shared" si="971"/>
        <v>0</v>
      </c>
      <c r="P642" s="374">
        <v>69500</v>
      </c>
      <c r="Q642" s="56">
        <v>2.5000000000000001E-2</v>
      </c>
      <c r="R642" s="166">
        <f t="shared" si="978"/>
        <v>1737.5</v>
      </c>
      <c r="S642" s="166">
        <f t="shared" si="979"/>
        <v>521.25</v>
      </c>
      <c r="T642" s="73">
        <v>1216.25</v>
      </c>
      <c r="U642" s="556"/>
      <c r="V642" s="557">
        <f t="shared" si="980"/>
        <v>0</v>
      </c>
      <c r="W642" s="374">
        <v>69500</v>
      </c>
      <c r="X642" s="47">
        <v>2.5000000000000001E-2</v>
      </c>
      <c r="Y642" s="559">
        <f t="shared" si="981"/>
        <v>1737.5</v>
      </c>
      <c r="Z642" s="560">
        <f t="shared" si="982"/>
        <v>521.25</v>
      </c>
      <c r="AA642" s="73">
        <v>1216.25</v>
      </c>
      <c r="AB642" s="204">
        <v>1216.25</v>
      </c>
      <c r="AC642" s="206">
        <f t="shared" si="983"/>
        <v>0</v>
      </c>
      <c r="AD642" s="374">
        <v>69500</v>
      </c>
      <c r="AE642" s="47">
        <v>2.5000000000000001E-2</v>
      </c>
      <c r="AF642" s="560">
        <f t="shared" si="984"/>
        <v>1737.5</v>
      </c>
      <c r="AG642" s="560">
        <f t="shared" si="985"/>
        <v>521.25</v>
      </c>
      <c r="AH642" s="117">
        <v>1216.25</v>
      </c>
      <c r="AI642" s="204">
        <v>1216.25</v>
      </c>
      <c r="AJ642" s="561">
        <f t="shared" si="972"/>
        <v>0</v>
      </c>
      <c r="AK642" s="374">
        <v>69500</v>
      </c>
      <c r="AL642" s="47">
        <v>2.6474999999999999E-2</v>
      </c>
      <c r="AM642" s="560">
        <f t="shared" si="986"/>
        <v>1840.0124999999998</v>
      </c>
      <c r="AN642" s="141">
        <f t="shared" si="987"/>
        <v>552.00374999999997</v>
      </c>
      <c r="AO642" s="117">
        <v>1288.01</v>
      </c>
      <c r="AP642" s="204">
        <v>1288.01</v>
      </c>
      <c r="AQ642" s="206">
        <f t="shared" si="973"/>
        <v>-1.2500000000272848E-3</v>
      </c>
      <c r="AR642" s="374">
        <v>69500</v>
      </c>
      <c r="AS642" s="99">
        <v>2.8063500000000002E-2</v>
      </c>
      <c r="AT642" s="141">
        <f t="shared" si="988"/>
        <v>1950.4132500000001</v>
      </c>
      <c r="AU642" s="560">
        <f t="shared" si="989"/>
        <v>585.12397499999997</v>
      </c>
      <c r="AV642" s="122">
        <v>1365.29</v>
      </c>
      <c r="AW642" s="143">
        <v>1365.29</v>
      </c>
      <c r="AX642" s="561">
        <f t="shared" si="974"/>
        <v>-7.2499999987485353E-4</v>
      </c>
      <c r="AY642" s="151">
        <v>331700</v>
      </c>
      <c r="AZ642" s="6">
        <v>2.9747309999999999E-2</v>
      </c>
      <c r="BA642" s="141">
        <f t="shared" si="990"/>
        <v>9867.1827269999994</v>
      </c>
      <c r="BB642" s="141">
        <f t="shared" si="991"/>
        <v>2960.1548180999998</v>
      </c>
      <c r="BC642" s="142">
        <v>6907.03</v>
      </c>
      <c r="BD642" s="204">
        <v>6907.03</v>
      </c>
      <c r="BE642" s="206">
        <f t="shared" si="992"/>
        <v>-2.0911000001433422E-3</v>
      </c>
      <c r="BF642" s="151">
        <v>331700</v>
      </c>
      <c r="BG642" s="56">
        <v>3.15321E-2</v>
      </c>
      <c r="BH642" s="166">
        <f t="shared" si="993"/>
        <v>10459.19757</v>
      </c>
      <c r="BI642" s="166">
        <f t="shared" si="994"/>
        <v>3137.7592709999999</v>
      </c>
      <c r="BJ642" s="164">
        <v>7321.4382990000004</v>
      </c>
      <c r="BK642" s="165">
        <v>7321.44</v>
      </c>
      <c r="BL642" s="260">
        <f t="shared" si="975"/>
        <v>0</v>
      </c>
      <c r="BM642" s="151">
        <v>331700</v>
      </c>
      <c r="BN642" s="56">
        <v>3.3613270000000001E-2</v>
      </c>
      <c r="BO642" s="166">
        <f t="shared" si="995"/>
        <v>11149.521659</v>
      </c>
      <c r="BP642" s="166">
        <f t="shared" si="996"/>
        <v>3344.8564977000001</v>
      </c>
      <c r="BQ642" s="164">
        <v>7804.6651613000004</v>
      </c>
      <c r="BR642" s="147"/>
      <c r="BS642" s="260">
        <f t="shared" si="976"/>
        <v>0</v>
      </c>
      <c r="BT642" s="151">
        <v>331700</v>
      </c>
      <c r="BU642" s="56">
        <v>3.5764999999999998E-2</v>
      </c>
      <c r="BV642" s="166">
        <f t="shared" si="997"/>
        <v>11863.2505</v>
      </c>
      <c r="BW642" s="166">
        <f t="shared" si="998"/>
        <v>3558.9751499999998</v>
      </c>
      <c r="BX642" s="164">
        <v>8304.2753499999999</v>
      </c>
      <c r="BY642" s="165">
        <v>8304.2800000000007</v>
      </c>
      <c r="BZ642" s="260">
        <f t="shared" si="977"/>
        <v>0</v>
      </c>
      <c r="CA642" s="151">
        <v>331700</v>
      </c>
      <c r="CB642" s="56">
        <v>3.7909999999999999E-2</v>
      </c>
      <c r="CC642" s="168">
        <f t="shared" si="999"/>
        <v>12574.746999999999</v>
      </c>
      <c r="CD642" s="166">
        <f t="shared" si="1000"/>
        <v>3772.4240999999997</v>
      </c>
      <c r="CE642" s="164">
        <v>8802.39</v>
      </c>
      <c r="CF642" s="165">
        <v>8802.39</v>
      </c>
      <c r="CG642" s="72">
        <f t="shared" si="967"/>
        <v>-6.7100000000209548E-2</v>
      </c>
      <c r="CH642" s="168"/>
      <c r="CI642" s="168"/>
      <c r="CJ642" s="168"/>
      <c r="CK642" s="168"/>
      <c r="CL642" s="164"/>
      <c r="CM642" s="167"/>
      <c r="CN642" s="168"/>
      <c r="CO642" s="219"/>
      <c r="CP642" s="220">
        <f t="shared" si="968"/>
        <v>-7.1166100000255028E-2</v>
      </c>
      <c r="CQ642" s="458"/>
      <c r="CR642" s="56"/>
    </row>
    <row r="643" spans="1:97" s="3" customFormat="1" ht="15" customHeight="1">
      <c r="A643" s="41" t="s">
        <v>1549</v>
      </c>
      <c r="B643" s="551" t="s">
        <v>1550</v>
      </c>
      <c r="C643" s="6" t="s">
        <v>1542</v>
      </c>
      <c r="D643" s="274" t="s">
        <v>1538</v>
      </c>
      <c r="E643" s="43">
        <v>167</v>
      </c>
      <c r="F643" s="43"/>
      <c r="G643" s="6" t="s">
        <v>45</v>
      </c>
      <c r="H643" s="191">
        <v>500375</v>
      </c>
      <c r="I643" s="374">
        <v>80000</v>
      </c>
      <c r="J643" s="555">
        <v>2.5000000000000001E-2</v>
      </c>
      <c r="K643" s="72">
        <f t="shared" si="969"/>
        <v>2000</v>
      </c>
      <c r="L643" s="166">
        <f t="shared" si="970"/>
        <v>400</v>
      </c>
      <c r="M643" s="73">
        <v>1600</v>
      </c>
      <c r="N643" s="147">
        <v>1600</v>
      </c>
      <c r="O643" s="260">
        <f t="shared" si="971"/>
        <v>0</v>
      </c>
      <c r="P643" s="374">
        <v>351500</v>
      </c>
      <c r="Q643" s="56">
        <v>2.5000000000000001E-2</v>
      </c>
      <c r="R643" s="166">
        <f t="shared" si="978"/>
        <v>8787.5</v>
      </c>
      <c r="S643" s="166">
        <f t="shared" si="979"/>
        <v>2636.25</v>
      </c>
      <c r="T643" s="73">
        <v>6151.25</v>
      </c>
      <c r="U643" s="556"/>
      <c r="V643" s="557">
        <f t="shared" si="980"/>
        <v>0</v>
      </c>
      <c r="W643" s="374">
        <v>351500</v>
      </c>
      <c r="X643" s="47">
        <v>2.5000000000000001E-2</v>
      </c>
      <c r="Y643" s="559">
        <f t="shared" si="981"/>
        <v>8787.5</v>
      </c>
      <c r="Z643" s="560">
        <f t="shared" si="982"/>
        <v>2636.25</v>
      </c>
      <c r="AA643" s="73">
        <v>6151.25</v>
      </c>
      <c r="AB643" s="204">
        <v>6151.25</v>
      </c>
      <c r="AC643" s="206">
        <f t="shared" si="983"/>
        <v>0</v>
      </c>
      <c r="AD643" s="374">
        <v>351500</v>
      </c>
      <c r="AE643" s="47">
        <v>2.5000000000000001E-2</v>
      </c>
      <c r="AF643" s="560">
        <f t="shared" si="984"/>
        <v>8787.5</v>
      </c>
      <c r="AG643" s="560">
        <f t="shared" si="985"/>
        <v>2636.25</v>
      </c>
      <c r="AH643" s="117">
        <v>6151.25</v>
      </c>
      <c r="AI643" s="204">
        <v>6151.25</v>
      </c>
      <c r="AJ643" s="561">
        <f t="shared" si="972"/>
        <v>0</v>
      </c>
      <c r="AK643" s="374">
        <v>351500</v>
      </c>
      <c r="AL643" s="47">
        <v>2.6474999999999999E-2</v>
      </c>
      <c r="AM643" s="560">
        <f t="shared" si="986"/>
        <v>9305.9624999999996</v>
      </c>
      <c r="AN643" s="141">
        <f t="shared" si="987"/>
        <v>2791.7887499999997</v>
      </c>
      <c r="AO643" s="117">
        <v>6514.17</v>
      </c>
      <c r="AP643" s="204">
        <v>6514.17</v>
      </c>
      <c r="AQ643" s="206">
        <f t="shared" si="973"/>
        <v>3.7499999998544808E-3</v>
      </c>
      <c r="AR643" s="374">
        <v>351500</v>
      </c>
      <c r="AS643" s="99">
        <v>2.8063500000000002E-2</v>
      </c>
      <c r="AT643" s="141">
        <f t="shared" si="988"/>
        <v>9864.3202500000007</v>
      </c>
      <c r="AU643" s="560">
        <f t="shared" si="989"/>
        <v>2959.2960750000002</v>
      </c>
      <c r="AV643" s="122">
        <v>6905.02</v>
      </c>
      <c r="AW643" s="143">
        <v>6905.02</v>
      </c>
      <c r="AX643" s="561">
        <f t="shared" si="974"/>
        <v>4.1750000000320142E-3</v>
      </c>
      <c r="AY643" s="151">
        <v>315900</v>
      </c>
      <c r="AZ643" s="6">
        <v>2.9747309999999999E-2</v>
      </c>
      <c r="BA643" s="141">
        <f t="shared" si="990"/>
        <v>9397.1752290000004</v>
      </c>
      <c r="BB643" s="141">
        <f t="shared" si="991"/>
        <v>2819.1525686999998</v>
      </c>
      <c r="BC643" s="142">
        <v>6578.03</v>
      </c>
      <c r="BD643" s="204">
        <v>6578.03</v>
      </c>
      <c r="BE643" s="206">
        <f t="shared" si="992"/>
        <v>-7.3396999987380696E-3</v>
      </c>
      <c r="BF643" s="151">
        <v>315900</v>
      </c>
      <c r="BG643" s="56">
        <v>3.15321E-2</v>
      </c>
      <c r="BH643" s="166">
        <f t="shared" si="993"/>
        <v>9960.9903900000008</v>
      </c>
      <c r="BI643" s="166">
        <f t="shared" si="994"/>
        <v>2988.2971170000001</v>
      </c>
      <c r="BJ643" s="164">
        <v>6972.6932729999999</v>
      </c>
      <c r="BK643" s="165">
        <v>6972.69</v>
      </c>
      <c r="BL643" s="260">
        <f t="shared" si="975"/>
        <v>0</v>
      </c>
      <c r="BM643" s="151">
        <v>315900</v>
      </c>
      <c r="BN643" s="56">
        <v>3.3613270000000001E-2</v>
      </c>
      <c r="BO643" s="166">
        <f t="shared" si="995"/>
        <v>10618.431993</v>
      </c>
      <c r="BP643" s="166">
        <f t="shared" si="996"/>
        <v>3185.5295978999998</v>
      </c>
      <c r="BQ643" s="164">
        <v>7432.9023950999999</v>
      </c>
      <c r="BR643" s="147"/>
      <c r="BS643" s="260">
        <f t="shared" si="976"/>
        <v>0</v>
      </c>
      <c r="BT643" s="151">
        <v>315900</v>
      </c>
      <c r="BU643" s="56">
        <v>3.5764999999999998E-2</v>
      </c>
      <c r="BV643" s="166">
        <f t="shared" si="997"/>
        <v>11298.163499999999</v>
      </c>
      <c r="BW643" s="166">
        <f t="shared" si="998"/>
        <v>3389.4490499999997</v>
      </c>
      <c r="BX643" s="164">
        <v>7908.7144500000004</v>
      </c>
      <c r="BY643" s="165">
        <v>7908.71</v>
      </c>
      <c r="BZ643" s="260">
        <f t="shared" si="977"/>
        <v>0</v>
      </c>
      <c r="CA643" s="151">
        <v>315900</v>
      </c>
      <c r="CB643" s="56">
        <v>3.7909999999999999E-2</v>
      </c>
      <c r="CC643" s="168">
        <f t="shared" si="999"/>
        <v>11975.769</v>
      </c>
      <c r="CD643" s="166">
        <f t="shared" si="1000"/>
        <v>3592.7307000000001</v>
      </c>
      <c r="CE643" s="164">
        <v>8383.1</v>
      </c>
      <c r="CF643" s="165">
        <v>8383.1</v>
      </c>
      <c r="CG643" s="72">
        <f t="shared" si="967"/>
        <v>-6.1700000000200816E-2</v>
      </c>
      <c r="CH643" s="168"/>
      <c r="CI643" s="168"/>
      <c r="CJ643" s="168"/>
      <c r="CK643" s="168"/>
      <c r="CL643" s="164"/>
      <c r="CM643" s="167"/>
      <c r="CN643" s="168"/>
      <c r="CO643" s="219"/>
      <c r="CP643" s="220">
        <f t="shared" si="968"/>
        <v>-6.1114699999052391E-2</v>
      </c>
      <c r="CQ643" s="458"/>
      <c r="CR643" s="56"/>
    </row>
    <row r="644" spans="1:97" s="3" customFormat="1" ht="15" customHeight="1">
      <c r="A644" s="61" t="s">
        <v>1551</v>
      </c>
      <c r="B644" s="364" t="s">
        <v>1552</v>
      </c>
      <c r="C644" s="61" t="s">
        <v>1553</v>
      </c>
      <c r="D644" s="388" t="s">
        <v>1538</v>
      </c>
      <c r="E644" s="234">
        <v>491</v>
      </c>
      <c r="F644" s="234"/>
      <c r="G644" s="6" t="s">
        <v>45</v>
      </c>
      <c r="H644" s="553">
        <v>502688</v>
      </c>
      <c r="I644" s="374"/>
      <c r="J644" s="555">
        <v>2.5000000000000001E-2</v>
      </c>
      <c r="K644" s="72">
        <f t="shared" si="969"/>
        <v>0</v>
      </c>
      <c r="L644" s="166">
        <f t="shared" si="970"/>
        <v>0</v>
      </c>
      <c r="M644" s="80"/>
      <c r="N644" s="147"/>
      <c r="O644" s="260">
        <f t="shared" si="971"/>
        <v>0</v>
      </c>
      <c r="P644" s="374">
        <v>12524000</v>
      </c>
      <c r="Q644" s="56">
        <v>2.5000000000000001E-2</v>
      </c>
      <c r="R644" s="166">
        <f t="shared" si="978"/>
        <v>313100</v>
      </c>
      <c r="S644" s="166">
        <f t="shared" si="979"/>
        <v>93930</v>
      </c>
      <c r="T644" s="80"/>
      <c r="U644" s="556"/>
      <c r="V644" s="557">
        <f t="shared" si="980"/>
        <v>219170</v>
      </c>
      <c r="W644" s="374">
        <v>12524000</v>
      </c>
      <c r="X644" s="47">
        <v>2.5000000000000001E-2</v>
      </c>
      <c r="Y644" s="559">
        <f t="shared" si="981"/>
        <v>313100</v>
      </c>
      <c r="Z644" s="560">
        <f t="shared" si="982"/>
        <v>93930</v>
      </c>
      <c r="AA644" s="80"/>
      <c r="AB644" s="204"/>
      <c r="AC644" s="206">
        <f t="shared" si="983"/>
        <v>219170</v>
      </c>
      <c r="AD644" s="374">
        <v>12524000</v>
      </c>
      <c r="AE644" s="47">
        <v>2.5000000000000001E-2</v>
      </c>
      <c r="AF644" s="560">
        <f t="shared" si="984"/>
        <v>313100</v>
      </c>
      <c r="AG644" s="560">
        <f t="shared" si="985"/>
        <v>93930</v>
      </c>
      <c r="AH644" s="122"/>
      <c r="AI644" s="204"/>
      <c r="AJ644" s="561">
        <f t="shared" si="972"/>
        <v>219170</v>
      </c>
      <c r="AK644" s="374">
        <v>12524000</v>
      </c>
      <c r="AL644" s="47">
        <v>2.6474999999999999E-2</v>
      </c>
      <c r="AM644" s="560">
        <f t="shared" si="986"/>
        <v>331572.89999999997</v>
      </c>
      <c r="AN644" s="141">
        <f t="shared" si="987"/>
        <v>99471.869999999981</v>
      </c>
      <c r="AO644" s="122"/>
      <c r="AP644" s="204"/>
      <c r="AQ644" s="206">
        <f t="shared" si="973"/>
        <v>232101.02999999997</v>
      </c>
      <c r="AR644" s="374">
        <v>12524000</v>
      </c>
      <c r="AS644" s="99">
        <v>2.8063500000000002E-2</v>
      </c>
      <c r="AT644" s="141">
        <f t="shared" si="988"/>
        <v>351467.27400000003</v>
      </c>
      <c r="AU644" s="560">
        <f t="shared" si="989"/>
        <v>105440.18220000001</v>
      </c>
      <c r="AV644" s="253"/>
      <c r="AW644" s="143"/>
      <c r="AX644" s="561">
        <f t="shared" si="974"/>
        <v>246027.09180000002</v>
      </c>
      <c r="AY644" s="151">
        <v>14917700</v>
      </c>
      <c r="AZ644" s="6">
        <v>2.9747309999999999E-2</v>
      </c>
      <c r="BA644" s="141">
        <f t="shared" si="990"/>
        <v>443761.44638699997</v>
      </c>
      <c r="BB644" s="141">
        <f t="shared" si="991"/>
        <v>133128.43391609998</v>
      </c>
      <c r="BC644" s="142">
        <v>1135638.1200000001</v>
      </c>
      <c r="BD644" s="204">
        <v>1135638.1200000001</v>
      </c>
      <c r="BE644" s="206">
        <f t="shared" si="992"/>
        <v>-825005.10752910015</v>
      </c>
      <c r="BF644" s="151">
        <v>14917700</v>
      </c>
      <c r="BG644" s="56">
        <v>3.15321E-2</v>
      </c>
      <c r="BH644" s="166">
        <f t="shared" si="993"/>
        <v>470386.40817000001</v>
      </c>
      <c r="BI644" s="166">
        <f t="shared" si="994"/>
        <v>141115.92245099999</v>
      </c>
      <c r="BJ644" s="164">
        <v>329270.48571899999</v>
      </c>
      <c r="BK644" s="562"/>
      <c r="BL644" s="260">
        <f t="shared" si="975"/>
        <v>0</v>
      </c>
      <c r="BM644" s="151">
        <v>14917700</v>
      </c>
      <c r="BN644" s="56">
        <v>3.3613270000000001E-2</v>
      </c>
      <c r="BO644" s="166">
        <f t="shared" si="995"/>
        <v>501432.67787900002</v>
      </c>
      <c r="BP644" s="166">
        <f t="shared" si="996"/>
        <v>150429.80336369999</v>
      </c>
      <c r="BQ644" s="164">
        <v>351002.87451529998</v>
      </c>
      <c r="BR644" s="147"/>
      <c r="BS644" s="260">
        <f t="shared" si="976"/>
        <v>0</v>
      </c>
      <c r="BT644" s="151">
        <v>14917700</v>
      </c>
      <c r="BU644" s="56">
        <v>3.5764999999999998E-2</v>
      </c>
      <c r="BV644" s="166">
        <f t="shared" si="997"/>
        <v>533531.5405</v>
      </c>
      <c r="BW644" s="166">
        <f t="shared" si="998"/>
        <v>160059.46215000001</v>
      </c>
      <c r="BX644" s="164">
        <v>373472.07835000003</v>
      </c>
      <c r="BY644" s="165"/>
      <c r="BZ644" s="260">
        <f t="shared" si="977"/>
        <v>0</v>
      </c>
      <c r="CA644" s="151">
        <v>14917700</v>
      </c>
      <c r="CB644" s="56">
        <v>3.7909999999999999E-2</v>
      </c>
      <c r="CC644" s="168">
        <f t="shared" si="999"/>
        <v>565530.00699999998</v>
      </c>
      <c r="CD644" s="166">
        <f t="shared" si="1000"/>
        <v>169659.00209999998</v>
      </c>
      <c r="CE644" s="164">
        <v>395874.14</v>
      </c>
      <c r="CF644" s="165"/>
      <c r="CG644" s="72">
        <f t="shared" si="967"/>
        <v>-3.135100000014063</v>
      </c>
      <c r="CH644" s="168"/>
      <c r="CI644" s="168"/>
      <c r="CJ644" s="168"/>
      <c r="CK644" s="168"/>
      <c r="CL644" s="164"/>
      <c r="CM644" s="167"/>
      <c r="CN644" s="168"/>
      <c r="CO644" s="219"/>
      <c r="CP644" s="220">
        <f t="shared" si="968"/>
        <v>310629.87917089992</v>
      </c>
      <c r="CQ644" s="458"/>
      <c r="CR644" s="56"/>
    </row>
    <row r="645" spans="1:97" s="3" customFormat="1" ht="15" customHeight="1">
      <c r="A645" s="41" t="s">
        <v>1554</v>
      </c>
      <c r="B645" s="551" t="s">
        <v>1555</v>
      </c>
      <c r="C645" s="6" t="s">
        <v>1556</v>
      </c>
      <c r="D645" s="388" t="s">
        <v>1538</v>
      </c>
      <c r="E645" s="43">
        <v>45</v>
      </c>
      <c r="F645" s="6"/>
      <c r="G645" s="6" t="s">
        <v>45</v>
      </c>
      <c r="H645" s="191">
        <v>501065</v>
      </c>
      <c r="I645" s="374">
        <v>123320</v>
      </c>
      <c r="J645" s="555">
        <v>2.5000000000000001E-2</v>
      </c>
      <c r="K645" s="72">
        <f t="shared" si="969"/>
        <v>3083</v>
      </c>
      <c r="L645" s="166">
        <f t="shared" si="970"/>
        <v>616.6</v>
      </c>
      <c r="M645" s="73">
        <v>2466.4</v>
      </c>
      <c r="N645" s="147">
        <v>2466.4</v>
      </c>
      <c r="O645" s="260">
        <f t="shared" si="971"/>
        <v>0</v>
      </c>
      <c r="P645" s="374">
        <v>642000</v>
      </c>
      <c r="Q645" s="56">
        <v>2.5000000000000001E-2</v>
      </c>
      <c r="R645" s="166">
        <f t="shared" si="978"/>
        <v>16050</v>
      </c>
      <c r="S645" s="166">
        <f t="shared" si="979"/>
        <v>4815</v>
      </c>
      <c r="T645" s="73">
        <v>11235</v>
      </c>
      <c r="U645" s="556"/>
      <c r="V645" s="557">
        <f t="shared" si="980"/>
        <v>0</v>
      </c>
      <c r="W645" s="374">
        <v>642000</v>
      </c>
      <c r="X645" s="47">
        <v>2.5000000000000001E-2</v>
      </c>
      <c r="Y645" s="559">
        <f t="shared" si="981"/>
        <v>16050</v>
      </c>
      <c r="Z645" s="560">
        <f t="shared" si="982"/>
        <v>4815</v>
      </c>
      <c r="AA645" s="73">
        <v>11235</v>
      </c>
      <c r="AB645" s="204">
        <v>11235</v>
      </c>
      <c r="AC645" s="206">
        <f t="shared" si="983"/>
        <v>0</v>
      </c>
      <c r="AD645" s="374">
        <v>642000</v>
      </c>
      <c r="AE645" s="47">
        <v>2.5000000000000001E-2</v>
      </c>
      <c r="AF645" s="560">
        <f t="shared" si="984"/>
        <v>16050</v>
      </c>
      <c r="AG645" s="560">
        <f t="shared" si="985"/>
        <v>4815</v>
      </c>
      <c r="AH645" s="117">
        <v>11235</v>
      </c>
      <c r="AI645" s="204"/>
      <c r="AJ645" s="561">
        <f t="shared" si="972"/>
        <v>0</v>
      </c>
      <c r="AK645" s="374">
        <v>642000</v>
      </c>
      <c r="AL645" s="47">
        <v>2.6474999999999999E-2</v>
      </c>
      <c r="AM645" s="560">
        <f t="shared" si="986"/>
        <v>16996.95</v>
      </c>
      <c r="AN645" s="141">
        <f t="shared" si="987"/>
        <v>5099.085</v>
      </c>
      <c r="AO645" s="117">
        <v>11897.87</v>
      </c>
      <c r="AP645" s="204">
        <v>11897.87</v>
      </c>
      <c r="AQ645" s="206">
        <f t="shared" si="973"/>
        <v>-4.9999999991996447E-3</v>
      </c>
      <c r="AR645" s="374">
        <v>642000</v>
      </c>
      <c r="AS645" s="99">
        <v>2.8063500000000002E-2</v>
      </c>
      <c r="AT645" s="141">
        <f t="shared" si="988"/>
        <v>18016.767</v>
      </c>
      <c r="AU645" s="560">
        <f t="shared" si="989"/>
        <v>5405.0300999999999</v>
      </c>
      <c r="AV645" s="122">
        <v>12611.73</v>
      </c>
      <c r="AW645" s="143">
        <v>12611.73</v>
      </c>
      <c r="AX645" s="561">
        <f t="shared" si="974"/>
        <v>6.9000000003143214E-3</v>
      </c>
      <c r="AY645" s="151">
        <v>299600</v>
      </c>
      <c r="AZ645" s="6">
        <v>2.9747309999999999E-2</v>
      </c>
      <c r="BA645" s="141">
        <f t="shared" si="990"/>
        <v>8912.2940760000001</v>
      </c>
      <c r="BB645" s="141">
        <f t="shared" si="991"/>
        <v>2673.6882227999999</v>
      </c>
      <c r="BC645" s="142">
        <v>6238.59</v>
      </c>
      <c r="BD645" s="204">
        <v>6238.59</v>
      </c>
      <c r="BE645" s="206">
        <f t="shared" si="992"/>
        <v>1.5853200000492507E-2</v>
      </c>
      <c r="BF645" s="151">
        <v>299600</v>
      </c>
      <c r="BG645" s="6">
        <v>3.15321E-2</v>
      </c>
      <c r="BH645" s="166">
        <f t="shared" si="993"/>
        <v>9447.0171599999994</v>
      </c>
      <c r="BI645" s="166">
        <f t="shared" si="994"/>
        <v>2834.1051479999996</v>
      </c>
      <c r="BJ645" s="164">
        <v>6612.9120119999998</v>
      </c>
      <c r="BK645" s="165">
        <v>6612.91</v>
      </c>
      <c r="BL645" s="260">
        <f t="shared" si="975"/>
        <v>0</v>
      </c>
      <c r="BM645" s="151">
        <v>299600</v>
      </c>
      <c r="BN645" s="56">
        <v>3.3613270000000001E-2</v>
      </c>
      <c r="BO645" s="166">
        <f t="shared" si="995"/>
        <v>10070.535691999999</v>
      </c>
      <c r="BP645" s="166">
        <f t="shared" si="996"/>
        <v>3021.1607075999996</v>
      </c>
      <c r="BQ645" s="164">
        <v>7049.3749844000004</v>
      </c>
      <c r="BR645" s="147"/>
      <c r="BS645" s="260">
        <f t="shared" si="976"/>
        <v>0</v>
      </c>
      <c r="BT645" s="151">
        <v>299600</v>
      </c>
      <c r="BU645" s="56">
        <v>3.5764999999999998E-2</v>
      </c>
      <c r="BV645" s="166">
        <f t="shared" si="997"/>
        <v>10715.194</v>
      </c>
      <c r="BW645" s="166">
        <f t="shared" si="998"/>
        <v>3214.5581999999999</v>
      </c>
      <c r="BX645" s="164">
        <v>7500.6358</v>
      </c>
      <c r="BY645" s="165"/>
      <c r="BZ645" s="260">
        <f t="shared" si="977"/>
        <v>0</v>
      </c>
      <c r="CA645" s="151">
        <v>299600</v>
      </c>
      <c r="CB645" s="56">
        <v>3.7909999999999999E-2</v>
      </c>
      <c r="CC645" s="168">
        <f t="shared" si="999"/>
        <v>11357.835999999999</v>
      </c>
      <c r="CD645" s="166">
        <f t="shared" si="1000"/>
        <v>3407.3507999999997</v>
      </c>
      <c r="CE645" s="164">
        <v>7950.55</v>
      </c>
      <c r="CF645" s="165"/>
      <c r="CG645" s="72">
        <f t="shared" si="967"/>
        <v>-6.4800000001014268E-2</v>
      </c>
      <c r="CH645" s="168"/>
      <c r="CI645" s="168"/>
      <c r="CJ645" s="168"/>
      <c r="CK645" s="168"/>
      <c r="CL645" s="164"/>
      <c r="CM645" s="167"/>
      <c r="CN645" s="168"/>
      <c r="CO645" s="219"/>
      <c r="CP645" s="220">
        <f t="shared" si="968"/>
        <v>-4.7046799999407085E-2</v>
      </c>
      <c r="CQ645" s="458"/>
      <c r="CR645" s="56"/>
    </row>
    <row r="646" spans="1:97" s="3" customFormat="1" ht="15" customHeight="1">
      <c r="A646" s="41" t="s">
        <v>1557</v>
      </c>
      <c r="B646" s="551" t="s">
        <v>1558</v>
      </c>
      <c r="C646" s="6" t="s">
        <v>1556</v>
      </c>
      <c r="D646" s="388" t="s">
        <v>1538</v>
      </c>
      <c r="E646" s="52">
        <v>54</v>
      </c>
      <c r="F646" s="56"/>
      <c r="G646" s="41" t="s">
        <v>41</v>
      </c>
      <c r="H646" s="47">
        <v>509868</v>
      </c>
      <c r="I646" s="374"/>
      <c r="J646" s="555">
        <v>2.5000000000000001E-2</v>
      </c>
      <c r="K646" s="72">
        <f t="shared" si="969"/>
        <v>0</v>
      </c>
      <c r="L646" s="166">
        <f t="shared" si="970"/>
        <v>0</v>
      </c>
      <c r="M646" s="73"/>
      <c r="N646" s="147"/>
      <c r="O646" s="260">
        <f t="shared" si="971"/>
        <v>0</v>
      </c>
      <c r="P646" s="374">
        <v>3500</v>
      </c>
      <c r="Q646" s="56"/>
      <c r="R646" s="166">
        <f t="shared" si="978"/>
        <v>0</v>
      </c>
      <c r="S646" s="166">
        <f t="shared" si="979"/>
        <v>0</v>
      </c>
      <c r="T646" s="73"/>
      <c r="U646" s="556"/>
      <c r="V646" s="557">
        <f t="shared" si="980"/>
        <v>0</v>
      </c>
      <c r="W646" s="374">
        <v>3500</v>
      </c>
      <c r="X646" s="47"/>
      <c r="Y646" s="559">
        <f t="shared" si="981"/>
        <v>0</v>
      </c>
      <c r="Z646" s="560">
        <f t="shared" si="982"/>
        <v>0</v>
      </c>
      <c r="AA646" s="73"/>
      <c r="AB646" s="204"/>
      <c r="AC646" s="206">
        <f t="shared" si="983"/>
        <v>0</v>
      </c>
      <c r="AD646" s="374">
        <v>3500</v>
      </c>
      <c r="AE646" s="47"/>
      <c r="AF646" s="560">
        <f t="shared" si="984"/>
        <v>0</v>
      </c>
      <c r="AG646" s="560">
        <f t="shared" si="985"/>
        <v>0</v>
      </c>
      <c r="AH646" s="117"/>
      <c r="AI646" s="204"/>
      <c r="AJ646" s="561">
        <f t="shared" si="972"/>
        <v>0</v>
      </c>
      <c r="AK646" s="374">
        <v>3500</v>
      </c>
      <c r="AL646" s="47"/>
      <c r="AM646" s="560">
        <f t="shared" si="986"/>
        <v>0</v>
      </c>
      <c r="AN646" s="141">
        <f t="shared" si="987"/>
        <v>0</v>
      </c>
      <c r="AO646" s="117"/>
      <c r="AP646" s="204"/>
      <c r="AQ646" s="206">
        <f t="shared" si="973"/>
        <v>0</v>
      </c>
      <c r="AR646" s="374">
        <v>3500</v>
      </c>
      <c r="AS646" s="99"/>
      <c r="AT646" s="141">
        <f t="shared" si="988"/>
        <v>0</v>
      </c>
      <c r="AU646" s="560">
        <f t="shared" si="989"/>
        <v>0</v>
      </c>
      <c r="AV646" s="122"/>
      <c r="AW646" s="143"/>
      <c r="AX646" s="561">
        <f t="shared" si="974"/>
        <v>0</v>
      </c>
      <c r="AY646" s="151">
        <v>7500</v>
      </c>
      <c r="AZ646" s="6"/>
      <c r="BA646" s="141">
        <f t="shared" si="990"/>
        <v>0</v>
      </c>
      <c r="BB646" s="141">
        <f t="shared" si="991"/>
        <v>0</v>
      </c>
      <c r="BC646" s="142"/>
      <c r="BD646" s="204"/>
      <c r="BE646" s="206">
        <f t="shared" si="992"/>
        <v>0</v>
      </c>
      <c r="BF646" s="151">
        <v>7500</v>
      </c>
      <c r="BG646" s="6">
        <v>3.15321E-2</v>
      </c>
      <c r="BH646" s="166">
        <f t="shared" si="993"/>
        <v>236.49074999999999</v>
      </c>
      <c r="BI646" s="166">
        <f t="shared" si="994"/>
        <v>70.947224999999989</v>
      </c>
      <c r="BJ646" s="164"/>
      <c r="BK646" s="165"/>
      <c r="BL646" s="166">
        <f t="shared" si="975"/>
        <v>165.54352499999999</v>
      </c>
      <c r="BM646" s="151">
        <v>7500</v>
      </c>
      <c r="BN646" s="56">
        <v>3.3613270000000001E-2</v>
      </c>
      <c r="BO646" s="166">
        <f t="shared" si="995"/>
        <v>252.099525</v>
      </c>
      <c r="BP646" s="166">
        <f t="shared" si="996"/>
        <v>75.6298575</v>
      </c>
      <c r="BQ646" s="164"/>
      <c r="BR646" s="147"/>
      <c r="BS646" s="166">
        <f t="shared" si="976"/>
        <v>176.46966750000001</v>
      </c>
      <c r="BT646" s="151">
        <v>7500</v>
      </c>
      <c r="BU646" s="56">
        <v>3.5764999999999998E-2</v>
      </c>
      <c r="BV646" s="166">
        <f t="shared" si="997"/>
        <v>268.23750000000001</v>
      </c>
      <c r="BW646" s="166">
        <f t="shared" si="998"/>
        <v>80.471249999999998</v>
      </c>
      <c r="BX646" s="164">
        <v>187.76625000000001</v>
      </c>
      <c r="BY646" s="165"/>
      <c r="BZ646" s="260">
        <f t="shared" si="977"/>
        <v>0</v>
      </c>
      <c r="CA646" s="151">
        <v>7500</v>
      </c>
      <c r="CB646" s="56">
        <v>3.7909999999999999E-2</v>
      </c>
      <c r="CC646" s="168">
        <f t="shared" si="999"/>
        <v>284.32499999999999</v>
      </c>
      <c r="CD646" s="166">
        <f t="shared" si="1000"/>
        <v>85.297499999999999</v>
      </c>
      <c r="CE646" s="164">
        <v>199.03</v>
      </c>
      <c r="CF646" s="165"/>
      <c r="CG646" s="72">
        <f t="shared" si="967"/>
        <v>-2.500000000026148E-3</v>
      </c>
      <c r="CH646" s="168"/>
      <c r="CI646" s="168"/>
      <c r="CJ646" s="168"/>
      <c r="CK646" s="168"/>
      <c r="CL646" s="164"/>
      <c r="CM646" s="167"/>
      <c r="CN646" s="168"/>
      <c r="CO646" s="219"/>
      <c r="CP646" s="220">
        <f t="shared" si="968"/>
        <v>342.0106925</v>
      </c>
      <c r="CQ646" s="458"/>
      <c r="CR646" s="56"/>
      <c r="CS646" s="228"/>
    </row>
    <row r="647" spans="1:97" s="3" customFormat="1" ht="15" customHeight="1">
      <c r="A647" s="41" t="s">
        <v>1559</v>
      </c>
      <c r="B647" s="551" t="s">
        <v>1560</v>
      </c>
      <c r="C647" s="6" t="s">
        <v>1556</v>
      </c>
      <c r="D647" s="388" t="s">
        <v>1538</v>
      </c>
      <c r="E647" s="43">
        <v>99</v>
      </c>
      <c r="F647" s="6"/>
      <c r="G647" s="6" t="s">
        <v>45</v>
      </c>
      <c r="H647" s="191">
        <v>501092</v>
      </c>
      <c r="I647" s="374">
        <v>129060</v>
      </c>
      <c r="J647" s="555">
        <v>2.5000000000000001E-2</v>
      </c>
      <c r="K647" s="72">
        <f t="shared" si="969"/>
        <v>3226.5</v>
      </c>
      <c r="L647" s="166">
        <f t="shared" si="970"/>
        <v>645.30000000000007</v>
      </c>
      <c r="M647" s="73">
        <v>2581.1999999999998</v>
      </c>
      <c r="N647" s="147">
        <v>2581.1999999999998</v>
      </c>
      <c r="O647" s="260">
        <f t="shared" si="971"/>
        <v>0</v>
      </c>
      <c r="P647" s="374">
        <v>611000</v>
      </c>
      <c r="Q647" s="56">
        <v>2.5000000000000001E-2</v>
      </c>
      <c r="R647" s="166">
        <f t="shared" si="978"/>
        <v>15275</v>
      </c>
      <c r="S647" s="166">
        <f t="shared" si="979"/>
        <v>4582.5</v>
      </c>
      <c r="T647" s="73">
        <v>10692.5</v>
      </c>
      <c r="U647" s="556"/>
      <c r="V647" s="557">
        <f t="shared" si="980"/>
        <v>0</v>
      </c>
      <c r="W647" s="374">
        <v>611000</v>
      </c>
      <c r="X647" s="47">
        <v>2.5000000000000001E-2</v>
      </c>
      <c r="Y647" s="559">
        <f t="shared" si="981"/>
        <v>15275</v>
      </c>
      <c r="Z647" s="560">
        <f t="shared" si="982"/>
        <v>4582.5</v>
      </c>
      <c r="AA647" s="73">
        <v>10692.5</v>
      </c>
      <c r="AB647" s="204">
        <v>10692.5</v>
      </c>
      <c r="AC647" s="206">
        <f t="shared" si="983"/>
        <v>0</v>
      </c>
      <c r="AD647" s="374">
        <v>611000</v>
      </c>
      <c r="AE647" s="47">
        <v>2.5000000000000001E-2</v>
      </c>
      <c r="AF647" s="560">
        <f t="shared" si="984"/>
        <v>15275</v>
      </c>
      <c r="AG647" s="560">
        <f t="shared" si="985"/>
        <v>4582.5</v>
      </c>
      <c r="AH647" s="117">
        <v>10692.5</v>
      </c>
      <c r="AI647" s="204">
        <v>10692.5</v>
      </c>
      <c r="AJ647" s="561">
        <f t="shared" si="972"/>
        <v>0</v>
      </c>
      <c r="AK647" s="374">
        <v>611000</v>
      </c>
      <c r="AL647" s="47">
        <v>2.6474999999999999E-2</v>
      </c>
      <c r="AM647" s="560">
        <f t="shared" si="986"/>
        <v>16176.224999999999</v>
      </c>
      <c r="AN647" s="141">
        <f t="shared" si="987"/>
        <v>4852.8674999999994</v>
      </c>
      <c r="AO647" s="117">
        <v>11323.36</v>
      </c>
      <c r="AP647" s="204">
        <v>11323.36</v>
      </c>
      <c r="AQ647" s="206">
        <f t="shared" si="973"/>
        <v>-2.5000000023283064E-3</v>
      </c>
      <c r="AR647" s="374">
        <v>611000</v>
      </c>
      <c r="AS647" s="99">
        <v>2.8063500000000002E-2</v>
      </c>
      <c r="AT647" s="141">
        <f t="shared" si="988"/>
        <v>17146.798500000001</v>
      </c>
      <c r="AU647" s="560">
        <f t="shared" si="989"/>
        <v>5144.0395500000004</v>
      </c>
      <c r="AV647" s="122">
        <v>12002.76</v>
      </c>
      <c r="AW647" s="143">
        <v>12002.76</v>
      </c>
      <c r="AX647" s="561">
        <f t="shared" si="974"/>
        <v>-1.05000000075961E-3</v>
      </c>
      <c r="AY647" s="151">
        <v>275500</v>
      </c>
      <c r="AZ647" s="6">
        <v>2.9747309999999999E-2</v>
      </c>
      <c r="BA647" s="141">
        <f t="shared" si="990"/>
        <v>8195.3839050000006</v>
      </c>
      <c r="BB647" s="141">
        <f t="shared" si="991"/>
        <v>2458.6151715000001</v>
      </c>
      <c r="BC647" s="142">
        <v>5736.77</v>
      </c>
      <c r="BD647" s="204">
        <v>5736.77</v>
      </c>
      <c r="BE647" s="206">
        <f t="shared" si="992"/>
        <v>-1.2664999994740356E-3</v>
      </c>
      <c r="BF647" s="151">
        <v>275500</v>
      </c>
      <c r="BG647" s="6">
        <v>3.15321E-2</v>
      </c>
      <c r="BH647" s="166">
        <f t="shared" si="993"/>
        <v>8687.0935499999996</v>
      </c>
      <c r="BI647" s="166">
        <f t="shared" si="994"/>
        <v>2606.1280649999999</v>
      </c>
      <c r="BJ647" s="164">
        <v>6080.9654849999997</v>
      </c>
      <c r="BK647" s="562"/>
      <c r="BL647" s="260">
        <f t="shared" si="975"/>
        <v>0</v>
      </c>
      <c r="BM647" s="151">
        <v>275500</v>
      </c>
      <c r="BN647" s="56">
        <v>3.3613270000000001E-2</v>
      </c>
      <c r="BO647" s="166">
        <f t="shared" si="995"/>
        <v>9260.4558849999994</v>
      </c>
      <c r="BP647" s="166">
        <f t="shared" si="996"/>
        <v>2778.1367654999999</v>
      </c>
      <c r="BQ647" s="164">
        <v>6482.3191194999999</v>
      </c>
      <c r="BR647" s="147"/>
      <c r="BS647" s="260">
        <f t="shared" si="976"/>
        <v>0</v>
      </c>
      <c r="BT647" s="151">
        <v>275500</v>
      </c>
      <c r="BU647" s="56">
        <v>3.5764999999999998E-2</v>
      </c>
      <c r="BV647" s="166">
        <f t="shared" si="997"/>
        <v>9853.2574999999997</v>
      </c>
      <c r="BW647" s="166">
        <f t="shared" si="998"/>
        <v>2955.9772499999999</v>
      </c>
      <c r="BX647" s="164">
        <v>6897.2802499999998</v>
      </c>
      <c r="BY647" s="165"/>
      <c r="BZ647" s="260">
        <f t="shared" si="977"/>
        <v>0</v>
      </c>
      <c r="CA647" s="151">
        <v>275500</v>
      </c>
      <c r="CB647" s="56">
        <v>3.7909999999999999E-2</v>
      </c>
      <c r="CC647" s="168">
        <f t="shared" ref="CC647:CC674" si="1001">CA647*CB647</f>
        <v>10444.205</v>
      </c>
      <c r="CD647" s="166">
        <f t="shared" ref="CD647:CD674" si="1002">CC647*30%</f>
        <v>3133.2615000000001</v>
      </c>
      <c r="CE647" s="164">
        <v>7311</v>
      </c>
      <c r="CF647" s="165"/>
      <c r="CG647" s="72">
        <f t="shared" si="967"/>
        <v>-5.6500000000596629E-2</v>
      </c>
      <c r="CH647" s="168"/>
      <c r="CI647" s="168"/>
      <c r="CJ647" s="168"/>
      <c r="CK647" s="168"/>
      <c r="CL647" s="164"/>
      <c r="CM647" s="167"/>
      <c r="CN647" s="168"/>
      <c r="CO647" s="219"/>
      <c r="CP647" s="220">
        <f t="shared" si="968"/>
        <v>-6.1316500003158581E-2</v>
      </c>
      <c r="CQ647" s="458"/>
      <c r="CR647" s="56"/>
    </row>
    <row r="648" spans="1:97" s="3" customFormat="1" ht="15" customHeight="1">
      <c r="A648" s="41" t="s">
        <v>1561</v>
      </c>
      <c r="B648" s="551" t="s">
        <v>1562</v>
      </c>
      <c r="C648" s="6" t="s">
        <v>1556</v>
      </c>
      <c r="D648" s="388" t="s">
        <v>1538</v>
      </c>
      <c r="E648" s="43">
        <v>105</v>
      </c>
      <c r="F648" s="554"/>
      <c r="G648" s="6" t="s">
        <v>375</v>
      </c>
      <c r="H648" s="191">
        <v>509073</v>
      </c>
      <c r="I648" s="374">
        <v>410290</v>
      </c>
      <c r="J648" s="555">
        <v>2.5000000000000001E-2</v>
      </c>
      <c r="K648" s="72">
        <f t="shared" si="969"/>
        <v>10257.25</v>
      </c>
      <c r="L648" s="166">
        <f t="shared" ref="L648:L674" si="1003">K648*20%</f>
        <v>2051.4500000000003</v>
      </c>
      <c r="M648" s="73">
        <v>8205.7999999999993</v>
      </c>
      <c r="N648" s="147"/>
      <c r="O648" s="260">
        <f t="shared" si="971"/>
        <v>0</v>
      </c>
      <c r="P648" s="374">
        <v>2126500</v>
      </c>
      <c r="Q648" s="56">
        <v>2.5000000000000001E-2</v>
      </c>
      <c r="R648" s="166">
        <f t="shared" si="978"/>
        <v>53162.5</v>
      </c>
      <c r="S648" s="166">
        <f t="shared" si="979"/>
        <v>15948.75</v>
      </c>
      <c r="T648" s="73">
        <v>37213.75</v>
      </c>
      <c r="U648" s="556"/>
      <c r="V648" s="557">
        <f t="shared" si="980"/>
        <v>0</v>
      </c>
      <c r="W648" s="374">
        <v>2126500</v>
      </c>
      <c r="X648" s="47">
        <v>2.5000000000000001E-2</v>
      </c>
      <c r="Y648" s="559">
        <f t="shared" si="981"/>
        <v>53162.5</v>
      </c>
      <c r="Z648" s="560">
        <f t="shared" si="982"/>
        <v>15948.75</v>
      </c>
      <c r="AA648" s="73">
        <v>37213.75</v>
      </c>
      <c r="AB648" s="204">
        <v>37213.75</v>
      </c>
      <c r="AC648" s="206">
        <f t="shared" si="983"/>
        <v>0</v>
      </c>
      <c r="AD648" s="374">
        <v>2126500</v>
      </c>
      <c r="AE648" s="47">
        <v>2.5000000000000001E-2</v>
      </c>
      <c r="AF648" s="560">
        <f t="shared" si="984"/>
        <v>53162.5</v>
      </c>
      <c r="AG648" s="560">
        <f t="shared" si="985"/>
        <v>15948.75</v>
      </c>
      <c r="AH648" s="117">
        <v>37213.75</v>
      </c>
      <c r="AI648" s="204">
        <v>37123.75</v>
      </c>
      <c r="AJ648" s="561">
        <f t="shared" si="972"/>
        <v>0</v>
      </c>
      <c r="AK648" s="374">
        <v>2126500</v>
      </c>
      <c r="AL648" s="47">
        <v>2.6474999999999999E-2</v>
      </c>
      <c r="AM648" s="560">
        <f t="shared" si="986"/>
        <v>56299.087499999994</v>
      </c>
      <c r="AN648" s="141">
        <f t="shared" si="987"/>
        <v>16889.726249999996</v>
      </c>
      <c r="AO648" s="117">
        <v>39409.360000000001</v>
      </c>
      <c r="AP648" s="204">
        <v>39409.360000000001</v>
      </c>
      <c r="AQ648" s="206">
        <f t="shared" si="973"/>
        <v>1.2500000011641532E-3</v>
      </c>
      <c r="AR648" s="374">
        <v>2126500</v>
      </c>
      <c r="AS648" s="99">
        <v>2.8063500000000002E-2</v>
      </c>
      <c r="AT648" s="141">
        <f t="shared" si="988"/>
        <v>59677.032750000006</v>
      </c>
      <c r="AU648" s="560">
        <f t="shared" si="989"/>
        <v>17903.109825</v>
      </c>
      <c r="AV648" s="122">
        <v>41773.919999999998</v>
      </c>
      <c r="AW648" s="143">
        <v>41773.919999999998</v>
      </c>
      <c r="AX648" s="561">
        <f t="shared" si="974"/>
        <v>2.925000007962808E-3</v>
      </c>
      <c r="AY648" s="151">
        <v>1014800</v>
      </c>
      <c r="AZ648" s="6">
        <v>2.9747309999999999E-2</v>
      </c>
      <c r="BA648" s="141">
        <f t="shared" si="990"/>
        <v>30187.570187999998</v>
      </c>
      <c r="BB648" s="141">
        <f t="shared" si="991"/>
        <v>9056.271056399999</v>
      </c>
      <c r="BC648" s="142">
        <v>21131.3</v>
      </c>
      <c r="BD648" s="204">
        <v>21131.3</v>
      </c>
      <c r="BE648" s="206">
        <f t="shared" si="992"/>
        <v>-8.6840000221855007E-4</v>
      </c>
      <c r="BF648" s="151">
        <v>1014800</v>
      </c>
      <c r="BG648" s="6">
        <v>3.15321E-2</v>
      </c>
      <c r="BH648" s="166">
        <f t="shared" si="993"/>
        <v>31998.775079999999</v>
      </c>
      <c r="BI648" s="166">
        <f t="shared" si="994"/>
        <v>9599.6325239999987</v>
      </c>
      <c r="BJ648" s="164">
        <v>22399.142555999999</v>
      </c>
      <c r="BK648" s="165">
        <v>22399.14</v>
      </c>
      <c r="BL648" s="260">
        <f t="shared" si="975"/>
        <v>0</v>
      </c>
      <c r="BM648" s="151">
        <v>1014800</v>
      </c>
      <c r="BN648" s="56">
        <v>3.3613270000000001E-2</v>
      </c>
      <c r="BO648" s="166">
        <f t="shared" si="995"/>
        <v>34110.746396000002</v>
      </c>
      <c r="BP648" s="166">
        <f t="shared" si="996"/>
        <v>10233.2239188</v>
      </c>
      <c r="BQ648" s="164">
        <v>23877.5224772</v>
      </c>
      <c r="BR648" s="147"/>
      <c r="BS648" s="260">
        <f t="shared" si="976"/>
        <v>0</v>
      </c>
      <c r="BT648" s="151">
        <v>1014800</v>
      </c>
      <c r="BU648" s="56">
        <v>3.5764999999999998E-2</v>
      </c>
      <c r="BV648" s="166">
        <f t="shared" si="997"/>
        <v>36294.322</v>
      </c>
      <c r="BW648" s="166">
        <f t="shared" si="998"/>
        <v>10888.2966</v>
      </c>
      <c r="BX648" s="164">
        <v>25406.025399999999</v>
      </c>
      <c r="BY648" s="165"/>
      <c r="BZ648" s="260">
        <f t="shared" si="977"/>
        <v>0</v>
      </c>
      <c r="CA648" s="151">
        <v>1014800</v>
      </c>
      <c r="CB648" s="56">
        <v>3.7909999999999999E-2</v>
      </c>
      <c r="CC648" s="168">
        <f t="shared" si="1001"/>
        <v>38471.067999999999</v>
      </c>
      <c r="CD648" s="166">
        <f t="shared" si="1002"/>
        <v>11541.320399999999</v>
      </c>
      <c r="CE648" s="164">
        <v>26929.96</v>
      </c>
      <c r="CF648" s="165"/>
      <c r="CG648" s="72">
        <f t="shared" si="967"/>
        <v>-0.21239999999670545</v>
      </c>
      <c r="CH648" s="168"/>
      <c r="CI648" s="168"/>
      <c r="CJ648" s="168"/>
      <c r="CK648" s="168"/>
      <c r="CL648" s="164"/>
      <c r="CM648" s="167"/>
      <c r="CN648" s="168"/>
      <c r="CO648" s="219"/>
      <c r="CP648" s="220">
        <f t="shared" si="968"/>
        <v>-0.20909339998979704</v>
      </c>
      <c r="CQ648" s="458"/>
      <c r="CR648" s="56"/>
      <c r="CS648" s="228"/>
    </row>
    <row r="649" spans="1:97" s="3" customFormat="1" ht="15" customHeight="1">
      <c r="A649" s="41" t="s">
        <v>1563</v>
      </c>
      <c r="B649" s="6" t="s">
        <v>1564</v>
      </c>
      <c r="C649" s="6" t="s">
        <v>1556</v>
      </c>
      <c r="D649" s="388" t="s">
        <v>1538</v>
      </c>
      <c r="E649" s="43">
        <v>107</v>
      </c>
      <c r="F649" s="6"/>
      <c r="G649" s="6" t="s">
        <v>45</v>
      </c>
      <c r="H649" s="191">
        <v>501104</v>
      </c>
      <c r="I649" s="374">
        <v>1461970</v>
      </c>
      <c r="J649" s="555">
        <v>2.5000000000000001E-2</v>
      </c>
      <c r="K649" s="72">
        <f t="shared" si="969"/>
        <v>36549.25</v>
      </c>
      <c r="L649" s="166">
        <f t="shared" si="1003"/>
        <v>7309.85</v>
      </c>
      <c r="M649" s="73">
        <v>29239.4</v>
      </c>
      <c r="N649" s="147">
        <v>29239.4</v>
      </c>
      <c r="O649" s="260">
        <f t="shared" si="971"/>
        <v>0</v>
      </c>
      <c r="P649" s="374">
        <v>30000</v>
      </c>
      <c r="Q649" s="56">
        <v>2.5000000000000001E-2</v>
      </c>
      <c r="R649" s="166">
        <f t="shared" si="978"/>
        <v>750</v>
      </c>
      <c r="S649" s="166">
        <f t="shared" si="979"/>
        <v>225</v>
      </c>
      <c r="T649" s="73">
        <v>525</v>
      </c>
      <c r="U649" s="556"/>
      <c r="V649" s="557">
        <f t="shared" si="980"/>
        <v>0</v>
      </c>
      <c r="W649" s="374">
        <v>30000</v>
      </c>
      <c r="X649" s="47">
        <v>2.5000000000000001E-2</v>
      </c>
      <c r="Y649" s="559">
        <f t="shared" si="981"/>
        <v>750</v>
      </c>
      <c r="Z649" s="560">
        <f t="shared" si="982"/>
        <v>225</v>
      </c>
      <c r="AA649" s="73">
        <v>525</v>
      </c>
      <c r="AB649" s="204">
        <v>525</v>
      </c>
      <c r="AC649" s="206">
        <f t="shared" si="983"/>
        <v>0</v>
      </c>
      <c r="AD649" s="374">
        <v>30000</v>
      </c>
      <c r="AE649" s="47">
        <v>2.5000000000000001E-2</v>
      </c>
      <c r="AF649" s="560">
        <f t="shared" si="984"/>
        <v>750</v>
      </c>
      <c r="AG649" s="560">
        <f t="shared" si="985"/>
        <v>225</v>
      </c>
      <c r="AH649" s="117">
        <v>525</v>
      </c>
      <c r="AI649" s="204">
        <v>525</v>
      </c>
      <c r="AJ649" s="561">
        <f t="shared" si="972"/>
        <v>0</v>
      </c>
      <c r="AK649" s="374">
        <v>30000</v>
      </c>
      <c r="AL649" s="47">
        <v>2.6474999999999999E-2</v>
      </c>
      <c r="AM649" s="560">
        <f t="shared" si="986"/>
        <v>794.25</v>
      </c>
      <c r="AN649" s="141">
        <f t="shared" si="987"/>
        <v>238.27499999999998</v>
      </c>
      <c r="AO649" s="117">
        <v>555.98</v>
      </c>
      <c r="AP649" s="204">
        <v>555.98</v>
      </c>
      <c r="AQ649" s="206">
        <f t="shared" si="973"/>
        <v>-4.9999999999954525E-3</v>
      </c>
      <c r="AR649" s="374">
        <v>30000</v>
      </c>
      <c r="AS649" s="99">
        <v>2.8063500000000002E-2</v>
      </c>
      <c r="AT649" s="141">
        <f t="shared" si="988"/>
        <v>841.90500000000009</v>
      </c>
      <c r="AU649" s="560">
        <f t="shared" si="989"/>
        <v>252.57150000000001</v>
      </c>
      <c r="AV649" s="122">
        <v>589.33000000000004</v>
      </c>
      <c r="AW649" s="143">
        <v>589.33000000000004</v>
      </c>
      <c r="AX649" s="561">
        <f t="shared" si="974"/>
        <v>3.5000000000309228E-3</v>
      </c>
      <c r="AY649" s="151">
        <v>12906800</v>
      </c>
      <c r="AZ649" s="6">
        <v>2.9747309999999999E-2</v>
      </c>
      <c r="BA649" s="141">
        <f t="shared" si="990"/>
        <v>383942.58070799999</v>
      </c>
      <c r="BB649" s="141">
        <f t="shared" si="991"/>
        <v>115182.77421239999</v>
      </c>
      <c r="BC649" s="142">
        <v>268760.13</v>
      </c>
      <c r="BD649" s="204">
        <v>268760.13</v>
      </c>
      <c r="BE649" s="206">
        <f t="shared" si="992"/>
        <v>-0.32350439997389913</v>
      </c>
      <c r="BF649" s="151">
        <v>12906800</v>
      </c>
      <c r="BG649" s="6">
        <v>3.15321E-2</v>
      </c>
      <c r="BH649" s="166">
        <f t="shared" si="993"/>
        <v>406978.50828000001</v>
      </c>
      <c r="BI649" s="166">
        <f t="shared" si="994"/>
        <v>122093.552484</v>
      </c>
      <c r="BJ649" s="164">
        <v>284884.95579600002</v>
      </c>
      <c r="BK649" s="165">
        <v>284884.96000000002</v>
      </c>
      <c r="BL649" s="260">
        <f t="shared" si="975"/>
        <v>0</v>
      </c>
      <c r="BM649" s="151">
        <v>12906800</v>
      </c>
      <c r="BN649" s="56">
        <v>3.3613270000000001E-2</v>
      </c>
      <c r="BO649" s="166">
        <f t="shared" si="995"/>
        <v>433839.75323600002</v>
      </c>
      <c r="BP649" s="166">
        <f t="shared" si="996"/>
        <v>130151.9259708</v>
      </c>
      <c r="BQ649" s="164">
        <v>303687.82726519997</v>
      </c>
      <c r="BR649" s="147"/>
      <c r="BS649" s="260">
        <f t="shared" si="976"/>
        <v>0</v>
      </c>
      <c r="BT649" s="151">
        <v>12906800</v>
      </c>
      <c r="BU649" s="56">
        <v>3.5764999999999998E-2</v>
      </c>
      <c r="BV649" s="166">
        <f t="shared" si="997"/>
        <v>461611.70199999999</v>
      </c>
      <c r="BW649" s="166">
        <f t="shared" si="998"/>
        <v>138483.51059999998</v>
      </c>
      <c r="BX649" s="164">
        <v>323128.19140000001</v>
      </c>
      <c r="BY649" s="165"/>
      <c r="BZ649" s="260">
        <f t="shared" si="977"/>
        <v>0</v>
      </c>
      <c r="CA649" s="151">
        <v>12906800</v>
      </c>
      <c r="CB649" s="56">
        <v>3.7909999999999999E-2</v>
      </c>
      <c r="CC649" s="168">
        <f t="shared" si="1001"/>
        <v>489296.788</v>
      </c>
      <c r="CD649" s="166">
        <f t="shared" si="1002"/>
        <v>146789.03639999998</v>
      </c>
      <c r="CE649" s="164">
        <v>342510.46</v>
      </c>
      <c r="CF649" s="165"/>
      <c r="CG649" s="72">
        <f t="shared" si="967"/>
        <v>-2.7084000000031665</v>
      </c>
      <c r="CH649" s="168"/>
      <c r="CI649" s="168"/>
      <c r="CJ649" s="168"/>
      <c r="CK649" s="168"/>
      <c r="CL649" s="164"/>
      <c r="CM649" s="167"/>
      <c r="CN649" s="168"/>
      <c r="CO649" s="219"/>
      <c r="CP649" s="220">
        <f t="shared" si="968"/>
        <v>-3.0334043999770302</v>
      </c>
      <c r="CQ649" s="458"/>
      <c r="CR649" s="56"/>
    </row>
    <row r="650" spans="1:97" s="3" customFormat="1" ht="15" customHeight="1">
      <c r="A650" s="41" t="s">
        <v>1565</v>
      </c>
      <c r="B650" s="6" t="s">
        <v>1564</v>
      </c>
      <c r="C650" s="6" t="s">
        <v>1556</v>
      </c>
      <c r="D650" s="388" t="s">
        <v>1538</v>
      </c>
      <c r="E650" s="43">
        <v>108</v>
      </c>
      <c r="F650" s="56"/>
      <c r="G650" s="6" t="s">
        <v>45</v>
      </c>
      <c r="H650" s="550">
        <v>509074</v>
      </c>
      <c r="I650" s="374"/>
      <c r="J650" s="555">
        <v>2.5000000000000001E-2</v>
      </c>
      <c r="K650" s="72">
        <f t="shared" si="969"/>
        <v>0</v>
      </c>
      <c r="L650" s="166">
        <f t="shared" si="1003"/>
        <v>0</v>
      </c>
      <c r="M650" s="73"/>
      <c r="N650" s="147"/>
      <c r="O650" s="260">
        <f t="shared" si="971"/>
        <v>0</v>
      </c>
      <c r="P650" s="374">
        <v>55000</v>
      </c>
      <c r="Q650" s="56"/>
      <c r="R650" s="166">
        <f t="shared" si="978"/>
        <v>0</v>
      </c>
      <c r="S650" s="166">
        <f t="shared" si="979"/>
        <v>0</v>
      </c>
      <c r="T650" s="73"/>
      <c r="U650" s="556"/>
      <c r="V650" s="557">
        <f t="shared" si="980"/>
        <v>0</v>
      </c>
      <c r="W650" s="374">
        <v>55000</v>
      </c>
      <c r="X650" s="47">
        <v>2.5000000000000001E-2</v>
      </c>
      <c r="Y650" s="559">
        <f t="shared" si="981"/>
        <v>1375</v>
      </c>
      <c r="Z650" s="560">
        <f t="shared" si="982"/>
        <v>412.5</v>
      </c>
      <c r="AA650" s="73"/>
      <c r="AB650" s="204"/>
      <c r="AC650" s="206">
        <f t="shared" si="983"/>
        <v>962.5</v>
      </c>
      <c r="AD650" s="374">
        <v>55000</v>
      </c>
      <c r="AE650" s="47">
        <v>2.5000000000000001E-2</v>
      </c>
      <c r="AF650" s="560">
        <f t="shared" si="984"/>
        <v>1375</v>
      </c>
      <c r="AG650" s="560">
        <f t="shared" si="985"/>
        <v>412.5</v>
      </c>
      <c r="AH650" s="117"/>
      <c r="AI650" s="204"/>
      <c r="AJ650" s="561">
        <f t="shared" si="972"/>
        <v>962.5</v>
      </c>
      <c r="AK650" s="374">
        <v>55000</v>
      </c>
      <c r="AL650" s="47">
        <v>2.6474999999999999E-2</v>
      </c>
      <c r="AM650" s="560">
        <f t="shared" si="986"/>
        <v>1456.125</v>
      </c>
      <c r="AN650" s="141">
        <f t="shared" si="987"/>
        <v>436.83749999999998</v>
      </c>
      <c r="AO650" s="117"/>
      <c r="AP650" s="204"/>
      <c r="AQ650" s="206">
        <f t="shared" si="973"/>
        <v>1019.2875</v>
      </c>
      <c r="AR650" s="374">
        <v>55000</v>
      </c>
      <c r="AS650" s="99">
        <v>2.8063500000000002E-2</v>
      </c>
      <c r="AT650" s="141">
        <f t="shared" si="988"/>
        <v>1543.4925000000001</v>
      </c>
      <c r="AU650" s="560">
        <f t="shared" si="989"/>
        <v>463.04775000000001</v>
      </c>
      <c r="AV650" s="122"/>
      <c r="AW650" s="143"/>
      <c r="AX650" s="561">
        <f t="shared" si="974"/>
        <v>1080.4447500000001</v>
      </c>
      <c r="AY650" s="255">
        <v>0</v>
      </c>
      <c r="AZ650" s="6">
        <v>2.9747309999999999E-2</v>
      </c>
      <c r="BA650" s="141">
        <f t="shared" si="990"/>
        <v>0</v>
      </c>
      <c r="BB650" s="141">
        <f t="shared" si="991"/>
        <v>0</v>
      </c>
      <c r="BC650" s="142"/>
      <c r="BD650" s="204"/>
      <c r="BE650" s="206">
        <f t="shared" si="992"/>
        <v>0</v>
      </c>
      <c r="BF650" s="255">
        <v>0</v>
      </c>
      <c r="BG650" s="6">
        <v>3.15321E-2</v>
      </c>
      <c r="BH650" s="166">
        <f t="shared" si="993"/>
        <v>0</v>
      </c>
      <c r="BI650" s="166">
        <f t="shared" si="994"/>
        <v>0</v>
      </c>
      <c r="BJ650" s="164"/>
      <c r="BK650" s="165"/>
      <c r="BL650" s="166">
        <f t="shared" si="975"/>
        <v>0</v>
      </c>
      <c r="BM650" s="255">
        <v>0</v>
      </c>
      <c r="BN650" s="56">
        <v>3.3613270000000001E-2</v>
      </c>
      <c r="BO650" s="166">
        <f t="shared" si="995"/>
        <v>0</v>
      </c>
      <c r="BP650" s="166">
        <f t="shared" si="996"/>
        <v>0</v>
      </c>
      <c r="BQ650" s="164"/>
      <c r="BR650" s="147"/>
      <c r="BS650" s="166">
        <f t="shared" si="976"/>
        <v>0</v>
      </c>
      <c r="BT650" s="255">
        <v>0</v>
      </c>
      <c r="BU650" s="56">
        <v>3.5764999999999998E-2</v>
      </c>
      <c r="BV650" s="166">
        <f t="shared" si="997"/>
        <v>0</v>
      </c>
      <c r="BW650" s="166">
        <f t="shared" si="998"/>
        <v>0</v>
      </c>
      <c r="BX650" s="253"/>
      <c r="BY650" s="165"/>
      <c r="BZ650" s="166">
        <f t="shared" si="977"/>
        <v>0</v>
      </c>
      <c r="CA650" s="255">
        <v>0</v>
      </c>
      <c r="CB650" s="56">
        <v>3.7909999999999999E-2</v>
      </c>
      <c r="CC650" s="168">
        <f t="shared" si="1001"/>
        <v>0</v>
      </c>
      <c r="CD650" s="166">
        <f t="shared" si="1002"/>
        <v>0</v>
      </c>
      <c r="CE650" s="164"/>
      <c r="CF650" s="165"/>
      <c r="CG650" s="72">
        <f t="shared" si="967"/>
        <v>0</v>
      </c>
      <c r="CH650" s="168"/>
      <c r="CI650" s="168"/>
      <c r="CJ650" s="168"/>
      <c r="CK650" s="168"/>
      <c r="CL650" s="164"/>
      <c r="CM650" s="167"/>
      <c r="CN650" s="168"/>
      <c r="CO650" s="219"/>
      <c r="CP650" s="220">
        <f t="shared" si="968"/>
        <v>4024.73225</v>
      </c>
      <c r="CQ650" s="458"/>
      <c r="CR650" s="56"/>
    </row>
    <row r="651" spans="1:97" s="3" customFormat="1" ht="15" customHeight="1">
      <c r="A651" s="41" t="s">
        <v>1566</v>
      </c>
      <c r="B651" s="551" t="s">
        <v>1567</v>
      </c>
      <c r="C651" s="6" t="s">
        <v>1556</v>
      </c>
      <c r="D651" s="388" t="s">
        <v>1538</v>
      </c>
      <c r="E651" s="43">
        <v>109</v>
      </c>
      <c r="F651" s="6"/>
      <c r="G651" s="6" t="s">
        <v>45</v>
      </c>
      <c r="H651" s="191">
        <v>509075</v>
      </c>
      <c r="I651" s="374">
        <v>1145890</v>
      </c>
      <c r="J651" s="555">
        <v>2.5000000000000001E-2</v>
      </c>
      <c r="K651" s="72">
        <f t="shared" si="969"/>
        <v>28647.25</v>
      </c>
      <c r="L651" s="166">
        <f t="shared" si="1003"/>
        <v>5729.4500000000007</v>
      </c>
      <c r="M651" s="73">
        <v>22917.8</v>
      </c>
      <c r="N651" s="147"/>
      <c r="O651" s="260">
        <f t="shared" si="971"/>
        <v>0</v>
      </c>
      <c r="P651" s="374">
        <v>15500</v>
      </c>
      <c r="Q651" s="56">
        <v>2.5000000000000001E-2</v>
      </c>
      <c r="R651" s="166">
        <f t="shared" si="978"/>
        <v>387.5</v>
      </c>
      <c r="S651" s="166">
        <f t="shared" si="979"/>
        <v>116.25</v>
      </c>
      <c r="T651" s="73">
        <v>271.25</v>
      </c>
      <c r="U651" s="556"/>
      <c r="V651" s="557">
        <f t="shared" si="980"/>
        <v>0</v>
      </c>
      <c r="W651" s="374">
        <v>15500</v>
      </c>
      <c r="X651" s="47">
        <v>2.5000000000000001E-2</v>
      </c>
      <c r="Y651" s="559">
        <f t="shared" si="981"/>
        <v>387.5</v>
      </c>
      <c r="Z651" s="560">
        <f t="shared" si="982"/>
        <v>116.25</v>
      </c>
      <c r="AA651" s="73">
        <v>271.25</v>
      </c>
      <c r="AB651" s="204">
        <v>271.25</v>
      </c>
      <c r="AC651" s="206">
        <f t="shared" si="983"/>
        <v>0</v>
      </c>
      <c r="AD651" s="374">
        <v>15500</v>
      </c>
      <c r="AE651" s="47">
        <v>2.5000000000000001E-2</v>
      </c>
      <c r="AF651" s="560">
        <f t="shared" si="984"/>
        <v>387.5</v>
      </c>
      <c r="AG651" s="560">
        <f t="shared" si="985"/>
        <v>116.25</v>
      </c>
      <c r="AH651" s="117">
        <v>271.25</v>
      </c>
      <c r="AI651" s="204">
        <v>271.25</v>
      </c>
      <c r="AJ651" s="561">
        <f t="shared" si="972"/>
        <v>0</v>
      </c>
      <c r="AK651" s="374">
        <v>15500</v>
      </c>
      <c r="AL651" s="47">
        <v>2.6474999999999999E-2</v>
      </c>
      <c r="AM651" s="560">
        <f t="shared" si="986"/>
        <v>410.36249999999995</v>
      </c>
      <c r="AN651" s="141">
        <f t="shared" si="987"/>
        <v>123.10874999999999</v>
      </c>
      <c r="AO651" s="117">
        <v>287.25</v>
      </c>
      <c r="AP651" s="204">
        <v>287.25</v>
      </c>
      <c r="AQ651" s="206">
        <f t="shared" si="973"/>
        <v>3.7499999999681677E-3</v>
      </c>
      <c r="AR651" s="374">
        <v>15500</v>
      </c>
      <c r="AS651" s="99">
        <v>2.8063500000000002E-2</v>
      </c>
      <c r="AT651" s="141">
        <f t="shared" si="988"/>
        <v>434.98425000000003</v>
      </c>
      <c r="AU651" s="560">
        <f t="shared" si="989"/>
        <v>130.49527499999999</v>
      </c>
      <c r="AV651" s="122">
        <v>304.49</v>
      </c>
      <c r="AW651" s="143">
        <v>304.49</v>
      </c>
      <c r="AX651" s="561">
        <f t="shared" si="974"/>
        <v>-1.0249999999700776E-3</v>
      </c>
      <c r="AY651" s="255">
        <v>0</v>
      </c>
      <c r="AZ651" s="6">
        <v>2.9747309999999999E-2</v>
      </c>
      <c r="BA651" s="141">
        <f t="shared" si="990"/>
        <v>0</v>
      </c>
      <c r="BB651" s="141">
        <f t="shared" si="991"/>
        <v>0</v>
      </c>
      <c r="BC651" s="142"/>
      <c r="BD651" s="204"/>
      <c r="BE651" s="206">
        <f t="shared" si="992"/>
        <v>0</v>
      </c>
      <c r="BF651" s="255">
        <v>0</v>
      </c>
      <c r="BG651" s="6">
        <v>3.15321E-2</v>
      </c>
      <c r="BH651" s="166">
        <f t="shared" si="993"/>
        <v>0</v>
      </c>
      <c r="BI651" s="166">
        <f t="shared" si="994"/>
        <v>0</v>
      </c>
      <c r="BJ651" s="164">
        <v>0</v>
      </c>
      <c r="BK651" s="165"/>
      <c r="BL651" s="260">
        <f t="shared" si="975"/>
        <v>0</v>
      </c>
      <c r="BM651" s="255">
        <v>0</v>
      </c>
      <c r="BN651" s="56">
        <v>3.3613270000000001E-2</v>
      </c>
      <c r="BO651" s="166">
        <f t="shared" si="995"/>
        <v>0</v>
      </c>
      <c r="BP651" s="166">
        <f t="shared" si="996"/>
        <v>0</v>
      </c>
      <c r="BQ651" s="164"/>
      <c r="BR651" s="147"/>
      <c r="BS651" s="166">
        <f t="shared" si="976"/>
        <v>0</v>
      </c>
      <c r="BT651" s="255">
        <v>0</v>
      </c>
      <c r="BU651" s="56">
        <v>3.5764999999999998E-2</v>
      </c>
      <c r="BV651" s="166">
        <f t="shared" si="997"/>
        <v>0</v>
      </c>
      <c r="BW651" s="166">
        <f t="shared" si="998"/>
        <v>0</v>
      </c>
      <c r="BX651" s="253"/>
      <c r="BY651" s="165"/>
      <c r="BZ651" s="166">
        <f t="shared" si="977"/>
        <v>0</v>
      </c>
      <c r="CA651" s="255">
        <v>0</v>
      </c>
      <c r="CB651" s="56">
        <v>3.7909999999999999E-2</v>
      </c>
      <c r="CC651" s="168">
        <f t="shared" si="1001"/>
        <v>0</v>
      </c>
      <c r="CD651" s="166">
        <f t="shared" si="1002"/>
        <v>0</v>
      </c>
      <c r="CE651" s="164"/>
      <c r="CF651" s="165"/>
      <c r="CG651" s="72">
        <f t="shared" si="967"/>
        <v>0</v>
      </c>
      <c r="CH651" s="168"/>
      <c r="CI651" s="168"/>
      <c r="CJ651" s="168"/>
      <c r="CK651" s="168"/>
      <c r="CL651" s="164"/>
      <c r="CM651" s="167"/>
      <c r="CN651" s="168"/>
      <c r="CO651" s="219"/>
      <c r="CP651" s="220">
        <f t="shared" si="968"/>
        <v>2.7249999999980901E-3</v>
      </c>
      <c r="CQ651" s="458"/>
      <c r="CR651" s="56"/>
    </row>
    <row r="652" spans="1:97" s="3" customFormat="1" ht="15" customHeight="1">
      <c r="A652" s="41" t="s">
        <v>3629</v>
      </c>
      <c r="B652" s="6" t="s">
        <v>1564</v>
      </c>
      <c r="C652" s="6" t="s">
        <v>1556</v>
      </c>
      <c r="D652" s="388" t="s">
        <v>1538</v>
      </c>
      <c r="E652" s="43">
        <v>110</v>
      </c>
      <c r="F652" s="56"/>
      <c r="G652" s="6" t="s">
        <v>45</v>
      </c>
      <c r="H652" s="191">
        <v>507342</v>
      </c>
      <c r="I652" s="374"/>
      <c r="J652" s="555">
        <v>2.5000000000000001E-2</v>
      </c>
      <c r="K652" s="72">
        <f t="shared" si="969"/>
        <v>0</v>
      </c>
      <c r="L652" s="166">
        <f t="shared" si="1003"/>
        <v>0</v>
      </c>
      <c r="M652" s="73"/>
      <c r="N652" s="147"/>
      <c r="O652" s="260">
        <f t="shared" si="971"/>
        <v>0</v>
      </c>
      <c r="P652" s="374">
        <v>15500</v>
      </c>
      <c r="Q652" s="6"/>
      <c r="R652" s="166">
        <f t="shared" si="978"/>
        <v>0</v>
      </c>
      <c r="S652" s="166">
        <f>R652*55%</f>
        <v>0</v>
      </c>
      <c r="T652" s="73"/>
      <c r="U652" s="556"/>
      <c r="V652" s="557">
        <f t="shared" si="980"/>
        <v>0</v>
      </c>
      <c r="W652" s="374">
        <v>15500</v>
      </c>
      <c r="X652" s="47"/>
      <c r="Y652" s="559">
        <f t="shared" si="981"/>
        <v>0</v>
      </c>
      <c r="Z652" s="560">
        <f t="shared" si="982"/>
        <v>0</v>
      </c>
      <c r="AA652" s="73"/>
      <c r="AB652" s="204"/>
      <c r="AC652" s="206">
        <f t="shared" si="983"/>
        <v>0</v>
      </c>
      <c r="AD652" s="374">
        <v>15500</v>
      </c>
      <c r="AE652" s="47"/>
      <c r="AF652" s="560">
        <f t="shared" si="984"/>
        <v>0</v>
      </c>
      <c r="AG652" s="560">
        <f t="shared" si="985"/>
        <v>0</v>
      </c>
      <c r="AH652" s="117"/>
      <c r="AI652" s="204"/>
      <c r="AJ652" s="561">
        <f t="shared" si="972"/>
        <v>0</v>
      </c>
      <c r="AK652" s="374">
        <v>15500</v>
      </c>
      <c r="AL652" s="47"/>
      <c r="AM652" s="560">
        <f t="shared" si="986"/>
        <v>0</v>
      </c>
      <c r="AN652" s="141">
        <f t="shared" si="987"/>
        <v>0</v>
      </c>
      <c r="AO652" s="117"/>
      <c r="AP652" s="204"/>
      <c r="AQ652" s="206">
        <f t="shared" si="973"/>
        <v>0</v>
      </c>
      <c r="AR652" s="374">
        <v>15500</v>
      </c>
      <c r="AS652" s="99"/>
      <c r="AT652" s="141">
        <f t="shared" si="988"/>
        <v>0</v>
      </c>
      <c r="AU652" s="560">
        <f t="shared" si="989"/>
        <v>0</v>
      </c>
      <c r="AV652" s="122"/>
      <c r="AW652" s="143"/>
      <c r="AX652" s="561">
        <f t="shared" si="974"/>
        <v>0</v>
      </c>
      <c r="AY652" s="255">
        <v>0</v>
      </c>
      <c r="AZ652" s="6">
        <v>2.9747309999999999E-2</v>
      </c>
      <c r="BA652" s="141">
        <f t="shared" si="990"/>
        <v>0</v>
      </c>
      <c r="BB652" s="141">
        <f t="shared" si="991"/>
        <v>0</v>
      </c>
      <c r="BC652" s="142"/>
      <c r="BD652" s="204"/>
      <c r="BE652" s="206">
        <f t="shared" si="992"/>
        <v>0</v>
      </c>
      <c r="BF652" s="255">
        <v>0</v>
      </c>
      <c r="BG652" s="6">
        <v>3.15321E-2</v>
      </c>
      <c r="BH652" s="166">
        <f t="shared" si="993"/>
        <v>0</v>
      </c>
      <c r="BI652" s="166">
        <f t="shared" si="994"/>
        <v>0</v>
      </c>
      <c r="BJ652" s="164"/>
      <c r="BK652" s="165"/>
      <c r="BL652" s="166">
        <f t="shared" si="975"/>
        <v>0</v>
      </c>
      <c r="BM652" s="255">
        <v>0</v>
      </c>
      <c r="BN652" s="56">
        <v>3.3613270000000001E-2</v>
      </c>
      <c r="BO652" s="166">
        <f t="shared" si="995"/>
        <v>0</v>
      </c>
      <c r="BP652" s="166">
        <f t="shared" si="996"/>
        <v>0</v>
      </c>
      <c r="BQ652" s="164"/>
      <c r="BR652" s="147"/>
      <c r="BS652" s="166">
        <f t="shared" si="976"/>
        <v>0</v>
      </c>
      <c r="BT652" s="255">
        <v>0</v>
      </c>
      <c r="BU652" s="56">
        <v>3.5764999999999998E-2</v>
      </c>
      <c r="BV652" s="166">
        <f t="shared" si="997"/>
        <v>0</v>
      </c>
      <c r="BW652" s="166">
        <f t="shared" si="998"/>
        <v>0</v>
      </c>
      <c r="BX652" s="253"/>
      <c r="BY652" s="165"/>
      <c r="BZ652" s="166">
        <f t="shared" si="977"/>
        <v>0</v>
      </c>
      <c r="CA652" s="255">
        <v>0</v>
      </c>
      <c r="CB652" s="56">
        <v>3.7909999999999999E-2</v>
      </c>
      <c r="CC652" s="168">
        <f t="shared" si="1001"/>
        <v>0</v>
      </c>
      <c r="CD652" s="166">
        <f t="shared" si="1002"/>
        <v>0</v>
      </c>
      <c r="CE652" s="164"/>
      <c r="CF652" s="165"/>
      <c r="CG652" s="72">
        <f t="shared" si="967"/>
        <v>0</v>
      </c>
      <c r="CH652" s="168"/>
      <c r="CI652" s="168"/>
      <c r="CJ652" s="168"/>
      <c r="CK652" s="168"/>
      <c r="CL652" s="164"/>
      <c r="CM652" s="167"/>
      <c r="CN652" s="168"/>
      <c r="CO652" s="219"/>
      <c r="CP652" s="220">
        <f t="shared" si="968"/>
        <v>0</v>
      </c>
      <c r="CQ652" s="458"/>
      <c r="CR652" s="56"/>
    </row>
    <row r="653" spans="1:97" s="3" customFormat="1" ht="15" customHeight="1">
      <c r="A653" s="41" t="s">
        <v>3630</v>
      </c>
      <c r="B653" s="6" t="s">
        <v>1564</v>
      </c>
      <c r="C653" s="6" t="s">
        <v>1556</v>
      </c>
      <c r="D653" s="388" t="s">
        <v>1538</v>
      </c>
      <c r="E653" s="43">
        <v>111</v>
      </c>
      <c r="F653" s="56"/>
      <c r="G653" s="6" t="s">
        <v>45</v>
      </c>
      <c r="H653" s="191">
        <v>507343</v>
      </c>
      <c r="I653" s="374"/>
      <c r="J653" s="555">
        <v>2.5000000000000001E-2</v>
      </c>
      <c r="K653" s="72">
        <f t="shared" si="969"/>
        <v>0</v>
      </c>
      <c r="L653" s="166">
        <f t="shared" si="1003"/>
        <v>0</v>
      </c>
      <c r="M653" s="73"/>
      <c r="N653" s="147"/>
      <c r="O653" s="260">
        <f t="shared" si="971"/>
        <v>0</v>
      </c>
      <c r="P653" s="374">
        <v>15500</v>
      </c>
      <c r="Q653" s="56">
        <v>2.5000000000000001E-2</v>
      </c>
      <c r="R653" s="166">
        <f t="shared" si="978"/>
        <v>387.5</v>
      </c>
      <c r="S653" s="166">
        <f t="shared" si="979"/>
        <v>116.25</v>
      </c>
      <c r="T653" s="73"/>
      <c r="U653" s="556"/>
      <c r="V653" s="557">
        <f t="shared" si="980"/>
        <v>271.25</v>
      </c>
      <c r="W653" s="374">
        <v>15500</v>
      </c>
      <c r="X653" s="47">
        <v>2.5000000000000001E-2</v>
      </c>
      <c r="Y653" s="559">
        <f t="shared" si="981"/>
        <v>387.5</v>
      </c>
      <c r="Z653" s="560">
        <f t="shared" si="982"/>
        <v>116.25</v>
      </c>
      <c r="AA653" s="73"/>
      <c r="AB653" s="204"/>
      <c r="AC653" s="206">
        <f t="shared" si="983"/>
        <v>271.25</v>
      </c>
      <c r="AD653" s="374">
        <v>15500</v>
      </c>
      <c r="AE653" s="47">
        <v>2.5000000000000001E-2</v>
      </c>
      <c r="AF653" s="560">
        <f t="shared" si="984"/>
        <v>387.5</v>
      </c>
      <c r="AG653" s="560">
        <f t="shared" si="985"/>
        <v>116.25</v>
      </c>
      <c r="AH653" s="117"/>
      <c r="AI653" s="204"/>
      <c r="AJ653" s="561">
        <f t="shared" si="972"/>
        <v>271.25</v>
      </c>
      <c r="AK653" s="374">
        <v>15500</v>
      </c>
      <c r="AL653" s="47">
        <v>2.6474999999999999E-2</v>
      </c>
      <c r="AM653" s="560">
        <f t="shared" si="986"/>
        <v>410.36249999999995</v>
      </c>
      <c r="AN653" s="141">
        <f t="shared" si="987"/>
        <v>123.10874999999999</v>
      </c>
      <c r="AO653" s="117"/>
      <c r="AP653" s="204"/>
      <c r="AQ653" s="206">
        <f t="shared" si="973"/>
        <v>287.25374999999997</v>
      </c>
      <c r="AR653" s="374">
        <v>15500</v>
      </c>
      <c r="AS653" s="99">
        <v>2.8063500000000002E-2</v>
      </c>
      <c r="AT653" s="141">
        <f t="shared" si="988"/>
        <v>434.98425000000003</v>
      </c>
      <c r="AU653" s="560">
        <f t="shared" si="989"/>
        <v>130.49527499999999</v>
      </c>
      <c r="AV653" s="122"/>
      <c r="AW653" s="143"/>
      <c r="AX653" s="561">
        <f t="shared" si="974"/>
        <v>304.48897500000004</v>
      </c>
      <c r="AY653" s="255">
        <v>0</v>
      </c>
      <c r="AZ653" s="6">
        <v>2.9747309999999999E-2</v>
      </c>
      <c r="BA653" s="141">
        <f t="shared" si="990"/>
        <v>0</v>
      </c>
      <c r="BB653" s="141">
        <f t="shared" si="991"/>
        <v>0</v>
      </c>
      <c r="BC653" s="142"/>
      <c r="BD653" s="204"/>
      <c r="BE653" s="206">
        <f t="shared" si="992"/>
        <v>0</v>
      </c>
      <c r="BF653" s="255">
        <v>0</v>
      </c>
      <c r="BG653" s="6">
        <v>3.15321E-2</v>
      </c>
      <c r="BH653" s="166">
        <f t="shared" si="993"/>
        <v>0</v>
      </c>
      <c r="BI653" s="166">
        <f t="shared" si="994"/>
        <v>0</v>
      </c>
      <c r="BJ653" s="164"/>
      <c r="BK653" s="165"/>
      <c r="BL653" s="166">
        <f t="shared" si="975"/>
        <v>0</v>
      </c>
      <c r="BM653" s="255">
        <v>0</v>
      </c>
      <c r="BN653" s="56">
        <v>3.3613270000000001E-2</v>
      </c>
      <c r="BO653" s="166">
        <f t="shared" si="995"/>
        <v>0</v>
      </c>
      <c r="BP653" s="166">
        <f t="shared" si="996"/>
        <v>0</v>
      </c>
      <c r="BQ653" s="164"/>
      <c r="BR653" s="147"/>
      <c r="BS653" s="166">
        <f t="shared" si="976"/>
        <v>0</v>
      </c>
      <c r="BT653" s="255">
        <v>0</v>
      </c>
      <c r="BU653" s="56">
        <v>3.5764999999999998E-2</v>
      </c>
      <c r="BV653" s="166">
        <f t="shared" si="997"/>
        <v>0</v>
      </c>
      <c r="BW653" s="166">
        <f t="shared" si="998"/>
        <v>0</v>
      </c>
      <c r="BX653" s="253"/>
      <c r="BY653" s="165"/>
      <c r="BZ653" s="166">
        <f t="shared" si="977"/>
        <v>0</v>
      </c>
      <c r="CA653" s="255">
        <v>0</v>
      </c>
      <c r="CB653" s="56">
        <v>3.7909999999999999E-2</v>
      </c>
      <c r="CC653" s="168">
        <f t="shared" si="1001"/>
        <v>0</v>
      </c>
      <c r="CD653" s="166">
        <f t="shared" si="1002"/>
        <v>0</v>
      </c>
      <c r="CE653" s="164"/>
      <c r="CF653" s="165"/>
      <c r="CG653" s="72">
        <f t="shared" si="967"/>
        <v>0</v>
      </c>
      <c r="CH653" s="168"/>
      <c r="CI653" s="168"/>
      <c r="CJ653" s="168"/>
      <c r="CK653" s="168"/>
      <c r="CL653" s="164"/>
      <c r="CM653" s="167"/>
      <c r="CN653" s="168"/>
      <c r="CO653" s="219"/>
      <c r="CP653" s="220">
        <f t="shared" si="968"/>
        <v>1405.4927249999998</v>
      </c>
      <c r="CQ653" s="458"/>
      <c r="CR653" s="56"/>
    </row>
    <row r="654" spans="1:97" s="3" customFormat="1" ht="15" customHeight="1">
      <c r="A654" s="41" t="s">
        <v>1568</v>
      </c>
      <c r="B654" s="6" t="s">
        <v>1569</v>
      </c>
      <c r="C654" s="6" t="s">
        <v>1556</v>
      </c>
      <c r="D654" s="388" t="s">
        <v>1538</v>
      </c>
      <c r="E654" s="43">
        <v>112</v>
      </c>
      <c r="F654" s="56"/>
      <c r="G654" s="6" t="s">
        <v>45</v>
      </c>
      <c r="H654" s="550">
        <v>509076</v>
      </c>
      <c r="I654" s="151"/>
      <c r="J654" s="555">
        <v>2.5000000000000001E-2</v>
      </c>
      <c r="K654" s="72">
        <f t="shared" si="969"/>
        <v>0</v>
      </c>
      <c r="L654" s="166">
        <f t="shared" si="1003"/>
        <v>0</v>
      </c>
      <c r="M654" s="73"/>
      <c r="N654" s="147"/>
      <c r="O654" s="260">
        <f t="shared" si="971"/>
        <v>0</v>
      </c>
      <c r="P654" s="151">
        <v>15500</v>
      </c>
      <c r="Q654" s="56">
        <v>2.5000000000000001E-2</v>
      </c>
      <c r="R654" s="166">
        <f t="shared" si="978"/>
        <v>387.5</v>
      </c>
      <c r="S654" s="166">
        <f t="shared" si="979"/>
        <v>116.25</v>
      </c>
      <c r="T654" s="73"/>
      <c r="U654" s="556"/>
      <c r="V654" s="557">
        <f t="shared" si="980"/>
        <v>271.25</v>
      </c>
      <c r="W654" s="151">
        <v>15500</v>
      </c>
      <c r="X654" s="47">
        <v>2.5000000000000001E-2</v>
      </c>
      <c r="Y654" s="559">
        <f t="shared" si="981"/>
        <v>387.5</v>
      </c>
      <c r="Z654" s="560">
        <f t="shared" si="982"/>
        <v>116.25</v>
      </c>
      <c r="AA654" s="73"/>
      <c r="AB654" s="204"/>
      <c r="AC654" s="206">
        <f t="shared" si="983"/>
        <v>271.25</v>
      </c>
      <c r="AD654" s="151">
        <v>15500</v>
      </c>
      <c r="AE654" s="47">
        <v>2.5000000000000001E-2</v>
      </c>
      <c r="AF654" s="560">
        <f t="shared" si="984"/>
        <v>387.5</v>
      </c>
      <c r="AG654" s="560">
        <f t="shared" si="985"/>
        <v>116.25</v>
      </c>
      <c r="AH654" s="117"/>
      <c r="AI654" s="204"/>
      <c r="AJ654" s="561">
        <f t="shared" si="972"/>
        <v>271.25</v>
      </c>
      <c r="AK654" s="151">
        <v>15500</v>
      </c>
      <c r="AL654" s="47">
        <v>2.6474999999999999E-2</v>
      </c>
      <c r="AM654" s="560">
        <f t="shared" si="986"/>
        <v>410.36249999999995</v>
      </c>
      <c r="AN654" s="141">
        <f t="shared" si="987"/>
        <v>123.10874999999999</v>
      </c>
      <c r="AO654" s="117"/>
      <c r="AP654" s="204"/>
      <c r="AQ654" s="206">
        <f t="shared" si="973"/>
        <v>287.25374999999997</v>
      </c>
      <c r="AR654" s="151">
        <v>15500</v>
      </c>
      <c r="AS654" s="99">
        <v>2.8063500000000002E-2</v>
      </c>
      <c r="AT654" s="141">
        <f t="shared" si="988"/>
        <v>434.98425000000003</v>
      </c>
      <c r="AU654" s="560">
        <f t="shared" si="989"/>
        <v>130.49527499999999</v>
      </c>
      <c r="AV654" s="122"/>
      <c r="AW654" s="143"/>
      <c r="AX654" s="561">
        <f t="shared" si="974"/>
        <v>304.48897500000004</v>
      </c>
      <c r="AY654" s="255">
        <v>0</v>
      </c>
      <c r="AZ654" s="6">
        <v>2.9747309999999999E-2</v>
      </c>
      <c r="BA654" s="141">
        <f t="shared" si="990"/>
        <v>0</v>
      </c>
      <c r="BB654" s="141">
        <f t="shared" si="991"/>
        <v>0</v>
      </c>
      <c r="BC654" s="142"/>
      <c r="BD654" s="204"/>
      <c r="BE654" s="206">
        <f t="shared" si="992"/>
        <v>0</v>
      </c>
      <c r="BF654" s="255">
        <v>0</v>
      </c>
      <c r="BG654" s="6">
        <v>3.15321E-2</v>
      </c>
      <c r="BH654" s="166">
        <f t="shared" si="993"/>
        <v>0</v>
      </c>
      <c r="BI654" s="166">
        <f t="shared" si="994"/>
        <v>0</v>
      </c>
      <c r="BJ654" s="164"/>
      <c r="BK654" s="165"/>
      <c r="BL654" s="166">
        <f t="shared" si="975"/>
        <v>0</v>
      </c>
      <c r="BM654" s="255">
        <v>0</v>
      </c>
      <c r="BN654" s="56">
        <v>3.3613270000000001E-2</v>
      </c>
      <c r="BO654" s="166">
        <f t="shared" si="995"/>
        <v>0</v>
      </c>
      <c r="BP654" s="166">
        <f t="shared" si="996"/>
        <v>0</v>
      </c>
      <c r="BQ654" s="164"/>
      <c r="BR654" s="147"/>
      <c r="BS654" s="166">
        <f t="shared" si="976"/>
        <v>0</v>
      </c>
      <c r="BT654" s="255">
        <v>0</v>
      </c>
      <c r="BU654" s="56">
        <v>3.5764999999999998E-2</v>
      </c>
      <c r="BV654" s="166">
        <f t="shared" si="997"/>
        <v>0</v>
      </c>
      <c r="BW654" s="166">
        <f t="shared" si="998"/>
        <v>0</v>
      </c>
      <c r="BX654" s="253"/>
      <c r="BY654" s="165"/>
      <c r="BZ654" s="166">
        <f t="shared" si="977"/>
        <v>0</v>
      </c>
      <c r="CA654" s="255">
        <v>0</v>
      </c>
      <c r="CB654" s="56">
        <v>3.7909999999999999E-2</v>
      </c>
      <c r="CC654" s="168">
        <f t="shared" si="1001"/>
        <v>0</v>
      </c>
      <c r="CD654" s="166">
        <f t="shared" si="1002"/>
        <v>0</v>
      </c>
      <c r="CE654" s="164"/>
      <c r="CF654" s="165"/>
      <c r="CG654" s="72">
        <f t="shared" si="967"/>
        <v>0</v>
      </c>
      <c r="CH654" s="168"/>
      <c r="CI654" s="168"/>
      <c r="CJ654" s="168"/>
      <c r="CK654" s="168"/>
      <c r="CL654" s="164"/>
      <c r="CM654" s="167"/>
      <c r="CN654" s="168"/>
      <c r="CO654" s="219"/>
      <c r="CP654" s="220">
        <f t="shared" si="968"/>
        <v>1405.4927249999998</v>
      </c>
      <c r="CQ654" s="458"/>
      <c r="CR654" s="56"/>
    </row>
    <row r="655" spans="1:97" s="3" customFormat="1" ht="15" customHeight="1">
      <c r="A655" s="41" t="s">
        <v>1570</v>
      </c>
      <c r="B655" s="6" t="s">
        <v>1569</v>
      </c>
      <c r="C655" s="6" t="s">
        <v>1556</v>
      </c>
      <c r="D655" s="388" t="s">
        <v>1538</v>
      </c>
      <c r="E655" s="43">
        <v>115</v>
      </c>
      <c r="F655" s="56"/>
      <c r="G655" s="6" t="s">
        <v>45</v>
      </c>
      <c r="H655" s="550">
        <v>509077</v>
      </c>
      <c r="I655" s="151"/>
      <c r="J655" s="555">
        <v>2.5000000000000001E-2</v>
      </c>
      <c r="K655" s="72">
        <f t="shared" si="969"/>
        <v>0</v>
      </c>
      <c r="L655" s="166">
        <f t="shared" si="1003"/>
        <v>0</v>
      </c>
      <c r="M655" s="73"/>
      <c r="N655" s="147"/>
      <c r="O655" s="260">
        <f t="shared" si="971"/>
        <v>0</v>
      </c>
      <c r="P655" s="151">
        <v>18000</v>
      </c>
      <c r="Q655" s="56"/>
      <c r="R655" s="166">
        <f t="shared" si="978"/>
        <v>0</v>
      </c>
      <c r="S655" s="166">
        <f t="shared" si="979"/>
        <v>0</v>
      </c>
      <c r="T655" s="73"/>
      <c r="U655" s="556"/>
      <c r="V655" s="557">
        <f t="shared" si="980"/>
        <v>0</v>
      </c>
      <c r="W655" s="151">
        <v>18000</v>
      </c>
      <c r="X655" s="47">
        <v>2.5000000000000001E-2</v>
      </c>
      <c r="Y655" s="559">
        <f t="shared" si="981"/>
        <v>450</v>
      </c>
      <c r="Z655" s="560">
        <f t="shared" si="982"/>
        <v>135</v>
      </c>
      <c r="AA655" s="73"/>
      <c r="AB655" s="204"/>
      <c r="AC655" s="206">
        <f t="shared" si="983"/>
        <v>315</v>
      </c>
      <c r="AD655" s="151">
        <v>18000</v>
      </c>
      <c r="AE655" s="47">
        <v>2.5000000000000001E-2</v>
      </c>
      <c r="AF655" s="560">
        <f t="shared" si="984"/>
        <v>450</v>
      </c>
      <c r="AG655" s="560">
        <f t="shared" si="985"/>
        <v>135</v>
      </c>
      <c r="AH655" s="117"/>
      <c r="AI655" s="204"/>
      <c r="AJ655" s="561">
        <f t="shared" si="972"/>
        <v>315</v>
      </c>
      <c r="AK655" s="151">
        <v>18000</v>
      </c>
      <c r="AL655" s="47">
        <v>2.6474999999999999E-2</v>
      </c>
      <c r="AM655" s="560">
        <f t="shared" si="986"/>
        <v>476.54999999999995</v>
      </c>
      <c r="AN655" s="141">
        <f t="shared" si="987"/>
        <v>142.96499999999997</v>
      </c>
      <c r="AO655" s="117"/>
      <c r="AP655" s="204"/>
      <c r="AQ655" s="206">
        <f t="shared" si="973"/>
        <v>333.58499999999998</v>
      </c>
      <c r="AR655" s="151">
        <v>18000</v>
      </c>
      <c r="AS655" s="99">
        <v>2.8063500000000002E-2</v>
      </c>
      <c r="AT655" s="141">
        <f t="shared" si="988"/>
        <v>505.14300000000003</v>
      </c>
      <c r="AU655" s="560">
        <f t="shared" si="989"/>
        <v>151.5429</v>
      </c>
      <c r="AV655" s="122"/>
      <c r="AW655" s="143"/>
      <c r="AX655" s="561">
        <f t="shared" si="974"/>
        <v>353.6001</v>
      </c>
      <c r="AY655" s="255">
        <v>0</v>
      </c>
      <c r="AZ655" s="6">
        <v>2.9747309999999999E-2</v>
      </c>
      <c r="BA655" s="141">
        <f t="shared" si="990"/>
        <v>0</v>
      </c>
      <c r="BB655" s="141">
        <f t="shared" si="991"/>
        <v>0</v>
      </c>
      <c r="BC655" s="142"/>
      <c r="BD655" s="204"/>
      <c r="BE655" s="206">
        <f t="shared" si="992"/>
        <v>0</v>
      </c>
      <c r="BF655" s="255">
        <v>0</v>
      </c>
      <c r="BG655" s="6">
        <v>3.15321E-2</v>
      </c>
      <c r="BH655" s="166">
        <f t="shared" si="993"/>
        <v>0</v>
      </c>
      <c r="BI655" s="166">
        <f t="shared" si="994"/>
        <v>0</v>
      </c>
      <c r="BJ655" s="164"/>
      <c r="BK655" s="165"/>
      <c r="BL655" s="166">
        <f t="shared" si="975"/>
        <v>0</v>
      </c>
      <c r="BM655" s="255">
        <v>0</v>
      </c>
      <c r="BN655" s="56">
        <v>3.3613270000000001E-2</v>
      </c>
      <c r="BO655" s="166">
        <f t="shared" si="995"/>
        <v>0</v>
      </c>
      <c r="BP655" s="166">
        <f t="shared" si="996"/>
        <v>0</v>
      </c>
      <c r="BQ655" s="164"/>
      <c r="BR655" s="147"/>
      <c r="BS655" s="166">
        <f t="shared" si="976"/>
        <v>0</v>
      </c>
      <c r="BT655" s="255">
        <v>0</v>
      </c>
      <c r="BU655" s="56">
        <v>3.5764999999999998E-2</v>
      </c>
      <c r="BV655" s="166">
        <f t="shared" si="997"/>
        <v>0</v>
      </c>
      <c r="BW655" s="166">
        <f t="shared" si="998"/>
        <v>0</v>
      </c>
      <c r="BX655" s="253"/>
      <c r="BY655" s="165"/>
      <c r="BZ655" s="166">
        <f t="shared" si="977"/>
        <v>0</v>
      </c>
      <c r="CA655" s="255">
        <v>0</v>
      </c>
      <c r="CB655" s="56">
        <v>3.7909999999999999E-2</v>
      </c>
      <c r="CC655" s="168">
        <f t="shared" si="1001"/>
        <v>0</v>
      </c>
      <c r="CD655" s="166">
        <f t="shared" si="1002"/>
        <v>0</v>
      </c>
      <c r="CE655" s="164"/>
      <c r="CF655" s="165"/>
      <c r="CG655" s="72">
        <f t="shared" si="967"/>
        <v>0</v>
      </c>
      <c r="CH655" s="168"/>
      <c r="CI655" s="168"/>
      <c r="CJ655" s="168"/>
      <c r="CK655" s="168"/>
      <c r="CL655" s="164"/>
      <c r="CM655" s="167"/>
      <c r="CN655" s="168"/>
      <c r="CO655" s="219"/>
      <c r="CP655" s="220">
        <f t="shared" si="968"/>
        <v>1317.1851000000001</v>
      </c>
      <c r="CQ655" s="458"/>
      <c r="CR655" s="56"/>
    </row>
    <row r="656" spans="1:97" s="3" customFormat="1" ht="15" customHeight="1">
      <c r="A656" s="41" t="s">
        <v>3631</v>
      </c>
      <c r="B656" s="6" t="s">
        <v>1569</v>
      </c>
      <c r="C656" s="6" t="s">
        <v>1556</v>
      </c>
      <c r="D656" s="388" t="s">
        <v>1538</v>
      </c>
      <c r="E656" s="43">
        <v>116</v>
      </c>
      <c r="F656" s="56"/>
      <c r="G656" s="6" t="s">
        <v>45</v>
      </c>
      <c r="H656" s="550">
        <v>509078</v>
      </c>
      <c r="I656" s="151"/>
      <c r="J656" s="555">
        <v>2.5000000000000001E-2</v>
      </c>
      <c r="K656" s="72">
        <f t="shared" si="969"/>
        <v>0</v>
      </c>
      <c r="L656" s="166">
        <f t="shared" si="1003"/>
        <v>0</v>
      </c>
      <c r="M656" s="73"/>
      <c r="N656" s="147"/>
      <c r="O656" s="260">
        <f t="shared" si="971"/>
        <v>0</v>
      </c>
      <c r="P656" s="151">
        <v>15500</v>
      </c>
      <c r="Q656" s="56"/>
      <c r="R656" s="166">
        <f t="shared" si="978"/>
        <v>0</v>
      </c>
      <c r="S656" s="166">
        <f t="shared" si="979"/>
        <v>0</v>
      </c>
      <c r="T656" s="73"/>
      <c r="U656" s="556"/>
      <c r="V656" s="557">
        <f t="shared" si="980"/>
        <v>0</v>
      </c>
      <c r="W656" s="151">
        <v>15500</v>
      </c>
      <c r="X656" s="47">
        <v>2.5000000000000001E-2</v>
      </c>
      <c r="Y656" s="559">
        <f t="shared" si="981"/>
        <v>387.5</v>
      </c>
      <c r="Z656" s="560">
        <f t="shared" si="982"/>
        <v>116.25</v>
      </c>
      <c r="AA656" s="73"/>
      <c r="AB656" s="204"/>
      <c r="AC656" s="206">
        <f t="shared" si="983"/>
        <v>271.25</v>
      </c>
      <c r="AD656" s="151">
        <v>15500</v>
      </c>
      <c r="AE656" s="47">
        <v>2.5000000000000001E-2</v>
      </c>
      <c r="AF656" s="560">
        <f t="shared" si="984"/>
        <v>387.5</v>
      </c>
      <c r="AG656" s="560">
        <f t="shared" si="985"/>
        <v>116.25</v>
      </c>
      <c r="AH656" s="117"/>
      <c r="AI656" s="204"/>
      <c r="AJ656" s="561">
        <f t="shared" si="972"/>
        <v>271.25</v>
      </c>
      <c r="AK656" s="151">
        <v>15500</v>
      </c>
      <c r="AL656" s="47">
        <v>2.6474999999999999E-2</v>
      </c>
      <c r="AM656" s="560">
        <f t="shared" si="986"/>
        <v>410.36249999999995</v>
      </c>
      <c r="AN656" s="141">
        <f t="shared" si="987"/>
        <v>123.10874999999999</v>
      </c>
      <c r="AO656" s="117"/>
      <c r="AP656" s="204"/>
      <c r="AQ656" s="206">
        <f t="shared" si="973"/>
        <v>287.25374999999997</v>
      </c>
      <c r="AR656" s="151">
        <v>15500</v>
      </c>
      <c r="AS656" s="99">
        <v>2.8063500000000002E-2</v>
      </c>
      <c r="AT656" s="141">
        <f t="shared" si="988"/>
        <v>434.98425000000003</v>
      </c>
      <c r="AU656" s="560">
        <f t="shared" si="989"/>
        <v>130.49527499999999</v>
      </c>
      <c r="AV656" s="122"/>
      <c r="AW656" s="143"/>
      <c r="AX656" s="561">
        <f t="shared" si="974"/>
        <v>304.48897500000004</v>
      </c>
      <c r="AY656" s="255">
        <v>0</v>
      </c>
      <c r="AZ656" s="6">
        <v>2.9747309999999999E-2</v>
      </c>
      <c r="BA656" s="141">
        <f t="shared" si="990"/>
        <v>0</v>
      </c>
      <c r="BB656" s="141">
        <f t="shared" si="991"/>
        <v>0</v>
      </c>
      <c r="BC656" s="142"/>
      <c r="BD656" s="204"/>
      <c r="BE656" s="206">
        <f t="shared" si="992"/>
        <v>0</v>
      </c>
      <c r="BF656" s="255">
        <v>0</v>
      </c>
      <c r="BG656" s="6">
        <v>3.15321E-2</v>
      </c>
      <c r="BH656" s="166">
        <f t="shared" si="993"/>
        <v>0</v>
      </c>
      <c r="BI656" s="166">
        <f t="shared" si="994"/>
        <v>0</v>
      </c>
      <c r="BJ656" s="164"/>
      <c r="BK656" s="165"/>
      <c r="BL656" s="166">
        <f t="shared" si="975"/>
        <v>0</v>
      </c>
      <c r="BM656" s="255">
        <v>0</v>
      </c>
      <c r="BN656" s="56">
        <v>3.3613270000000001E-2</v>
      </c>
      <c r="BO656" s="166">
        <f t="shared" si="995"/>
        <v>0</v>
      </c>
      <c r="BP656" s="166">
        <f t="shared" si="996"/>
        <v>0</v>
      </c>
      <c r="BQ656" s="164"/>
      <c r="BR656" s="147"/>
      <c r="BS656" s="166">
        <f t="shared" si="976"/>
        <v>0</v>
      </c>
      <c r="BT656" s="255">
        <v>0</v>
      </c>
      <c r="BU656" s="56">
        <v>3.5764999999999998E-2</v>
      </c>
      <c r="BV656" s="166">
        <f t="shared" si="997"/>
        <v>0</v>
      </c>
      <c r="BW656" s="166">
        <f t="shared" si="998"/>
        <v>0</v>
      </c>
      <c r="BX656" s="253"/>
      <c r="BY656" s="165"/>
      <c r="BZ656" s="166">
        <f t="shared" si="977"/>
        <v>0</v>
      </c>
      <c r="CA656" s="255">
        <v>0</v>
      </c>
      <c r="CB656" s="56">
        <v>3.7909999999999999E-2</v>
      </c>
      <c r="CC656" s="168">
        <f t="shared" si="1001"/>
        <v>0</v>
      </c>
      <c r="CD656" s="166">
        <f t="shared" si="1002"/>
        <v>0</v>
      </c>
      <c r="CE656" s="164"/>
      <c r="CF656" s="165"/>
      <c r="CG656" s="72">
        <f t="shared" si="967"/>
        <v>0</v>
      </c>
      <c r="CH656" s="168"/>
      <c r="CI656" s="168"/>
      <c r="CJ656" s="168"/>
      <c r="CK656" s="168"/>
      <c r="CL656" s="164"/>
      <c r="CM656" s="167"/>
      <c r="CN656" s="168"/>
      <c r="CO656" s="219"/>
      <c r="CP656" s="220">
        <f t="shared" si="968"/>
        <v>1134.2427250000001</v>
      </c>
      <c r="CQ656" s="458"/>
      <c r="CR656" s="56"/>
    </row>
    <row r="657" spans="1:97" s="3" customFormat="1" ht="15" customHeight="1">
      <c r="A657" s="41" t="s">
        <v>3632</v>
      </c>
      <c r="B657" s="6" t="s">
        <v>1564</v>
      </c>
      <c r="C657" s="6" t="s">
        <v>1556</v>
      </c>
      <c r="D657" s="388" t="s">
        <v>1538</v>
      </c>
      <c r="E657" s="43">
        <v>117</v>
      </c>
      <c r="F657" s="56"/>
      <c r="G657" s="6" t="s">
        <v>45</v>
      </c>
      <c r="H657" s="550">
        <v>507344</v>
      </c>
      <c r="I657" s="151"/>
      <c r="J657" s="555">
        <v>2.5000000000000001E-2</v>
      </c>
      <c r="K657" s="72">
        <f t="shared" si="969"/>
        <v>0</v>
      </c>
      <c r="L657" s="166">
        <f t="shared" si="1003"/>
        <v>0</v>
      </c>
      <c r="M657" s="73"/>
      <c r="N657" s="147"/>
      <c r="O657" s="260">
        <f t="shared" si="971"/>
        <v>0</v>
      </c>
      <c r="P657" s="151">
        <v>15500</v>
      </c>
      <c r="Q657" s="56">
        <v>2.5000000000000001E-2</v>
      </c>
      <c r="R657" s="166">
        <f t="shared" si="978"/>
        <v>387.5</v>
      </c>
      <c r="S657" s="166">
        <f t="shared" si="979"/>
        <v>116.25</v>
      </c>
      <c r="T657" s="73"/>
      <c r="U657" s="556"/>
      <c r="V657" s="557">
        <f t="shared" si="980"/>
        <v>271.25</v>
      </c>
      <c r="W657" s="151">
        <v>15500</v>
      </c>
      <c r="X657" s="47">
        <v>2.5000000000000001E-2</v>
      </c>
      <c r="Y657" s="559">
        <f t="shared" si="981"/>
        <v>387.5</v>
      </c>
      <c r="Z657" s="560">
        <f t="shared" si="982"/>
        <v>116.25</v>
      </c>
      <c r="AA657" s="73"/>
      <c r="AB657" s="204"/>
      <c r="AC657" s="206">
        <f t="shared" si="983"/>
        <v>271.25</v>
      </c>
      <c r="AD657" s="151">
        <v>15500</v>
      </c>
      <c r="AE657" s="47">
        <v>2.5000000000000001E-2</v>
      </c>
      <c r="AF657" s="560">
        <f t="shared" si="984"/>
        <v>387.5</v>
      </c>
      <c r="AG657" s="560">
        <f t="shared" si="985"/>
        <v>116.25</v>
      </c>
      <c r="AH657" s="117"/>
      <c r="AI657" s="204"/>
      <c r="AJ657" s="561">
        <f t="shared" si="972"/>
        <v>271.25</v>
      </c>
      <c r="AK657" s="151">
        <v>15500</v>
      </c>
      <c r="AL657" s="47">
        <v>2.6474999999999999E-2</v>
      </c>
      <c r="AM657" s="560">
        <f t="shared" si="986"/>
        <v>410.36249999999995</v>
      </c>
      <c r="AN657" s="141">
        <f t="shared" si="987"/>
        <v>123.10874999999999</v>
      </c>
      <c r="AO657" s="117"/>
      <c r="AP657" s="204"/>
      <c r="AQ657" s="206">
        <f t="shared" si="973"/>
        <v>287.25374999999997</v>
      </c>
      <c r="AR657" s="151">
        <v>15500</v>
      </c>
      <c r="AS657" s="99">
        <v>2.8063500000000002E-2</v>
      </c>
      <c r="AT657" s="141">
        <f t="shared" si="988"/>
        <v>434.98425000000003</v>
      </c>
      <c r="AU657" s="560">
        <f t="shared" si="989"/>
        <v>130.49527499999999</v>
      </c>
      <c r="AV657" s="122"/>
      <c r="AW657" s="143"/>
      <c r="AX657" s="561">
        <f t="shared" si="974"/>
        <v>304.48897500000004</v>
      </c>
      <c r="AY657" s="255">
        <v>0</v>
      </c>
      <c r="AZ657" s="6">
        <v>2.9747309999999999E-2</v>
      </c>
      <c r="BA657" s="141">
        <f t="shared" si="990"/>
        <v>0</v>
      </c>
      <c r="BB657" s="141">
        <f t="shared" si="991"/>
        <v>0</v>
      </c>
      <c r="BC657" s="142"/>
      <c r="BD657" s="204"/>
      <c r="BE657" s="206">
        <f t="shared" si="992"/>
        <v>0</v>
      </c>
      <c r="BF657" s="255">
        <v>0</v>
      </c>
      <c r="BG657" s="6">
        <v>3.15321E-2</v>
      </c>
      <c r="BH657" s="166">
        <f t="shared" si="993"/>
        <v>0</v>
      </c>
      <c r="BI657" s="166">
        <f t="shared" si="994"/>
        <v>0</v>
      </c>
      <c r="BJ657" s="164"/>
      <c r="BK657" s="165"/>
      <c r="BL657" s="166">
        <f t="shared" si="975"/>
        <v>0</v>
      </c>
      <c r="BM657" s="255">
        <v>0</v>
      </c>
      <c r="BN657" s="56">
        <v>3.3613270000000001E-2</v>
      </c>
      <c r="BO657" s="166">
        <f t="shared" si="995"/>
        <v>0</v>
      </c>
      <c r="BP657" s="166">
        <f t="shared" si="996"/>
        <v>0</v>
      </c>
      <c r="BQ657" s="164"/>
      <c r="BR657" s="147"/>
      <c r="BS657" s="166">
        <f t="shared" si="976"/>
        <v>0</v>
      </c>
      <c r="BT657" s="255">
        <v>0</v>
      </c>
      <c r="BU657" s="56">
        <v>3.5764999999999998E-2</v>
      </c>
      <c r="BV657" s="166">
        <f t="shared" si="997"/>
        <v>0</v>
      </c>
      <c r="BW657" s="166">
        <f t="shared" si="998"/>
        <v>0</v>
      </c>
      <c r="BX657" s="253"/>
      <c r="BY657" s="165"/>
      <c r="BZ657" s="166">
        <f t="shared" si="977"/>
        <v>0</v>
      </c>
      <c r="CA657" s="255">
        <v>0</v>
      </c>
      <c r="CB657" s="56">
        <v>3.7909999999999999E-2</v>
      </c>
      <c r="CC657" s="168">
        <f t="shared" si="1001"/>
        <v>0</v>
      </c>
      <c r="CD657" s="166">
        <f t="shared" si="1002"/>
        <v>0</v>
      </c>
      <c r="CE657" s="164"/>
      <c r="CF657" s="165"/>
      <c r="CG657" s="72">
        <f t="shared" si="967"/>
        <v>0</v>
      </c>
      <c r="CH657" s="168"/>
      <c r="CI657" s="168"/>
      <c r="CJ657" s="168"/>
      <c r="CK657" s="168"/>
      <c r="CL657" s="164"/>
      <c r="CM657" s="167"/>
      <c r="CN657" s="168"/>
      <c r="CO657" s="219"/>
      <c r="CP657" s="220">
        <f t="shared" si="968"/>
        <v>1405.4927249999998</v>
      </c>
      <c r="CQ657" s="458"/>
      <c r="CR657" s="56"/>
    </row>
    <row r="658" spans="1:97" s="3" customFormat="1" ht="15" customHeight="1">
      <c r="A658" s="41" t="s">
        <v>3633</v>
      </c>
      <c r="B658" s="6" t="s">
        <v>1564</v>
      </c>
      <c r="C658" s="6" t="s">
        <v>1556</v>
      </c>
      <c r="D658" s="388" t="s">
        <v>1538</v>
      </c>
      <c r="E658" s="43">
        <v>118</v>
      </c>
      <c r="F658" s="56"/>
      <c r="G658" s="6" t="s">
        <v>45</v>
      </c>
      <c r="H658" s="550">
        <v>507345</v>
      </c>
      <c r="I658" s="151"/>
      <c r="J658" s="555">
        <v>2.5000000000000001E-2</v>
      </c>
      <c r="K658" s="72">
        <f t="shared" si="969"/>
        <v>0</v>
      </c>
      <c r="L658" s="166">
        <f t="shared" si="1003"/>
        <v>0</v>
      </c>
      <c r="M658" s="73"/>
      <c r="N658" s="147"/>
      <c r="O658" s="260">
        <f t="shared" si="971"/>
        <v>0</v>
      </c>
      <c r="P658" s="151">
        <v>15500</v>
      </c>
      <c r="Q658" s="56">
        <v>2.5000000000000001E-2</v>
      </c>
      <c r="R658" s="166">
        <f t="shared" si="978"/>
        <v>387.5</v>
      </c>
      <c r="S658" s="166">
        <f t="shared" si="979"/>
        <v>116.25</v>
      </c>
      <c r="T658" s="73"/>
      <c r="U658" s="556"/>
      <c r="V658" s="557">
        <f t="shared" si="980"/>
        <v>271.25</v>
      </c>
      <c r="W658" s="151">
        <v>15500</v>
      </c>
      <c r="X658" s="47">
        <v>2.5000000000000001E-2</v>
      </c>
      <c r="Y658" s="559">
        <f t="shared" si="981"/>
        <v>387.5</v>
      </c>
      <c r="Z658" s="560">
        <f t="shared" si="982"/>
        <v>116.25</v>
      </c>
      <c r="AA658" s="73"/>
      <c r="AB658" s="204"/>
      <c r="AC658" s="206">
        <f t="shared" si="983"/>
        <v>271.25</v>
      </c>
      <c r="AD658" s="151">
        <v>15500</v>
      </c>
      <c r="AE658" s="47">
        <v>2.5000000000000001E-2</v>
      </c>
      <c r="AF658" s="560">
        <f t="shared" si="984"/>
        <v>387.5</v>
      </c>
      <c r="AG658" s="560">
        <f t="shared" si="985"/>
        <v>116.25</v>
      </c>
      <c r="AH658" s="117"/>
      <c r="AI658" s="204"/>
      <c r="AJ658" s="561">
        <f t="shared" si="972"/>
        <v>271.25</v>
      </c>
      <c r="AK658" s="151">
        <v>15500</v>
      </c>
      <c r="AL658" s="47">
        <v>2.6474999999999999E-2</v>
      </c>
      <c r="AM658" s="560">
        <f t="shared" si="986"/>
        <v>410.36249999999995</v>
      </c>
      <c r="AN658" s="141">
        <f t="shared" si="987"/>
        <v>123.10874999999999</v>
      </c>
      <c r="AO658" s="117"/>
      <c r="AP658" s="204"/>
      <c r="AQ658" s="206">
        <f t="shared" si="973"/>
        <v>287.25374999999997</v>
      </c>
      <c r="AR658" s="151">
        <v>15500</v>
      </c>
      <c r="AS658" s="99">
        <v>2.8063500000000002E-2</v>
      </c>
      <c r="AT658" s="141">
        <f t="shared" si="988"/>
        <v>434.98425000000003</v>
      </c>
      <c r="AU658" s="560">
        <f t="shared" si="989"/>
        <v>130.49527499999999</v>
      </c>
      <c r="AV658" s="122"/>
      <c r="AW658" s="143"/>
      <c r="AX658" s="561">
        <f t="shared" si="974"/>
        <v>304.48897500000004</v>
      </c>
      <c r="AY658" s="255">
        <v>0</v>
      </c>
      <c r="AZ658" s="6">
        <v>2.9747309999999999E-2</v>
      </c>
      <c r="BA658" s="141">
        <f t="shared" si="990"/>
        <v>0</v>
      </c>
      <c r="BB658" s="141">
        <f t="shared" si="991"/>
        <v>0</v>
      </c>
      <c r="BC658" s="142"/>
      <c r="BD658" s="204"/>
      <c r="BE658" s="206">
        <f t="shared" si="992"/>
        <v>0</v>
      </c>
      <c r="BF658" s="255">
        <v>0</v>
      </c>
      <c r="BG658" s="6">
        <v>3.15321E-2</v>
      </c>
      <c r="BH658" s="166">
        <f t="shared" si="993"/>
        <v>0</v>
      </c>
      <c r="BI658" s="166">
        <f t="shared" si="994"/>
        <v>0</v>
      </c>
      <c r="BJ658" s="164"/>
      <c r="BK658" s="165"/>
      <c r="BL658" s="166">
        <f t="shared" si="975"/>
        <v>0</v>
      </c>
      <c r="BM658" s="255">
        <v>0</v>
      </c>
      <c r="BN658" s="56">
        <v>3.3613270000000001E-2</v>
      </c>
      <c r="BO658" s="166">
        <f t="shared" si="995"/>
        <v>0</v>
      </c>
      <c r="BP658" s="166">
        <f t="shared" si="996"/>
        <v>0</v>
      </c>
      <c r="BQ658" s="164"/>
      <c r="BR658" s="147"/>
      <c r="BS658" s="166">
        <f t="shared" si="976"/>
        <v>0</v>
      </c>
      <c r="BT658" s="255">
        <v>0</v>
      </c>
      <c r="BU658" s="56">
        <v>3.5764999999999998E-2</v>
      </c>
      <c r="BV658" s="166">
        <f t="shared" si="997"/>
        <v>0</v>
      </c>
      <c r="BW658" s="166">
        <f t="shared" si="998"/>
        <v>0</v>
      </c>
      <c r="BX658" s="253"/>
      <c r="BY658" s="165"/>
      <c r="BZ658" s="166">
        <f t="shared" si="977"/>
        <v>0</v>
      </c>
      <c r="CA658" s="255">
        <v>0</v>
      </c>
      <c r="CB658" s="56">
        <v>3.7909999999999999E-2</v>
      </c>
      <c r="CC658" s="168">
        <f t="shared" si="1001"/>
        <v>0</v>
      </c>
      <c r="CD658" s="166">
        <f t="shared" si="1002"/>
        <v>0</v>
      </c>
      <c r="CE658" s="164"/>
      <c r="CF658" s="165"/>
      <c r="CG658" s="72">
        <f t="shared" si="967"/>
        <v>0</v>
      </c>
      <c r="CH658" s="168"/>
      <c r="CI658" s="168"/>
      <c r="CJ658" s="168"/>
      <c r="CK658" s="168"/>
      <c r="CL658" s="164"/>
      <c r="CM658" s="167"/>
      <c r="CN658" s="168"/>
      <c r="CO658" s="219"/>
      <c r="CP658" s="220">
        <f t="shared" si="968"/>
        <v>1405.4927249999998</v>
      </c>
      <c r="CQ658" s="458"/>
      <c r="CR658" s="56"/>
    </row>
    <row r="659" spans="1:97" s="3" customFormat="1" ht="15" customHeight="1">
      <c r="A659" s="41" t="s">
        <v>1571</v>
      </c>
      <c r="B659" s="6" t="s">
        <v>1569</v>
      </c>
      <c r="C659" s="6" t="s">
        <v>1556</v>
      </c>
      <c r="D659" s="388" t="s">
        <v>1538</v>
      </c>
      <c r="E659" s="43">
        <v>119</v>
      </c>
      <c r="F659" s="563"/>
      <c r="G659" s="6" t="s">
        <v>45</v>
      </c>
      <c r="H659" s="550">
        <v>509079</v>
      </c>
      <c r="I659" s="374"/>
      <c r="J659" s="555">
        <v>2.5000000000000001E-2</v>
      </c>
      <c r="K659" s="72">
        <f t="shared" si="969"/>
        <v>0</v>
      </c>
      <c r="L659" s="166">
        <f t="shared" si="1003"/>
        <v>0</v>
      </c>
      <c r="M659" s="73"/>
      <c r="N659" s="147"/>
      <c r="O659" s="260">
        <f t="shared" si="971"/>
        <v>0</v>
      </c>
      <c r="P659" s="374">
        <v>15500</v>
      </c>
      <c r="Q659" s="56"/>
      <c r="R659" s="166">
        <f t="shared" si="978"/>
        <v>0</v>
      </c>
      <c r="S659" s="166">
        <f t="shared" si="979"/>
        <v>0</v>
      </c>
      <c r="T659" s="73"/>
      <c r="U659" s="556"/>
      <c r="V659" s="557">
        <f t="shared" si="980"/>
        <v>0</v>
      </c>
      <c r="W659" s="374">
        <v>15500</v>
      </c>
      <c r="X659" s="47">
        <v>2.5000000000000001E-2</v>
      </c>
      <c r="Y659" s="559">
        <f t="shared" si="981"/>
        <v>387.5</v>
      </c>
      <c r="Z659" s="560">
        <f t="shared" si="982"/>
        <v>116.25</v>
      </c>
      <c r="AA659" s="73"/>
      <c r="AB659" s="204"/>
      <c r="AC659" s="206">
        <f t="shared" si="983"/>
        <v>271.25</v>
      </c>
      <c r="AD659" s="374">
        <v>15500</v>
      </c>
      <c r="AE659" s="47">
        <v>2.5000000000000001E-2</v>
      </c>
      <c r="AF659" s="560">
        <f t="shared" si="984"/>
        <v>387.5</v>
      </c>
      <c r="AG659" s="560">
        <f t="shared" si="985"/>
        <v>116.25</v>
      </c>
      <c r="AH659" s="117"/>
      <c r="AI659" s="204"/>
      <c r="AJ659" s="561">
        <f t="shared" si="972"/>
        <v>271.25</v>
      </c>
      <c r="AK659" s="374">
        <v>15500</v>
      </c>
      <c r="AL659" s="47">
        <v>2.6474999999999999E-2</v>
      </c>
      <c r="AM659" s="560">
        <f t="shared" si="986"/>
        <v>410.36249999999995</v>
      </c>
      <c r="AN659" s="141">
        <f t="shared" si="987"/>
        <v>123.10874999999999</v>
      </c>
      <c r="AO659" s="117"/>
      <c r="AP659" s="204"/>
      <c r="AQ659" s="206">
        <f t="shared" si="973"/>
        <v>287.25374999999997</v>
      </c>
      <c r="AR659" s="374">
        <v>15500</v>
      </c>
      <c r="AS659" s="99">
        <v>2.8063500000000002E-2</v>
      </c>
      <c r="AT659" s="141">
        <f t="shared" si="988"/>
        <v>434.98425000000003</v>
      </c>
      <c r="AU659" s="560">
        <f t="shared" si="989"/>
        <v>130.49527499999999</v>
      </c>
      <c r="AV659" s="122"/>
      <c r="AW659" s="143"/>
      <c r="AX659" s="561">
        <f t="shared" si="974"/>
        <v>304.48897500000004</v>
      </c>
      <c r="AY659" s="255">
        <v>0</v>
      </c>
      <c r="AZ659" s="6">
        <v>2.9747309999999999E-2</v>
      </c>
      <c r="BA659" s="141">
        <f t="shared" si="990"/>
        <v>0</v>
      </c>
      <c r="BB659" s="141">
        <f t="shared" si="991"/>
        <v>0</v>
      </c>
      <c r="BC659" s="142"/>
      <c r="BD659" s="204"/>
      <c r="BE659" s="206">
        <f t="shared" si="992"/>
        <v>0</v>
      </c>
      <c r="BF659" s="255">
        <v>0</v>
      </c>
      <c r="BG659" s="6">
        <v>3.15321E-2</v>
      </c>
      <c r="BH659" s="166">
        <f t="shared" si="993"/>
        <v>0</v>
      </c>
      <c r="BI659" s="166">
        <f t="shared" si="994"/>
        <v>0</v>
      </c>
      <c r="BJ659" s="164"/>
      <c r="BK659" s="165"/>
      <c r="BL659" s="166">
        <f t="shared" si="975"/>
        <v>0</v>
      </c>
      <c r="BM659" s="255">
        <v>0</v>
      </c>
      <c r="BN659" s="56">
        <v>3.3613270000000001E-2</v>
      </c>
      <c r="BO659" s="166">
        <f t="shared" si="995"/>
        <v>0</v>
      </c>
      <c r="BP659" s="166">
        <f t="shared" si="996"/>
        <v>0</v>
      </c>
      <c r="BQ659" s="164"/>
      <c r="BR659" s="147"/>
      <c r="BS659" s="166">
        <f t="shared" si="976"/>
        <v>0</v>
      </c>
      <c r="BT659" s="255">
        <v>0</v>
      </c>
      <c r="BU659" s="56">
        <v>3.5764999999999998E-2</v>
      </c>
      <c r="BV659" s="166">
        <f t="shared" si="997"/>
        <v>0</v>
      </c>
      <c r="BW659" s="166">
        <f t="shared" si="998"/>
        <v>0</v>
      </c>
      <c r="BX659" s="253"/>
      <c r="BY659" s="165"/>
      <c r="BZ659" s="166">
        <f t="shared" si="977"/>
        <v>0</v>
      </c>
      <c r="CA659" s="255">
        <v>0</v>
      </c>
      <c r="CB659" s="56">
        <v>3.7909999999999999E-2</v>
      </c>
      <c r="CC659" s="168">
        <f t="shared" si="1001"/>
        <v>0</v>
      </c>
      <c r="CD659" s="166">
        <f t="shared" si="1002"/>
        <v>0</v>
      </c>
      <c r="CE659" s="164"/>
      <c r="CF659" s="165"/>
      <c r="CG659" s="72">
        <f t="shared" si="967"/>
        <v>0</v>
      </c>
      <c r="CH659" s="168"/>
      <c r="CI659" s="168"/>
      <c r="CJ659" s="168"/>
      <c r="CK659" s="168"/>
      <c r="CL659" s="164"/>
      <c r="CM659" s="167"/>
      <c r="CN659" s="168"/>
      <c r="CO659" s="219"/>
      <c r="CP659" s="220">
        <f t="shared" si="968"/>
        <v>1134.2427250000001</v>
      </c>
      <c r="CQ659" s="458"/>
      <c r="CR659" s="56"/>
    </row>
    <row r="660" spans="1:97" s="3" customFormat="1" ht="15" customHeight="1">
      <c r="A660" s="41" t="s">
        <v>1572</v>
      </c>
      <c r="B660" s="551" t="s">
        <v>1573</v>
      </c>
      <c r="C660" s="6" t="s">
        <v>1556</v>
      </c>
      <c r="D660" s="388" t="s">
        <v>1538</v>
      </c>
      <c r="E660" s="43">
        <v>134</v>
      </c>
      <c r="F660" s="6"/>
      <c r="G660" s="6" t="s">
        <v>375</v>
      </c>
      <c r="H660" s="191">
        <v>509080</v>
      </c>
      <c r="I660" s="374">
        <v>5000</v>
      </c>
      <c r="J660" s="555">
        <v>2.5000000000000001E-2</v>
      </c>
      <c r="K660" s="72">
        <f t="shared" si="969"/>
        <v>125</v>
      </c>
      <c r="L660" s="166">
        <f t="shared" si="1003"/>
        <v>25</v>
      </c>
      <c r="M660" s="73">
        <v>100</v>
      </c>
      <c r="N660" s="147"/>
      <c r="O660" s="260">
        <f t="shared" si="971"/>
        <v>0</v>
      </c>
      <c r="P660" s="374">
        <v>294000</v>
      </c>
      <c r="Q660" s="56">
        <v>2.5000000000000001E-2</v>
      </c>
      <c r="R660" s="166">
        <f t="shared" si="978"/>
        <v>7350</v>
      </c>
      <c r="S660" s="166">
        <f t="shared" si="979"/>
        <v>2205</v>
      </c>
      <c r="T660" s="73">
        <v>5145</v>
      </c>
      <c r="U660" s="556"/>
      <c r="V660" s="557">
        <f t="shared" si="980"/>
        <v>0</v>
      </c>
      <c r="W660" s="374">
        <v>294000</v>
      </c>
      <c r="X660" s="47">
        <v>2.5000000000000001E-2</v>
      </c>
      <c r="Y660" s="559">
        <f t="shared" si="981"/>
        <v>7350</v>
      </c>
      <c r="Z660" s="560">
        <f t="shared" si="982"/>
        <v>2205</v>
      </c>
      <c r="AA660" s="73">
        <v>5145</v>
      </c>
      <c r="AB660" s="204">
        <v>5145</v>
      </c>
      <c r="AC660" s="206">
        <f t="shared" si="983"/>
        <v>0</v>
      </c>
      <c r="AD660" s="374">
        <v>294000</v>
      </c>
      <c r="AE660" s="47">
        <v>2.5000000000000001E-2</v>
      </c>
      <c r="AF660" s="560">
        <f t="shared" si="984"/>
        <v>7350</v>
      </c>
      <c r="AG660" s="560">
        <f t="shared" si="985"/>
        <v>2205</v>
      </c>
      <c r="AH660" s="117">
        <v>5145</v>
      </c>
      <c r="AI660" s="204">
        <v>5145</v>
      </c>
      <c r="AJ660" s="561">
        <f t="shared" si="972"/>
        <v>0</v>
      </c>
      <c r="AK660" s="374">
        <v>294000</v>
      </c>
      <c r="AL660" s="47">
        <v>2.6474999999999999E-2</v>
      </c>
      <c r="AM660" s="560">
        <f t="shared" si="986"/>
        <v>7783.65</v>
      </c>
      <c r="AN660" s="141">
        <f t="shared" si="987"/>
        <v>2335.0949999999998</v>
      </c>
      <c r="AO660" s="117">
        <v>5448.56</v>
      </c>
      <c r="AP660" s="204">
        <v>5448.56</v>
      </c>
      <c r="AQ660" s="206">
        <f t="shared" si="973"/>
        <v>-5.0000000001091394E-3</v>
      </c>
      <c r="AR660" s="374">
        <v>294000</v>
      </c>
      <c r="AS660" s="99">
        <v>2.8063500000000002E-2</v>
      </c>
      <c r="AT660" s="141">
        <f t="shared" si="988"/>
        <v>8250.6689999999999</v>
      </c>
      <c r="AU660" s="560">
        <f t="shared" si="989"/>
        <v>2475.2006999999999</v>
      </c>
      <c r="AV660" s="122">
        <v>5775.47</v>
      </c>
      <c r="AW660" s="143">
        <v>5775.47</v>
      </c>
      <c r="AX660" s="561">
        <f t="shared" si="974"/>
        <v>-1.6999999998006388E-3</v>
      </c>
      <c r="AY660" s="373">
        <v>247100</v>
      </c>
      <c r="AZ660" s="356">
        <v>1.1898924E-2</v>
      </c>
      <c r="BA660" s="141">
        <f t="shared" si="990"/>
        <v>2940.2241204000002</v>
      </c>
      <c r="BB660" s="141"/>
      <c r="BC660" s="142">
        <v>2058.23</v>
      </c>
      <c r="BD660" s="204">
        <v>2058.23</v>
      </c>
      <c r="BE660" s="206">
        <f t="shared" si="992"/>
        <v>881.99412040000016</v>
      </c>
      <c r="BF660" s="151">
        <v>262100</v>
      </c>
      <c r="BG660" s="356">
        <v>1.26128E-2</v>
      </c>
      <c r="BH660" s="166">
        <f t="shared" si="993"/>
        <v>3305.8148799999999</v>
      </c>
      <c r="BI660" s="166">
        <f>BG660*15000</f>
        <v>189.19200000000001</v>
      </c>
      <c r="BJ660" s="164">
        <v>3116.6148800000001</v>
      </c>
      <c r="BK660" s="165">
        <v>3116.61</v>
      </c>
      <c r="BL660" s="260">
        <f t="shared" si="975"/>
        <v>7.9999999998108251E-3</v>
      </c>
      <c r="BM660" s="151">
        <v>262100</v>
      </c>
      <c r="BN660" s="56">
        <v>1.3445308E-2</v>
      </c>
      <c r="BO660" s="166">
        <f t="shared" si="995"/>
        <v>3524.0152267999997</v>
      </c>
      <c r="BP660" s="166">
        <f>BN660*15000</f>
        <v>201.67962</v>
      </c>
      <c r="BQ660" s="164">
        <v>3322.3356067999998</v>
      </c>
      <c r="BR660" s="147"/>
      <c r="BS660" s="260">
        <f t="shared" si="976"/>
        <v>0</v>
      </c>
      <c r="BT660" s="151">
        <v>262100</v>
      </c>
      <c r="BU660" s="356">
        <v>1.4305999999999999E-2</v>
      </c>
      <c r="BV660" s="166">
        <f t="shared" si="997"/>
        <v>3749.6025999999997</v>
      </c>
      <c r="BW660" s="166">
        <f>BU660*15000</f>
        <v>214.58999999999997</v>
      </c>
      <c r="BX660" s="164">
        <v>3535.0126</v>
      </c>
      <c r="BY660" s="165"/>
      <c r="BZ660" s="260">
        <f t="shared" si="977"/>
        <v>0</v>
      </c>
      <c r="CA660" s="151">
        <v>262100</v>
      </c>
      <c r="CB660" s="56">
        <v>1.5164E-2</v>
      </c>
      <c r="CC660" s="168">
        <f t="shared" si="1001"/>
        <v>3974.4844000000003</v>
      </c>
      <c r="CD660" s="166">
        <f>CB660*15000</f>
        <v>227.46</v>
      </c>
      <c r="CE660" s="164">
        <v>3747.05</v>
      </c>
      <c r="CF660" s="165"/>
      <c r="CG660" s="72">
        <f t="shared" si="967"/>
        <v>-2.5599999999940337E-2</v>
      </c>
      <c r="CH660" s="168"/>
      <c r="CI660" s="168"/>
      <c r="CJ660" s="168"/>
      <c r="CK660" s="168"/>
      <c r="CL660" s="164"/>
      <c r="CM660" s="167"/>
      <c r="CN660" s="168"/>
      <c r="CO660" s="219"/>
      <c r="CP660" s="220">
        <f t="shared" si="968"/>
        <v>881.96982040000012</v>
      </c>
      <c r="CQ660" s="458"/>
      <c r="CR660" s="56"/>
      <c r="CS660" s="228"/>
    </row>
    <row r="661" spans="1:97" s="3" customFormat="1" ht="15" customHeight="1">
      <c r="A661" s="41" t="s">
        <v>1574</v>
      </c>
      <c r="B661" s="551" t="s">
        <v>1573</v>
      </c>
      <c r="C661" s="6" t="s">
        <v>1556</v>
      </c>
      <c r="D661" s="388" t="s">
        <v>1538</v>
      </c>
      <c r="E661" s="43">
        <v>135</v>
      </c>
      <c r="F661" s="6"/>
      <c r="G661" s="6" t="s">
        <v>45</v>
      </c>
      <c r="H661" s="552">
        <v>501132</v>
      </c>
      <c r="I661" s="374">
        <v>86330</v>
      </c>
      <c r="J661" s="555">
        <v>2.5000000000000001E-2</v>
      </c>
      <c r="K661" s="72">
        <f t="shared" si="969"/>
        <v>2158.25</v>
      </c>
      <c r="L661" s="166">
        <f t="shared" si="1003"/>
        <v>431.65000000000003</v>
      </c>
      <c r="M661" s="73">
        <v>1726.6</v>
      </c>
      <c r="N661" s="147"/>
      <c r="O661" s="75">
        <f t="shared" si="971"/>
        <v>0</v>
      </c>
      <c r="P661" s="374">
        <v>16500</v>
      </c>
      <c r="Q661" s="56">
        <v>2.5000000000000001E-2</v>
      </c>
      <c r="R661" s="166">
        <f t="shared" si="978"/>
        <v>412.5</v>
      </c>
      <c r="S661" s="166">
        <f t="shared" si="979"/>
        <v>123.75</v>
      </c>
      <c r="T661" s="73">
        <v>288.75</v>
      </c>
      <c r="U661" s="556"/>
      <c r="V661" s="572">
        <f t="shared" si="980"/>
        <v>0</v>
      </c>
      <c r="W661" s="374">
        <v>16500</v>
      </c>
      <c r="X661" s="47">
        <v>2.5000000000000001E-2</v>
      </c>
      <c r="Y661" s="559">
        <f t="shared" si="981"/>
        <v>412.5</v>
      </c>
      <c r="Z661" s="560">
        <f t="shared" si="982"/>
        <v>123.75</v>
      </c>
      <c r="AA661" s="73">
        <v>288.75</v>
      </c>
      <c r="AB661" s="204"/>
      <c r="AC661" s="206">
        <f t="shared" si="983"/>
        <v>0</v>
      </c>
      <c r="AD661" s="374">
        <v>16500</v>
      </c>
      <c r="AE661" s="47">
        <v>2.5000000000000001E-2</v>
      </c>
      <c r="AF661" s="560">
        <f t="shared" si="984"/>
        <v>412.5</v>
      </c>
      <c r="AG661" s="560">
        <f t="shared" si="985"/>
        <v>123.75</v>
      </c>
      <c r="AH661" s="117">
        <v>288.75</v>
      </c>
      <c r="AI661" s="204"/>
      <c r="AJ661" s="561">
        <f t="shared" si="972"/>
        <v>0</v>
      </c>
      <c r="AK661" s="374">
        <v>16500</v>
      </c>
      <c r="AL661" s="47">
        <v>2.6474999999999999E-2</v>
      </c>
      <c r="AM661" s="560">
        <f t="shared" si="986"/>
        <v>436.83749999999998</v>
      </c>
      <c r="AN661" s="141">
        <f t="shared" si="987"/>
        <v>131.05124999999998</v>
      </c>
      <c r="AO661" s="117">
        <v>305.79000000000002</v>
      </c>
      <c r="AP661" s="204"/>
      <c r="AQ661" s="206">
        <f t="shared" si="973"/>
        <v>-3.7500000000250111E-3</v>
      </c>
      <c r="AR661" s="374">
        <v>16500</v>
      </c>
      <c r="AS661" s="99">
        <v>2.8063500000000002E-2</v>
      </c>
      <c r="AT661" s="141">
        <f t="shared" si="988"/>
        <v>463.04775000000001</v>
      </c>
      <c r="AU661" s="560">
        <f t="shared" si="989"/>
        <v>138.91432499999999</v>
      </c>
      <c r="AV661" s="122">
        <v>324.13</v>
      </c>
      <c r="AW661" s="143"/>
      <c r="AX661" s="561">
        <f t="shared" si="974"/>
        <v>3.4249999999929059E-3</v>
      </c>
      <c r="AY661" s="255">
        <v>0</v>
      </c>
      <c r="AZ661" s="6">
        <v>2.9747309999999999E-2</v>
      </c>
      <c r="BA661" s="141">
        <f t="shared" si="990"/>
        <v>0</v>
      </c>
      <c r="BB661" s="141">
        <f t="shared" si="991"/>
        <v>0</v>
      </c>
      <c r="BC661" s="142"/>
      <c r="BD661" s="204"/>
      <c r="BE661" s="206">
        <f t="shared" si="992"/>
        <v>0</v>
      </c>
      <c r="BF661" s="255">
        <v>0</v>
      </c>
      <c r="BG661" s="6">
        <v>3.15321E-2</v>
      </c>
      <c r="BH661" s="166">
        <f t="shared" si="993"/>
        <v>0</v>
      </c>
      <c r="BI661" s="166">
        <f t="shared" si="994"/>
        <v>0</v>
      </c>
      <c r="BJ661" s="164">
        <v>0</v>
      </c>
      <c r="BK661" s="165"/>
      <c r="BL661" s="260">
        <f t="shared" si="975"/>
        <v>0</v>
      </c>
      <c r="BM661" s="255">
        <v>0</v>
      </c>
      <c r="BN661" s="56">
        <v>3.3613270000000001E-2</v>
      </c>
      <c r="BO661" s="166">
        <f t="shared" si="995"/>
        <v>0</v>
      </c>
      <c r="BP661" s="166">
        <f t="shared" si="996"/>
        <v>0</v>
      </c>
      <c r="BQ661" s="164"/>
      <c r="BR661" s="147"/>
      <c r="BS661" s="260">
        <f t="shared" si="976"/>
        <v>0</v>
      </c>
      <c r="BT661" s="255">
        <v>0</v>
      </c>
      <c r="BU661" s="56">
        <v>3.5764999999999998E-2</v>
      </c>
      <c r="BV661" s="166">
        <f t="shared" si="997"/>
        <v>0</v>
      </c>
      <c r="BW661" s="166">
        <f t="shared" si="998"/>
        <v>0</v>
      </c>
      <c r="BX661" s="253"/>
      <c r="BY661" s="165"/>
      <c r="BZ661" s="260">
        <f t="shared" si="977"/>
        <v>0</v>
      </c>
      <c r="CA661" s="255">
        <v>0</v>
      </c>
      <c r="CB661" s="56">
        <v>3.7909999999999999E-2</v>
      </c>
      <c r="CC661" s="168">
        <f t="shared" si="1001"/>
        <v>0</v>
      </c>
      <c r="CD661" s="166">
        <f t="shared" si="1002"/>
        <v>0</v>
      </c>
      <c r="CE661" s="164"/>
      <c r="CF661" s="165"/>
      <c r="CG661" s="72">
        <f t="shared" si="967"/>
        <v>0</v>
      </c>
      <c r="CH661" s="168"/>
      <c r="CI661" s="168"/>
      <c r="CJ661" s="168"/>
      <c r="CK661" s="168"/>
      <c r="CL661" s="164"/>
      <c r="CM661" s="167"/>
      <c r="CN661" s="168"/>
      <c r="CO661" s="219"/>
      <c r="CP661" s="220">
        <f t="shared" si="968"/>
        <v>-3.2500000003210516E-4</v>
      </c>
      <c r="CQ661" s="458"/>
      <c r="CR661" s="56"/>
    </row>
    <row r="662" spans="1:97" s="3" customFormat="1" ht="15" customHeight="1">
      <c r="A662" s="41" t="s">
        <v>1575</v>
      </c>
      <c r="B662" s="6" t="s">
        <v>1564</v>
      </c>
      <c r="C662" s="6" t="s">
        <v>1556</v>
      </c>
      <c r="D662" s="388" t="s">
        <v>1538</v>
      </c>
      <c r="E662" s="43">
        <v>160</v>
      </c>
      <c r="F662" s="56"/>
      <c r="G662" s="6" t="s">
        <v>45</v>
      </c>
      <c r="H662" s="550">
        <v>509082</v>
      </c>
      <c r="I662" s="151"/>
      <c r="J662" s="555">
        <v>2.5000000000000001E-2</v>
      </c>
      <c r="K662" s="72">
        <f t="shared" si="969"/>
        <v>0</v>
      </c>
      <c r="L662" s="166">
        <f t="shared" si="1003"/>
        <v>0</v>
      </c>
      <c r="M662" s="73"/>
      <c r="N662" s="147"/>
      <c r="O662" s="260">
        <f t="shared" si="971"/>
        <v>0</v>
      </c>
      <c r="P662" s="151">
        <v>18500</v>
      </c>
      <c r="Q662" s="56">
        <v>2.5000000000000001E-2</v>
      </c>
      <c r="R662" s="166">
        <f t="shared" si="978"/>
        <v>462.5</v>
      </c>
      <c r="S662" s="166">
        <f t="shared" si="979"/>
        <v>138.75</v>
      </c>
      <c r="T662" s="73"/>
      <c r="U662" s="556"/>
      <c r="V662" s="557">
        <f t="shared" si="980"/>
        <v>323.75</v>
      </c>
      <c r="W662" s="151">
        <v>18500</v>
      </c>
      <c r="X662" s="47">
        <v>2.5000000000000001E-2</v>
      </c>
      <c r="Y662" s="559">
        <f t="shared" si="981"/>
        <v>462.5</v>
      </c>
      <c r="Z662" s="560">
        <f t="shared" si="982"/>
        <v>138.75</v>
      </c>
      <c r="AA662" s="73"/>
      <c r="AB662" s="204"/>
      <c r="AC662" s="206">
        <f t="shared" si="983"/>
        <v>323.75</v>
      </c>
      <c r="AD662" s="151">
        <v>18500</v>
      </c>
      <c r="AE662" s="47">
        <v>2.5000000000000001E-2</v>
      </c>
      <c r="AF662" s="560">
        <f t="shared" si="984"/>
        <v>462.5</v>
      </c>
      <c r="AG662" s="560">
        <f t="shared" si="985"/>
        <v>138.75</v>
      </c>
      <c r="AH662" s="117"/>
      <c r="AI662" s="204"/>
      <c r="AJ662" s="561">
        <f t="shared" si="972"/>
        <v>323.75</v>
      </c>
      <c r="AK662" s="151">
        <v>18500</v>
      </c>
      <c r="AL662" s="47">
        <v>2.6474999999999999E-2</v>
      </c>
      <c r="AM662" s="560">
        <f t="shared" si="986"/>
        <v>489.78749999999997</v>
      </c>
      <c r="AN662" s="141">
        <f t="shared" si="987"/>
        <v>146.93624999999997</v>
      </c>
      <c r="AO662" s="117"/>
      <c r="AP662" s="204"/>
      <c r="AQ662" s="206">
        <f t="shared" si="973"/>
        <v>342.85124999999999</v>
      </c>
      <c r="AR662" s="151">
        <v>18500</v>
      </c>
      <c r="AS662" s="99">
        <v>2.8063500000000002E-2</v>
      </c>
      <c r="AT662" s="141">
        <f t="shared" si="988"/>
        <v>519.17475000000002</v>
      </c>
      <c r="AU662" s="560">
        <f t="shared" si="989"/>
        <v>155.75242499999999</v>
      </c>
      <c r="AV662" s="122"/>
      <c r="AW662" s="143"/>
      <c r="AX662" s="561">
        <f t="shared" si="974"/>
        <v>363.422325</v>
      </c>
      <c r="AY662" s="255">
        <v>0</v>
      </c>
      <c r="AZ662" s="6">
        <v>2.9747309999999999E-2</v>
      </c>
      <c r="BA662" s="141">
        <f t="shared" si="990"/>
        <v>0</v>
      </c>
      <c r="BB662" s="141">
        <f t="shared" si="991"/>
        <v>0</v>
      </c>
      <c r="BC662" s="142"/>
      <c r="BD662" s="204"/>
      <c r="BE662" s="206">
        <f t="shared" si="992"/>
        <v>0</v>
      </c>
      <c r="BF662" s="255">
        <v>0</v>
      </c>
      <c r="BG662" s="6">
        <v>3.15321E-2</v>
      </c>
      <c r="BH662" s="166">
        <f t="shared" si="993"/>
        <v>0</v>
      </c>
      <c r="BI662" s="166">
        <f t="shared" si="994"/>
        <v>0</v>
      </c>
      <c r="BJ662" s="164"/>
      <c r="BK662" s="165"/>
      <c r="BL662" s="166">
        <f t="shared" si="975"/>
        <v>0</v>
      </c>
      <c r="BM662" s="255">
        <v>0</v>
      </c>
      <c r="BN662" s="56">
        <v>3.3613270000000001E-2</v>
      </c>
      <c r="BO662" s="166">
        <f t="shared" si="995"/>
        <v>0</v>
      </c>
      <c r="BP662" s="166">
        <f t="shared" si="996"/>
        <v>0</v>
      </c>
      <c r="BQ662" s="164"/>
      <c r="BR662" s="147"/>
      <c r="BS662" s="166">
        <f t="shared" si="976"/>
        <v>0</v>
      </c>
      <c r="BT662" s="255">
        <v>0</v>
      </c>
      <c r="BU662" s="56">
        <v>3.5764999999999998E-2</v>
      </c>
      <c r="BV662" s="166">
        <f t="shared" si="997"/>
        <v>0</v>
      </c>
      <c r="BW662" s="166">
        <f t="shared" si="998"/>
        <v>0</v>
      </c>
      <c r="BX662" s="253"/>
      <c r="BY662" s="165"/>
      <c r="BZ662" s="166">
        <f t="shared" si="977"/>
        <v>0</v>
      </c>
      <c r="CA662" s="255">
        <v>0</v>
      </c>
      <c r="CB662" s="56">
        <v>3.7909999999999999E-2</v>
      </c>
      <c r="CC662" s="168">
        <f t="shared" si="1001"/>
        <v>0</v>
      </c>
      <c r="CD662" s="166">
        <f t="shared" si="1002"/>
        <v>0</v>
      </c>
      <c r="CE662" s="164"/>
      <c r="CF662" s="165"/>
      <c r="CG662" s="72">
        <f t="shared" si="967"/>
        <v>0</v>
      </c>
      <c r="CH662" s="168"/>
      <c r="CI662" s="168"/>
      <c r="CJ662" s="168"/>
      <c r="CK662" s="168"/>
      <c r="CL662" s="164"/>
      <c r="CM662" s="167"/>
      <c r="CN662" s="168"/>
      <c r="CO662" s="219"/>
      <c r="CP662" s="220">
        <f t="shared" si="968"/>
        <v>1677.5235749999999</v>
      </c>
      <c r="CQ662" s="458"/>
      <c r="CR662" s="56"/>
    </row>
    <row r="663" spans="1:97" s="3" customFormat="1" ht="15" customHeight="1">
      <c r="A663" s="41" t="s">
        <v>1576</v>
      </c>
      <c r="B663" s="551" t="s">
        <v>1567</v>
      </c>
      <c r="C663" s="6" t="s">
        <v>1556</v>
      </c>
      <c r="D663" s="388" t="s">
        <v>1538</v>
      </c>
      <c r="E663" s="43">
        <v>171</v>
      </c>
      <c r="F663" s="6"/>
      <c r="G663" s="6" t="s">
        <v>45</v>
      </c>
      <c r="H663" s="191">
        <v>507481</v>
      </c>
      <c r="I663" s="374">
        <v>708550</v>
      </c>
      <c r="J663" s="555">
        <v>2.5000000000000001E-2</v>
      </c>
      <c r="K663" s="72">
        <f t="shared" si="969"/>
        <v>17713.75</v>
      </c>
      <c r="L663" s="166">
        <f t="shared" si="1003"/>
        <v>3542.75</v>
      </c>
      <c r="M663" s="73">
        <v>14171</v>
      </c>
      <c r="N663" s="147"/>
      <c r="O663" s="260">
        <f t="shared" si="971"/>
        <v>0</v>
      </c>
      <c r="P663" s="374">
        <v>51500</v>
      </c>
      <c r="Q663" s="356">
        <v>1.4999999999999999E-2</v>
      </c>
      <c r="R663" s="166">
        <f t="shared" si="978"/>
        <v>772.5</v>
      </c>
      <c r="S663" s="166"/>
      <c r="T663" s="73">
        <v>31928.75</v>
      </c>
      <c r="U663" s="556"/>
      <c r="V663" s="557">
        <f t="shared" si="980"/>
        <v>-31156.25</v>
      </c>
      <c r="W663" s="374">
        <v>51500</v>
      </c>
      <c r="X663" s="573">
        <v>1.4999999999999999E-2</v>
      </c>
      <c r="Y663" s="559">
        <f t="shared" si="981"/>
        <v>772.5</v>
      </c>
      <c r="Z663" s="560"/>
      <c r="AA663" s="73">
        <v>901.25</v>
      </c>
      <c r="AB663" s="204">
        <v>901.25</v>
      </c>
      <c r="AC663" s="206">
        <f t="shared" si="983"/>
        <v>-128.75</v>
      </c>
      <c r="AD663" s="374">
        <v>51500</v>
      </c>
      <c r="AE663" s="573">
        <v>1.4999999999999999E-2</v>
      </c>
      <c r="AF663" s="560">
        <f t="shared" si="984"/>
        <v>772.5</v>
      </c>
      <c r="AG663" s="560"/>
      <c r="AH663" s="117">
        <v>901.25</v>
      </c>
      <c r="AI663" s="204">
        <v>901.25</v>
      </c>
      <c r="AJ663" s="561">
        <f t="shared" si="972"/>
        <v>-128.75</v>
      </c>
      <c r="AK663" s="374">
        <v>51500</v>
      </c>
      <c r="AL663" s="573">
        <v>1.5885E-2</v>
      </c>
      <c r="AM663" s="560">
        <f t="shared" si="986"/>
        <v>818.07749999999999</v>
      </c>
      <c r="AN663" s="141"/>
      <c r="AO663" s="117">
        <v>954.42</v>
      </c>
      <c r="AP663" s="204">
        <v>954.42</v>
      </c>
      <c r="AQ663" s="206">
        <f t="shared" si="973"/>
        <v>-136.34249999999997</v>
      </c>
      <c r="AR663" s="374">
        <v>51500</v>
      </c>
      <c r="AS663" s="99">
        <v>1.6838100000000002E-2</v>
      </c>
      <c r="AT663" s="141">
        <f t="shared" si="988"/>
        <v>867.16215000000011</v>
      </c>
      <c r="AU663" s="560"/>
      <c r="AV663" s="122">
        <v>1011.69</v>
      </c>
      <c r="AW663" s="143">
        <v>1011.69</v>
      </c>
      <c r="AX663" s="561">
        <f t="shared" si="974"/>
        <v>-144.52784999999994</v>
      </c>
      <c r="AY663" s="255">
        <v>0</v>
      </c>
      <c r="AZ663" s="6">
        <v>2.9747309999999999E-2</v>
      </c>
      <c r="BA663" s="141">
        <f t="shared" si="990"/>
        <v>0</v>
      </c>
      <c r="BB663" s="141">
        <f t="shared" si="991"/>
        <v>0</v>
      </c>
      <c r="BC663" s="142"/>
      <c r="BD663" s="204"/>
      <c r="BE663" s="206">
        <f t="shared" si="992"/>
        <v>0</v>
      </c>
      <c r="BF663" s="255">
        <v>0</v>
      </c>
      <c r="BG663" s="6">
        <v>3.15321E-2</v>
      </c>
      <c r="BH663" s="166">
        <f t="shared" si="993"/>
        <v>0</v>
      </c>
      <c r="BI663" s="166">
        <f t="shared" si="994"/>
        <v>0</v>
      </c>
      <c r="BJ663" s="164">
        <v>0</v>
      </c>
      <c r="BK663" s="165"/>
      <c r="BL663" s="260">
        <f t="shared" si="975"/>
        <v>0</v>
      </c>
      <c r="BM663" s="255">
        <v>0</v>
      </c>
      <c r="BN663" s="56">
        <v>3.3613270000000001E-2</v>
      </c>
      <c r="BO663" s="166">
        <f t="shared" si="995"/>
        <v>0</v>
      </c>
      <c r="BP663" s="166">
        <f t="shared" si="996"/>
        <v>0</v>
      </c>
      <c r="BQ663" s="164"/>
      <c r="BR663" s="147"/>
      <c r="BS663" s="166">
        <f t="shared" si="976"/>
        <v>0</v>
      </c>
      <c r="BT663" s="255">
        <v>0</v>
      </c>
      <c r="BU663" s="56">
        <v>3.5764999999999998E-2</v>
      </c>
      <c r="BV663" s="166">
        <f t="shared" si="997"/>
        <v>0</v>
      </c>
      <c r="BW663" s="166">
        <f t="shared" si="998"/>
        <v>0</v>
      </c>
      <c r="BX663" s="253"/>
      <c r="BY663" s="165"/>
      <c r="BZ663" s="166">
        <f t="shared" si="977"/>
        <v>0</v>
      </c>
      <c r="CA663" s="255">
        <v>0</v>
      </c>
      <c r="CB663" s="56">
        <v>3.7909999999999999E-2</v>
      </c>
      <c r="CC663" s="168">
        <f t="shared" si="1001"/>
        <v>0</v>
      </c>
      <c r="CD663" s="166">
        <f t="shared" si="1002"/>
        <v>0</v>
      </c>
      <c r="CE663" s="164"/>
      <c r="CF663" s="165"/>
      <c r="CG663" s="72">
        <f t="shared" si="967"/>
        <v>0</v>
      </c>
      <c r="CH663" s="168"/>
      <c r="CI663" s="168"/>
      <c r="CJ663" s="168"/>
      <c r="CK663" s="168"/>
      <c r="CL663" s="164"/>
      <c r="CM663" s="167"/>
      <c r="CN663" s="168"/>
      <c r="CO663" s="219"/>
      <c r="CP663" s="220">
        <f t="shared" si="968"/>
        <v>-31694.620349999997</v>
      </c>
      <c r="CQ663" s="458"/>
      <c r="CR663" s="56"/>
    </row>
    <row r="664" spans="1:97" s="3" customFormat="1" ht="15" customHeight="1">
      <c r="A664" s="41" t="s">
        <v>3634</v>
      </c>
      <c r="B664" s="6" t="s">
        <v>1564</v>
      </c>
      <c r="C664" s="6" t="s">
        <v>1556</v>
      </c>
      <c r="D664" s="388" t="s">
        <v>1538</v>
      </c>
      <c r="E664" s="43">
        <v>172</v>
      </c>
      <c r="F664" s="56"/>
      <c r="G664" s="6" t="s">
        <v>45</v>
      </c>
      <c r="H664" s="191">
        <v>510014</v>
      </c>
      <c r="I664" s="151"/>
      <c r="J664" s="555">
        <v>2.5000000000000001E-2</v>
      </c>
      <c r="K664" s="72">
        <f t="shared" si="969"/>
        <v>0</v>
      </c>
      <c r="L664" s="166">
        <f t="shared" si="1003"/>
        <v>0</v>
      </c>
      <c r="M664" s="73"/>
      <c r="N664" s="147"/>
      <c r="O664" s="260">
        <f t="shared" si="971"/>
        <v>0</v>
      </c>
      <c r="P664" s="151">
        <v>1824500</v>
      </c>
      <c r="Q664" s="56"/>
      <c r="R664" s="166">
        <f t="shared" si="978"/>
        <v>0</v>
      </c>
      <c r="S664" s="166">
        <f t="shared" si="979"/>
        <v>0</v>
      </c>
      <c r="T664" s="73"/>
      <c r="U664" s="556"/>
      <c r="V664" s="557">
        <f t="shared" si="980"/>
        <v>0</v>
      </c>
      <c r="W664" s="151">
        <v>1824500</v>
      </c>
      <c r="X664" s="47"/>
      <c r="Y664" s="559">
        <f t="shared" si="981"/>
        <v>0</v>
      </c>
      <c r="Z664" s="560">
        <f t="shared" si="982"/>
        <v>0</v>
      </c>
      <c r="AA664" s="73"/>
      <c r="AB664" s="204"/>
      <c r="AC664" s="206">
        <f t="shared" si="983"/>
        <v>0</v>
      </c>
      <c r="AD664" s="151">
        <v>1824500</v>
      </c>
      <c r="AE664" s="47"/>
      <c r="AF664" s="560">
        <f t="shared" si="984"/>
        <v>0</v>
      </c>
      <c r="AG664" s="560">
        <f t="shared" si="985"/>
        <v>0</v>
      </c>
      <c r="AH664" s="117"/>
      <c r="AI664" s="204"/>
      <c r="AJ664" s="561">
        <f t="shared" si="972"/>
        <v>0</v>
      </c>
      <c r="AK664" s="151">
        <v>1824500</v>
      </c>
      <c r="AL664" s="47"/>
      <c r="AM664" s="560">
        <f t="shared" si="986"/>
        <v>0</v>
      </c>
      <c r="AN664" s="141">
        <f t="shared" si="987"/>
        <v>0</v>
      </c>
      <c r="AO664" s="117"/>
      <c r="AP664" s="204"/>
      <c r="AQ664" s="206">
        <f t="shared" si="973"/>
        <v>0</v>
      </c>
      <c r="AR664" s="151">
        <v>1824500</v>
      </c>
      <c r="AS664" s="99"/>
      <c r="AT664" s="141">
        <f t="shared" si="988"/>
        <v>0</v>
      </c>
      <c r="AU664" s="560">
        <f t="shared" si="989"/>
        <v>0</v>
      </c>
      <c r="AV664" s="122"/>
      <c r="AW664" s="143"/>
      <c r="AX664" s="561">
        <f t="shared" si="974"/>
        <v>0</v>
      </c>
      <c r="AY664" s="255">
        <v>0</v>
      </c>
      <c r="AZ664" s="6">
        <v>2.9747309999999999E-2</v>
      </c>
      <c r="BA664" s="141">
        <f t="shared" si="990"/>
        <v>0</v>
      </c>
      <c r="BB664" s="141">
        <f t="shared" si="991"/>
        <v>0</v>
      </c>
      <c r="BC664" s="142"/>
      <c r="BD664" s="204"/>
      <c r="BE664" s="206">
        <f t="shared" si="992"/>
        <v>0</v>
      </c>
      <c r="BF664" s="255">
        <v>0</v>
      </c>
      <c r="BG664" s="6">
        <v>3.15321E-2</v>
      </c>
      <c r="BH664" s="166">
        <f t="shared" si="993"/>
        <v>0</v>
      </c>
      <c r="BI664" s="166">
        <f t="shared" si="994"/>
        <v>0</v>
      </c>
      <c r="BJ664" s="164"/>
      <c r="BK664" s="165"/>
      <c r="BL664" s="166">
        <f t="shared" si="975"/>
        <v>0</v>
      </c>
      <c r="BM664" s="255">
        <v>0</v>
      </c>
      <c r="BN664" s="56">
        <v>3.3613270000000001E-2</v>
      </c>
      <c r="BO664" s="166">
        <f t="shared" si="995"/>
        <v>0</v>
      </c>
      <c r="BP664" s="166">
        <f t="shared" si="996"/>
        <v>0</v>
      </c>
      <c r="BQ664" s="164"/>
      <c r="BR664" s="147"/>
      <c r="BS664" s="166">
        <f t="shared" si="976"/>
        <v>0</v>
      </c>
      <c r="BT664" s="255">
        <v>0</v>
      </c>
      <c r="BU664" s="56">
        <v>3.5764999999999998E-2</v>
      </c>
      <c r="BV664" s="166">
        <f t="shared" si="997"/>
        <v>0</v>
      </c>
      <c r="BW664" s="166">
        <f t="shared" si="998"/>
        <v>0</v>
      </c>
      <c r="BX664" s="253"/>
      <c r="BY664" s="165"/>
      <c r="BZ664" s="166">
        <f t="shared" si="977"/>
        <v>0</v>
      </c>
      <c r="CA664" s="255">
        <v>0</v>
      </c>
      <c r="CB664" s="56">
        <v>3.7909999999999999E-2</v>
      </c>
      <c r="CC664" s="168">
        <f t="shared" si="1001"/>
        <v>0</v>
      </c>
      <c r="CD664" s="166">
        <f t="shared" si="1002"/>
        <v>0</v>
      </c>
      <c r="CE664" s="164"/>
      <c r="CF664" s="165"/>
      <c r="CG664" s="72">
        <f t="shared" si="967"/>
        <v>0</v>
      </c>
      <c r="CH664" s="168"/>
      <c r="CI664" s="168"/>
      <c r="CJ664" s="168"/>
      <c r="CK664" s="168"/>
      <c r="CL664" s="164"/>
      <c r="CM664" s="167"/>
      <c r="CN664" s="168"/>
      <c r="CO664" s="219"/>
      <c r="CP664" s="220">
        <f t="shared" si="968"/>
        <v>0</v>
      </c>
      <c r="CQ664" s="458"/>
      <c r="CR664" s="56"/>
    </row>
    <row r="665" spans="1:97" s="3" customFormat="1">
      <c r="A665" s="41" t="s">
        <v>1577</v>
      </c>
      <c r="B665" s="551" t="s">
        <v>1564</v>
      </c>
      <c r="C665" s="6" t="s">
        <v>1556</v>
      </c>
      <c r="D665" s="388" t="s">
        <v>1538</v>
      </c>
      <c r="E665" s="52">
        <v>178</v>
      </c>
      <c r="F665" s="56"/>
      <c r="G665" s="41" t="s">
        <v>41</v>
      </c>
      <c r="H665" s="191">
        <v>509087</v>
      </c>
      <c r="I665" s="151"/>
      <c r="J665" s="555">
        <v>2.5000000000000001E-2</v>
      </c>
      <c r="K665" s="72">
        <f t="shared" si="969"/>
        <v>0</v>
      </c>
      <c r="L665" s="166">
        <f t="shared" si="1003"/>
        <v>0</v>
      </c>
      <c r="M665" s="73"/>
      <c r="N665" s="147"/>
      <c r="O665" s="260">
        <f t="shared" si="971"/>
        <v>0</v>
      </c>
      <c r="P665" s="151">
        <v>43500</v>
      </c>
      <c r="Q665" s="56"/>
      <c r="R665" s="166">
        <f t="shared" si="978"/>
        <v>0</v>
      </c>
      <c r="S665" s="166">
        <f t="shared" si="979"/>
        <v>0</v>
      </c>
      <c r="T665" s="73"/>
      <c r="U665" s="556"/>
      <c r="V665" s="557">
        <f t="shared" si="980"/>
        <v>0</v>
      </c>
      <c r="W665" s="151">
        <v>43500</v>
      </c>
      <c r="X665" s="47"/>
      <c r="Y665" s="559">
        <f t="shared" si="981"/>
        <v>0</v>
      </c>
      <c r="Z665" s="560">
        <f t="shared" si="982"/>
        <v>0</v>
      </c>
      <c r="AA665" s="73"/>
      <c r="AB665" s="204"/>
      <c r="AC665" s="206">
        <f t="shared" si="983"/>
        <v>0</v>
      </c>
      <c r="AD665" s="151">
        <v>43500</v>
      </c>
      <c r="AE665" s="47"/>
      <c r="AF665" s="560">
        <f t="shared" si="984"/>
        <v>0</v>
      </c>
      <c r="AG665" s="560">
        <f t="shared" si="985"/>
        <v>0</v>
      </c>
      <c r="AH665" s="117"/>
      <c r="AI665" s="204"/>
      <c r="AJ665" s="561">
        <f t="shared" si="972"/>
        <v>0</v>
      </c>
      <c r="AK665" s="151">
        <v>43500</v>
      </c>
      <c r="AL665" s="47"/>
      <c r="AM665" s="560">
        <f t="shared" si="986"/>
        <v>0</v>
      </c>
      <c r="AN665" s="141">
        <f t="shared" si="987"/>
        <v>0</v>
      </c>
      <c r="AO665" s="117"/>
      <c r="AP665" s="204"/>
      <c r="AQ665" s="206">
        <f t="shared" si="973"/>
        <v>0</v>
      </c>
      <c r="AR665" s="151">
        <v>43500</v>
      </c>
      <c r="AS665" s="99"/>
      <c r="AT665" s="141">
        <f t="shared" si="988"/>
        <v>0</v>
      </c>
      <c r="AU665" s="560">
        <f t="shared" si="989"/>
        <v>0</v>
      </c>
      <c r="AV665" s="122"/>
      <c r="AW665" s="143"/>
      <c r="AX665" s="561">
        <f t="shared" si="974"/>
        <v>0</v>
      </c>
      <c r="AY665" s="151">
        <v>14700</v>
      </c>
      <c r="AZ665" s="6">
        <v>2.9747309999999999E-2</v>
      </c>
      <c r="BA665" s="141">
        <f t="shared" si="990"/>
        <v>437.28545700000001</v>
      </c>
      <c r="BB665" s="141">
        <f t="shared" si="991"/>
        <v>131.18563710000001</v>
      </c>
      <c r="BC665" s="142"/>
      <c r="BD665" s="204"/>
      <c r="BE665" s="206">
        <f t="shared" si="992"/>
        <v>306.0998199</v>
      </c>
      <c r="BF665" s="151">
        <v>14700</v>
      </c>
      <c r="BG665" s="6">
        <v>3.15321E-2</v>
      </c>
      <c r="BH665" s="166">
        <f t="shared" si="993"/>
        <v>463.52186999999998</v>
      </c>
      <c r="BI665" s="166">
        <f t="shared" si="994"/>
        <v>139.05656099999999</v>
      </c>
      <c r="BJ665" s="164"/>
      <c r="BK665" s="165"/>
      <c r="BL665" s="166">
        <f t="shared" si="975"/>
        <v>324.46530899999999</v>
      </c>
      <c r="BM665" s="151">
        <v>14700</v>
      </c>
      <c r="BN665" s="56">
        <v>3.3613270000000001E-2</v>
      </c>
      <c r="BO665" s="166">
        <f t="shared" si="995"/>
        <v>494.11506900000001</v>
      </c>
      <c r="BP665" s="166">
        <f t="shared" si="996"/>
        <v>148.23452069999999</v>
      </c>
      <c r="BQ665" s="164"/>
      <c r="BR665" s="147"/>
      <c r="BS665" s="166">
        <f t="shared" si="976"/>
        <v>345.88054829999999</v>
      </c>
      <c r="BT665" s="151">
        <v>14700</v>
      </c>
      <c r="BU665" s="56">
        <v>3.5764999999999998E-2</v>
      </c>
      <c r="BV665" s="166">
        <f t="shared" si="997"/>
        <v>525.74549999999999</v>
      </c>
      <c r="BW665" s="166">
        <f t="shared" si="998"/>
        <v>157.72364999999999</v>
      </c>
      <c r="BX665" s="164">
        <v>368.02184999999997</v>
      </c>
      <c r="BY665" s="165"/>
      <c r="BZ665" s="260">
        <f t="shared" si="977"/>
        <v>0</v>
      </c>
      <c r="CA665" s="151">
        <v>14700</v>
      </c>
      <c r="CB665" s="56">
        <v>3.7909999999999999E-2</v>
      </c>
      <c r="CC665" s="168">
        <f t="shared" si="1001"/>
        <v>557.27700000000004</v>
      </c>
      <c r="CD665" s="166">
        <f t="shared" si="1002"/>
        <v>167.1831</v>
      </c>
      <c r="CE665" s="164">
        <v>390.1</v>
      </c>
      <c r="CF665" s="165"/>
      <c r="CG665" s="72">
        <f t="shared" si="967"/>
        <v>-6.0999999999467036E-3</v>
      </c>
      <c r="CH665" s="168"/>
      <c r="CI665" s="168"/>
      <c r="CJ665" s="168"/>
      <c r="CK665" s="168"/>
      <c r="CL665" s="164"/>
      <c r="CM665" s="167"/>
      <c r="CN665" s="168"/>
      <c r="CO665" s="219"/>
      <c r="CP665" s="220">
        <f t="shared" si="968"/>
        <v>976.43957720000003</v>
      </c>
      <c r="CQ665" s="458"/>
      <c r="CR665" s="56"/>
      <c r="CS665" s="228"/>
    </row>
    <row r="666" spans="1:97" s="3" customFormat="1">
      <c r="A666" s="41" t="s">
        <v>1578</v>
      </c>
      <c r="B666" s="551" t="s">
        <v>1579</v>
      </c>
      <c r="C666" s="6" t="s">
        <v>1556</v>
      </c>
      <c r="D666" s="388" t="s">
        <v>1538</v>
      </c>
      <c r="E666" s="549">
        <v>179</v>
      </c>
      <c r="F666" s="56"/>
      <c r="G666" s="41" t="s">
        <v>41</v>
      </c>
      <c r="H666" s="191">
        <v>507348</v>
      </c>
      <c r="I666" s="151"/>
      <c r="J666" s="555">
        <v>2.5000000000000001E-2</v>
      </c>
      <c r="K666" s="72">
        <f t="shared" si="969"/>
        <v>0</v>
      </c>
      <c r="L666" s="166">
        <f t="shared" si="1003"/>
        <v>0</v>
      </c>
      <c r="M666" s="73"/>
      <c r="N666" s="147"/>
      <c r="O666" s="260">
        <f t="shared" si="971"/>
        <v>0</v>
      </c>
      <c r="P666" s="151">
        <v>265500</v>
      </c>
      <c r="Q666" s="56"/>
      <c r="R666" s="166">
        <f t="shared" si="978"/>
        <v>0</v>
      </c>
      <c r="S666" s="166">
        <f t="shared" si="979"/>
        <v>0</v>
      </c>
      <c r="T666" s="73"/>
      <c r="U666" s="556"/>
      <c r="V666" s="557">
        <f t="shared" si="980"/>
        <v>0</v>
      </c>
      <c r="W666" s="151">
        <v>265500</v>
      </c>
      <c r="X666" s="47">
        <v>2.5000000000000001E-2</v>
      </c>
      <c r="Y666" s="559">
        <f t="shared" si="981"/>
        <v>6637.5</v>
      </c>
      <c r="Z666" s="560">
        <f t="shared" si="982"/>
        <v>1991.25</v>
      </c>
      <c r="AA666" s="73"/>
      <c r="AB666" s="204"/>
      <c r="AC666" s="206">
        <f t="shared" si="983"/>
        <v>4646.25</v>
      </c>
      <c r="AD666" s="151">
        <v>265500</v>
      </c>
      <c r="AE666" s="47">
        <v>2.5000000000000001E-2</v>
      </c>
      <c r="AF666" s="560">
        <f t="shared" si="984"/>
        <v>6637.5</v>
      </c>
      <c r="AG666" s="560">
        <f t="shared" si="985"/>
        <v>1991.25</v>
      </c>
      <c r="AH666" s="117"/>
      <c r="AI666" s="204"/>
      <c r="AJ666" s="561">
        <f t="shared" si="972"/>
        <v>4646.25</v>
      </c>
      <c r="AK666" s="151">
        <v>265500</v>
      </c>
      <c r="AL666" s="47">
        <v>2.6474999999999999E-2</v>
      </c>
      <c r="AM666" s="560">
        <f t="shared" si="986"/>
        <v>7029.1124999999993</v>
      </c>
      <c r="AN666" s="141">
        <f t="shared" si="987"/>
        <v>2108.7337499999999</v>
      </c>
      <c r="AO666" s="117"/>
      <c r="AP666" s="204"/>
      <c r="AQ666" s="206">
        <f t="shared" si="973"/>
        <v>4920.3787499999999</v>
      </c>
      <c r="AR666" s="151">
        <v>265500</v>
      </c>
      <c r="AS666" s="99">
        <v>2.8063500000000002E-2</v>
      </c>
      <c r="AT666" s="141">
        <f t="shared" si="988"/>
        <v>7450.8592500000004</v>
      </c>
      <c r="AU666" s="560">
        <f t="shared" si="989"/>
        <v>2235.257775</v>
      </c>
      <c r="AV666" s="122"/>
      <c r="AW666" s="143"/>
      <c r="AX666" s="561">
        <f t="shared" si="974"/>
        <v>5215.6014750000004</v>
      </c>
      <c r="AY666" s="151">
        <v>61000</v>
      </c>
      <c r="AZ666" s="6">
        <v>2.9747309999999999E-2</v>
      </c>
      <c r="BA666" s="141">
        <f t="shared" si="990"/>
        <v>1814.58591</v>
      </c>
      <c r="BB666" s="141">
        <f t="shared" si="991"/>
        <v>544.37577299999998</v>
      </c>
      <c r="BC666" s="142"/>
      <c r="BD666" s="204"/>
      <c r="BE666" s="206">
        <f t="shared" si="992"/>
        <v>1270.210137</v>
      </c>
      <c r="BF666" s="151">
        <v>61000</v>
      </c>
      <c r="BG666" s="6">
        <v>3.15321E-2</v>
      </c>
      <c r="BH666" s="166">
        <f t="shared" si="993"/>
        <v>1923.4581000000001</v>
      </c>
      <c r="BI666" s="166">
        <f t="shared" si="994"/>
        <v>577.03742999999997</v>
      </c>
      <c r="BJ666" s="164"/>
      <c r="BK666" s="165"/>
      <c r="BL666" s="166">
        <f t="shared" si="975"/>
        <v>1346.42067</v>
      </c>
      <c r="BM666" s="151">
        <v>61000</v>
      </c>
      <c r="BN666" s="56">
        <v>3.3613270000000001E-2</v>
      </c>
      <c r="BO666" s="166">
        <f t="shared" si="995"/>
        <v>2050.4094700000001</v>
      </c>
      <c r="BP666" s="166">
        <f t="shared" si="996"/>
        <v>615.12284099999999</v>
      </c>
      <c r="BQ666" s="164">
        <v>1435.2866289999999</v>
      </c>
      <c r="BR666" s="147"/>
      <c r="BS666" s="260">
        <f t="shared" si="976"/>
        <v>0</v>
      </c>
      <c r="BT666" s="151">
        <v>61000</v>
      </c>
      <c r="BU666" s="56">
        <v>3.5764999999999998E-2</v>
      </c>
      <c r="BV666" s="166">
        <f t="shared" si="997"/>
        <v>2181.665</v>
      </c>
      <c r="BW666" s="166">
        <f t="shared" si="998"/>
        <v>654.49950000000001</v>
      </c>
      <c r="BX666" s="164">
        <v>1527.1655000000001</v>
      </c>
      <c r="BY666" s="165"/>
      <c r="BZ666" s="260">
        <f t="shared" si="977"/>
        <v>0</v>
      </c>
      <c r="CA666" s="151">
        <v>61000</v>
      </c>
      <c r="CB666" s="56">
        <v>3.7909999999999999E-2</v>
      </c>
      <c r="CC666" s="168">
        <f t="shared" si="1001"/>
        <v>2312.5099999999998</v>
      </c>
      <c r="CD666" s="166">
        <f t="shared" si="1002"/>
        <v>693.75299999999993</v>
      </c>
      <c r="CE666" s="164">
        <v>1618.77</v>
      </c>
      <c r="CF666" s="165"/>
      <c r="CG666" s="72">
        <f t="shared" si="967"/>
        <v>-1.3000000000147338E-2</v>
      </c>
      <c r="CH666" s="168"/>
      <c r="CI666" s="168"/>
      <c r="CJ666" s="168"/>
      <c r="CK666" s="168"/>
      <c r="CL666" s="164"/>
      <c r="CM666" s="167"/>
      <c r="CN666" s="168"/>
      <c r="CO666" s="219"/>
      <c r="CP666" s="220">
        <f t="shared" si="968"/>
        <v>22045.098032000002</v>
      </c>
      <c r="CQ666" s="458"/>
      <c r="CR666" s="56"/>
      <c r="CS666" s="228"/>
    </row>
    <row r="667" spans="1:97" s="3" customFormat="1" ht="15" customHeight="1">
      <c r="A667" s="41" t="s">
        <v>1580</v>
      </c>
      <c r="B667" s="6" t="s">
        <v>1569</v>
      </c>
      <c r="C667" s="6" t="s">
        <v>1556</v>
      </c>
      <c r="D667" s="388" t="s">
        <v>1538</v>
      </c>
      <c r="E667" s="43">
        <v>181</v>
      </c>
      <c r="F667" s="56"/>
      <c r="G667" s="6" t="s">
        <v>45</v>
      </c>
      <c r="H667" s="550">
        <v>509874</v>
      </c>
      <c r="I667" s="151"/>
      <c r="J667" s="555">
        <v>2.5000000000000001E-2</v>
      </c>
      <c r="K667" s="72">
        <f t="shared" si="969"/>
        <v>0</v>
      </c>
      <c r="L667" s="166">
        <f t="shared" si="1003"/>
        <v>0</v>
      </c>
      <c r="M667" s="73"/>
      <c r="N667" s="147"/>
      <c r="O667" s="260">
        <f t="shared" si="971"/>
        <v>0</v>
      </c>
      <c r="P667" s="151">
        <v>8000</v>
      </c>
      <c r="Q667" s="56"/>
      <c r="R667" s="166">
        <f t="shared" si="978"/>
        <v>0</v>
      </c>
      <c r="S667" s="166">
        <f t="shared" si="979"/>
        <v>0</v>
      </c>
      <c r="T667" s="73"/>
      <c r="U667" s="556"/>
      <c r="V667" s="557">
        <f t="shared" si="980"/>
        <v>0</v>
      </c>
      <c r="W667" s="151">
        <v>8000</v>
      </c>
      <c r="X667" s="47"/>
      <c r="Y667" s="559">
        <f t="shared" si="981"/>
        <v>0</v>
      </c>
      <c r="Z667" s="560">
        <f t="shared" si="982"/>
        <v>0</v>
      </c>
      <c r="AA667" s="73"/>
      <c r="AB667" s="204"/>
      <c r="AC667" s="206">
        <f t="shared" si="983"/>
        <v>0</v>
      </c>
      <c r="AD667" s="151">
        <v>8000</v>
      </c>
      <c r="AE667" s="47"/>
      <c r="AF667" s="560">
        <f t="shared" si="984"/>
        <v>0</v>
      </c>
      <c r="AG667" s="560">
        <f t="shared" si="985"/>
        <v>0</v>
      </c>
      <c r="AH667" s="117"/>
      <c r="AI667" s="204"/>
      <c r="AJ667" s="561">
        <f t="shared" si="972"/>
        <v>0</v>
      </c>
      <c r="AK667" s="151">
        <v>8000</v>
      </c>
      <c r="AL667" s="47"/>
      <c r="AM667" s="560">
        <f t="shared" si="986"/>
        <v>0</v>
      </c>
      <c r="AN667" s="141">
        <f t="shared" si="987"/>
        <v>0</v>
      </c>
      <c r="AO667" s="117"/>
      <c r="AP667" s="204"/>
      <c r="AQ667" s="206">
        <f t="shared" si="973"/>
        <v>0</v>
      </c>
      <c r="AR667" s="151">
        <v>8000</v>
      </c>
      <c r="AS667" s="99">
        <v>2.8063500000000002E-2</v>
      </c>
      <c r="AT667" s="141">
        <f t="shared" si="988"/>
        <v>224.50800000000001</v>
      </c>
      <c r="AU667" s="560">
        <f t="shared" si="989"/>
        <v>67.352400000000003</v>
      </c>
      <c r="AV667" s="122"/>
      <c r="AW667" s="149"/>
      <c r="AX667" s="561">
        <f t="shared" si="974"/>
        <v>157.15559999999999</v>
      </c>
      <c r="AY667" s="255">
        <v>0</v>
      </c>
      <c r="AZ667" s="6">
        <v>2.9747309999999999E-2</v>
      </c>
      <c r="BA667" s="141">
        <f t="shared" si="990"/>
        <v>0</v>
      </c>
      <c r="BB667" s="141">
        <f t="shared" si="991"/>
        <v>0</v>
      </c>
      <c r="BC667" s="142"/>
      <c r="BD667" s="204"/>
      <c r="BE667" s="206">
        <f t="shared" si="992"/>
        <v>0</v>
      </c>
      <c r="BF667" s="255">
        <v>0</v>
      </c>
      <c r="BG667" s="6">
        <v>3.15321E-2</v>
      </c>
      <c r="BH667" s="166">
        <f t="shared" si="993"/>
        <v>0</v>
      </c>
      <c r="BI667" s="166">
        <f t="shared" si="994"/>
        <v>0</v>
      </c>
      <c r="BJ667" s="164"/>
      <c r="BK667" s="165"/>
      <c r="BL667" s="166">
        <f t="shared" si="975"/>
        <v>0</v>
      </c>
      <c r="BM667" s="255">
        <v>0</v>
      </c>
      <c r="BN667" s="56">
        <v>3.3613270000000001E-2</v>
      </c>
      <c r="BO667" s="166">
        <f t="shared" si="995"/>
        <v>0</v>
      </c>
      <c r="BP667" s="166">
        <f t="shared" si="996"/>
        <v>0</v>
      </c>
      <c r="BQ667" s="164"/>
      <c r="BR667" s="147"/>
      <c r="BS667" s="166">
        <f t="shared" si="976"/>
        <v>0</v>
      </c>
      <c r="BT667" s="255">
        <v>0</v>
      </c>
      <c r="BU667" s="56">
        <v>3.5764999999999998E-2</v>
      </c>
      <c r="BV667" s="166">
        <f t="shared" si="997"/>
        <v>0</v>
      </c>
      <c r="BW667" s="166">
        <f t="shared" si="998"/>
        <v>0</v>
      </c>
      <c r="BX667" s="253"/>
      <c r="BY667" s="165"/>
      <c r="BZ667" s="166">
        <f t="shared" si="977"/>
        <v>0</v>
      </c>
      <c r="CA667" s="255">
        <v>0</v>
      </c>
      <c r="CB667" s="56">
        <v>3.7909999999999999E-2</v>
      </c>
      <c r="CC667" s="168">
        <f t="shared" si="1001"/>
        <v>0</v>
      </c>
      <c r="CD667" s="166">
        <f t="shared" si="1002"/>
        <v>0</v>
      </c>
      <c r="CE667" s="164"/>
      <c r="CF667" s="165"/>
      <c r="CG667" s="72">
        <f t="shared" si="967"/>
        <v>0</v>
      </c>
      <c r="CH667" s="168"/>
      <c r="CI667" s="168"/>
      <c r="CJ667" s="168"/>
      <c r="CK667" s="168"/>
      <c r="CL667" s="164"/>
      <c r="CM667" s="167"/>
      <c r="CN667" s="168"/>
      <c r="CO667" s="219"/>
      <c r="CP667" s="220">
        <f t="shared" si="968"/>
        <v>157.15559999999999</v>
      </c>
      <c r="CQ667" s="458"/>
      <c r="CR667" s="56"/>
    </row>
    <row r="668" spans="1:97" s="3" customFormat="1" ht="15" customHeight="1">
      <c r="A668" s="41" t="s">
        <v>1581</v>
      </c>
      <c r="B668" s="551" t="s">
        <v>1582</v>
      </c>
      <c r="C668" s="6" t="s">
        <v>1556</v>
      </c>
      <c r="D668" s="388" t="s">
        <v>1538</v>
      </c>
      <c r="E668" s="43">
        <v>184</v>
      </c>
      <c r="F668" s="554"/>
      <c r="G668" s="6" t="s">
        <v>45</v>
      </c>
      <c r="H668" s="191">
        <v>509875</v>
      </c>
      <c r="I668" s="374">
        <v>2000</v>
      </c>
      <c r="J668" s="555">
        <v>2.5000000000000001E-2</v>
      </c>
      <c r="K668" s="72">
        <f t="shared" si="969"/>
        <v>50</v>
      </c>
      <c r="L668" s="166">
        <f t="shared" si="1003"/>
        <v>10</v>
      </c>
      <c r="M668" s="73">
        <v>40</v>
      </c>
      <c r="N668" s="147"/>
      <c r="O668" s="260">
        <f t="shared" si="971"/>
        <v>0</v>
      </c>
      <c r="P668" s="374">
        <v>10000</v>
      </c>
      <c r="Q668" s="56"/>
      <c r="R668" s="166">
        <f t="shared" si="978"/>
        <v>0</v>
      </c>
      <c r="S668" s="166">
        <f t="shared" si="979"/>
        <v>0</v>
      </c>
      <c r="T668" s="73">
        <v>175</v>
      </c>
      <c r="U668" s="556"/>
      <c r="V668" s="572">
        <f t="shared" si="980"/>
        <v>-175</v>
      </c>
      <c r="W668" s="374">
        <v>10000</v>
      </c>
      <c r="X668" s="47"/>
      <c r="Y668" s="559">
        <f t="shared" si="981"/>
        <v>0</v>
      </c>
      <c r="Z668" s="560">
        <f t="shared" si="982"/>
        <v>0</v>
      </c>
      <c r="AA668" s="73"/>
      <c r="AB668" s="204"/>
      <c r="AC668" s="206">
        <f t="shared" si="983"/>
        <v>0</v>
      </c>
      <c r="AD668" s="374">
        <v>10000</v>
      </c>
      <c r="AE668" s="47"/>
      <c r="AF668" s="560">
        <f t="shared" si="984"/>
        <v>0</v>
      </c>
      <c r="AG668" s="560">
        <f t="shared" si="985"/>
        <v>0</v>
      </c>
      <c r="AH668" s="117"/>
      <c r="AI668" s="204"/>
      <c r="AJ668" s="561">
        <f t="shared" si="972"/>
        <v>0</v>
      </c>
      <c r="AK668" s="374">
        <v>10000</v>
      </c>
      <c r="AL668" s="47"/>
      <c r="AM668" s="560">
        <f t="shared" si="986"/>
        <v>0</v>
      </c>
      <c r="AN668" s="141">
        <f t="shared" si="987"/>
        <v>0</v>
      </c>
      <c r="AO668" s="117"/>
      <c r="AP668" s="204"/>
      <c r="AQ668" s="206">
        <f t="shared" si="973"/>
        <v>0</v>
      </c>
      <c r="AR668" s="374">
        <v>10000</v>
      </c>
      <c r="AS668" s="99">
        <v>2.8063500000000002E-2</v>
      </c>
      <c r="AT668" s="141">
        <f t="shared" si="988"/>
        <v>280.63499999999999</v>
      </c>
      <c r="AU668" s="560">
        <f t="shared" si="989"/>
        <v>84.1905</v>
      </c>
      <c r="AV668" s="122"/>
      <c r="AW668" s="149"/>
      <c r="AX668" s="561">
        <f t="shared" si="974"/>
        <v>196.44450000000001</v>
      </c>
      <c r="AY668" s="255">
        <v>0</v>
      </c>
      <c r="AZ668" s="6">
        <v>2.9747309999999999E-2</v>
      </c>
      <c r="BA668" s="141">
        <f t="shared" si="990"/>
        <v>0</v>
      </c>
      <c r="BB668" s="141">
        <f t="shared" si="991"/>
        <v>0</v>
      </c>
      <c r="BC668" s="142"/>
      <c r="BD668" s="204"/>
      <c r="BE668" s="206">
        <f t="shared" si="992"/>
        <v>0</v>
      </c>
      <c r="BF668" s="255">
        <v>0</v>
      </c>
      <c r="BG668" s="6">
        <v>3.15321E-2</v>
      </c>
      <c r="BH668" s="166">
        <f t="shared" si="993"/>
        <v>0</v>
      </c>
      <c r="BI668" s="166">
        <f t="shared" si="994"/>
        <v>0</v>
      </c>
      <c r="BJ668" s="164">
        <v>0</v>
      </c>
      <c r="BK668" s="165"/>
      <c r="BL668" s="260">
        <f t="shared" si="975"/>
        <v>0</v>
      </c>
      <c r="BM668" s="255">
        <v>0</v>
      </c>
      <c r="BN668" s="56">
        <v>3.3613270000000001E-2</v>
      </c>
      <c r="BO668" s="166">
        <f t="shared" si="995"/>
        <v>0</v>
      </c>
      <c r="BP668" s="166">
        <f t="shared" si="996"/>
        <v>0</v>
      </c>
      <c r="BQ668" s="164"/>
      <c r="BR668" s="147"/>
      <c r="BS668" s="166">
        <f t="shared" si="976"/>
        <v>0</v>
      </c>
      <c r="BT668" s="255">
        <v>0</v>
      </c>
      <c r="BU668" s="56">
        <v>3.5764999999999998E-2</v>
      </c>
      <c r="BV668" s="166">
        <f t="shared" si="997"/>
        <v>0</v>
      </c>
      <c r="BW668" s="166">
        <f t="shared" si="998"/>
        <v>0</v>
      </c>
      <c r="BX668" s="253"/>
      <c r="BY668" s="165"/>
      <c r="BZ668" s="166">
        <f t="shared" si="977"/>
        <v>0</v>
      </c>
      <c r="CA668" s="255">
        <v>0</v>
      </c>
      <c r="CB668" s="56">
        <v>3.7909999999999999E-2</v>
      </c>
      <c r="CC668" s="168">
        <f t="shared" si="1001"/>
        <v>0</v>
      </c>
      <c r="CD668" s="166">
        <f t="shared" si="1002"/>
        <v>0</v>
      </c>
      <c r="CE668" s="164"/>
      <c r="CF668" s="165"/>
      <c r="CG668" s="72">
        <f t="shared" si="967"/>
        <v>0</v>
      </c>
      <c r="CH668" s="168"/>
      <c r="CI668" s="168"/>
      <c r="CJ668" s="168"/>
      <c r="CK668" s="168"/>
      <c r="CL668" s="164"/>
      <c r="CM668" s="167"/>
      <c r="CN668" s="168"/>
      <c r="CO668" s="219"/>
      <c r="CP668" s="220">
        <f t="shared" si="968"/>
        <v>21.444500000000005</v>
      </c>
      <c r="CQ668" s="458"/>
      <c r="CR668" s="56"/>
    </row>
    <row r="669" spans="1:97" s="3" customFormat="1" ht="15" customHeight="1">
      <c r="A669" s="41" t="s">
        <v>1583</v>
      </c>
      <c r="B669" s="551" t="s">
        <v>1567</v>
      </c>
      <c r="C669" s="6" t="s">
        <v>1556</v>
      </c>
      <c r="D669" s="388" t="s">
        <v>1538</v>
      </c>
      <c r="E669" s="43">
        <v>189</v>
      </c>
      <c r="F669" s="554"/>
      <c r="G669" s="6" t="s">
        <v>375</v>
      </c>
      <c r="H669" s="191">
        <v>509089</v>
      </c>
      <c r="I669" s="374">
        <v>5000</v>
      </c>
      <c r="J669" s="555">
        <v>2.5000000000000001E-2</v>
      </c>
      <c r="K669" s="72">
        <f t="shared" si="969"/>
        <v>125</v>
      </c>
      <c r="L669" s="166">
        <f t="shared" si="1003"/>
        <v>25</v>
      </c>
      <c r="M669" s="73">
        <v>100</v>
      </c>
      <c r="N669" s="147"/>
      <c r="O669" s="260">
        <f t="shared" si="971"/>
        <v>0</v>
      </c>
      <c r="P669" s="374">
        <v>17500</v>
      </c>
      <c r="Q669" s="56"/>
      <c r="R669" s="166">
        <f t="shared" si="978"/>
        <v>0</v>
      </c>
      <c r="S669" s="166">
        <f t="shared" si="979"/>
        <v>0</v>
      </c>
      <c r="T669" s="73"/>
      <c r="U669" s="556"/>
      <c r="V669" s="557">
        <f t="shared" si="980"/>
        <v>0</v>
      </c>
      <c r="W669" s="374">
        <v>17500</v>
      </c>
      <c r="X669" s="47"/>
      <c r="Y669" s="559">
        <f t="shared" si="981"/>
        <v>0</v>
      </c>
      <c r="Z669" s="560">
        <f t="shared" si="982"/>
        <v>0</v>
      </c>
      <c r="AA669" s="73"/>
      <c r="AB669" s="204"/>
      <c r="AC669" s="206">
        <f t="shared" si="983"/>
        <v>0</v>
      </c>
      <c r="AD669" s="374">
        <v>17500</v>
      </c>
      <c r="AE669" s="47"/>
      <c r="AF669" s="560">
        <f t="shared" si="984"/>
        <v>0</v>
      </c>
      <c r="AG669" s="560">
        <f t="shared" si="985"/>
        <v>0</v>
      </c>
      <c r="AH669" s="117"/>
      <c r="AI669" s="204"/>
      <c r="AJ669" s="561">
        <f t="shared" si="972"/>
        <v>0</v>
      </c>
      <c r="AK669" s="374">
        <v>17500</v>
      </c>
      <c r="AL669" s="47"/>
      <c r="AM669" s="560">
        <f t="shared" si="986"/>
        <v>0</v>
      </c>
      <c r="AN669" s="141">
        <f t="shared" si="987"/>
        <v>0</v>
      </c>
      <c r="AO669" s="117"/>
      <c r="AP669" s="204"/>
      <c r="AQ669" s="206">
        <f t="shared" si="973"/>
        <v>0</v>
      </c>
      <c r="AR669" s="374">
        <v>17500</v>
      </c>
      <c r="AS669" s="99">
        <v>2.8063500000000002E-2</v>
      </c>
      <c r="AT669" s="141">
        <f t="shared" si="988"/>
        <v>491.11125000000004</v>
      </c>
      <c r="AU669" s="560">
        <f>AS669*17500</f>
        <v>491.11125000000004</v>
      </c>
      <c r="AV669" s="122"/>
      <c r="AW669" s="149"/>
      <c r="AX669" s="561">
        <f t="shared" si="974"/>
        <v>0</v>
      </c>
      <c r="AY669" s="151">
        <v>2100</v>
      </c>
      <c r="AZ669" s="102"/>
      <c r="BA669" s="141">
        <f t="shared" si="990"/>
        <v>0</v>
      </c>
      <c r="BB669" s="141">
        <f t="shared" si="991"/>
        <v>0</v>
      </c>
      <c r="BC669" s="142"/>
      <c r="BD669" s="204"/>
      <c r="BE669" s="206">
        <f t="shared" si="992"/>
        <v>0</v>
      </c>
      <c r="BF669" s="151">
        <v>2100</v>
      </c>
      <c r="BG669" s="356">
        <v>1.26128E-2</v>
      </c>
      <c r="BH669" s="166">
        <f t="shared" si="993"/>
        <v>26.486879999999999</v>
      </c>
      <c r="BI669" s="166">
        <f>BG669*BF669</f>
        <v>26.486879999999999</v>
      </c>
      <c r="BJ669" s="164">
        <v>0</v>
      </c>
      <c r="BK669" s="165"/>
      <c r="BL669" s="260">
        <f t="shared" si="975"/>
        <v>0</v>
      </c>
      <c r="BM669" s="151">
        <v>2100</v>
      </c>
      <c r="BN669" s="356"/>
      <c r="BO669" s="166">
        <f t="shared" si="995"/>
        <v>0</v>
      </c>
      <c r="BP669" s="166">
        <f t="shared" si="996"/>
        <v>0</v>
      </c>
      <c r="BQ669" s="164"/>
      <c r="BR669" s="147"/>
      <c r="BS669" s="166">
        <f t="shared" si="976"/>
        <v>0</v>
      </c>
      <c r="BT669" s="151">
        <v>2100</v>
      </c>
      <c r="BU669" s="356">
        <v>6.0099999999999997E-4</v>
      </c>
      <c r="BV669" s="166">
        <f t="shared" si="997"/>
        <v>1.2621</v>
      </c>
      <c r="BW669" s="166"/>
      <c r="BX669" s="164">
        <v>1.2621</v>
      </c>
      <c r="BY669" s="165"/>
      <c r="BZ669" s="260">
        <f t="shared" si="977"/>
        <v>0</v>
      </c>
      <c r="CA669" s="151">
        <v>2100</v>
      </c>
      <c r="CB669" s="56">
        <v>6.3681999999999996E-4</v>
      </c>
      <c r="CC669" s="168">
        <f t="shared" si="1001"/>
        <v>1.3373219999999999</v>
      </c>
      <c r="CD669" s="166"/>
      <c r="CE669" s="164">
        <v>1.34</v>
      </c>
      <c r="CF669" s="165"/>
      <c r="CG669" s="72">
        <f t="shared" si="967"/>
        <v>-2.6780000000001802E-3</v>
      </c>
      <c r="CH669" s="168"/>
      <c r="CI669" s="168"/>
      <c r="CJ669" s="168"/>
      <c r="CK669" s="168"/>
      <c r="CL669" s="164"/>
      <c r="CM669" s="167"/>
      <c r="CN669" s="168"/>
      <c r="CO669" s="219"/>
      <c r="CP669" s="220">
        <f t="shared" si="968"/>
        <v>-2.6780000000001802E-3</v>
      </c>
      <c r="CQ669" s="458"/>
      <c r="CR669" s="56"/>
      <c r="CS669" s="228"/>
    </row>
    <row r="670" spans="1:97" s="3" customFormat="1" ht="15" customHeight="1">
      <c r="A670" s="41" t="s">
        <v>3635</v>
      </c>
      <c r="B670" s="6" t="s">
        <v>1564</v>
      </c>
      <c r="C670" s="6" t="s">
        <v>1556</v>
      </c>
      <c r="D670" s="388" t="s">
        <v>1538</v>
      </c>
      <c r="E670" s="43">
        <v>208</v>
      </c>
      <c r="F670" s="56"/>
      <c r="G670" s="6" t="s">
        <v>45</v>
      </c>
      <c r="H670" s="191"/>
      <c r="I670" s="151"/>
      <c r="J670" s="555">
        <v>2.5000000000000001E-2</v>
      </c>
      <c r="K670" s="72">
        <f t="shared" si="969"/>
        <v>0</v>
      </c>
      <c r="L670" s="166">
        <f t="shared" si="1003"/>
        <v>0</v>
      </c>
      <c r="M670" s="73"/>
      <c r="N670" s="147"/>
      <c r="O670" s="260">
        <f t="shared" si="971"/>
        <v>0</v>
      </c>
      <c r="P670" s="151">
        <v>92500</v>
      </c>
      <c r="Q670" s="56"/>
      <c r="R670" s="166">
        <f t="shared" si="978"/>
        <v>0</v>
      </c>
      <c r="S670" s="166">
        <f t="shared" si="979"/>
        <v>0</v>
      </c>
      <c r="T670" s="73"/>
      <c r="U670" s="556"/>
      <c r="V670" s="557">
        <f t="shared" si="980"/>
        <v>0</v>
      </c>
      <c r="W670" s="151">
        <v>92500</v>
      </c>
      <c r="X670" s="47">
        <v>2.5000000000000001E-2</v>
      </c>
      <c r="Y670" s="559">
        <f t="shared" si="981"/>
        <v>2312.5</v>
      </c>
      <c r="Z670" s="560">
        <f t="shared" si="982"/>
        <v>693.75</v>
      </c>
      <c r="AA670" s="73"/>
      <c r="AB670" s="204"/>
      <c r="AC670" s="206">
        <f t="shared" si="983"/>
        <v>1618.75</v>
      </c>
      <c r="AD670" s="151">
        <v>92500</v>
      </c>
      <c r="AE670" s="47">
        <v>2.5000000000000001E-2</v>
      </c>
      <c r="AF670" s="560">
        <f t="shared" si="984"/>
        <v>2312.5</v>
      </c>
      <c r="AG670" s="560">
        <f t="shared" si="985"/>
        <v>693.75</v>
      </c>
      <c r="AH670" s="117"/>
      <c r="AI670" s="204"/>
      <c r="AJ670" s="561">
        <f t="shared" si="972"/>
        <v>1618.75</v>
      </c>
      <c r="AK670" s="151">
        <v>92500</v>
      </c>
      <c r="AL670" s="47">
        <v>2.6474999999999999E-2</v>
      </c>
      <c r="AM670" s="560">
        <f t="shared" si="986"/>
        <v>2448.9375</v>
      </c>
      <c r="AN670" s="141">
        <f t="shared" si="987"/>
        <v>734.68124999999998</v>
      </c>
      <c r="AO670" s="117"/>
      <c r="AP670" s="204"/>
      <c r="AQ670" s="206">
        <f t="shared" si="973"/>
        <v>1714.2562499999999</v>
      </c>
      <c r="AR670" s="151">
        <v>92500</v>
      </c>
      <c r="AS670" s="99">
        <v>2.8063500000000002E-2</v>
      </c>
      <c r="AT670" s="141">
        <f t="shared" si="988"/>
        <v>2595.8737500000002</v>
      </c>
      <c r="AU670" s="560">
        <f t="shared" si="989"/>
        <v>778.76212500000008</v>
      </c>
      <c r="AV670" s="122"/>
      <c r="AW670" s="149"/>
      <c r="AX670" s="561">
        <f t="shared" si="974"/>
        <v>1817.111625</v>
      </c>
      <c r="AY670" s="255">
        <v>0</v>
      </c>
      <c r="AZ670" s="6">
        <v>2.9747309999999999E-2</v>
      </c>
      <c r="BA670" s="141">
        <f t="shared" si="990"/>
        <v>0</v>
      </c>
      <c r="BB670" s="141">
        <f t="shared" si="991"/>
        <v>0</v>
      </c>
      <c r="BC670" s="142"/>
      <c r="BD670" s="204"/>
      <c r="BE670" s="206">
        <f t="shared" si="992"/>
        <v>0</v>
      </c>
      <c r="BF670" s="255">
        <v>0</v>
      </c>
      <c r="BG670" s="6">
        <v>3.15321E-2</v>
      </c>
      <c r="BH670" s="166">
        <f t="shared" si="993"/>
        <v>0</v>
      </c>
      <c r="BI670" s="166">
        <f t="shared" si="994"/>
        <v>0</v>
      </c>
      <c r="BJ670" s="164"/>
      <c r="BK670" s="165"/>
      <c r="BL670" s="166">
        <f t="shared" si="975"/>
        <v>0</v>
      </c>
      <c r="BM670" s="255">
        <v>0</v>
      </c>
      <c r="BN670" s="56">
        <v>3.3613270000000001E-2</v>
      </c>
      <c r="BO670" s="166">
        <f t="shared" si="995"/>
        <v>0</v>
      </c>
      <c r="BP670" s="166">
        <f t="shared" si="996"/>
        <v>0</v>
      </c>
      <c r="BQ670" s="164"/>
      <c r="BR670" s="147"/>
      <c r="BS670" s="166">
        <f t="shared" si="976"/>
        <v>0</v>
      </c>
      <c r="BT670" s="255">
        <v>0</v>
      </c>
      <c r="BU670" s="56">
        <v>3.5764999999999998E-2</v>
      </c>
      <c r="BV670" s="166">
        <f t="shared" si="997"/>
        <v>0</v>
      </c>
      <c r="BW670" s="166">
        <f t="shared" si="998"/>
        <v>0</v>
      </c>
      <c r="BX670" s="253"/>
      <c r="BY670" s="165"/>
      <c r="BZ670" s="166">
        <f t="shared" si="977"/>
        <v>0</v>
      </c>
      <c r="CA670" s="255">
        <v>0</v>
      </c>
      <c r="CB670" s="56">
        <v>3.7909999999999999E-2</v>
      </c>
      <c r="CC670" s="168">
        <f t="shared" si="1001"/>
        <v>0</v>
      </c>
      <c r="CD670" s="166">
        <f t="shared" si="1002"/>
        <v>0</v>
      </c>
      <c r="CE670" s="164"/>
      <c r="CF670" s="165"/>
      <c r="CG670" s="72">
        <f t="shared" si="967"/>
        <v>0</v>
      </c>
      <c r="CH670" s="168"/>
      <c r="CI670" s="168"/>
      <c r="CJ670" s="168"/>
      <c r="CK670" s="168"/>
      <c r="CL670" s="164"/>
      <c r="CM670" s="167"/>
      <c r="CN670" s="168"/>
      <c r="CO670" s="219"/>
      <c r="CP670" s="220">
        <f t="shared" si="968"/>
        <v>6768.8678749999999</v>
      </c>
      <c r="CQ670" s="458"/>
      <c r="CR670" s="56"/>
    </row>
    <row r="671" spans="1:97" s="3" customFormat="1" ht="15" customHeight="1">
      <c r="A671" s="41" t="s">
        <v>1584</v>
      </c>
      <c r="B671" s="551" t="s">
        <v>1585</v>
      </c>
      <c r="C671" s="6" t="s">
        <v>1556</v>
      </c>
      <c r="D671" s="388" t="s">
        <v>1538</v>
      </c>
      <c r="E671" s="43">
        <v>242</v>
      </c>
      <c r="F671" s="6"/>
      <c r="G671" s="41" t="s">
        <v>41</v>
      </c>
      <c r="H671" s="191">
        <v>509102</v>
      </c>
      <c r="I671" s="374">
        <v>706100</v>
      </c>
      <c r="J671" s="555">
        <v>2.5000000000000001E-2</v>
      </c>
      <c r="K671" s="72">
        <f t="shared" si="969"/>
        <v>17652.5</v>
      </c>
      <c r="L671" s="166">
        <f t="shared" si="1003"/>
        <v>3530.5</v>
      </c>
      <c r="M671" s="73">
        <v>14122</v>
      </c>
      <c r="N671" s="147"/>
      <c r="O671" s="260">
        <f t="shared" si="971"/>
        <v>0</v>
      </c>
      <c r="P671" s="570">
        <v>2247000</v>
      </c>
      <c r="Q671" s="56">
        <v>2.5000000000000001E-2</v>
      </c>
      <c r="R671" s="166">
        <f t="shared" si="978"/>
        <v>56175</v>
      </c>
      <c r="S671" s="166">
        <f t="shared" si="979"/>
        <v>16852.5</v>
      </c>
      <c r="T671" s="73">
        <v>39585</v>
      </c>
      <c r="U671" s="556"/>
      <c r="V671" s="557">
        <f t="shared" si="980"/>
        <v>-262.5</v>
      </c>
      <c r="W671" s="374">
        <v>2262000</v>
      </c>
      <c r="X671" s="47">
        <v>2.5000000000000001E-2</v>
      </c>
      <c r="Y671" s="559">
        <f t="shared" si="981"/>
        <v>56550</v>
      </c>
      <c r="Z671" s="560">
        <f t="shared" si="982"/>
        <v>16965</v>
      </c>
      <c r="AA671" s="73">
        <v>39585</v>
      </c>
      <c r="AB671" s="204">
        <v>39585</v>
      </c>
      <c r="AC671" s="206">
        <f t="shared" si="983"/>
        <v>0</v>
      </c>
      <c r="AD671" s="374">
        <v>2262000</v>
      </c>
      <c r="AE671" s="47">
        <v>2.5000000000000001E-2</v>
      </c>
      <c r="AF671" s="560">
        <f t="shared" si="984"/>
        <v>56550</v>
      </c>
      <c r="AG671" s="560">
        <f t="shared" si="985"/>
        <v>16965</v>
      </c>
      <c r="AH671" s="117">
        <v>39585</v>
      </c>
      <c r="AI671" s="204">
        <v>39585</v>
      </c>
      <c r="AJ671" s="561">
        <f t="shared" si="972"/>
        <v>0</v>
      </c>
      <c r="AK671" s="374">
        <v>2262000</v>
      </c>
      <c r="AL671" s="47">
        <v>2.6474999999999999E-2</v>
      </c>
      <c r="AM671" s="560">
        <f t="shared" si="986"/>
        <v>59886.45</v>
      </c>
      <c r="AN671" s="141">
        <f t="shared" si="987"/>
        <v>17965.934999999998</v>
      </c>
      <c r="AO671" s="117">
        <v>41920.519999999997</v>
      </c>
      <c r="AP671" s="204">
        <v>41920.519999999997</v>
      </c>
      <c r="AQ671" s="206">
        <f t="shared" si="973"/>
        <v>-4.9999999973806553E-3</v>
      </c>
      <c r="AR671" s="374">
        <v>2262000</v>
      </c>
      <c r="AS671" s="99">
        <v>2.8063500000000002E-2</v>
      </c>
      <c r="AT671" s="141">
        <f t="shared" si="988"/>
        <v>63479.637000000002</v>
      </c>
      <c r="AU671" s="560">
        <f t="shared" si="989"/>
        <v>19043.891100000001</v>
      </c>
      <c r="AV671" s="122">
        <v>44435.75</v>
      </c>
      <c r="AW671" s="149">
        <v>44435.75</v>
      </c>
      <c r="AX671" s="561">
        <f t="shared" si="974"/>
        <v>-4.0999999982886948E-3</v>
      </c>
      <c r="AY671" s="151">
        <v>3388600</v>
      </c>
      <c r="AZ671" s="6">
        <v>2.9747309999999999E-2</v>
      </c>
      <c r="BA671" s="141">
        <f t="shared" si="990"/>
        <v>100801.734666</v>
      </c>
      <c r="BB671" s="141">
        <f t="shared" si="991"/>
        <v>30240.5203998</v>
      </c>
      <c r="BC671" s="142">
        <v>70561.22</v>
      </c>
      <c r="BD671" s="204">
        <v>70561.899999999994</v>
      </c>
      <c r="BE671" s="206">
        <f t="shared" si="992"/>
        <v>-5.7338000042364001E-3</v>
      </c>
      <c r="BF671" s="151">
        <v>3388600</v>
      </c>
      <c r="BG671" s="6">
        <v>3.15321E-2</v>
      </c>
      <c r="BH671" s="166">
        <f t="shared" si="993"/>
        <v>106849.67406</v>
      </c>
      <c r="BI671" s="166">
        <f t="shared" si="994"/>
        <v>32054.902217999999</v>
      </c>
      <c r="BJ671" s="164">
        <v>74794.771842000002</v>
      </c>
      <c r="BK671" s="165">
        <v>74794.77</v>
      </c>
      <c r="BL671" s="260">
        <f t="shared" si="975"/>
        <v>0</v>
      </c>
      <c r="BM671" s="151">
        <v>3388600</v>
      </c>
      <c r="BN671" s="56">
        <v>3.3613270000000001E-2</v>
      </c>
      <c r="BO671" s="166">
        <f t="shared" si="995"/>
        <v>113901.926722</v>
      </c>
      <c r="BP671" s="166">
        <f t="shared" si="996"/>
        <v>34170.578016599997</v>
      </c>
      <c r="BQ671" s="164">
        <v>79731.3487054</v>
      </c>
      <c r="BR671" s="147"/>
      <c r="BS671" s="260">
        <f t="shared" si="976"/>
        <v>0</v>
      </c>
      <c r="BT671" s="151">
        <v>3388600</v>
      </c>
      <c r="BU671" s="56">
        <v>3.5764999999999998E-2</v>
      </c>
      <c r="BV671" s="166">
        <f t="shared" si="997"/>
        <v>121193.27899999999</v>
      </c>
      <c r="BW671" s="166">
        <f t="shared" si="998"/>
        <v>36357.983699999997</v>
      </c>
      <c r="BX671" s="164">
        <v>84835.295299999998</v>
      </c>
      <c r="BY671" s="165"/>
      <c r="BZ671" s="260">
        <f t="shared" si="977"/>
        <v>0</v>
      </c>
      <c r="CA671" s="151">
        <v>3388600</v>
      </c>
      <c r="CB671" s="56">
        <v>3.7909999999999999E-2</v>
      </c>
      <c r="CC671" s="168">
        <f t="shared" si="1001"/>
        <v>128461.826</v>
      </c>
      <c r="CD671" s="166">
        <f t="shared" si="1002"/>
        <v>38538.5478</v>
      </c>
      <c r="CE671" s="164">
        <v>89923.99</v>
      </c>
      <c r="CF671" s="165"/>
      <c r="CG671" s="72">
        <f t="shared" si="967"/>
        <v>-0.71180000000458676</v>
      </c>
      <c r="CH671" s="168"/>
      <c r="CI671" s="168"/>
      <c r="CJ671" s="168"/>
      <c r="CK671" s="168"/>
      <c r="CL671" s="164"/>
      <c r="CM671" s="167"/>
      <c r="CN671" s="168"/>
      <c r="CO671" s="219"/>
      <c r="CP671" s="220">
        <f t="shared" si="968"/>
        <v>-263.22663380000449</v>
      </c>
      <c r="CQ671" s="458"/>
      <c r="CR671" s="56"/>
      <c r="CS671" s="228"/>
    </row>
    <row r="672" spans="1:97" s="3" customFormat="1" ht="15" customHeight="1">
      <c r="A672" s="41" t="s">
        <v>1586</v>
      </c>
      <c r="B672" s="6" t="s">
        <v>1587</v>
      </c>
      <c r="C672" s="6" t="s">
        <v>1556</v>
      </c>
      <c r="D672" s="388" t="s">
        <v>1538</v>
      </c>
      <c r="E672" s="43">
        <v>246</v>
      </c>
      <c r="F672" s="6"/>
      <c r="G672" s="6" t="s">
        <v>45</v>
      </c>
      <c r="H672" s="191">
        <v>509104</v>
      </c>
      <c r="I672" s="374">
        <v>72660</v>
      </c>
      <c r="J672" s="555">
        <v>2.5000000000000001E-2</v>
      </c>
      <c r="K672" s="72">
        <f t="shared" si="969"/>
        <v>1816.5</v>
      </c>
      <c r="L672" s="166">
        <f t="shared" si="1003"/>
        <v>363.3</v>
      </c>
      <c r="M672" s="73">
        <v>1453.2</v>
      </c>
      <c r="N672" s="147">
        <v>1453.2</v>
      </c>
      <c r="O672" s="260">
        <f t="shared" si="971"/>
        <v>0</v>
      </c>
      <c r="P672" s="374">
        <v>196000</v>
      </c>
      <c r="Q672" s="56">
        <v>2.5000000000000001E-2</v>
      </c>
      <c r="R672" s="166">
        <f t="shared" si="978"/>
        <v>4900</v>
      </c>
      <c r="S672" s="166">
        <f t="shared" si="979"/>
        <v>1470</v>
      </c>
      <c r="T672" s="73">
        <v>3430</v>
      </c>
      <c r="U672" s="556"/>
      <c r="V672" s="557">
        <f t="shared" si="980"/>
        <v>0</v>
      </c>
      <c r="W672" s="374">
        <v>196000</v>
      </c>
      <c r="X672" s="47">
        <v>2.5000000000000001E-2</v>
      </c>
      <c r="Y672" s="559">
        <f t="shared" si="981"/>
        <v>4900</v>
      </c>
      <c r="Z672" s="560">
        <f t="shared" si="982"/>
        <v>1470</v>
      </c>
      <c r="AA672" s="73">
        <v>3430</v>
      </c>
      <c r="AB672" s="204">
        <v>3430</v>
      </c>
      <c r="AC672" s="206">
        <f t="shared" si="983"/>
        <v>0</v>
      </c>
      <c r="AD672" s="374">
        <v>196000</v>
      </c>
      <c r="AE672" s="47">
        <v>2.5000000000000001E-2</v>
      </c>
      <c r="AF672" s="560">
        <f t="shared" si="984"/>
        <v>4900</v>
      </c>
      <c r="AG672" s="560">
        <f t="shared" si="985"/>
        <v>1470</v>
      </c>
      <c r="AH672" s="117">
        <v>3430</v>
      </c>
      <c r="AI672" s="204">
        <v>3430</v>
      </c>
      <c r="AJ672" s="561">
        <f t="shared" si="972"/>
        <v>0</v>
      </c>
      <c r="AK672" s="374">
        <v>196000</v>
      </c>
      <c r="AL672" s="47">
        <v>2.6474999999999999E-2</v>
      </c>
      <c r="AM672" s="560">
        <f t="shared" si="986"/>
        <v>5189.0999999999995</v>
      </c>
      <c r="AN672" s="141">
        <f t="shared" si="987"/>
        <v>1556.7299999999998</v>
      </c>
      <c r="AO672" s="117">
        <v>3632.37</v>
      </c>
      <c r="AP672" s="204">
        <v>3632.37</v>
      </c>
      <c r="AQ672" s="206">
        <f t="shared" si="973"/>
        <v>0</v>
      </c>
      <c r="AR672" s="374">
        <v>196000</v>
      </c>
      <c r="AS672" s="99">
        <v>2.8063500000000002E-2</v>
      </c>
      <c r="AT672" s="141">
        <f t="shared" si="988"/>
        <v>5500.4459999999999</v>
      </c>
      <c r="AU672" s="560">
        <f t="shared" si="989"/>
        <v>1650.1337999999998</v>
      </c>
      <c r="AV672" s="122">
        <v>3850.31</v>
      </c>
      <c r="AW672" s="149">
        <v>3850.31</v>
      </c>
      <c r="AX672" s="561">
        <f t="shared" si="974"/>
        <v>2.2000000003572495E-3</v>
      </c>
      <c r="AY672" s="373">
        <v>277600</v>
      </c>
      <c r="AZ672" s="356">
        <v>1.1898924E-2</v>
      </c>
      <c r="BA672" s="141">
        <f t="shared" si="990"/>
        <v>3303.1413023999999</v>
      </c>
      <c r="BB672" s="141"/>
      <c r="BC672" s="142">
        <v>2312.21</v>
      </c>
      <c r="BD672" s="204"/>
      <c r="BE672" s="206">
        <f t="shared" si="992"/>
        <v>990.93130239999982</v>
      </c>
      <c r="BF672" s="151">
        <v>292600</v>
      </c>
      <c r="BG672" s="356">
        <v>1.26128E-2</v>
      </c>
      <c r="BH672" s="166">
        <f t="shared" si="993"/>
        <v>3690.5052800000003</v>
      </c>
      <c r="BI672" s="166">
        <f>BG672*15000</f>
        <v>189.19200000000001</v>
      </c>
      <c r="BJ672" s="164">
        <v>3501.30528</v>
      </c>
      <c r="BK672" s="562"/>
      <c r="BL672" s="260">
        <f t="shared" si="975"/>
        <v>8.0000000002655725E-3</v>
      </c>
      <c r="BM672" s="151">
        <v>292600</v>
      </c>
      <c r="BN672" s="56">
        <v>1.3445308E-2</v>
      </c>
      <c r="BO672" s="166">
        <f t="shared" si="995"/>
        <v>3934.0971208000001</v>
      </c>
      <c r="BP672" s="166">
        <f>BN672*15000</f>
        <v>201.67962</v>
      </c>
      <c r="BQ672" s="164">
        <v>3732.4175008000002</v>
      </c>
      <c r="BR672" s="147"/>
      <c r="BS672" s="260">
        <f t="shared" si="976"/>
        <v>0</v>
      </c>
      <c r="BT672" s="151">
        <v>292600</v>
      </c>
      <c r="BU672" s="356">
        <v>1.4305999999999999E-2</v>
      </c>
      <c r="BV672" s="166">
        <f t="shared" si="997"/>
        <v>4185.9355999999998</v>
      </c>
      <c r="BW672" s="166">
        <f>BU672*15000</f>
        <v>214.58999999999997</v>
      </c>
      <c r="BX672" s="164">
        <v>3971.3456000000001</v>
      </c>
      <c r="BY672" s="165"/>
      <c r="BZ672" s="260">
        <f t="shared" si="977"/>
        <v>0</v>
      </c>
      <c r="CA672" s="151">
        <v>292600</v>
      </c>
      <c r="CB672" s="56">
        <v>1.5164E-2</v>
      </c>
      <c r="CC672" s="168">
        <f t="shared" si="1001"/>
        <v>4436.9863999999998</v>
      </c>
      <c r="CD672" s="166">
        <f>CB672*15000</f>
        <v>227.46</v>
      </c>
      <c r="CE672" s="164">
        <v>4209.55</v>
      </c>
      <c r="CF672" s="165"/>
      <c r="CG672" s="72">
        <f t="shared" si="967"/>
        <v>-2.3600000000442378E-2</v>
      </c>
      <c r="CH672" s="168"/>
      <c r="CI672" s="168"/>
      <c r="CJ672" s="168"/>
      <c r="CK672" s="168"/>
      <c r="CL672" s="164"/>
      <c r="CM672" s="167"/>
      <c r="CN672" s="168"/>
      <c r="CO672" s="219"/>
      <c r="CP672" s="220">
        <f t="shared" si="968"/>
        <v>990.9179024</v>
      </c>
      <c r="CQ672" s="458"/>
      <c r="CR672" s="56"/>
    </row>
    <row r="673" spans="1:97" s="3" customFormat="1">
      <c r="A673" s="41" t="s">
        <v>1588</v>
      </c>
      <c r="B673" s="6" t="s">
        <v>1589</v>
      </c>
      <c r="C673" s="6" t="s">
        <v>1556</v>
      </c>
      <c r="D673" s="388" t="s">
        <v>1538</v>
      </c>
      <c r="E673" s="43">
        <v>254</v>
      </c>
      <c r="F673" s="564"/>
      <c r="G673" s="6" t="s">
        <v>45</v>
      </c>
      <c r="H673" s="191">
        <v>509105</v>
      </c>
      <c r="I673" s="374"/>
      <c r="J673" s="555">
        <v>2.5000000000000001E-2</v>
      </c>
      <c r="K673" s="72"/>
      <c r="L673" s="166"/>
      <c r="M673" s="73"/>
      <c r="N673" s="147"/>
      <c r="O673" s="260">
        <f t="shared" si="971"/>
        <v>0</v>
      </c>
      <c r="P673" s="374">
        <v>264500</v>
      </c>
      <c r="Q673" s="56">
        <v>2.5000000000000001E-2</v>
      </c>
      <c r="R673" s="166">
        <f t="shared" si="978"/>
        <v>6612.5</v>
      </c>
      <c r="S673" s="166">
        <f t="shared" si="979"/>
        <v>1983.75</v>
      </c>
      <c r="T673" s="73"/>
      <c r="U673" s="556"/>
      <c r="V673" s="557">
        <f t="shared" si="980"/>
        <v>4628.75</v>
      </c>
      <c r="W673" s="374">
        <v>264500</v>
      </c>
      <c r="X673" s="47">
        <v>2.5000000000000001E-2</v>
      </c>
      <c r="Y673" s="559">
        <f t="shared" si="981"/>
        <v>6612.5</v>
      </c>
      <c r="Z673" s="560">
        <f t="shared" si="982"/>
        <v>1983.75</v>
      </c>
      <c r="AA673" s="73"/>
      <c r="AB673" s="204"/>
      <c r="AC673" s="206">
        <f t="shared" si="983"/>
        <v>4628.75</v>
      </c>
      <c r="AD673" s="374">
        <v>264500</v>
      </c>
      <c r="AE673" s="47">
        <v>2.5000000000000001E-2</v>
      </c>
      <c r="AF673" s="560">
        <f t="shared" si="984"/>
        <v>6612.5</v>
      </c>
      <c r="AG673" s="560">
        <f t="shared" si="985"/>
        <v>1983.75</v>
      </c>
      <c r="AH673" s="117"/>
      <c r="AI673" s="204"/>
      <c r="AJ673" s="561">
        <f t="shared" si="972"/>
        <v>4628.75</v>
      </c>
      <c r="AK673" s="374">
        <v>264500</v>
      </c>
      <c r="AL673" s="47">
        <v>2.6474999999999999E-2</v>
      </c>
      <c r="AM673" s="560">
        <f t="shared" si="986"/>
        <v>7002.6374999999998</v>
      </c>
      <c r="AN673" s="141">
        <f t="shared" si="987"/>
        <v>2100.7912499999998</v>
      </c>
      <c r="AO673" s="117">
        <v>21893.51</v>
      </c>
      <c r="AP673" s="204">
        <v>21893.51</v>
      </c>
      <c r="AQ673" s="206">
        <f t="shared" si="973"/>
        <v>-16991.66375</v>
      </c>
      <c r="AR673" s="374">
        <v>264500</v>
      </c>
      <c r="AS673" s="99">
        <v>2.8063500000000002E-2</v>
      </c>
      <c r="AT673" s="141">
        <f t="shared" si="988"/>
        <v>7422.7957500000002</v>
      </c>
      <c r="AU673" s="560">
        <f t="shared" si="989"/>
        <v>2226.8387250000001</v>
      </c>
      <c r="AV673" s="122"/>
      <c r="AW673" s="149"/>
      <c r="AX673" s="561">
        <f t="shared" si="974"/>
        <v>5195.9570249999997</v>
      </c>
      <c r="AY673" s="151">
        <v>277100</v>
      </c>
      <c r="AZ673" s="6">
        <v>2.9747309999999999E-2</v>
      </c>
      <c r="BA673" s="141">
        <f t="shared" si="990"/>
        <v>8242.9796009999991</v>
      </c>
      <c r="BB673" s="141">
        <f t="shared" si="991"/>
        <v>2472.8938802999996</v>
      </c>
      <c r="BC673" s="142"/>
      <c r="BD673" s="204"/>
      <c r="BE673" s="206">
        <f t="shared" si="992"/>
        <v>5770.085720699999</v>
      </c>
      <c r="BF673" s="151">
        <v>277100</v>
      </c>
      <c r="BG673" s="6">
        <v>3.15321E-2</v>
      </c>
      <c r="BH673" s="166">
        <f t="shared" si="993"/>
        <v>8737.5449100000005</v>
      </c>
      <c r="BI673" s="166">
        <f t="shared" si="994"/>
        <v>2621.263473</v>
      </c>
      <c r="BJ673" s="164"/>
      <c r="BK673" s="165"/>
      <c r="BL673" s="166">
        <f t="shared" si="975"/>
        <v>6116.2814370000006</v>
      </c>
      <c r="BM673" s="151">
        <v>277100</v>
      </c>
      <c r="BN673" s="56">
        <v>3.3613270000000001E-2</v>
      </c>
      <c r="BO673" s="166">
        <f t="shared" si="995"/>
        <v>9314.2371170000006</v>
      </c>
      <c r="BP673" s="166">
        <f t="shared" si="996"/>
        <v>2794.2711351000003</v>
      </c>
      <c r="BQ673" s="164">
        <v>6519.9659818999999</v>
      </c>
      <c r="BR673" s="147"/>
      <c r="BS673" s="260">
        <f t="shared" si="976"/>
        <v>0</v>
      </c>
      <c r="BT673" s="151">
        <v>277100</v>
      </c>
      <c r="BU673" s="56">
        <v>3.5764999999999998E-2</v>
      </c>
      <c r="BV673" s="166">
        <f t="shared" si="997"/>
        <v>9910.4814999999999</v>
      </c>
      <c r="BW673" s="166">
        <f t="shared" si="998"/>
        <v>2973.1444499999998</v>
      </c>
      <c r="BX673" s="164">
        <v>6928.0070500000002</v>
      </c>
      <c r="BY673" s="165"/>
      <c r="BZ673" s="260">
        <v>0</v>
      </c>
      <c r="CA673" s="151">
        <v>277100</v>
      </c>
      <c r="CB673" s="56">
        <v>3.7909999999999999E-2</v>
      </c>
      <c r="CC673" s="168">
        <f t="shared" si="1001"/>
        <v>10504.860999999999</v>
      </c>
      <c r="CD673" s="166">
        <f t="shared" si="1002"/>
        <v>3151.4582999999998</v>
      </c>
      <c r="CE673" s="164">
        <v>7353.46</v>
      </c>
      <c r="CF673" s="165"/>
      <c r="CG673" s="72">
        <f t="shared" si="967"/>
        <v>-5.7300000001305307E-2</v>
      </c>
      <c r="CH673" s="168"/>
      <c r="CI673" s="168"/>
      <c r="CJ673" s="168"/>
      <c r="CK673" s="168"/>
      <c r="CL673" s="164"/>
      <c r="CM673" s="167"/>
      <c r="CN673" s="168"/>
      <c r="CO673" s="219"/>
      <c r="CP673" s="220">
        <f t="shared" si="968"/>
        <v>13976.853132699998</v>
      </c>
      <c r="CQ673" s="458"/>
      <c r="CR673" s="56"/>
    </row>
    <row r="674" spans="1:97" s="3" customFormat="1">
      <c r="A674" s="565" t="s">
        <v>1590</v>
      </c>
      <c r="B674" s="6" t="s">
        <v>1591</v>
      </c>
      <c r="C674" s="6" t="s">
        <v>1556</v>
      </c>
      <c r="D674" s="388" t="s">
        <v>1538</v>
      </c>
      <c r="E674" s="43">
        <v>742</v>
      </c>
      <c r="F674" s="564"/>
      <c r="G674" s="6" t="s">
        <v>1539</v>
      </c>
      <c r="H674" s="550">
        <v>510504</v>
      </c>
      <c r="I674" s="99"/>
      <c r="J674" s="555">
        <v>2.5000000000000001E-2</v>
      </c>
      <c r="K674" s="72">
        <f t="shared" si="969"/>
        <v>0</v>
      </c>
      <c r="L674" s="166">
        <f t="shared" si="1003"/>
        <v>0</v>
      </c>
      <c r="M674" s="73"/>
      <c r="N674" s="147"/>
      <c r="O674" s="75">
        <f t="shared" si="971"/>
        <v>0</v>
      </c>
      <c r="P674" s="99"/>
      <c r="Q674" s="56">
        <v>2.5000000000000001E-2</v>
      </c>
      <c r="R674" s="166">
        <f t="shared" si="978"/>
        <v>0</v>
      </c>
      <c r="S674" s="166">
        <f t="shared" si="979"/>
        <v>0</v>
      </c>
      <c r="T674" s="73"/>
      <c r="U674" s="556"/>
      <c r="V674" s="572">
        <f t="shared" si="980"/>
        <v>0</v>
      </c>
      <c r="W674" s="99"/>
      <c r="X674" s="47">
        <v>2.5000000000000001E-2</v>
      </c>
      <c r="Y674" s="559">
        <f t="shared" si="981"/>
        <v>0</v>
      </c>
      <c r="Z674" s="560">
        <f t="shared" si="982"/>
        <v>0</v>
      </c>
      <c r="AA674" s="73"/>
      <c r="AB674" s="204"/>
      <c r="AC674" s="141">
        <f t="shared" si="983"/>
        <v>0</v>
      </c>
      <c r="AD674" s="99"/>
      <c r="AE674" s="47">
        <v>2.5000000000000001E-2</v>
      </c>
      <c r="AF674" s="560">
        <f t="shared" si="984"/>
        <v>0</v>
      </c>
      <c r="AG674" s="560">
        <f t="shared" si="985"/>
        <v>0</v>
      </c>
      <c r="AH674" s="117"/>
      <c r="AI674" s="204"/>
      <c r="AJ674" s="560">
        <f t="shared" si="972"/>
        <v>0</v>
      </c>
      <c r="AK674" s="99"/>
      <c r="AL674" s="47">
        <v>2.6474999999999999E-2</v>
      </c>
      <c r="AM674" s="560">
        <f t="shared" si="986"/>
        <v>0</v>
      </c>
      <c r="AN674" s="141">
        <f t="shared" si="987"/>
        <v>0</v>
      </c>
      <c r="AO674" s="117"/>
      <c r="AP674" s="204"/>
      <c r="AQ674" s="141">
        <f t="shared" si="973"/>
        <v>0</v>
      </c>
      <c r="AR674" s="99"/>
      <c r="AS674" s="99">
        <v>2.8063500000000002E-2</v>
      </c>
      <c r="AT674" s="141">
        <f t="shared" si="988"/>
        <v>0</v>
      </c>
      <c r="AU674" s="560">
        <f t="shared" si="989"/>
        <v>0</v>
      </c>
      <c r="AV674" s="122"/>
      <c r="AW674" s="143"/>
      <c r="AX674" s="561">
        <f t="shared" si="974"/>
        <v>0</v>
      </c>
      <c r="AY674" s="151">
        <v>10155300</v>
      </c>
      <c r="AZ674" s="6">
        <v>2.9747309999999999E-2</v>
      </c>
      <c r="BA674" s="141">
        <f t="shared" si="990"/>
        <v>302092.85724300001</v>
      </c>
      <c r="BB674" s="141">
        <f t="shared" si="991"/>
        <v>90627.857172899996</v>
      </c>
      <c r="BC674" s="142"/>
      <c r="BD674" s="204"/>
      <c r="BE674" s="206">
        <f t="shared" si="992"/>
        <v>211465.00007010001</v>
      </c>
      <c r="BF674" s="151">
        <v>10155300</v>
      </c>
      <c r="BG674" s="6">
        <v>3.15321E-2</v>
      </c>
      <c r="BH674" s="166">
        <f t="shared" si="993"/>
        <v>320217.93513</v>
      </c>
      <c r="BI674" s="166">
        <f t="shared" si="994"/>
        <v>96065.380538999991</v>
      </c>
      <c r="BJ674" s="164"/>
      <c r="BK674" s="165"/>
      <c r="BL674" s="260">
        <f t="shared" si="975"/>
        <v>224152.55459100002</v>
      </c>
      <c r="BM674" s="151">
        <v>10155300</v>
      </c>
      <c r="BN674" s="56">
        <v>3.3613270000000001E-2</v>
      </c>
      <c r="BO674" s="166">
        <f t="shared" si="995"/>
        <v>341352.84083100001</v>
      </c>
      <c r="BP674" s="166">
        <f t="shared" si="996"/>
        <v>102405.85224930001</v>
      </c>
      <c r="BQ674" s="164">
        <v>238946.98858169999</v>
      </c>
      <c r="BR674" s="147"/>
      <c r="BS674" s="260">
        <f t="shared" si="976"/>
        <v>0</v>
      </c>
      <c r="BT674" s="151">
        <v>10155300</v>
      </c>
      <c r="BU674" s="56">
        <v>3.5764999999999998E-2</v>
      </c>
      <c r="BV674" s="166">
        <f t="shared" si="997"/>
        <v>363204.30449999997</v>
      </c>
      <c r="BW674" s="166">
        <f t="shared" si="998"/>
        <v>108961.29134999998</v>
      </c>
      <c r="BX674" s="164">
        <v>254243.01315000001</v>
      </c>
      <c r="BY674" s="165"/>
      <c r="BZ674" s="260">
        <f t="shared" ref="BZ674:BZ677" si="1004">BV674-BW674-BX674</f>
        <v>0</v>
      </c>
      <c r="CA674" s="151">
        <v>10155300</v>
      </c>
      <c r="CB674" s="56">
        <v>3.7909999999999999E-2</v>
      </c>
      <c r="CC674" s="168">
        <f t="shared" si="1001"/>
        <v>384987.42300000001</v>
      </c>
      <c r="CD674" s="166">
        <f t="shared" si="1002"/>
        <v>115496.22689999999</v>
      </c>
      <c r="CE674" s="164">
        <v>269493.33</v>
      </c>
      <c r="CF674" s="165"/>
      <c r="CG674" s="72">
        <f t="shared" si="967"/>
        <v>-2.1339000000152737</v>
      </c>
      <c r="CH674" s="168"/>
      <c r="CI674" s="168"/>
      <c r="CJ674" s="168"/>
      <c r="CK674" s="168"/>
      <c r="CL674" s="164"/>
      <c r="CM674" s="167"/>
      <c r="CN674" s="168"/>
      <c r="CO674" s="219"/>
      <c r="CP674" s="220">
        <f t="shared" si="968"/>
        <v>435615.42076110002</v>
      </c>
      <c r="CQ674" s="458"/>
      <c r="CR674" s="56"/>
      <c r="CS674" s="227" t="s">
        <v>42</v>
      </c>
    </row>
    <row r="675" spans="1:97" s="3" customFormat="1">
      <c r="A675" s="565" t="s">
        <v>1592</v>
      </c>
      <c r="B675" s="6" t="s">
        <v>1593</v>
      </c>
      <c r="C675" s="6" t="s">
        <v>1594</v>
      </c>
      <c r="D675" s="264" t="s">
        <v>1538</v>
      </c>
      <c r="E675" s="43">
        <v>83</v>
      </c>
      <c r="F675" s="564"/>
      <c r="G675" s="6" t="s">
        <v>1539</v>
      </c>
      <c r="H675" s="550"/>
      <c r="I675" s="99"/>
      <c r="J675" s="555"/>
      <c r="K675" s="72"/>
      <c r="L675" s="166"/>
      <c r="M675" s="73"/>
      <c r="N675" s="147"/>
      <c r="O675" s="75"/>
      <c r="P675" s="99"/>
      <c r="Q675" s="56"/>
      <c r="R675" s="166"/>
      <c r="S675" s="166"/>
      <c r="T675" s="73"/>
      <c r="U675" s="556"/>
      <c r="V675" s="572"/>
      <c r="W675" s="99"/>
      <c r="X675" s="47"/>
      <c r="Y675" s="559"/>
      <c r="Z675" s="560"/>
      <c r="AA675" s="73"/>
      <c r="AB675" s="204"/>
      <c r="AC675" s="141"/>
      <c r="AD675" s="99"/>
      <c r="AE675" s="47"/>
      <c r="AF675" s="560"/>
      <c r="AG675" s="560"/>
      <c r="AH675" s="117"/>
      <c r="AI675" s="204"/>
      <c r="AJ675" s="560"/>
      <c r="AK675" s="99"/>
      <c r="AL675" s="47"/>
      <c r="AM675" s="560"/>
      <c r="AN675" s="141"/>
      <c r="AO675" s="117"/>
      <c r="AP675" s="204"/>
      <c r="AQ675" s="141"/>
      <c r="AR675" s="99"/>
      <c r="AS675" s="99"/>
      <c r="AT675" s="141"/>
      <c r="AU675" s="560"/>
      <c r="AV675" s="122"/>
      <c r="AW675" s="143"/>
      <c r="AX675" s="561"/>
      <c r="AY675" s="151"/>
      <c r="AZ675" s="6"/>
      <c r="BA675" s="141"/>
      <c r="BB675" s="141"/>
      <c r="BC675" s="142"/>
      <c r="BD675" s="204"/>
      <c r="BE675" s="206"/>
      <c r="BF675" s="151"/>
      <c r="BG675" s="6"/>
      <c r="BH675" s="166"/>
      <c r="BI675" s="166"/>
      <c r="BJ675" s="164"/>
      <c r="BK675" s="165"/>
      <c r="BL675" s="260"/>
      <c r="BM675" s="151"/>
      <c r="BN675" s="56"/>
      <c r="BO675" s="166"/>
      <c r="BP675" s="166"/>
      <c r="BQ675" s="164"/>
      <c r="BR675" s="147"/>
      <c r="BS675" s="260"/>
      <c r="BT675" s="151"/>
      <c r="BU675" s="56"/>
      <c r="BV675" s="166"/>
      <c r="BW675" s="166"/>
      <c r="BX675" s="164"/>
      <c r="BY675" s="165"/>
      <c r="BZ675" s="260"/>
      <c r="CA675" s="151"/>
      <c r="CB675" s="56"/>
      <c r="CC675" s="168"/>
      <c r="CD675" s="166"/>
      <c r="CE675" s="164"/>
      <c r="CF675" s="165"/>
      <c r="CG675" s="72">
        <f t="shared" si="967"/>
        <v>0</v>
      </c>
      <c r="CH675" s="168"/>
      <c r="CI675" s="168"/>
      <c r="CJ675" s="168"/>
      <c r="CK675" s="168"/>
      <c r="CL675" s="164"/>
      <c r="CM675" s="167"/>
      <c r="CN675" s="168"/>
      <c r="CO675" s="219"/>
      <c r="CP675" s="220">
        <f t="shared" si="968"/>
        <v>0</v>
      </c>
      <c r="CQ675" s="458"/>
      <c r="CR675" s="56"/>
      <c r="CS675" s="227" t="s">
        <v>42</v>
      </c>
    </row>
    <row r="676" spans="1:97" s="3" customFormat="1">
      <c r="A676" s="565" t="s">
        <v>1595</v>
      </c>
      <c r="B676" s="6" t="s">
        <v>1596</v>
      </c>
      <c r="C676" s="6" t="s">
        <v>1597</v>
      </c>
      <c r="D676" s="388" t="s">
        <v>1538</v>
      </c>
      <c r="E676" s="43">
        <v>109</v>
      </c>
      <c r="F676" s="55"/>
      <c r="G676" s="6" t="s">
        <v>1539</v>
      </c>
      <c r="H676" s="550">
        <v>503322</v>
      </c>
      <c r="I676" s="99"/>
      <c r="J676" s="555">
        <v>2.5000000000000001E-2</v>
      </c>
      <c r="K676" s="72">
        <f>I676*J676</f>
        <v>0</v>
      </c>
      <c r="L676" s="166">
        <f>K676*20%</f>
        <v>0</v>
      </c>
      <c r="M676" s="73"/>
      <c r="N676" s="147"/>
      <c r="O676" s="260">
        <f>K676-L676-M676</f>
        <v>0</v>
      </c>
      <c r="P676" s="99"/>
      <c r="Q676" s="56">
        <v>2.5000000000000001E-2</v>
      </c>
      <c r="R676" s="166">
        <f>P676*Q676</f>
        <v>0</v>
      </c>
      <c r="S676" s="166">
        <f>R676*30%</f>
        <v>0</v>
      </c>
      <c r="T676" s="73"/>
      <c r="U676" s="556"/>
      <c r="V676" s="557">
        <f>R676-S676-T676</f>
        <v>0</v>
      </c>
      <c r="W676" s="99"/>
      <c r="X676" s="47">
        <v>2.5000000000000001E-2</v>
      </c>
      <c r="Y676" s="559">
        <f>W676*X676</f>
        <v>0</v>
      </c>
      <c r="Z676" s="560">
        <f>Y676*30%</f>
        <v>0</v>
      </c>
      <c r="AA676" s="73"/>
      <c r="AB676" s="204"/>
      <c r="AC676" s="206">
        <f>Y676-Z676-AA676</f>
        <v>0</v>
      </c>
      <c r="AD676" s="99"/>
      <c r="AE676" s="47">
        <v>2.5000000000000001E-2</v>
      </c>
      <c r="AF676" s="560">
        <f>AD676*AE676</f>
        <v>0</v>
      </c>
      <c r="AG676" s="560">
        <f>AF676*30%</f>
        <v>0</v>
      </c>
      <c r="AH676" s="117"/>
      <c r="AI676" s="204"/>
      <c r="AJ676" s="561">
        <f>AF676-AG676-AH676</f>
        <v>0</v>
      </c>
      <c r="AK676" s="99"/>
      <c r="AL676" s="47">
        <v>2.6474999999999999E-2</v>
      </c>
      <c r="AM676" s="560">
        <f>AK676*AL676</f>
        <v>0</v>
      </c>
      <c r="AN676" s="141">
        <f>AM676*30%</f>
        <v>0</v>
      </c>
      <c r="AO676" s="117"/>
      <c r="AP676" s="204"/>
      <c r="AQ676" s="206">
        <f>AM676-AN676-AO676</f>
        <v>0</v>
      </c>
      <c r="AR676" s="99"/>
      <c r="AS676" s="99">
        <v>2.8063500000000002E-2</v>
      </c>
      <c r="AT676" s="141">
        <f>AR676*AS676</f>
        <v>0</v>
      </c>
      <c r="AU676" s="560">
        <f>AT676*30%</f>
        <v>0</v>
      </c>
      <c r="AV676" s="122"/>
      <c r="AW676" s="143"/>
      <c r="AX676" s="561">
        <f>AT676-AU676-AV676</f>
        <v>0</v>
      </c>
      <c r="AY676" s="151">
        <v>313900</v>
      </c>
      <c r="AZ676" s="6">
        <v>2.9747309999999999E-2</v>
      </c>
      <c r="BA676" s="141">
        <f t="shared" ref="BA676:BA680" si="1005">AY676*AZ676</f>
        <v>9337.6806089999991</v>
      </c>
      <c r="BB676" s="141">
        <f t="shared" ref="BB676:BB680" si="1006">BA676*30%</f>
        <v>2801.3041826999997</v>
      </c>
      <c r="BC676" s="142"/>
      <c r="BD676" s="204"/>
      <c r="BE676" s="206">
        <f t="shared" ref="BE676:BE680" si="1007">BA676-BB676-BC676</f>
        <v>6536.3764262999994</v>
      </c>
      <c r="BF676" s="151">
        <v>313900</v>
      </c>
      <c r="BG676" s="6">
        <v>3.15321E-2</v>
      </c>
      <c r="BH676" s="166">
        <f t="shared" ref="BH676:BH680" si="1008">BF676*BG676</f>
        <v>9897.9261900000001</v>
      </c>
      <c r="BI676" s="166">
        <f t="shared" ref="BI676:BI680" si="1009">BH676*30%</f>
        <v>2969.3778569999999</v>
      </c>
      <c r="BJ676" s="164"/>
      <c r="BK676" s="165"/>
      <c r="BL676" s="166">
        <f t="shared" ref="BL676:BL680" si="1010">BH676-BI676-BJ676</f>
        <v>6928.5483330000006</v>
      </c>
      <c r="BM676" s="151">
        <v>313900</v>
      </c>
      <c r="BN676" s="56">
        <v>3.3613270000000001E-2</v>
      </c>
      <c r="BO676" s="166">
        <f t="shared" ref="BO676:BO680" si="1011">BM676*BN676</f>
        <v>10551.205453</v>
      </c>
      <c r="BP676" s="166">
        <f t="shared" ref="BP676:BP680" si="1012">BO676*30%</f>
        <v>3165.3616359000002</v>
      </c>
      <c r="BQ676" s="164">
        <v>7385.8438170999998</v>
      </c>
      <c r="BR676" s="147"/>
      <c r="BS676" s="260">
        <f t="shared" ref="BS676:BS680" si="1013">BO676-BP676-BQ676</f>
        <v>0</v>
      </c>
      <c r="BT676" s="151">
        <v>313900</v>
      </c>
      <c r="BU676" s="56"/>
      <c r="BV676" s="166"/>
      <c r="BW676" s="166"/>
      <c r="BX676" s="164"/>
      <c r="BY676" s="165"/>
      <c r="BZ676" s="75">
        <f t="shared" si="1004"/>
        <v>0</v>
      </c>
      <c r="CA676" s="151">
        <v>313900</v>
      </c>
      <c r="CB676" s="56">
        <v>3.7909999999999999E-2</v>
      </c>
      <c r="CC676" s="168">
        <f t="shared" ref="CC676:CC681" si="1014">CA676*CB676</f>
        <v>11899.949000000001</v>
      </c>
      <c r="CD676" s="166">
        <f t="shared" ref="CD676:CD681" si="1015">CC676*30%</f>
        <v>3569.9847</v>
      </c>
      <c r="CE676" s="164"/>
      <c r="CF676" s="165"/>
      <c r="CG676" s="455">
        <f t="shared" si="967"/>
        <v>8329.9642999999996</v>
      </c>
      <c r="CH676" s="168"/>
      <c r="CI676" s="168"/>
      <c r="CJ676" s="168"/>
      <c r="CK676" s="168"/>
      <c r="CL676" s="164"/>
      <c r="CM676" s="167"/>
      <c r="CN676" s="168"/>
      <c r="CO676" s="219"/>
      <c r="CP676" s="220">
        <f t="shared" si="968"/>
        <v>21794.8890593</v>
      </c>
      <c r="CQ676" s="458"/>
      <c r="CR676" s="56" t="s">
        <v>1540</v>
      </c>
      <c r="CS676" s="227" t="s">
        <v>42</v>
      </c>
    </row>
    <row r="677" spans="1:97" s="3" customFormat="1">
      <c r="A677" s="565" t="s">
        <v>1598</v>
      </c>
      <c r="B677" s="6" t="s">
        <v>1599</v>
      </c>
      <c r="C677" s="6" t="s">
        <v>1600</v>
      </c>
      <c r="D677" s="388" t="s">
        <v>1538</v>
      </c>
      <c r="E677" s="43">
        <v>11</v>
      </c>
      <c r="F677" s="55"/>
      <c r="G677" s="6" t="s">
        <v>1539</v>
      </c>
      <c r="H677" s="550">
        <v>504009</v>
      </c>
      <c r="I677" s="99"/>
      <c r="J677" s="555">
        <v>2.5000000000000001E-2</v>
      </c>
      <c r="K677" s="72">
        <f>I677*J677</f>
        <v>0</v>
      </c>
      <c r="L677" s="166">
        <f>K677*20%</f>
        <v>0</v>
      </c>
      <c r="M677" s="73"/>
      <c r="N677" s="147"/>
      <c r="O677" s="260">
        <f>K677-L677-M677</f>
        <v>0</v>
      </c>
      <c r="P677" s="99"/>
      <c r="Q677" s="56">
        <v>2.5000000000000001E-2</v>
      </c>
      <c r="R677" s="166">
        <f>P677*Q677</f>
        <v>0</v>
      </c>
      <c r="S677" s="166">
        <f>R677*30%</f>
        <v>0</v>
      </c>
      <c r="T677" s="73"/>
      <c r="U677" s="556"/>
      <c r="V677" s="557">
        <f>R677-S677-T677</f>
        <v>0</v>
      </c>
      <c r="W677" s="99"/>
      <c r="X677" s="47">
        <v>2.5000000000000001E-2</v>
      </c>
      <c r="Y677" s="559">
        <f>W677*X677</f>
        <v>0</v>
      </c>
      <c r="Z677" s="560">
        <f>Y677*30%</f>
        <v>0</v>
      </c>
      <c r="AA677" s="73"/>
      <c r="AB677" s="204"/>
      <c r="AC677" s="206">
        <f>Y677-Z677-AA677</f>
        <v>0</v>
      </c>
      <c r="AD677" s="99"/>
      <c r="AE677" s="47">
        <v>2.5000000000000001E-2</v>
      </c>
      <c r="AF677" s="560">
        <f>AD677*AE677</f>
        <v>0</v>
      </c>
      <c r="AG677" s="560">
        <f>AF677*30%</f>
        <v>0</v>
      </c>
      <c r="AH677" s="117"/>
      <c r="AI677" s="204"/>
      <c r="AJ677" s="561">
        <f>AF677-AG677-AH677</f>
        <v>0</v>
      </c>
      <c r="AK677" s="99"/>
      <c r="AL677" s="47">
        <v>2.6474999999999999E-2</v>
      </c>
      <c r="AM677" s="560">
        <f>AK677*AL677</f>
        <v>0</v>
      </c>
      <c r="AN677" s="141">
        <f>AM677*30%</f>
        <v>0</v>
      </c>
      <c r="AO677" s="117"/>
      <c r="AP677" s="204"/>
      <c r="AQ677" s="206">
        <f>AM677-AN677-AO677</f>
        <v>0</v>
      </c>
      <c r="AR677" s="99"/>
      <c r="AS677" s="99">
        <v>2.8063500000000002E-2</v>
      </c>
      <c r="AT677" s="141">
        <f>AR677*AS677</f>
        <v>0</v>
      </c>
      <c r="AU677" s="560">
        <f>AT677*30%</f>
        <v>0</v>
      </c>
      <c r="AV677" s="122"/>
      <c r="AW677" s="143"/>
      <c r="AX677" s="561">
        <f>AT677-AU677-AV677</f>
        <v>0</v>
      </c>
      <c r="AY677" s="151">
        <v>309100</v>
      </c>
      <c r="AZ677" s="6">
        <v>2.9747309999999999E-2</v>
      </c>
      <c r="BA677" s="141">
        <f t="shared" si="1005"/>
        <v>9194.893521</v>
      </c>
      <c r="BB677" s="141">
        <f t="shared" si="1006"/>
        <v>2758.4680562999997</v>
      </c>
      <c r="BC677" s="142"/>
      <c r="BD677" s="204"/>
      <c r="BE677" s="206">
        <f t="shared" si="1007"/>
        <v>6436.4254646999998</v>
      </c>
      <c r="BF677" s="151">
        <v>309100</v>
      </c>
      <c r="BG677" s="6">
        <v>3.15321E-2</v>
      </c>
      <c r="BH677" s="166">
        <f t="shared" si="1008"/>
        <v>9746.572110000001</v>
      </c>
      <c r="BI677" s="166">
        <f t="shared" si="1009"/>
        <v>2923.9716330000001</v>
      </c>
      <c r="BJ677" s="164"/>
      <c r="BK677" s="165"/>
      <c r="BL677" s="166">
        <f t="shared" si="1010"/>
        <v>6822.6004770000009</v>
      </c>
      <c r="BM677" s="151">
        <v>309100</v>
      </c>
      <c r="BN677" s="56">
        <v>3.3613270000000001E-2</v>
      </c>
      <c r="BO677" s="166">
        <f t="shared" si="1011"/>
        <v>10389.861757000001</v>
      </c>
      <c r="BP677" s="166">
        <f t="shared" si="1012"/>
        <v>3116.9585271000001</v>
      </c>
      <c r="BQ677" s="164">
        <v>7272.9032299</v>
      </c>
      <c r="BR677" s="147"/>
      <c r="BS677" s="260">
        <f t="shared" si="1013"/>
        <v>0</v>
      </c>
      <c r="BT677" s="151">
        <v>309100</v>
      </c>
      <c r="BU677" s="56"/>
      <c r="BV677" s="166"/>
      <c r="BW677" s="166"/>
      <c r="BX677" s="164"/>
      <c r="BY677" s="165"/>
      <c r="BZ677" s="75">
        <f t="shared" si="1004"/>
        <v>0</v>
      </c>
      <c r="CA677" s="151">
        <v>309100</v>
      </c>
      <c r="CB677" s="56">
        <v>3.7909999999999999E-2</v>
      </c>
      <c r="CC677" s="168">
        <f t="shared" si="1014"/>
        <v>11717.981</v>
      </c>
      <c r="CD677" s="166">
        <f t="shared" si="1015"/>
        <v>3515.3942999999999</v>
      </c>
      <c r="CE677" s="164"/>
      <c r="CF677" s="165"/>
      <c r="CG677" s="455">
        <f t="shared" si="967"/>
        <v>8202.5866999999998</v>
      </c>
      <c r="CH677" s="168"/>
      <c r="CI677" s="168"/>
      <c r="CJ677" s="168"/>
      <c r="CK677" s="168"/>
      <c r="CL677" s="164"/>
      <c r="CM677" s="167"/>
      <c r="CN677" s="168"/>
      <c r="CO677" s="219"/>
      <c r="CP677" s="220">
        <f t="shared" si="968"/>
        <v>21461.612641700001</v>
      </c>
      <c r="CQ677" s="458"/>
      <c r="CR677" s="56" t="s">
        <v>1540</v>
      </c>
      <c r="CS677" s="227" t="s">
        <v>42</v>
      </c>
    </row>
    <row r="678" spans="1:97" s="3" customFormat="1">
      <c r="A678" s="565" t="s">
        <v>1601</v>
      </c>
      <c r="B678" s="6" t="s">
        <v>1602</v>
      </c>
      <c r="C678" s="6" t="s">
        <v>1603</v>
      </c>
      <c r="D678" s="264" t="s">
        <v>1538</v>
      </c>
      <c r="E678" s="43">
        <v>27</v>
      </c>
      <c r="F678" s="55"/>
      <c r="G678" s="6" t="s">
        <v>1539</v>
      </c>
      <c r="H678" s="550"/>
      <c r="I678" s="99"/>
      <c r="J678" s="555"/>
      <c r="K678" s="72"/>
      <c r="L678" s="166"/>
      <c r="M678" s="73"/>
      <c r="N678" s="147"/>
      <c r="O678" s="260"/>
      <c r="P678" s="99"/>
      <c r="Q678" s="56"/>
      <c r="R678" s="166"/>
      <c r="S678" s="166"/>
      <c r="T678" s="73"/>
      <c r="U678" s="556"/>
      <c r="V678" s="557"/>
      <c r="W678" s="99"/>
      <c r="X678" s="47"/>
      <c r="Y678" s="559"/>
      <c r="Z678" s="560"/>
      <c r="AA678" s="73"/>
      <c r="AB678" s="204"/>
      <c r="AC678" s="206"/>
      <c r="AD678" s="99"/>
      <c r="AE678" s="47"/>
      <c r="AF678" s="560"/>
      <c r="AG678" s="560"/>
      <c r="AH678" s="117"/>
      <c r="AI678" s="204"/>
      <c r="AJ678" s="561"/>
      <c r="AK678" s="99"/>
      <c r="AL678" s="47"/>
      <c r="AM678" s="560"/>
      <c r="AN678" s="141"/>
      <c r="AO678" s="117"/>
      <c r="AP678" s="204"/>
      <c r="AQ678" s="206"/>
      <c r="AR678" s="99"/>
      <c r="AS678" s="99"/>
      <c r="AT678" s="141"/>
      <c r="AU678" s="560"/>
      <c r="AV678" s="122"/>
      <c r="AW678" s="143"/>
      <c r="AX678" s="561"/>
      <c r="AY678" s="151"/>
      <c r="AZ678" s="6"/>
      <c r="BA678" s="141"/>
      <c r="BB678" s="141"/>
      <c r="BC678" s="142"/>
      <c r="BD678" s="204"/>
      <c r="BE678" s="141">
        <f t="shared" si="1007"/>
        <v>0</v>
      </c>
      <c r="BF678" s="151"/>
      <c r="BG678" s="6"/>
      <c r="BH678" s="166"/>
      <c r="BI678" s="166"/>
      <c r="BJ678" s="164"/>
      <c r="BK678" s="165"/>
      <c r="BL678" s="166">
        <f t="shared" si="1010"/>
        <v>0</v>
      </c>
      <c r="BM678" s="151"/>
      <c r="BN678" s="56"/>
      <c r="BO678" s="166"/>
      <c r="BP678" s="166"/>
      <c r="BQ678" s="164"/>
      <c r="BR678" s="147"/>
      <c r="BS678" s="166">
        <f t="shared" si="1013"/>
        <v>0</v>
      </c>
      <c r="BT678" s="151"/>
      <c r="BU678" s="56"/>
      <c r="BV678" s="166"/>
      <c r="BW678" s="166"/>
      <c r="BX678" s="164"/>
      <c r="BY678" s="165"/>
      <c r="BZ678" s="75"/>
      <c r="CA678" s="151"/>
      <c r="CB678" s="56"/>
      <c r="CC678" s="168"/>
      <c r="CD678" s="166"/>
      <c r="CE678" s="164"/>
      <c r="CF678" s="165"/>
      <c r="CG678" s="72">
        <f t="shared" si="967"/>
        <v>0</v>
      </c>
      <c r="CH678" s="168"/>
      <c r="CI678" s="168"/>
      <c r="CJ678" s="168"/>
      <c r="CK678" s="168"/>
      <c r="CL678" s="164"/>
      <c r="CM678" s="167"/>
      <c r="CN678" s="168"/>
      <c r="CO678" s="219"/>
      <c r="CP678" s="220">
        <f t="shared" si="968"/>
        <v>0</v>
      </c>
      <c r="CQ678" s="458"/>
      <c r="CR678" s="56"/>
      <c r="CS678" s="227" t="s">
        <v>42</v>
      </c>
    </row>
    <row r="679" spans="1:97" s="3" customFormat="1">
      <c r="A679" s="565" t="s">
        <v>1604</v>
      </c>
      <c r="B679" s="6" t="s">
        <v>1605</v>
      </c>
      <c r="C679" s="6" t="s">
        <v>1606</v>
      </c>
      <c r="D679" s="264" t="s">
        <v>1538</v>
      </c>
      <c r="E679" s="43">
        <v>134</v>
      </c>
      <c r="F679" s="55"/>
      <c r="G679" s="6" t="s">
        <v>1539</v>
      </c>
      <c r="H679" s="550"/>
      <c r="I679" s="99"/>
      <c r="J679" s="555"/>
      <c r="K679" s="72"/>
      <c r="L679" s="166"/>
      <c r="M679" s="73"/>
      <c r="N679" s="147"/>
      <c r="O679" s="260"/>
      <c r="P679" s="99"/>
      <c r="Q679" s="56"/>
      <c r="R679" s="166"/>
      <c r="S679" s="166"/>
      <c r="T679" s="73"/>
      <c r="U679" s="556"/>
      <c r="V679" s="557"/>
      <c r="W679" s="99"/>
      <c r="X679" s="47"/>
      <c r="Y679" s="559"/>
      <c r="Z679" s="560"/>
      <c r="AA679" s="73"/>
      <c r="AB679" s="204"/>
      <c r="AC679" s="206"/>
      <c r="AD679" s="99"/>
      <c r="AE679" s="47"/>
      <c r="AF679" s="560"/>
      <c r="AG679" s="560"/>
      <c r="AH679" s="117"/>
      <c r="AI679" s="204"/>
      <c r="AJ679" s="561"/>
      <c r="AK679" s="99"/>
      <c r="AL679" s="47"/>
      <c r="AM679" s="560"/>
      <c r="AN679" s="141"/>
      <c r="AO679" s="117"/>
      <c r="AP679" s="204"/>
      <c r="AQ679" s="206"/>
      <c r="AR679" s="99"/>
      <c r="AS679" s="99"/>
      <c r="AT679" s="141"/>
      <c r="AU679" s="560"/>
      <c r="AV679" s="122"/>
      <c r="AW679" s="143"/>
      <c r="AX679" s="561"/>
      <c r="AY679" s="151"/>
      <c r="AZ679" s="6"/>
      <c r="BA679" s="141"/>
      <c r="BB679" s="141"/>
      <c r="BC679" s="142"/>
      <c r="BD679" s="204"/>
      <c r="BE679" s="141">
        <f t="shared" si="1007"/>
        <v>0</v>
      </c>
      <c r="BF679" s="151"/>
      <c r="BG679" s="6"/>
      <c r="BH679" s="166"/>
      <c r="BI679" s="166"/>
      <c r="BJ679" s="164"/>
      <c r="BK679" s="165"/>
      <c r="BL679" s="166">
        <f t="shared" si="1010"/>
        <v>0</v>
      </c>
      <c r="BM679" s="151"/>
      <c r="BN679" s="56"/>
      <c r="BO679" s="166"/>
      <c r="BP679" s="166"/>
      <c r="BQ679" s="164"/>
      <c r="BR679" s="147"/>
      <c r="BS679" s="166">
        <f t="shared" si="1013"/>
        <v>0</v>
      </c>
      <c r="BT679" s="151"/>
      <c r="BU679" s="56"/>
      <c r="BV679" s="166"/>
      <c r="BW679" s="166"/>
      <c r="BX679" s="164"/>
      <c r="BY679" s="165"/>
      <c r="BZ679" s="75"/>
      <c r="CA679" s="151">
        <v>244700</v>
      </c>
      <c r="CB679" s="56"/>
      <c r="CC679" s="168"/>
      <c r="CD679" s="166"/>
      <c r="CE679" s="164"/>
      <c r="CF679" s="165"/>
      <c r="CG679" s="72">
        <f t="shared" si="967"/>
        <v>0</v>
      </c>
      <c r="CH679" s="168"/>
      <c r="CI679" s="168"/>
      <c r="CJ679" s="168"/>
      <c r="CK679" s="168"/>
      <c r="CL679" s="164"/>
      <c r="CM679" s="167"/>
      <c r="CN679" s="168"/>
      <c r="CO679" s="219"/>
      <c r="CP679" s="220">
        <f t="shared" si="968"/>
        <v>0</v>
      </c>
      <c r="CQ679" s="458"/>
      <c r="CR679" s="56" t="s">
        <v>1540</v>
      </c>
      <c r="CS679" s="227"/>
    </row>
    <row r="680" spans="1:97" s="3" customFormat="1">
      <c r="A680" s="565" t="s">
        <v>1607</v>
      </c>
      <c r="B680" s="6" t="s">
        <v>1608</v>
      </c>
      <c r="C680" s="6" t="s">
        <v>1609</v>
      </c>
      <c r="D680" s="264" t="s">
        <v>1538</v>
      </c>
      <c r="E680" s="43">
        <v>572</v>
      </c>
      <c r="F680" s="55"/>
      <c r="G680" s="6" t="s">
        <v>45</v>
      </c>
      <c r="H680" s="550">
        <v>506815</v>
      </c>
      <c r="I680" s="99"/>
      <c r="J680" s="555"/>
      <c r="K680" s="72"/>
      <c r="L680" s="166"/>
      <c r="M680" s="73"/>
      <c r="N680" s="147"/>
      <c r="O680" s="260"/>
      <c r="P680" s="99"/>
      <c r="Q680" s="56"/>
      <c r="R680" s="166"/>
      <c r="S680" s="166"/>
      <c r="T680" s="73"/>
      <c r="U680" s="556"/>
      <c r="V680" s="557"/>
      <c r="W680" s="99"/>
      <c r="X680" s="47"/>
      <c r="Y680" s="559"/>
      <c r="Z680" s="560"/>
      <c r="AA680" s="73"/>
      <c r="AB680" s="204"/>
      <c r="AC680" s="206"/>
      <c r="AD680" s="99"/>
      <c r="AE680" s="47"/>
      <c r="AF680" s="560"/>
      <c r="AG680" s="560"/>
      <c r="AH680" s="117"/>
      <c r="AI680" s="204"/>
      <c r="AJ680" s="561"/>
      <c r="AK680" s="99"/>
      <c r="AL680" s="47"/>
      <c r="AM680" s="560"/>
      <c r="AN680" s="141"/>
      <c r="AO680" s="117"/>
      <c r="AP680" s="204"/>
      <c r="AQ680" s="206"/>
      <c r="AR680" s="99"/>
      <c r="AS680" s="99"/>
      <c r="AT680" s="141"/>
      <c r="AU680" s="560"/>
      <c r="AV680" s="122"/>
      <c r="AW680" s="143"/>
      <c r="AX680" s="561"/>
      <c r="AY680" s="151">
        <v>8000</v>
      </c>
      <c r="AZ680" s="6">
        <v>2.9747309999999999E-2</v>
      </c>
      <c r="BA680" s="141">
        <f t="shared" si="1005"/>
        <v>237.97847999999999</v>
      </c>
      <c r="BB680" s="141">
        <f t="shared" si="1006"/>
        <v>71.393543999999991</v>
      </c>
      <c r="BC680" s="142"/>
      <c r="BD680" s="204"/>
      <c r="BE680" s="141">
        <f t="shared" si="1007"/>
        <v>166.584936</v>
      </c>
      <c r="BF680" s="151">
        <v>8000</v>
      </c>
      <c r="BG680" s="6">
        <v>3.15321E-2</v>
      </c>
      <c r="BH680" s="166">
        <f t="shared" si="1008"/>
        <v>252.2568</v>
      </c>
      <c r="BI680" s="166">
        <f t="shared" si="1009"/>
        <v>75.677039999999991</v>
      </c>
      <c r="BJ680" s="164"/>
      <c r="BK680" s="165"/>
      <c r="BL680" s="166">
        <f t="shared" si="1010"/>
        <v>176.57976000000002</v>
      </c>
      <c r="BM680" s="151">
        <v>8000</v>
      </c>
      <c r="BN680" s="6">
        <v>3.3613270000000001E-2</v>
      </c>
      <c r="BO680" s="166">
        <f t="shared" si="1011"/>
        <v>268.90616</v>
      </c>
      <c r="BP680" s="166">
        <f t="shared" si="1012"/>
        <v>80.671847999999997</v>
      </c>
      <c r="BQ680" s="164"/>
      <c r="BR680" s="147"/>
      <c r="BS680" s="166">
        <f t="shared" si="1013"/>
        <v>188.23431199999999</v>
      </c>
      <c r="BT680" s="151">
        <v>8000</v>
      </c>
      <c r="BU680" s="6">
        <v>3.5764999999999998E-2</v>
      </c>
      <c r="BV680" s="166">
        <f t="shared" ref="BV680:BV684" si="1016">BT680*BU680</f>
        <v>286.12</v>
      </c>
      <c r="BW680" s="166">
        <f t="shared" ref="BW680:BW684" si="1017">BV680*30%</f>
        <v>85.835999999999999</v>
      </c>
      <c r="BX680" s="164"/>
      <c r="BY680" s="165"/>
      <c r="BZ680" s="75">
        <f t="shared" ref="BZ680:BZ684" si="1018">BV680-BW680-BX680</f>
        <v>200.28399999999999</v>
      </c>
      <c r="CA680" s="151">
        <v>8000</v>
      </c>
      <c r="CB680" s="56">
        <v>3.7909999999999999E-2</v>
      </c>
      <c r="CC680" s="168">
        <f t="shared" si="1014"/>
        <v>303.27999999999997</v>
      </c>
      <c r="CD680" s="166">
        <f t="shared" si="1015"/>
        <v>90.983999999999995</v>
      </c>
      <c r="CE680" s="164"/>
      <c r="CF680" s="165"/>
      <c r="CG680" s="455">
        <f t="shared" si="967"/>
        <v>212.29599999999999</v>
      </c>
      <c r="CH680" s="168"/>
      <c r="CI680" s="168"/>
      <c r="CJ680" s="168"/>
      <c r="CK680" s="168"/>
      <c r="CL680" s="164"/>
      <c r="CM680" s="167"/>
      <c r="CN680" s="168"/>
      <c r="CO680" s="219"/>
      <c r="CP680" s="220">
        <f t="shared" si="968"/>
        <v>943.97900800000002</v>
      </c>
      <c r="CQ680" s="458"/>
      <c r="CR680" s="56" t="s">
        <v>1540</v>
      </c>
      <c r="CS680" s="227"/>
    </row>
    <row r="681" spans="1:97" s="3" customFormat="1" ht="45">
      <c r="A681" s="565" t="s">
        <v>1610</v>
      </c>
      <c r="B681" s="6" t="s">
        <v>1611</v>
      </c>
      <c r="C681" s="6" t="s">
        <v>1594</v>
      </c>
      <c r="D681" s="264" t="s">
        <v>1538</v>
      </c>
      <c r="E681" s="43">
        <v>63</v>
      </c>
      <c r="F681" s="55"/>
      <c r="G681" s="42" t="s">
        <v>1612</v>
      </c>
      <c r="H681" s="550">
        <v>500671</v>
      </c>
      <c r="I681" s="99"/>
      <c r="J681" s="555"/>
      <c r="K681" s="72"/>
      <c r="L681" s="166"/>
      <c r="M681" s="73"/>
      <c r="N681" s="147"/>
      <c r="O681" s="260"/>
      <c r="P681" s="99"/>
      <c r="Q681" s="56"/>
      <c r="R681" s="166"/>
      <c r="S681" s="166"/>
      <c r="T681" s="73"/>
      <c r="U681" s="556"/>
      <c r="V681" s="557"/>
      <c r="W681" s="99"/>
      <c r="X681" s="47"/>
      <c r="Y681" s="559"/>
      <c r="Z681" s="560"/>
      <c r="AA681" s="73"/>
      <c r="AB681" s="204"/>
      <c r="AC681" s="206"/>
      <c r="AD681" s="99"/>
      <c r="AE681" s="47"/>
      <c r="AF681" s="560"/>
      <c r="AG681" s="560"/>
      <c r="AH681" s="117"/>
      <c r="AI681" s="204"/>
      <c r="AJ681" s="561"/>
      <c r="AK681" s="99"/>
      <c r="AL681" s="47"/>
      <c r="AM681" s="560"/>
      <c r="AN681" s="141"/>
      <c r="AO681" s="117"/>
      <c r="AP681" s="204"/>
      <c r="AQ681" s="206"/>
      <c r="AR681" s="99"/>
      <c r="AS681" s="99"/>
      <c r="AT681" s="141"/>
      <c r="AU681" s="560"/>
      <c r="AV681" s="122"/>
      <c r="AW681" s="143"/>
      <c r="AX681" s="561"/>
      <c r="AY681" s="151"/>
      <c r="AZ681" s="6"/>
      <c r="BA681" s="141"/>
      <c r="BB681" s="141"/>
      <c r="BC681" s="142"/>
      <c r="BD681" s="204"/>
      <c r="BE681" s="141"/>
      <c r="BF681" s="151"/>
      <c r="BG681" s="6"/>
      <c r="BH681" s="166"/>
      <c r="BI681" s="166"/>
      <c r="BJ681" s="164"/>
      <c r="BK681" s="165"/>
      <c r="BL681" s="166"/>
      <c r="BM681" s="151"/>
      <c r="BN681" s="6"/>
      <c r="BO681" s="166"/>
      <c r="BP681" s="166"/>
      <c r="BQ681" s="164"/>
      <c r="BR681" s="147"/>
      <c r="BS681" s="166"/>
      <c r="BT681" s="151"/>
      <c r="BU681" s="6"/>
      <c r="BV681" s="166"/>
      <c r="BW681" s="166"/>
      <c r="BX681" s="164"/>
      <c r="BY681" s="165"/>
      <c r="BZ681" s="75"/>
      <c r="CA681" s="151">
        <v>601100</v>
      </c>
      <c r="CB681" s="56">
        <v>3.7909999999999999E-2</v>
      </c>
      <c r="CC681" s="168">
        <f t="shared" si="1014"/>
        <v>22787.701000000001</v>
      </c>
      <c r="CD681" s="166">
        <f t="shared" si="1015"/>
        <v>6836.3103000000001</v>
      </c>
      <c r="CE681" s="164"/>
      <c r="CF681" s="165"/>
      <c r="CG681" s="455">
        <f t="shared" si="967"/>
        <v>15951.3907</v>
      </c>
      <c r="CH681" s="168"/>
      <c r="CI681" s="168"/>
      <c r="CJ681" s="168"/>
      <c r="CK681" s="168"/>
      <c r="CL681" s="164"/>
      <c r="CM681" s="167"/>
      <c r="CN681" s="168"/>
      <c r="CO681" s="219"/>
      <c r="CP681" s="220">
        <f t="shared" si="968"/>
        <v>15951.3907</v>
      </c>
      <c r="CQ681" s="458"/>
      <c r="CR681" s="56" t="s">
        <v>1540</v>
      </c>
      <c r="CS681" s="227"/>
    </row>
    <row r="682" spans="1:97" s="3" customFormat="1">
      <c r="A682" s="565" t="s">
        <v>1613</v>
      </c>
      <c r="B682" s="6" t="s">
        <v>1614</v>
      </c>
      <c r="C682" s="6" t="s">
        <v>1615</v>
      </c>
      <c r="D682" s="264" t="s">
        <v>1538</v>
      </c>
      <c r="E682" s="43">
        <v>319</v>
      </c>
      <c r="F682" s="55"/>
      <c r="G682" s="6" t="s">
        <v>1539</v>
      </c>
      <c r="H682" s="550"/>
      <c r="I682" s="99"/>
      <c r="J682" s="555"/>
      <c r="K682" s="72"/>
      <c r="L682" s="166"/>
      <c r="M682" s="73"/>
      <c r="N682" s="147"/>
      <c r="O682" s="260"/>
      <c r="P682" s="99"/>
      <c r="Q682" s="56"/>
      <c r="R682" s="166"/>
      <c r="S682" s="166"/>
      <c r="T682" s="73"/>
      <c r="U682" s="556"/>
      <c r="V682" s="557"/>
      <c r="W682" s="99"/>
      <c r="X682" s="47"/>
      <c r="Y682" s="559"/>
      <c r="Z682" s="560"/>
      <c r="AA682" s="73"/>
      <c r="AB682" s="204"/>
      <c r="AC682" s="206"/>
      <c r="AD682" s="99"/>
      <c r="AE682" s="47"/>
      <c r="AF682" s="560"/>
      <c r="AG682" s="560"/>
      <c r="AH682" s="117"/>
      <c r="AI682" s="204"/>
      <c r="AJ682" s="561"/>
      <c r="AK682" s="99"/>
      <c r="AL682" s="47"/>
      <c r="AM682" s="560"/>
      <c r="AN682" s="141"/>
      <c r="AO682" s="117"/>
      <c r="AP682" s="204"/>
      <c r="AQ682" s="206"/>
      <c r="AR682" s="99"/>
      <c r="AS682" s="99"/>
      <c r="AT682" s="141"/>
      <c r="AU682" s="560"/>
      <c r="AV682" s="122"/>
      <c r="AW682" s="143"/>
      <c r="AX682" s="561"/>
      <c r="AY682" s="151"/>
      <c r="AZ682" s="6"/>
      <c r="BA682" s="141"/>
      <c r="BB682" s="141"/>
      <c r="BC682" s="142"/>
      <c r="BD682" s="204"/>
      <c r="BE682" s="141">
        <f t="shared" ref="BE682:BE684" si="1019">BA682-BB682-BC682</f>
        <v>0</v>
      </c>
      <c r="BF682" s="151"/>
      <c r="BG682" s="6"/>
      <c r="BH682" s="166"/>
      <c r="BI682" s="166"/>
      <c r="BJ682" s="164"/>
      <c r="BK682" s="165"/>
      <c r="BL682" s="166">
        <f t="shared" ref="BL682:BL684" si="1020">BH682-BI682-BJ682</f>
        <v>0</v>
      </c>
      <c r="BM682" s="151"/>
      <c r="BN682" s="56"/>
      <c r="BO682" s="166"/>
      <c r="BP682" s="166"/>
      <c r="BQ682" s="164"/>
      <c r="BR682" s="147"/>
      <c r="BS682" s="166">
        <f t="shared" ref="BS682:BS684" si="1021">BO682-BP682-BQ682</f>
        <v>0</v>
      </c>
      <c r="BT682" s="151"/>
      <c r="BU682" s="56"/>
      <c r="BV682" s="166"/>
      <c r="BW682" s="166"/>
      <c r="BX682" s="164"/>
      <c r="BY682" s="165"/>
      <c r="BZ682" s="75"/>
      <c r="CA682" s="151"/>
      <c r="CB682" s="56"/>
      <c r="CC682" s="168"/>
      <c r="CD682" s="166"/>
      <c r="CE682" s="164"/>
      <c r="CF682" s="165"/>
      <c r="CG682" s="72">
        <f t="shared" si="967"/>
        <v>0</v>
      </c>
      <c r="CH682" s="168"/>
      <c r="CI682" s="168"/>
      <c r="CJ682" s="168"/>
      <c r="CK682" s="168"/>
      <c r="CL682" s="164"/>
      <c r="CM682" s="167"/>
      <c r="CN682" s="168"/>
      <c r="CO682" s="219"/>
      <c r="CP682" s="220">
        <f t="shared" si="968"/>
        <v>0</v>
      </c>
      <c r="CQ682" s="458"/>
      <c r="CR682" s="56" t="s">
        <v>1540</v>
      </c>
      <c r="CS682" s="227" t="s">
        <v>42</v>
      </c>
    </row>
    <row r="683" spans="1:97" s="2" customFormat="1">
      <c r="A683" s="47" t="s">
        <v>1616</v>
      </c>
      <c r="B683" s="6" t="s">
        <v>1617</v>
      </c>
      <c r="C683" s="6" t="s">
        <v>1618</v>
      </c>
      <c r="D683" s="388" t="s">
        <v>1538</v>
      </c>
      <c r="E683" s="43">
        <v>463</v>
      </c>
      <c r="F683" s="549">
        <v>14</v>
      </c>
      <c r="G683" s="6" t="s">
        <v>1619</v>
      </c>
      <c r="H683" s="566">
        <v>506737</v>
      </c>
      <c r="I683" s="99"/>
      <c r="J683" s="555">
        <v>2.5000000000000001E-2</v>
      </c>
      <c r="K683" s="72">
        <f>I683*J683</f>
        <v>0</v>
      </c>
      <c r="L683" s="166">
        <f>K683*20%</f>
        <v>0</v>
      </c>
      <c r="M683" s="73"/>
      <c r="N683" s="147"/>
      <c r="O683" s="260">
        <f t="shared" ref="O683:O684" si="1022">K683-L683-M683</f>
        <v>0</v>
      </c>
      <c r="P683" s="99"/>
      <c r="Q683" s="6">
        <v>2.5000000000000001E-2</v>
      </c>
      <c r="R683" s="166">
        <f>P683*Q683</f>
        <v>0</v>
      </c>
      <c r="S683" s="166">
        <f>R683*30%</f>
        <v>0</v>
      </c>
      <c r="T683" s="73"/>
      <c r="U683" s="556"/>
      <c r="V683" s="557">
        <f>R683-S683-T683</f>
        <v>0</v>
      </c>
      <c r="W683" s="99"/>
      <c r="X683" s="47">
        <v>2.5000000000000001E-2</v>
      </c>
      <c r="Y683" s="559">
        <f>W683*X683</f>
        <v>0</v>
      </c>
      <c r="Z683" s="560">
        <f>Y683*30%</f>
        <v>0</v>
      </c>
      <c r="AA683" s="73"/>
      <c r="AB683" s="204"/>
      <c r="AC683" s="206">
        <f>Y683-Z683-AA683</f>
        <v>0</v>
      </c>
      <c r="AD683" s="99"/>
      <c r="AE683" s="47">
        <v>2.5000000000000001E-2</v>
      </c>
      <c r="AF683" s="560">
        <f>AD683*AE683</f>
        <v>0</v>
      </c>
      <c r="AG683" s="560">
        <f>AF683*30%</f>
        <v>0</v>
      </c>
      <c r="AH683" s="117"/>
      <c r="AI683" s="204"/>
      <c r="AJ683" s="561">
        <f>AF683-AG683-AH683</f>
        <v>0</v>
      </c>
      <c r="AK683" s="99"/>
      <c r="AL683" s="47">
        <v>2.6474999999999999E-2</v>
      </c>
      <c r="AM683" s="560">
        <f>AK683*AL683</f>
        <v>0</v>
      </c>
      <c r="AN683" s="141">
        <f>AM683*30%</f>
        <v>0</v>
      </c>
      <c r="AO683" s="117"/>
      <c r="AP683" s="204"/>
      <c r="AQ683" s="206">
        <f>AM683-AN683-AO683</f>
        <v>0</v>
      </c>
      <c r="AR683" s="99"/>
      <c r="AS683" s="99">
        <v>2.8063500000000002E-2</v>
      </c>
      <c r="AT683" s="141">
        <f>AR683*AS683</f>
        <v>0</v>
      </c>
      <c r="AU683" s="560">
        <f>AT683*30%</f>
        <v>0</v>
      </c>
      <c r="AV683" s="122"/>
      <c r="AW683" s="143"/>
      <c r="AX683" s="561">
        <f>AT683-AU683-AV683</f>
        <v>0</v>
      </c>
      <c r="AY683" s="255">
        <v>801000</v>
      </c>
      <c r="AZ683" s="6">
        <v>2.9747309999999999E-2</v>
      </c>
      <c r="BA683" s="141">
        <f>AY683*AZ683</f>
        <v>23827.595310000001</v>
      </c>
      <c r="BB683" s="141">
        <f>BA683*30%</f>
        <v>7148.278593</v>
      </c>
      <c r="BC683" s="142"/>
      <c r="BD683" s="204"/>
      <c r="BE683" s="141">
        <f t="shared" si="1019"/>
        <v>16679.316717000002</v>
      </c>
      <c r="BF683" s="255">
        <v>801000</v>
      </c>
      <c r="BG683" s="6">
        <v>3.15321E-2</v>
      </c>
      <c r="BH683" s="166">
        <f>BF683*BG683</f>
        <v>25257.212100000001</v>
      </c>
      <c r="BI683" s="166">
        <f>BH683*30%</f>
        <v>7577.16363</v>
      </c>
      <c r="BJ683" s="164"/>
      <c r="BK683" s="165"/>
      <c r="BL683" s="166">
        <f t="shared" si="1020"/>
        <v>17680.048470000002</v>
      </c>
      <c r="BM683" s="255">
        <v>801000</v>
      </c>
      <c r="BN683" s="6">
        <v>3.3613270000000001E-2</v>
      </c>
      <c r="BO683" s="166">
        <f>BM683*BN683</f>
        <v>26924.22927</v>
      </c>
      <c r="BP683" s="166">
        <f>BO683*30%</f>
        <v>8077.2687809999998</v>
      </c>
      <c r="BQ683" s="164"/>
      <c r="BR683" s="147"/>
      <c r="BS683" s="166">
        <f t="shared" si="1021"/>
        <v>18846.960489000001</v>
      </c>
      <c r="BT683" s="255">
        <v>801000</v>
      </c>
      <c r="BU683" s="6">
        <v>3.5764999999999998E-2</v>
      </c>
      <c r="BV683" s="166">
        <f t="shared" si="1016"/>
        <v>28647.764999999999</v>
      </c>
      <c r="BW683" s="166">
        <f t="shared" si="1017"/>
        <v>8594.3294999999998</v>
      </c>
      <c r="BX683" s="164">
        <v>20053.4355</v>
      </c>
      <c r="BY683" s="165"/>
      <c r="BZ683" s="260">
        <f t="shared" si="1018"/>
        <v>0</v>
      </c>
      <c r="CA683" s="255">
        <v>801000</v>
      </c>
      <c r="CB683" s="56">
        <v>3.7909999999999999E-2</v>
      </c>
      <c r="CC683" s="168">
        <f>CA683*CB683</f>
        <v>30365.91</v>
      </c>
      <c r="CD683" s="166">
        <f>CC683*30%</f>
        <v>9109.7729999999992</v>
      </c>
      <c r="CE683" s="164">
        <v>21256.3</v>
      </c>
      <c r="CF683" s="165"/>
      <c r="CG683" s="72">
        <f t="shared" si="967"/>
        <v>-0.16299999999682768</v>
      </c>
      <c r="CH683" s="168"/>
      <c r="CI683" s="168"/>
      <c r="CJ683" s="168"/>
      <c r="CK683" s="168"/>
      <c r="CL683" s="164"/>
      <c r="CM683" s="167"/>
      <c r="CN683" s="168"/>
      <c r="CO683" s="219"/>
      <c r="CP683" s="220">
        <f t="shared" si="968"/>
        <v>53206.162676000007</v>
      </c>
      <c r="CQ683" s="357"/>
      <c r="CR683" s="6"/>
      <c r="CS683" s="226"/>
    </row>
    <row r="684" spans="1:97" s="2" customFormat="1">
      <c r="A684" s="47" t="s">
        <v>1620</v>
      </c>
      <c r="B684" s="6" t="s">
        <v>1621</v>
      </c>
      <c r="C684" s="6" t="s">
        <v>1618</v>
      </c>
      <c r="D684" s="388" t="s">
        <v>1538</v>
      </c>
      <c r="E684" s="43">
        <v>463</v>
      </c>
      <c r="F684" s="549">
        <v>19</v>
      </c>
      <c r="G684" s="6" t="s">
        <v>66</v>
      </c>
      <c r="H684" s="566">
        <v>506739</v>
      </c>
      <c r="I684" s="99"/>
      <c r="J684" s="555">
        <v>2.5000000000000001E-2</v>
      </c>
      <c r="K684" s="72">
        <f>I684*J684</f>
        <v>0</v>
      </c>
      <c r="L684" s="166">
        <f>K684*20%</f>
        <v>0</v>
      </c>
      <c r="M684" s="73"/>
      <c r="N684" s="147"/>
      <c r="O684" s="260">
        <f t="shared" si="1022"/>
        <v>0</v>
      </c>
      <c r="P684" s="99"/>
      <c r="Q684" s="6">
        <v>2.5000000000000001E-2</v>
      </c>
      <c r="R684" s="166">
        <f>P684*Q684</f>
        <v>0</v>
      </c>
      <c r="S684" s="166">
        <f>R684*30%</f>
        <v>0</v>
      </c>
      <c r="T684" s="73"/>
      <c r="U684" s="556"/>
      <c r="V684" s="557">
        <f>R684-S684-T684</f>
        <v>0</v>
      </c>
      <c r="W684" s="99"/>
      <c r="X684" s="47">
        <v>2.5000000000000001E-2</v>
      </c>
      <c r="Y684" s="559">
        <f>W684*X684</f>
        <v>0</v>
      </c>
      <c r="Z684" s="560">
        <f>Y684*30%</f>
        <v>0</v>
      </c>
      <c r="AA684" s="73"/>
      <c r="AB684" s="204"/>
      <c r="AC684" s="206">
        <f>Y684-Z684-AA684</f>
        <v>0</v>
      </c>
      <c r="AD684" s="99"/>
      <c r="AE684" s="47">
        <v>2.5000000000000001E-2</v>
      </c>
      <c r="AF684" s="560">
        <f>AD684*AE684</f>
        <v>0</v>
      </c>
      <c r="AG684" s="560">
        <f>AF684*30%</f>
        <v>0</v>
      </c>
      <c r="AH684" s="117"/>
      <c r="AI684" s="204"/>
      <c r="AJ684" s="561">
        <f>AF684-AG684-AH684</f>
        <v>0</v>
      </c>
      <c r="AK684" s="99"/>
      <c r="AL684" s="47">
        <v>2.6474999999999999E-2</v>
      </c>
      <c r="AM684" s="560">
        <f>AK684*AL684</f>
        <v>0</v>
      </c>
      <c r="AN684" s="141">
        <f>AM684*30%</f>
        <v>0</v>
      </c>
      <c r="AO684" s="117"/>
      <c r="AP684" s="143"/>
      <c r="AQ684" s="206">
        <f>AM684-AN684-AO684</f>
        <v>0</v>
      </c>
      <c r="AR684" s="99"/>
      <c r="AS684" s="99">
        <v>2.8063500000000002E-2</v>
      </c>
      <c r="AT684" s="141">
        <f>AR684*AS684</f>
        <v>0</v>
      </c>
      <c r="AU684" s="560">
        <f>AT684*30%</f>
        <v>0</v>
      </c>
      <c r="AV684" s="122"/>
      <c r="AW684" s="143"/>
      <c r="AX684" s="561">
        <f>AT684-AU684-AV684</f>
        <v>0</v>
      </c>
      <c r="AY684" s="255">
        <v>1489000</v>
      </c>
      <c r="AZ684" s="6">
        <v>2.9747309999999999E-2</v>
      </c>
      <c r="BA684" s="141">
        <f>AY684*AZ684</f>
        <v>44293.744590000002</v>
      </c>
      <c r="BB684" s="141">
        <f>BA684*30%</f>
        <v>13288.123377</v>
      </c>
      <c r="BC684" s="142"/>
      <c r="BD684" s="204"/>
      <c r="BE684" s="141">
        <f t="shared" si="1019"/>
        <v>31005.621213000002</v>
      </c>
      <c r="BF684" s="255">
        <v>1489000</v>
      </c>
      <c r="BG684" s="6">
        <v>3.15321E-2</v>
      </c>
      <c r="BH684" s="166">
        <f>BF684*BG684</f>
        <v>46951.296900000001</v>
      </c>
      <c r="BI684" s="166">
        <f>BH684*30%</f>
        <v>14085.389069999999</v>
      </c>
      <c r="BJ684" s="164"/>
      <c r="BK684" s="165"/>
      <c r="BL684" s="166">
        <f t="shared" si="1020"/>
        <v>32865.907830000004</v>
      </c>
      <c r="BM684" s="255">
        <v>1489000</v>
      </c>
      <c r="BN684" s="6">
        <v>3.3613270000000001E-2</v>
      </c>
      <c r="BO684" s="166">
        <f>BM684*BN684</f>
        <v>50050.159030000003</v>
      </c>
      <c r="BP684" s="166">
        <f>BO684*30%</f>
        <v>15015.047709</v>
      </c>
      <c r="BQ684" s="164"/>
      <c r="BR684" s="147"/>
      <c r="BS684" s="166">
        <f t="shared" si="1021"/>
        <v>35035.111321000004</v>
      </c>
      <c r="BT684" s="255">
        <v>1489000</v>
      </c>
      <c r="BU684" s="6">
        <v>3.5764999999999998E-2</v>
      </c>
      <c r="BV684" s="166">
        <f t="shared" si="1016"/>
        <v>53254.084999999999</v>
      </c>
      <c r="BW684" s="166">
        <f t="shared" si="1017"/>
        <v>15976.225499999999</v>
      </c>
      <c r="BX684" s="164">
        <v>37277.859499999999</v>
      </c>
      <c r="BY684" s="165"/>
      <c r="BZ684" s="260">
        <f t="shared" si="1018"/>
        <v>0</v>
      </c>
      <c r="CA684" s="255">
        <v>1489000</v>
      </c>
      <c r="CB684" s="56">
        <v>3.7909999999999999E-2</v>
      </c>
      <c r="CC684" s="168">
        <f>CA684*CB684</f>
        <v>56447.99</v>
      </c>
      <c r="CD684" s="166">
        <f>CC684*30%</f>
        <v>16934.396999999997</v>
      </c>
      <c r="CE684" s="164">
        <v>39513.910000000003</v>
      </c>
      <c r="CF684" s="165"/>
      <c r="CG684" s="72">
        <f t="shared" si="967"/>
        <v>-0.31700000000273576</v>
      </c>
      <c r="CH684" s="168"/>
      <c r="CI684" s="168"/>
      <c r="CJ684" s="168"/>
      <c r="CK684" s="168"/>
      <c r="CL684" s="164"/>
      <c r="CM684" s="167"/>
      <c r="CN684" s="168"/>
      <c r="CO684" s="219"/>
      <c r="CP684" s="220">
        <f t="shared" si="968"/>
        <v>98906.323364000011</v>
      </c>
      <c r="CQ684" s="357"/>
      <c r="CR684" s="6"/>
      <c r="CS684" s="226"/>
    </row>
    <row r="685" spans="1:97" s="2" customFormat="1">
      <c r="A685" s="567" t="s">
        <v>1622</v>
      </c>
      <c r="B685" s="6" t="s">
        <v>1623</v>
      </c>
      <c r="C685" s="6" t="s">
        <v>1553</v>
      </c>
      <c r="D685" s="264" t="s">
        <v>1538</v>
      </c>
      <c r="E685" s="43">
        <v>332</v>
      </c>
      <c r="F685" s="549"/>
      <c r="G685" s="6" t="s">
        <v>1624</v>
      </c>
      <c r="H685" s="550"/>
      <c r="I685" s="99"/>
      <c r="J685" s="555"/>
      <c r="K685" s="72"/>
      <c r="L685" s="166"/>
      <c r="M685" s="73"/>
      <c r="N685" s="147"/>
      <c r="O685" s="260"/>
      <c r="P685" s="99"/>
      <c r="Q685" s="6"/>
      <c r="R685" s="166"/>
      <c r="S685" s="166"/>
      <c r="T685" s="73"/>
      <c r="U685" s="556"/>
      <c r="V685" s="557"/>
      <c r="W685" s="99"/>
      <c r="X685" s="47"/>
      <c r="Y685" s="559"/>
      <c r="Z685" s="560"/>
      <c r="AA685" s="73"/>
      <c r="AB685" s="204"/>
      <c r="AC685" s="206"/>
      <c r="AD685" s="99"/>
      <c r="AE685" s="47"/>
      <c r="AF685" s="560"/>
      <c r="AG685" s="560"/>
      <c r="AH685" s="117"/>
      <c r="AI685" s="204"/>
      <c r="AJ685" s="561"/>
      <c r="AK685" s="99"/>
      <c r="AL685" s="47"/>
      <c r="AM685" s="560"/>
      <c r="AN685" s="141"/>
      <c r="AO685" s="117"/>
      <c r="AP685" s="143"/>
      <c r="AQ685" s="206"/>
      <c r="AR685" s="99"/>
      <c r="AS685" s="99"/>
      <c r="AT685" s="141"/>
      <c r="AU685" s="560"/>
      <c r="AV685" s="122"/>
      <c r="AW685" s="143"/>
      <c r="AX685" s="561"/>
      <c r="AY685" s="255">
        <v>111700</v>
      </c>
      <c r="AZ685" s="6"/>
      <c r="BA685" s="141"/>
      <c r="BB685" s="141"/>
      <c r="BC685" s="142"/>
      <c r="BD685" s="204"/>
      <c r="BE685" s="141"/>
      <c r="BF685" s="255">
        <v>111700</v>
      </c>
      <c r="BG685" s="6"/>
      <c r="BH685" s="166"/>
      <c r="BI685" s="166"/>
      <c r="BJ685" s="164"/>
      <c r="BK685" s="165"/>
      <c r="BL685" s="166"/>
      <c r="BM685" s="255">
        <v>111700</v>
      </c>
      <c r="BN685" s="6"/>
      <c r="BO685" s="166"/>
      <c r="BP685" s="166"/>
      <c r="BQ685" s="164"/>
      <c r="BR685" s="147"/>
      <c r="BS685" s="166"/>
      <c r="BT685" s="255">
        <v>111700</v>
      </c>
      <c r="BU685" s="6"/>
      <c r="BV685" s="166">
        <v>0</v>
      </c>
      <c r="BW685" s="166"/>
      <c r="BX685" s="164"/>
      <c r="BY685" s="165"/>
      <c r="BZ685" s="260"/>
      <c r="CA685" s="255">
        <v>111700</v>
      </c>
      <c r="CB685" s="56">
        <v>0</v>
      </c>
      <c r="CC685" s="168"/>
      <c r="CD685" s="166"/>
      <c r="CE685" s="164"/>
      <c r="CF685" s="165"/>
      <c r="CG685" s="72">
        <f t="shared" si="967"/>
        <v>0</v>
      </c>
      <c r="CH685" s="168"/>
      <c r="CI685" s="168"/>
      <c r="CJ685" s="168"/>
      <c r="CK685" s="168"/>
      <c r="CL685" s="164"/>
      <c r="CM685" s="167"/>
      <c r="CN685" s="168"/>
      <c r="CO685" s="219"/>
      <c r="CP685" s="220"/>
      <c r="CQ685" s="357"/>
      <c r="CR685" s="6"/>
      <c r="CS685" s="227" t="s">
        <v>42</v>
      </c>
    </row>
    <row r="686" spans="1:97" s="2" customFormat="1">
      <c r="A686" s="567" t="s">
        <v>1625</v>
      </c>
      <c r="B686" s="6" t="s">
        <v>1626</v>
      </c>
      <c r="C686" s="6" t="s">
        <v>1556</v>
      </c>
      <c r="D686" s="264" t="s">
        <v>1538</v>
      </c>
      <c r="E686" s="43">
        <v>345</v>
      </c>
      <c r="F686" s="549">
        <v>334</v>
      </c>
      <c r="G686" s="6" t="s">
        <v>1539</v>
      </c>
      <c r="H686" s="550"/>
      <c r="I686" s="99"/>
      <c r="J686" s="555"/>
      <c r="K686" s="72"/>
      <c r="L686" s="166"/>
      <c r="M686" s="73"/>
      <c r="N686" s="147"/>
      <c r="O686" s="260"/>
      <c r="P686" s="99"/>
      <c r="Q686" s="6"/>
      <c r="R686" s="166"/>
      <c r="S686" s="166"/>
      <c r="T686" s="73"/>
      <c r="U686" s="556"/>
      <c r="V686" s="557"/>
      <c r="W686" s="99"/>
      <c r="X686" s="47"/>
      <c r="Y686" s="559"/>
      <c r="Z686" s="560"/>
      <c r="AA686" s="73"/>
      <c r="AB686" s="204"/>
      <c r="AC686" s="206"/>
      <c r="AD686" s="99"/>
      <c r="AE686" s="47"/>
      <c r="AF686" s="560"/>
      <c r="AG686" s="560"/>
      <c r="AH686" s="117"/>
      <c r="AI686" s="204"/>
      <c r="AJ686" s="561"/>
      <c r="AK686" s="99"/>
      <c r="AL686" s="47"/>
      <c r="AM686" s="560"/>
      <c r="AN686" s="141"/>
      <c r="AO686" s="117"/>
      <c r="AP686" s="143"/>
      <c r="AQ686" s="206"/>
      <c r="AR686" s="99"/>
      <c r="AS686" s="99"/>
      <c r="AT686" s="141"/>
      <c r="AU686" s="560"/>
      <c r="AV686" s="122"/>
      <c r="AW686" s="143"/>
      <c r="AX686" s="561"/>
      <c r="AY686" s="255">
        <v>330800</v>
      </c>
      <c r="AZ686" s="6"/>
      <c r="BA686" s="141"/>
      <c r="BB686" s="141"/>
      <c r="BC686" s="142"/>
      <c r="BD686" s="204"/>
      <c r="BE686" s="141"/>
      <c r="BF686" s="255">
        <v>330800</v>
      </c>
      <c r="BG686" s="6"/>
      <c r="BH686" s="166"/>
      <c r="BI686" s="166"/>
      <c r="BJ686" s="164"/>
      <c r="BK686" s="165"/>
      <c r="BL686" s="166"/>
      <c r="BM686" s="255">
        <v>330800</v>
      </c>
      <c r="BN686" s="6"/>
      <c r="BO686" s="166"/>
      <c r="BP686" s="166"/>
      <c r="BQ686" s="164"/>
      <c r="BR686" s="147"/>
      <c r="BS686" s="166"/>
      <c r="BT686" s="255">
        <v>330800</v>
      </c>
      <c r="BU686" s="6"/>
      <c r="BV686" s="166">
        <v>0</v>
      </c>
      <c r="BW686" s="166"/>
      <c r="BX686" s="164"/>
      <c r="BY686" s="165"/>
      <c r="BZ686" s="260"/>
      <c r="CA686" s="255">
        <v>330800</v>
      </c>
      <c r="CB686" s="56">
        <v>0</v>
      </c>
      <c r="CC686" s="168"/>
      <c r="CD686" s="166"/>
      <c r="CE686" s="164"/>
      <c r="CF686" s="165"/>
      <c r="CG686" s="72">
        <f t="shared" si="967"/>
        <v>0</v>
      </c>
      <c r="CH686" s="168"/>
      <c r="CI686" s="168"/>
      <c r="CJ686" s="168"/>
      <c r="CK686" s="168"/>
      <c r="CL686" s="164"/>
      <c r="CM686" s="167"/>
      <c r="CN686" s="168"/>
      <c r="CO686" s="219"/>
      <c r="CP686" s="220"/>
      <c r="CQ686" s="357"/>
      <c r="CR686" s="6"/>
      <c r="CS686" s="358" t="s">
        <v>42</v>
      </c>
    </row>
    <row r="687" spans="1:97" s="3" customFormat="1" ht="15" customHeight="1">
      <c r="A687" s="51" t="s">
        <v>1627</v>
      </c>
      <c r="B687" s="61" t="s">
        <v>1628</v>
      </c>
      <c r="C687" s="6" t="s">
        <v>1629</v>
      </c>
      <c r="D687" s="274" t="s">
        <v>1630</v>
      </c>
      <c r="E687" s="43">
        <v>393</v>
      </c>
      <c r="F687" s="43"/>
      <c r="G687" s="42" t="s">
        <v>45</v>
      </c>
      <c r="H687" s="191" t="s">
        <v>1631</v>
      </c>
      <c r="I687" s="310">
        <v>45100</v>
      </c>
      <c r="J687" s="243">
        <v>4.9000000000000004</v>
      </c>
      <c r="K687" s="72">
        <f t="shared" ref="K687:K691" si="1023">I687*J687</f>
        <v>220990.00000000003</v>
      </c>
      <c r="L687" s="56">
        <f>K687*20%</f>
        <v>44198.000000000007</v>
      </c>
      <c r="M687" s="73">
        <v>1946.53</v>
      </c>
      <c r="N687" s="77"/>
      <c r="O687" s="72">
        <v>0</v>
      </c>
      <c r="P687" s="151">
        <v>15000</v>
      </c>
      <c r="Q687" s="56">
        <v>3.2000000000000001E-2</v>
      </c>
      <c r="R687" s="168">
        <f>P687*Q687</f>
        <v>480</v>
      </c>
      <c r="S687" s="168">
        <f>R687*20%</f>
        <v>96</v>
      </c>
      <c r="T687" s="73">
        <v>384</v>
      </c>
      <c r="U687" s="77"/>
      <c r="V687" s="574">
        <f>R687-S687-T687</f>
        <v>0</v>
      </c>
      <c r="W687" s="151">
        <v>15000</v>
      </c>
      <c r="X687" s="78">
        <v>3.2000000000000001E-2</v>
      </c>
      <c r="Y687" s="577">
        <f>W687*X687</f>
        <v>480</v>
      </c>
      <c r="Z687" s="251">
        <f>Y687*20%</f>
        <v>96</v>
      </c>
      <c r="AA687" s="73">
        <v>384</v>
      </c>
      <c r="AB687" s="100"/>
      <c r="AC687" s="251">
        <f>Y687-Z687-AA687</f>
        <v>0</v>
      </c>
      <c r="AD687" s="151">
        <v>15000</v>
      </c>
      <c r="AE687" s="101">
        <v>3.2000000000000001E-2</v>
      </c>
      <c r="AF687" s="251">
        <f>AD687*AE687</f>
        <v>480</v>
      </c>
      <c r="AG687" s="251">
        <f>AF687*20%</f>
        <v>96</v>
      </c>
      <c r="AH687" s="117">
        <v>384</v>
      </c>
      <c r="AI687" s="100"/>
      <c r="AJ687" s="251">
        <f>AF687-AG687-AH687</f>
        <v>0</v>
      </c>
      <c r="AK687" s="151">
        <v>15000</v>
      </c>
      <c r="AL687" s="99">
        <v>3.5200000000000002E-2</v>
      </c>
      <c r="AM687" s="251">
        <f>AK687*AL687</f>
        <v>528</v>
      </c>
      <c r="AN687" s="357">
        <f>AM687*20%</f>
        <v>105.60000000000001</v>
      </c>
      <c r="AO687" s="117">
        <v>422.4</v>
      </c>
      <c r="AP687" s="130"/>
      <c r="AQ687" s="251">
        <f>AM687-AN687-AO687</f>
        <v>0</v>
      </c>
      <c r="AR687" s="139">
        <v>0</v>
      </c>
      <c r="AS687" s="99">
        <v>2.53E-2</v>
      </c>
      <c r="AT687" s="251">
        <f>AR687*AS687</f>
        <v>0</v>
      </c>
      <c r="AU687" s="251">
        <f>AT687*20%</f>
        <v>0</v>
      </c>
      <c r="AV687" s="142"/>
      <c r="AW687" s="100"/>
      <c r="AX687" s="251">
        <f>AT687-AU687-AV687</f>
        <v>0</v>
      </c>
      <c r="AY687" s="139">
        <v>0</v>
      </c>
      <c r="AZ687" s="99">
        <v>2.69E-2</v>
      </c>
      <c r="BA687" s="141">
        <f>AY687*AZ687</f>
        <v>0</v>
      </c>
      <c r="BB687" s="141">
        <f>BA687*20%</f>
        <v>0</v>
      </c>
      <c r="BC687" s="142"/>
      <c r="BD687" s="143"/>
      <c r="BE687" s="141">
        <f>BA687-BB687-BC687</f>
        <v>0</v>
      </c>
      <c r="BF687" s="139">
        <v>0</v>
      </c>
      <c r="BG687" s="569">
        <v>4.2900000000000001E-2</v>
      </c>
      <c r="BH687" s="166">
        <f>BF687*BG687</f>
        <v>0</v>
      </c>
      <c r="BI687" s="166">
        <f>BG687*BF687</f>
        <v>0</v>
      </c>
      <c r="BJ687" s="164">
        <v>0</v>
      </c>
      <c r="BK687" s="165"/>
      <c r="BL687" s="166">
        <f>BH687-BI687-BJ687</f>
        <v>0</v>
      </c>
      <c r="BM687" s="139">
        <v>0</v>
      </c>
      <c r="BN687" s="56">
        <v>4.5699999999999998E-2</v>
      </c>
      <c r="BO687" s="168">
        <f>BM687*BN687</f>
        <v>0</v>
      </c>
      <c r="BP687" s="166">
        <f>BO687*20%</f>
        <v>0</v>
      </c>
      <c r="BQ687" s="164">
        <v>0</v>
      </c>
      <c r="BR687" s="147"/>
      <c r="BS687" s="166">
        <f>BO687-BP687-BQ687</f>
        <v>0</v>
      </c>
      <c r="BT687" s="139">
        <v>0</v>
      </c>
      <c r="BU687" s="328">
        <v>3.2399999999999998E-2</v>
      </c>
      <c r="BV687" s="168">
        <f>BT687*BU687</f>
        <v>0</v>
      </c>
      <c r="BW687" s="166">
        <f>BV687*20%</f>
        <v>0</v>
      </c>
      <c r="BX687" s="164">
        <v>0</v>
      </c>
      <c r="BY687" s="147"/>
      <c r="BZ687" s="166">
        <f>BV687-BW687-BX687</f>
        <v>0</v>
      </c>
      <c r="CA687" s="154">
        <v>0</v>
      </c>
      <c r="CB687" s="569">
        <v>3.4200000000000001E-2</v>
      </c>
      <c r="CC687" s="168">
        <f>CA687*CB687</f>
        <v>0</v>
      </c>
      <c r="CD687" s="56"/>
      <c r="CE687" s="164"/>
      <c r="CF687" s="165"/>
      <c r="CG687" s="168">
        <f>CC687-CD687-CE687</f>
        <v>0</v>
      </c>
      <c r="CH687" s="583">
        <v>0</v>
      </c>
      <c r="CI687" s="584">
        <v>3.6589999999999998E-2</v>
      </c>
      <c r="CJ687" s="585">
        <f>CH687*CI687</f>
        <v>0</v>
      </c>
      <c r="CK687" s="585">
        <f>CJ687*20%</f>
        <v>0</v>
      </c>
      <c r="CL687" s="164"/>
      <c r="CM687" s="167"/>
      <c r="CN687" s="168">
        <f>CJ687-CK687-CL687</f>
        <v>0</v>
      </c>
      <c r="CO687" s="219"/>
      <c r="CP687" s="220">
        <f t="shared" ref="CP687:CP724" si="1024">O687+V687+AC687+AJ687+AQ687+AX687+BE687+BL687+BS687+BZ687+CG687+CN687</f>
        <v>0</v>
      </c>
      <c r="CQ687" s="458"/>
      <c r="CR687" s="56"/>
    </row>
    <row r="688" spans="1:97" s="3" customFormat="1" ht="15" customHeight="1">
      <c r="A688" s="51" t="s">
        <v>1632</v>
      </c>
      <c r="B688" s="61" t="s">
        <v>1633</v>
      </c>
      <c r="C688" s="6" t="s">
        <v>1629</v>
      </c>
      <c r="D688" s="274" t="s">
        <v>1630</v>
      </c>
      <c r="E688" s="43">
        <v>396</v>
      </c>
      <c r="F688" s="52"/>
      <c r="G688" s="42" t="s">
        <v>45</v>
      </c>
      <c r="H688" s="191"/>
      <c r="I688" s="310">
        <v>31430</v>
      </c>
      <c r="J688" s="243">
        <v>4.9000000000000004</v>
      </c>
      <c r="K688" s="72">
        <f t="shared" si="1023"/>
        <v>154007</v>
      </c>
      <c r="L688" s="56">
        <f t="shared" ref="L688:L709" si="1025">K688*20%</f>
        <v>30801.4</v>
      </c>
      <c r="M688" s="73">
        <v>1304.28</v>
      </c>
      <c r="N688" s="77"/>
      <c r="O688" s="72">
        <v>0</v>
      </c>
      <c r="P688" s="151">
        <v>15000</v>
      </c>
      <c r="Q688" s="56">
        <v>3.2000000000000001E-2</v>
      </c>
      <c r="R688" s="168">
        <f t="shared" ref="R688:R709" si="1026">P688*Q688</f>
        <v>480</v>
      </c>
      <c r="S688" s="168">
        <f t="shared" ref="S688:S709" si="1027">R688*20%</f>
        <v>96</v>
      </c>
      <c r="T688" s="73">
        <v>384</v>
      </c>
      <c r="U688" s="77"/>
      <c r="V688" s="574">
        <f t="shared" ref="V688:V709" si="1028">R688-S688-T688</f>
        <v>0</v>
      </c>
      <c r="W688" s="151">
        <v>15000</v>
      </c>
      <c r="X688" s="78">
        <v>3.2000000000000001E-2</v>
      </c>
      <c r="Y688" s="577">
        <f t="shared" ref="Y688:Y709" si="1029">W688*X688</f>
        <v>480</v>
      </c>
      <c r="Z688" s="251">
        <f t="shared" ref="Z688:Z709" si="1030">Y688*20%</f>
        <v>96</v>
      </c>
      <c r="AA688" s="73">
        <v>384</v>
      </c>
      <c r="AB688" s="100"/>
      <c r="AC688" s="251">
        <f t="shared" ref="AC688:AC709" si="1031">Y688-Z688-AA688</f>
        <v>0</v>
      </c>
      <c r="AD688" s="151">
        <v>15000</v>
      </c>
      <c r="AE688" s="101">
        <v>3.2000000000000001E-2</v>
      </c>
      <c r="AF688" s="251">
        <f t="shared" ref="AF688:AF709" si="1032">AD688*AE688</f>
        <v>480</v>
      </c>
      <c r="AG688" s="251">
        <f t="shared" ref="AG688:AG709" si="1033">AF688*20%</f>
        <v>96</v>
      </c>
      <c r="AH688" s="117">
        <v>384</v>
      </c>
      <c r="AI688" s="100"/>
      <c r="AJ688" s="251">
        <f t="shared" ref="AJ688:AJ709" si="1034">AF688-AG688-AH688</f>
        <v>0</v>
      </c>
      <c r="AK688" s="151">
        <v>15000</v>
      </c>
      <c r="AL688" s="99">
        <v>3.5200000000000002E-2</v>
      </c>
      <c r="AM688" s="251">
        <f t="shared" ref="AM688:AM709" si="1035">AK688*AL688</f>
        <v>528</v>
      </c>
      <c r="AN688" s="357">
        <f t="shared" ref="AN688:AN709" si="1036">AM688*20%</f>
        <v>105.60000000000001</v>
      </c>
      <c r="AO688" s="117">
        <v>422.4</v>
      </c>
      <c r="AP688" s="100"/>
      <c r="AQ688" s="251">
        <f t="shared" ref="AQ688:AQ709" si="1037">AM688-AN688-AO688</f>
        <v>0</v>
      </c>
      <c r="AR688" s="139">
        <v>0</v>
      </c>
      <c r="AS688" s="99">
        <v>2.53E-2</v>
      </c>
      <c r="AT688" s="251">
        <f t="shared" ref="AT688:AT709" si="1038">AR688*AS688</f>
        <v>0</v>
      </c>
      <c r="AU688" s="251">
        <f t="shared" ref="AU688:AU709" si="1039">AT688*20%</f>
        <v>0</v>
      </c>
      <c r="AV688" s="142"/>
      <c r="AW688" s="100"/>
      <c r="AX688" s="251">
        <f t="shared" ref="AX688:AX709" si="1040">AT688-AU688-AV688</f>
        <v>0</v>
      </c>
      <c r="AY688" s="139">
        <v>0</v>
      </c>
      <c r="AZ688" s="99">
        <v>2.69E-2</v>
      </c>
      <c r="BA688" s="141">
        <f t="shared" ref="BA688:BA709" si="1041">AY688*AZ688</f>
        <v>0</v>
      </c>
      <c r="BB688" s="141">
        <f t="shared" ref="BB688:BB709" si="1042">BA688*20%</f>
        <v>0</v>
      </c>
      <c r="BC688" s="142"/>
      <c r="BD688" s="143"/>
      <c r="BE688" s="141">
        <f t="shared" ref="BE688:BE709" si="1043">BA688-BB688-BC688</f>
        <v>0</v>
      </c>
      <c r="BF688" s="139">
        <v>0</v>
      </c>
      <c r="BG688" s="569">
        <v>4.2900000000000001E-2</v>
      </c>
      <c r="BH688" s="166">
        <f t="shared" ref="BH688:BH709" si="1044">BF688*BG688</f>
        <v>0</v>
      </c>
      <c r="BI688" s="166">
        <f>BG688*BF688</f>
        <v>0</v>
      </c>
      <c r="BJ688" s="164">
        <v>0</v>
      </c>
      <c r="BK688" s="165"/>
      <c r="BL688" s="166">
        <f t="shared" ref="BL688:BL709" si="1045">BH688-BI688-BJ688</f>
        <v>0</v>
      </c>
      <c r="BM688" s="139">
        <v>0</v>
      </c>
      <c r="BN688" s="56">
        <v>4.5699999999999998E-2</v>
      </c>
      <c r="BO688" s="168">
        <f t="shared" ref="BO688:BO709" si="1046">BM688*BN688</f>
        <v>0</v>
      </c>
      <c r="BP688" s="166">
        <f t="shared" ref="BP688:BP709" si="1047">BO688*20%</f>
        <v>0</v>
      </c>
      <c r="BQ688" s="164">
        <v>0</v>
      </c>
      <c r="BR688" s="147"/>
      <c r="BS688" s="166">
        <f t="shared" ref="BS688:BS709" si="1048">BO688-BP688-BQ688</f>
        <v>0</v>
      </c>
      <c r="BT688" s="139">
        <v>0</v>
      </c>
      <c r="BU688" s="328">
        <v>3.2399999999999998E-2</v>
      </c>
      <c r="BV688" s="168">
        <f t="shared" ref="BV688:BV709" si="1049">BT688*BU688</f>
        <v>0</v>
      </c>
      <c r="BW688" s="166">
        <f>BV688*20%</f>
        <v>0</v>
      </c>
      <c r="BX688" s="164">
        <v>0</v>
      </c>
      <c r="BY688" s="147"/>
      <c r="BZ688" s="166">
        <f t="shared" ref="BZ688:BZ709" si="1050">BV688-BW688-BX688</f>
        <v>0</v>
      </c>
      <c r="CA688" s="154">
        <v>0</v>
      </c>
      <c r="CB688" s="569">
        <v>3.4200000000000001E-2</v>
      </c>
      <c r="CC688" s="168">
        <f t="shared" ref="CC688:CC699" si="1051">CA688*CB688</f>
        <v>0</v>
      </c>
      <c r="CD688" s="56"/>
      <c r="CE688" s="164"/>
      <c r="CF688" s="165"/>
      <c r="CG688" s="168">
        <f t="shared" ref="CG688:CG709" si="1052">CC688-CD688-CE688</f>
        <v>0</v>
      </c>
      <c r="CH688" s="583">
        <v>0</v>
      </c>
      <c r="CI688" s="584">
        <v>3.6589999999999998E-2</v>
      </c>
      <c r="CJ688" s="585">
        <f t="shared" ref="CJ688:CJ724" si="1053">CH688*CI688</f>
        <v>0</v>
      </c>
      <c r="CK688" s="585">
        <f t="shared" ref="CK688:CK724" si="1054">CJ688*20%</f>
        <v>0</v>
      </c>
      <c r="CL688" s="164"/>
      <c r="CM688" s="167"/>
      <c r="CN688" s="168">
        <f t="shared" ref="CN688:CN724" si="1055">CJ688-CK688-CL688</f>
        <v>0</v>
      </c>
      <c r="CO688" s="219"/>
      <c r="CP688" s="220">
        <f t="shared" si="1024"/>
        <v>0</v>
      </c>
      <c r="CQ688" s="458"/>
      <c r="CR688" s="56"/>
    </row>
    <row r="689" spans="1:97" s="3" customFormat="1" ht="15" customHeight="1">
      <c r="A689" s="47" t="s">
        <v>1634</v>
      </c>
      <c r="B689" s="61" t="s">
        <v>1635</v>
      </c>
      <c r="C689" s="6" t="s">
        <v>1629</v>
      </c>
      <c r="D689" s="274" t="s">
        <v>1630</v>
      </c>
      <c r="E689" s="43">
        <v>397</v>
      </c>
      <c r="F689" s="52"/>
      <c r="G689" s="78" t="s">
        <v>45</v>
      </c>
      <c r="H689" s="191" t="s">
        <v>1636</v>
      </c>
      <c r="I689" s="310">
        <v>0</v>
      </c>
      <c r="J689" s="243">
        <v>4.9000000000000004</v>
      </c>
      <c r="K689" s="72">
        <f t="shared" si="1023"/>
        <v>0</v>
      </c>
      <c r="L689" s="56">
        <f t="shared" si="1025"/>
        <v>0</v>
      </c>
      <c r="M689" s="73"/>
      <c r="N689" s="77"/>
      <c r="O689" s="72">
        <f>K689-L689-M689</f>
        <v>0</v>
      </c>
      <c r="P689" s="151">
        <v>450000</v>
      </c>
      <c r="Q689" s="56">
        <v>3.2000000000000001E-2</v>
      </c>
      <c r="R689" s="168">
        <f t="shared" si="1026"/>
        <v>14400</v>
      </c>
      <c r="S689" s="168">
        <f t="shared" si="1027"/>
        <v>2880</v>
      </c>
      <c r="T689" s="73"/>
      <c r="U689" s="77"/>
      <c r="V689" s="574">
        <f t="shared" si="1028"/>
        <v>11520</v>
      </c>
      <c r="W689" s="151">
        <v>450000</v>
      </c>
      <c r="X689" s="78">
        <v>3.2000000000000001E-2</v>
      </c>
      <c r="Y689" s="577">
        <f t="shared" si="1029"/>
        <v>14400</v>
      </c>
      <c r="Z689" s="251">
        <f t="shared" si="1030"/>
        <v>2880</v>
      </c>
      <c r="AA689" s="73"/>
      <c r="AB689" s="77"/>
      <c r="AC689" s="251">
        <f t="shared" si="1031"/>
        <v>11520</v>
      </c>
      <c r="AD689" s="151">
        <v>450000</v>
      </c>
      <c r="AE689" s="101">
        <v>3.2000000000000001E-2</v>
      </c>
      <c r="AF689" s="251">
        <f t="shared" si="1032"/>
        <v>14400</v>
      </c>
      <c r="AG689" s="251">
        <f t="shared" si="1033"/>
        <v>2880</v>
      </c>
      <c r="AH689" s="579">
        <v>11520</v>
      </c>
      <c r="AI689" s="77"/>
      <c r="AJ689" s="251">
        <f t="shared" si="1034"/>
        <v>0</v>
      </c>
      <c r="AK689" s="151">
        <v>450000</v>
      </c>
      <c r="AL689" s="99">
        <v>3.5200000000000002E-2</v>
      </c>
      <c r="AM689" s="251">
        <f t="shared" si="1035"/>
        <v>15840.000000000002</v>
      </c>
      <c r="AN689" s="357">
        <f t="shared" si="1036"/>
        <v>3168.0000000000005</v>
      </c>
      <c r="AO689" s="579">
        <v>12672</v>
      </c>
      <c r="AP689" s="77"/>
      <c r="AQ689" s="251">
        <f t="shared" si="1037"/>
        <v>0</v>
      </c>
      <c r="AR689" s="139">
        <v>465000</v>
      </c>
      <c r="AS689" s="99">
        <v>2.53E-2</v>
      </c>
      <c r="AT689" s="251">
        <f t="shared" si="1038"/>
        <v>11764.5</v>
      </c>
      <c r="AU689" s="251">
        <f t="shared" si="1039"/>
        <v>2352.9</v>
      </c>
      <c r="AV689" s="142">
        <v>9411.6</v>
      </c>
      <c r="AW689" s="77"/>
      <c r="AX689" s="251">
        <f t="shared" si="1040"/>
        <v>0</v>
      </c>
      <c r="AY689" s="139">
        <v>480000</v>
      </c>
      <c r="AZ689" s="6">
        <v>2.69E-2</v>
      </c>
      <c r="BA689" s="141">
        <f t="shared" si="1041"/>
        <v>12912</v>
      </c>
      <c r="BB689" s="141">
        <f t="shared" si="1042"/>
        <v>2582.4</v>
      </c>
      <c r="BC689" s="142">
        <v>10329.6</v>
      </c>
      <c r="BD689" s="147"/>
      <c r="BE689" s="141">
        <f t="shared" si="1043"/>
        <v>0</v>
      </c>
      <c r="BF689" s="139">
        <v>480000</v>
      </c>
      <c r="BG689" s="569">
        <v>4.2900000000000001E-2</v>
      </c>
      <c r="BH689" s="166">
        <f t="shared" si="1044"/>
        <v>20592</v>
      </c>
      <c r="BI689" s="166">
        <f t="shared" ref="BI689:BI709" si="1056">BH689*20%</f>
        <v>4118.4000000000005</v>
      </c>
      <c r="BJ689" s="164">
        <v>16473.599999999999</v>
      </c>
      <c r="BK689" s="165"/>
      <c r="BL689" s="166">
        <f t="shared" si="1045"/>
        <v>0</v>
      </c>
      <c r="BM689" s="139">
        <v>480000</v>
      </c>
      <c r="BN689" s="56">
        <v>4.5699999999999998E-2</v>
      </c>
      <c r="BO689" s="168">
        <f t="shared" si="1046"/>
        <v>21936</v>
      </c>
      <c r="BP689" s="166">
        <f t="shared" si="1047"/>
        <v>4387.2</v>
      </c>
      <c r="BQ689" s="164">
        <v>17548.8</v>
      </c>
      <c r="BR689" s="147"/>
      <c r="BS689" s="166">
        <f t="shared" si="1048"/>
        <v>0</v>
      </c>
      <c r="BT689" s="139">
        <v>480000</v>
      </c>
      <c r="BU689" s="328">
        <v>3.2399999999999998E-2</v>
      </c>
      <c r="BV689" s="168">
        <f t="shared" si="1049"/>
        <v>15552</v>
      </c>
      <c r="BW689" s="166">
        <f t="shared" ref="BW689:BW709" si="1057">BV689*20%</f>
        <v>3110.4</v>
      </c>
      <c r="BX689" s="164">
        <v>12441.6</v>
      </c>
      <c r="BY689" s="147"/>
      <c r="BZ689" s="166">
        <f t="shared" si="1050"/>
        <v>0</v>
      </c>
      <c r="CA689" s="139">
        <v>600000</v>
      </c>
      <c r="CB689" s="569">
        <v>3.4200000000000001E-2</v>
      </c>
      <c r="CC689" s="168">
        <f t="shared" si="1051"/>
        <v>20520</v>
      </c>
      <c r="CD689" s="166">
        <f>CC689*20%</f>
        <v>4104</v>
      </c>
      <c r="CE689" s="164">
        <v>16416</v>
      </c>
      <c r="CF689" s="165"/>
      <c r="CG689" s="168">
        <f t="shared" si="1052"/>
        <v>0</v>
      </c>
      <c r="CH689" s="377">
        <v>600000</v>
      </c>
      <c r="CI689" s="584">
        <v>3.6589999999999998E-2</v>
      </c>
      <c r="CJ689" s="585">
        <f t="shared" si="1053"/>
        <v>21954</v>
      </c>
      <c r="CK689" s="585">
        <f t="shared" si="1054"/>
        <v>4390.8</v>
      </c>
      <c r="CL689" s="164"/>
      <c r="CM689" s="167"/>
      <c r="CN689" s="168">
        <f t="shared" si="1055"/>
        <v>17563.2</v>
      </c>
      <c r="CO689" s="219"/>
      <c r="CP689" s="220">
        <f t="shared" si="1024"/>
        <v>40603.199999999997</v>
      </c>
      <c r="CQ689" s="458"/>
      <c r="CR689" s="56"/>
    </row>
    <row r="690" spans="1:97" s="3" customFormat="1" ht="15" customHeight="1">
      <c r="A690" s="47" t="s">
        <v>1637</v>
      </c>
      <c r="B690" s="61" t="s">
        <v>1638</v>
      </c>
      <c r="C690" s="6" t="s">
        <v>1629</v>
      </c>
      <c r="D690" s="274" t="s">
        <v>1630</v>
      </c>
      <c r="E690" s="43">
        <v>398</v>
      </c>
      <c r="F690" s="43"/>
      <c r="G690" s="78" t="s">
        <v>45</v>
      </c>
      <c r="H690" s="191" t="s">
        <v>1639</v>
      </c>
      <c r="I690" s="310">
        <v>1210</v>
      </c>
      <c r="J690" s="243">
        <v>4.9000000000000004</v>
      </c>
      <c r="K690" s="72">
        <f t="shared" si="1023"/>
        <v>5929</v>
      </c>
      <c r="L690" s="56">
        <f t="shared" si="1025"/>
        <v>1185.8</v>
      </c>
      <c r="M690" s="73">
        <v>83.54</v>
      </c>
      <c r="N690" s="77"/>
      <c r="O690" s="72">
        <v>0</v>
      </c>
      <c r="P690" s="151">
        <v>20000</v>
      </c>
      <c r="Q690" s="56">
        <v>3.2000000000000001E-2</v>
      </c>
      <c r="R690" s="168">
        <f t="shared" si="1026"/>
        <v>640</v>
      </c>
      <c r="S690" s="168">
        <f t="shared" si="1027"/>
        <v>128</v>
      </c>
      <c r="T690" s="73">
        <v>512</v>
      </c>
      <c r="U690" s="77"/>
      <c r="V690" s="574">
        <f t="shared" si="1028"/>
        <v>0</v>
      </c>
      <c r="W690" s="151">
        <v>20000</v>
      </c>
      <c r="X690" s="78">
        <v>3.2000000000000001E-2</v>
      </c>
      <c r="Y690" s="577">
        <f t="shared" si="1029"/>
        <v>640</v>
      </c>
      <c r="Z690" s="251">
        <f t="shared" si="1030"/>
        <v>128</v>
      </c>
      <c r="AA690" s="73">
        <v>512</v>
      </c>
      <c r="AB690" s="100"/>
      <c r="AC690" s="251">
        <f t="shared" si="1031"/>
        <v>0</v>
      </c>
      <c r="AD690" s="151">
        <v>20000</v>
      </c>
      <c r="AE690" s="101">
        <v>3.2000000000000001E-2</v>
      </c>
      <c r="AF690" s="251">
        <f t="shared" si="1032"/>
        <v>640</v>
      </c>
      <c r="AG690" s="251">
        <f t="shared" si="1033"/>
        <v>128</v>
      </c>
      <c r="AH690" s="579">
        <v>512</v>
      </c>
      <c r="AI690" s="77"/>
      <c r="AJ690" s="251">
        <f t="shared" si="1034"/>
        <v>0</v>
      </c>
      <c r="AK690" s="151">
        <v>20000</v>
      </c>
      <c r="AL690" s="99">
        <v>3.5200000000000002E-2</v>
      </c>
      <c r="AM690" s="251">
        <f t="shared" si="1035"/>
        <v>704</v>
      </c>
      <c r="AN690" s="357">
        <f t="shared" si="1036"/>
        <v>140.80000000000001</v>
      </c>
      <c r="AO690" s="579">
        <v>563.20000000000005</v>
      </c>
      <c r="AP690" s="100"/>
      <c r="AQ690" s="251">
        <f t="shared" si="1037"/>
        <v>0</v>
      </c>
      <c r="AR690" s="139">
        <v>5000</v>
      </c>
      <c r="AS690" s="99">
        <v>2.53E-2</v>
      </c>
      <c r="AT690" s="251">
        <f t="shared" si="1038"/>
        <v>126.5</v>
      </c>
      <c r="AU690" s="251">
        <f t="shared" si="1039"/>
        <v>25.3</v>
      </c>
      <c r="AV690" s="142">
        <v>101.2</v>
      </c>
      <c r="AW690" s="100"/>
      <c r="AX690" s="251">
        <f t="shared" si="1040"/>
        <v>0</v>
      </c>
      <c r="AY690" s="139">
        <v>5000</v>
      </c>
      <c r="AZ690" s="99">
        <v>2.69E-2</v>
      </c>
      <c r="BA690" s="141">
        <f t="shared" si="1041"/>
        <v>134.5</v>
      </c>
      <c r="BB690" s="141">
        <f t="shared" si="1042"/>
        <v>26.900000000000002</v>
      </c>
      <c r="BC690" s="142">
        <v>107.6</v>
      </c>
      <c r="BD690" s="143"/>
      <c r="BE690" s="141">
        <f t="shared" si="1043"/>
        <v>0</v>
      </c>
      <c r="BF690" s="139">
        <v>5000</v>
      </c>
      <c r="BG690" s="569">
        <v>4.2900000000000001E-2</v>
      </c>
      <c r="BH690" s="166">
        <f t="shared" si="1044"/>
        <v>214.5</v>
      </c>
      <c r="BI690" s="166">
        <f t="shared" si="1056"/>
        <v>42.900000000000006</v>
      </c>
      <c r="BJ690" s="164">
        <v>171.6</v>
      </c>
      <c r="BK690" s="165"/>
      <c r="BL690" s="166">
        <f t="shared" si="1045"/>
        <v>0</v>
      </c>
      <c r="BM690" s="139">
        <v>5000</v>
      </c>
      <c r="BN690" s="56">
        <v>4.5699999999999998E-2</v>
      </c>
      <c r="BO690" s="168">
        <f t="shared" si="1046"/>
        <v>228.5</v>
      </c>
      <c r="BP690" s="166">
        <f t="shared" si="1047"/>
        <v>45.7</v>
      </c>
      <c r="BQ690" s="164">
        <v>182.8</v>
      </c>
      <c r="BR690" s="147"/>
      <c r="BS690" s="166">
        <f t="shared" si="1048"/>
        <v>0</v>
      </c>
      <c r="BT690" s="139">
        <v>5000</v>
      </c>
      <c r="BU690" s="328">
        <v>3.2399999999999998E-2</v>
      </c>
      <c r="BV690" s="168">
        <f t="shared" si="1049"/>
        <v>162</v>
      </c>
      <c r="BW690" s="166">
        <f t="shared" si="1057"/>
        <v>32.4</v>
      </c>
      <c r="BX690" s="164">
        <v>129.6</v>
      </c>
      <c r="BY690" s="147"/>
      <c r="BZ690" s="166">
        <f t="shared" si="1050"/>
        <v>0</v>
      </c>
      <c r="CA690" s="154">
        <v>0</v>
      </c>
      <c r="CB690" s="569">
        <v>3.4200000000000001E-2</v>
      </c>
      <c r="CC690" s="168">
        <f t="shared" si="1051"/>
        <v>0</v>
      </c>
      <c r="CD690" s="56"/>
      <c r="CE690" s="253"/>
      <c r="CF690" s="165"/>
      <c r="CG690" s="168">
        <f t="shared" si="1052"/>
        <v>0</v>
      </c>
      <c r="CH690" s="583">
        <v>0</v>
      </c>
      <c r="CI690" s="584">
        <v>3.6589999999999998E-2</v>
      </c>
      <c r="CJ690" s="585">
        <f t="shared" si="1053"/>
        <v>0</v>
      </c>
      <c r="CK690" s="585">
        <f t="shared" si="1054"/>
        <v>0</v>
      </c>
      <c r="CL690" s="164"/>
      <c r="CM690" s="167"/>
      <c r="CN690" s="168">
        <f t="shared" si="1055"/>
        <v>0</v>
      </c>
      <c r="CO690" s="219"/>
      <c r="CP690" s="220">
        <f t="shared" si="1024"/>
        <v>0</v>
      </c>
      <c r="CQ690" s="458"/>
      <c r="CR690" s="56"/>
    </row>
    <row r="691" spans="1:97" s="3" customFormat="1" ht="15" customHeight="1">
      <c r="A691" s="47" t="s">
        <v>1640</v>
      </c>
      <c r="B691" s="61" t="s">
        <v>1635</v>
      </c>
      <c r="C691" s="6" t="s">
        <v>1629</v>
      </c>
      <c r="D691" s="274" t="s">
        <v>1630</v>
      </c>
      <c r="E691" s="43">
        <v>402</v>
      </c>
      <c r="F691" s="568"/>
      <c r="G691" s="78" t="s">
        <v>45</v>
      </c>
      <c r="H691" s="191" t="s">
        <v>1641</v>
      </c>
      <c r="I691" s="310">
        <v>70730</v>
      </c>
      <c r="J691" s="243">
        <v>4.9000000000000004</v>
      </c>
      <c r="K691" s="72">
        <f t="shared" si="1023"/>
        <v>346577</v>
      </c>
      <c r="L691" s="56">
        <f t="shared" si="1025"/>
        <v>69315.400000000009</v>
      </c>
      <c r="M691" s="73">
        <v>2955.13</v>
      </c>
      <c r="N691" s="77"/>
      <c r="O691" s="72">
        <v>0</v>
      </c>
      <c r="P691" s="151">
        <v>5000</v>
      </c>
      <c r="Q691" s="56">
        <v>3.2000000000000001E-2</v>
      </c>
      <c r="R691" s="168">
        <f t="shared" si="1026"/>
        <v>160</v>
      </c>
      <c r="S691" s="168">
        <f t="shared" si="1027"/>
        <v>32</v>
      </c>
      <c r="T691" s="73">
        <v>128</v>
      </c>
      <c r="U691" s="77"/>
      <c r="V691" s="574">
        <f t="shared" si="1028"/>
        <v>0</v>
      </c>
      <c r="W691" s="151">
        <v>5000</v>
      </c>
      <c r="X691" s="78">
        <v>3.2000000000000001E-2</v>
      </c>
      <c r="Y691" s="577">
        <f t="shared" si="1029"/>
        <v>160</v>
      </c>
      <c r="Z691" s="251">
        <f t="shared" si="1030"/>
        <v>32</v>
      </c>
      <c r="AA691" s="575">
        <v>128</v>
      </c>
      <c r="AB691" s="100"/>
      <c r="AC691" s="251">
        <f t="shared" si="1031"/>
        <v>0</v>
      </c>
      <c r="AD691" s="151">
        <v>5000</v>
      </c>
      <c r="AE691" s="101">
        <v>3.2000000000000001E-2</v>
      </c>
      <c r="AF691" s="251">
        <f t="shared" si="1032"/>
        <v>160</v>
      </c>
      <c r="AG691" s="251">
        <f t="shared" si="1033"/>
        <v>32</v>
      </c>
      <c r="AH691" s="579">
        <v>128</v>
      </c>
      <c r="AI691" s="77"/>
      <c r="AJ691" s="251">
        <f t="shared" si="1034"/>
        <v>0</v>
      </c>
      <c r="AK691" s="151">
        <v>5000</v>
      </c>
      <c r="AL691" s="99">
        <v>3.5200000000000002E-2</v>
      </c>
      <c r="AM691" s="251">
        <f t="shared" si="1035"/>
        <v>176</v>
      </c>
      <c r="AN691" s="357">
        <f t="shared" si="1036"/>
        <v>35.200000000000003</v>
      </c>
      <c r="AO691" s="579">
        <v>140.80000000000001</v>
      </c>
      <c r="AP691" s="100"/>
      <c r="AQ691" s="251">
        <f t="shared" si="1037"/>
        <v>0</v>
      </c>
      <c r="AR691" s="139">
        <v>0</v>
      </c>
      <c r="AS691" s="99">
        <v>2.53E-2</v>
      </c>
      <c r="AT691" s="251">
        <f t="shared" si="1038"/>
        <v>0</v>
      </c>
      <c r="AU691" s="251">
        <f t="shared" si="1039"/>
        <v>0</v>
      </c>
      <c r="AV691" s="142"/>
      <c r="AW691" s="100"/>
      <c r="AX691" s="251">
        <f t="shared" si="1040"/>
        <v>0</v>
      </c>
      <c r="AY691" s="139"/>
      <c r="AZ691" s="99">
        <v>2.69E-2</v>
      </c>
      <c r="BA691" s="141">
        <f t="shared" si="1041"/>
        <v>0</v>
      </c>
      <c r="BB691" s="141">
        <f t="shared" si="1042"/>
        <v>0</v>
      </c>
      <c r="BC691" s="142"/>
      <c r="BD691" s="143"/>
      <c r="BE691" s="141">
        <f t="shared" si="1043"/>
        <v>0</v>
      </c>
      <c r="BF691" s="139"/>
      <c r="BG691" s="569">
        <v>4.2900000000000001E-2</v>
      </c>
      <c r="BH691" s="166">
        <f t="shared" si="1044"/>
        <v>0</v>
      </c>
      <c r="BI691" s="166">
        <f t="shared" si="1056"/>
        <v>0</v>
      </c>
      <c r="BJ691" s="164"/>
      <c r="BK691" s="165"/>
      <c r="BL691" s="166">
        <f t="shared" si="1045"/>
        <v>0</v>
      </c>
      <c r="BM691" s="139"/>
      <c r="BN691" s="56">
        <v>4.5699999999999998E-2</v>
      </c>
      <c r="BO691" s="168">
        <f t="shared" si="1046"/>
        <v>0</v>
      </c>
      <c r="BP691" s="166">
        <f t="shared" si="1047"/>
        <v>0</v>
      </c>
      <c r="BQ691" s="164"/>
      <c r="BR691" s="147"/>
      <c r="BS691" s="166">
        <f t="shared" si="1048"/>
        <v>0</v>
      </c>
      <c r="BT691" s="139"/>
      <c r="BU691" s="328">
        <v>3.2399999999999998E-2</v>
      </c>
      <c r="BV691" s="168">
        <f t="shared" si="1049"/>
        <v>0</v>
      </c>
      <c r="BW691" s="166">
        <f t="shared" si="1057"/>
        <v>0</v>
      </c>
      <c r="BX691" s="164"/>
      <c r="BY691" s="147"/>
      <c r="BZ691" s="166">
        <f t="shared" si="1050"/>
        <v>0</v>
      </c>
      <c r="CA691" s="139">
        <v>5000</v>
      </c>
      <c r="CB691" s="569">
        <v>3.4200000000000001E-2</v>
      </c>
      <c r="CC691" s="168">
        <f t="shared" si="1051"/>
        <v>171</v>
      </c>
      <c r="CD691" s="56"/>
      <c r="CE691" s="253"/>
      <c r="CF691" s="165"/>
      <c r="CG691" s="168">
        <f t="shared" si="1052"/>
        <v>171</v>
      </c>
      <c r="CH691" s="377">
        <v>5000</v>
      </c>
      <c r="CI691" s="584">
        <v>3.6589999999999998E-2</v>
      </c>
      <c r="CJ691" s="585">
        <f t="shared" si="1053"/>
        <v>182.95</v>
      </c>
      <c r="CK691" s="585">
        <f t="shared" si="1054"/>
        <v>36.589999999999996</v>
      </c>
      <c r="CL691" s="164"/>
      <c r="CM691" s="167"/>
      <c r="CN691" s="168">
        <f t="shared" si="1055"/>
        <v>146.35999999999999</v>
      </c>
      <c r="CO691" s="219"/>
      <c r="CP691" s="220">
        <f t="shared" si="1024"/>
        <v>317.36</v>
      </c>
      <c r="CQ691" s="458"/>
      <c r="CR691" s="56"/>
    </row>
    <row r="692" spans="1:97" s="3" customFormat="1" ht="15" customHeight="1">
      <c r="A692" s="47" t="s">
        <v>3636</v>
      </c>
      <c r="B692" s="61" t="s">
        <v>1635</v>
      </c>
      <c r="C692" s="6" t="s">
        <v>1629</v>
      </c>
      <c r="D692" s="274" t="s">
        <v>1630</v>
      </c>
      <c r="E692" s="43">
        <v>403</v>
      </c>
      <c r="F692" s="56"/>
      <c r="G692" s="78" t="s">
        <v>45</v>
      </c>
      <c r="H692" s="191" t="s">
        <v>1642</v>
      </c>
      <c r="I692" s="310"/>
      <c r="J692" s="243">
        <v>4.9000000000000004</v>
      </c>
      <c r="K692" s="72"/>
      <c r="L692" s="56">
        <f t="shared" si="1025"/>
        <v>0</v>
      </c>
      <c r="M692" s="73"/>
      <c r="N692" s="77"/>
      <c r="O692" s="72">
        <v>0</v>
      </c>
      <c r="P692" s="151">
        <v>5000</v>
      </c>
      <c r="Q692" s="56">
        <v>3.2000000000000001E-2</v>
      </c>
      <c r="R692" s="168">
        <f t="shared" si="1026"/>
        <v>160</v>
      </c>
      <c r="S692" s="168">
        <f t="shared" si="1027"/>
        <v>32</v>
      </c>
      <c r="T692" s="73"/>
      <c r="U692" s="77"/>
      <c r="V692" s="574">
        <f t="shared" si="1028"/>
        <v>128</v>
      </c>
      <c r="W692" s="151">
        <v>5000</v>
      </c>
      <c r="X692" s="78">
        <v>3.2000000000000001E-2</v>
      </c>
      <c r="Y692" s="577">
        <f t="shared" si="1029"/>
        <v>160</v>
      </c>
      <c r="Z692" s="251">
        <f t="shared" si="1030"/>
        <v>32</v>
      </c>
      <c r="AA692" s="73"/>
      <c r="AB692" s="100"/>
      <c r="AC692" s="251">
        <f t="shared" si="1031"/>
        <v>128</v>
      </c>
      <c r="AD692" s="151">
        <v>5000</v>
      </c>
      <c r="AE692" s="101">
        <v>3.2000000000000001E-2</v>
      </c>
      <c r="AF692" s="251">
        <f t="shared" si="1032"/>
        <v>160</v>
      </c>
      <c r="AG692" s="251">
        <f t="shared" si="1033"/>
        <v>32</v>
      </c>
      <c r="AH692" s="579">
        <v>128</v>
      </c>
      <c r="AI692" s="77"/>
      <c r="AJ692" s="251">
        <f t="shared" si="1034"/>
        <v>0</v>
      </c>
      <c r="AK692" s="151">
        <v>5000</v>
      </c>
      <c r="AL692" s="99">
        <v>3.5200000000000002E-2</v>
      </c>
      <c r="AM692" s="251">
        <f t="shared" si="1035"/>
        <v>176</v>
      </c>
      <c r="AN692" s="357">
        <f t="shared" si="1036"/>
        <v>35.200000000000003</v>
      </c>
      <c r="AO692" s="579">
        <v>140.80000000000001</v>
      </c>
      <c r="AP692" s="100"/>
      <c r="AQ692" s="251">
        <f t="shared" si="1037"/>
        <v>0</v>
      </c>
      <c r="AR692" s="151">
        <v>0</v>
      </c>
      <c r="AS692" s="99">
        <v>2.53E-2</v>
      </c>
      <c r="AT692" s="251">
        <f t="shared" si="1038"/>
        <v>0</v>
      </c>
      <c r="AU692" s="251">
        <f t="shared" si="1039"/>
        <v>0</v>
      </c>
      <c r="AV692" s="142"/>
      <c r="AW692" s="100"/>
      <c r="AX692" s="251">
        <f t="shared" si="1040"/>
        <v>0</v>
      </c>
      <c r="AY692" s="151"/>
      <c r="AZ692" s="99">
        <v>2.69E-2</v>
      </c>
      <c r="BA692" s="141">
        <f t="shared" si="1041"/>
        <v>0</v>
      </c>
      <c r="BB692" s="141">
        <f t="shared" si="1042"/>
        <v>0</v>
      </c>
      <c r="BC692" s="142"/>
      <c r="BD692" s="143"/>
      <c r="BE692" s="141">
        <f t="shared" si="1043"/>
        <v>0</v>
      </c>
      <c r="BF692" s="151"/>
      <c r="BG692" s="569">
        <v>4.2900000000000001E-2</v>
      </c>
      <c r="BH692" s="166">
        <f t="shared" si="1044"/>
        <v>0</v>
      </c>
      <c r="BI692" s="166">
        <f t="shared" si="1056"/>
        <v>0</v>
      </c>
      <c r="BJ692" s="164"/>
      <c r="BK692" s="165"/>
      <c r="BL692" s="166">
        <f t="shared" si="1045"/>
        <v>0</v>
      </c>
      <c r="BM692" s="151"/>
      <c r="BN692" s="56">
        <v>4.5699999999999998E-2</v>
      </c>
      <c r="BO692" s="168">
        <f t="shared" si="1046"/>
        <v>0</v>
      </c>
      <c r="BP692" s="166">
        <f t="shared" si="1047"/>
        <v>0</v>
      </c>
      <c r="BQ692" s="164"/>
      <c r="BR692" s="147"/>
      <c r="BS692" s="166">
        <f t="shared" si="1048"/>
        <v>0</v>
      </c>
      <c r="BT692" s="151"/>
      <c r="BU692" s="328">
        <v>3.2399999999999998E-2</v>
      </c>
      <c r="BV692" s="168">
        <f t="shared" si="1049"/>
        <v>0</v>
      </c>
      <c r="BW692" s="166">
        <f t="shared" si="1057"/>
        <v>0</v>
      </c>
      <c r="BX692" s="164"/>
      <c r="BY692" s="147"/>
      <c r="BZ692" s="166">
        <f t="shared" si="1050"/>
        <v>0</v>
      </c>
      <c r="CA692" s="139">
        <v>5000</v>
      </c>
      <c r="CB692" s="569">
        <v>3.4200000000000001E-2</v>
      </c>
      <c r="CC692" s="168">
        <f t="shared" si="1051"/>
        <v>171</v>
      </c>
      <c r="CD692" s="56"/>
      <c r="CE692" s="253"/>
      <c r="CF692" s="165"/>
      <c r="CG692" s="168">
        <f t="shared" si="1052"/>
        <v>171</v>
      </c>
      <c r="CH692" s="377">
        <v>5000</v>
      </c>
      <c r="CI692" s="584">
        <v>3.6589999999999998E-2</v>
      </c>
      <c r="CJ692" s="585">
        <f t="shared" si="1053"/>
        <v>182.95</v>
      </c>
      <c r="CK692" s="585">
        <f t="shared" si="1054"/>
        <v>36.589999999999996</v>
      </c>
      <c r="CL692" s="164"/>
      <c r="CM692" s="167"/>
      <c r="CN692" s="168">
        <f t="shared" si="1055"/>
        <v>146.35999999999999</v>
      </c>
      <c r="CO692" s="219"/>
      <c r="CP692" s="220">
        <f t="shared" si="1024"/>
        <v>573.36</v>
      </c>
      <c r="CQ692" s="458"/>
      <c r="CR692" s="56"/>
    </row>
    <row r="693" spans="1:97" s="3" customFormat="1" ht="15" customHeight="1">
      <c r="A693" s="47" t="s">
        <v>3637</v>
      </c>
      <c r="B693" s="61" t="s">
        <v>1635</v>
      </c>
      <c r="C693" s="6" t="s">
        <v>1629</v>
      </c>
      <c r="D693" s="274" t="s">
        <v>1630</v>
      </c>
      <c r="E693" s="43">
        <v>404</v>
      </c>
      <c r="F693" s="6"/>
      <c r="G693" s="78" t="s">
        <v>45</v>
      </c>
      <c r="H693" s="191" t="s">
        <v>1643</v>
      </c>
      <c r="I693" s="310"/>
      <c r="J693" s="243">
        <v>4.9000000000000004</v>
      </c>
      <c r="K693" s="72"/>
      <c r="L693" s="56">
        <f t="shared" si="1025"/>
        <v>0</v>
      </c>
      <c r="M693" s="73"/>
      <c r="N693" s="77"/>
      <c r="O693" s="72">
        <v>0</v>
      </c>
      <c r="P693" s="151">
        <v>5000</v>
      </c>
      <c r="Q693" s="56">
        <v>3.2000000000000001E-2</v>
      </c>
      <c r="R693" s="168">
        <f t="shared" si="1026"/>
        <v>160</v>
      </c>
      <c r="S693" s="168">
        <f t="shared" si="1027"/>
        <v>32</v>
      </c>
      <c r="T693" s="73"/>
      <c r="U693" s="77"/>
      <c r="V693" s="574">
        <f t="shared" si="1028"/>
        <v>128</v>
      </c>
      <c r="W693" s="151">
        <v>5000</v>
      </c>
      <c r="X693" s="78">
        <v>3.2000000000000001E-2</v>
      </c>
      <c r="Y693" s="577">
        <f t="shared" si="1029"/>
        <v>160</v>
      </c>
      <c r="Z693" s="251">
        <f t="shared" si="1030"/>
        <v>32</v>
      </c>
      <c r="AA693" s="575">
        <v>128</v>
      </c>
      <c r="AB693" s="100"/>
      <c r="AC693" s="251">
        <f t="shared" si="1031"/>
        <v>0</v>
      </c>
      <c r="AD693" s="151">
        <v>5000</v>
      </c>
      <c r="AE693" s="101">
        <v>3.2000000000000001E-2</v>
      </c>
      <c r="AF693" s="251">
        <f t="shared" si="1032"/>
        <v>160</v>
      </c>
      <c r="AG693" s="251">
        <f t="shared" si="1033"/>
        <v>32</v>
      </c>
      <c r="AH693" s="579">
        <v>128</v>
      </c>
      <c r="AI693" s="77"/>
      <c r="AJ693" s="251">
        <f t="shared" si="1034"/>
        <v>0</v>
      </c>
      <c r="AK693" s="151">
        <v>5000</v>
      </c>
      <c r="AL693" s="99">
        <v>3.5200000000000002E-2</v>
      </c>
      <c r="AM693" s="251">
        <f t="shared" si="1035"/>
        <v>176</v>
      </c>
      <c r="AN693" s="357">
        <f t="shared" si="1036"/>
        <v>35.200000000000003</v>
      </c>
      <c r="AO693" s="579">
        <v>140.80000000000001</v>
      </c>
      <c r="AP693" s="100"/>
      <c r="AQ693" s="251">
        <f t="shared" si="1037"/>
        <v>0</v>
      </c>
      <c r="AR693" s="151">
        <v>0</v>
      </c>
      <c r="AS693" s="99">
        <v>2.53E-2</v>
      </c>
      <c r="AT693" s="251">
        <f t="shared" si="1038"/>
        <v>0</v>
      </c>
      <c r="AU693" s="251">
        <f t="shared" si="1039"/>
        <v>0</v>
      </c>
      <c r="AV693" s="142"/>
      <c r="AW693" s="100"/>
      <c r="AX693" s="251">
        <f t="shared" si="1040"/>
        <v>0</v>
      </c>
      <c r="AY693" s="151"/>
      <c r="AZ693" s="99">
        <v>2.69E-2</v>
      </c>
      <c r="BA693" s="141">
        <f t="shared" si="1041"/>
        <v>0</v>
      </c>
      <c r="BB693" s="141">
        <f t="shared" si="1042"/>
        <v>0</v>
      </c>
      <c r="BC693" s="142"/>
      <c r="BD693" s="143"/>
      <c r="BE693" s="141">
        <f t="shared" si="1043"/>
        <v>0</v>
      </c>
      <c r="BF693" s="151"/>
      <c r="BG693" s="569">
        <v>4.2900000000000001E-2</v>
      </c>
      <c r="BH693" s="166">
        <f t="shared" si="1044"/>
        <v>0</v>
      </c>
      <c r="BI693" s="166">
        <f t="shared" si="1056"/>
        <v>0</v>
      </c>
      <c r="BJ693" s="164"/>
      <c r="BK693" s="165"/>
      <c r="BL693" s="166">
        <f t="shared" si="1045"/>
        <v>0</v>
      </c>
      <c r="BM693" s="151"/>
      <c r="BN693" s="56">
        <v>4.5699999999999998E-2</v>
      </c>
      <c r="BO693" s="168">
        <f t="shared" si="1046"/>
        <v>0</v>
      </c>
      <c r="BP693" s="166">
        <f t="shared" si="1047"/>
        <v>0</v>
      </c>
      <c r="BQ693" s="164"/>
      <c r="BR693" s="147"/>
      <c r="BS693" s="166">
        <f t="shared" si="1048"/>
        <v>0</v>
      </c>
      <c r="BT693" s="151"/>
      <c r="BU693" s="328">
        <v>3.2399999999999998E-2</v>
      </c>
      <c r="BV693" s="168">
        <f t="shared" si="1049"/>
        <v>0</v>
      </c>
      <c r="BW693" s="166">
        <f t="shared" si="1057"/>
        <v>0</v>
      </c>
      <c r="BX693" s="164"/>
      <c r="BY693" s="147"/>
      <c r="BZ693" s="166">
        <f t="shared" si="1050"/>
        <v>0</v>
      </c>
      <c r="CA693" s="139">
        <v>5000</v>
      </c>
      <c r="CB693" s="569">
        <v>3.4200000000000001E-2</v>
      </c>
      <c r="CC693" s="168">
        <f t="shared" si="1051"/>
        <v>171</v>
      </c>
      <c r="CD693" s="56"/>
      <c r="CE693" s="164"/>
      <c r="CF693" s="165"/>
      <c r="CG693" s="168">
        <f t="shared" si="1052"/>
        <v>171</v>
      </c>
      <c r="CH693" s="377">
        <v>5000</v>
      </c>
      <c r="CI693" s="584">
        <v>3.6589999999999998E-2</v>
      </c>
      <c r="CJ693" s="585">
        <f t="shared" si="1053"/>
        <v>182.95</v>
      </c>
      <c r="CK693" s="585">
        <f t="shared" si="1054"/>
        <v>36.589999999999996</v>
      </c>
      <c r="CL693" s="164"/>
      <c r="CM693" s="167"/>
      <c r="CN693" s="168">
        <f t="shared" si="1055"/>
        <v>146.35999999999999</v>
      </c>
      <c r="CO693" s="219"/>
      <c r="CP693" s="220">
        <f t="shared" si="1024"/>
        <v>445.36</v>
      </c>
      <c r="CQ693" s="458"/>
      <c r="CR693" s="56"/>
    </row>
    <row r="694" spans="1:97" s="3" customFormat="1" ht="15" customHeight="1">
      <c r="A694" s="47" t="s">
        <v>3638</v>
      </c>
      <c r="B694" s="61" t="s">
        <v>1635</v>
      </c>
      <c r="C694" s="6" t="s">
        <v>1629</v>
      </c>
      <c r="D694" s="274" t="s">
        <v>1630</v>
      </c>
      <c r="E694" s="43">
        <v>408</v>
      </c>
      <c r="F694" s="43"/>
      <c r="G694" s="78" t="s">
        <v>45</v>
      </c>
      <c r="H694" s="191" t="s">
        <v>1644</v>
      </c>
      <c r="I694" s="310"/>
      <c r="J694" s="243">
        <v>4.9000000000000004</v>
      </c>
      <c r="K694" s="72"/>
      <c r="L694" s="56">
        <f t="shared" si="1025"/>
        <v>0</v>
      </c>
      <c r="M694" s="73"/>
      <c r="N694" s="77"/>
      <c r="O694" s="72">
        <v>0</v>
      </c>
      <c r="P694" s="151">
        <v>5000</v>
      </c>
      <c r="Q694" s="56">
        <v>3.2000000000000001E-2</v>
      </c>
      <c r="R694" s="168">
        <f t="shared" si="1026"/>
        <v>160</v>
      </c>
      <c r="S694" s="168">
        <f t="shared" si="1027"/>
        <v>32</v>
      </c>
      <c r="T694" s="73"/>
      <c r="U694" s="77"/>
      <c r="V694" s="574">
        <f t="shared" si="1028"/>
        <v>128</v>
      </c>
      <c r="W694" s="151">
        <v>5000</v>
      </c>
      <c r="X694" s="78">
        <v>3.2000000000000001E-2</v>
      </c>
      <c r="Y694" s="577">
        <f t="shared" si="1029"/>
        <v>160</v>
      </c>
      <c r="Z694" s="251">
        <f t="shared" si="1030"/>
        <v>32</v>
      </c>
      <c r="AA694" s="575">
        <v>128</v>
      </c>
      <c r="AB694" s="100"/>
      <c r="AC694" s="251">
        <f t="shared" si="1031"/>
        <v>0</v>
      </c>
      <c r="AD694" s="151">
        <v>5000</v>
      </c>
      <c r="AE694" s="101">
        <v>3.2000000000000001E-2</v>
      </c>
      <c r="AF694" s="251">
        <f t="shared" si="1032"/>
        <v>160</v>
      </c>
      <c r="AG694" s="251">
        <f t="shared" si="1033"/>
        <v>32</v>
      </c>
      <c r="AH694" s="579">
        <v>128</v>
      </c>
      <c r="AI694" s="77"/>
      <c r="AJ694" s="251">
        <f t="shared" si="1034"/>
        <v>0</v>
      </c>
      <c r="AK694" s="151">
        <v>5000</v>
      </c>
      <c r="AL694" s="99">
        <v>3.5200000000000002E-2</v>
      </c>
      <c r="AM694" s="251">
        <f t="shared" si="1035"/>
        <v>176</v>
      </c>
      <c r="AN694" s="357">
        <f t="shared" si="1036"/>
        <v>35.200000000000003</v>
      </c>
      <c r="AO694" s="579">
        <v>140.80000000000001</v>
      </c>
      <c r="AP694" s="100"/>
      <c r="AQ694" s="251">
        <f t="shared" si="1037"/>
        <v>0</v>
      </c>
      <c r="AR694" s="151">
        <v>0</v>
      </c>
      <c r="AS694" s="99">
        <v>2.53E-2</v>
      </c>
      <c r="AT694" s="251">
        <f t="shared" si="1038"/>
        <v>0</v>
      </c>
      <c r="AU694" s="251">
        <f t="shared" si="1039"/>
        <v>0</v>
      </c>
      <c r="AV694" s="142"/>
      <c r="AW694" s="100"/>
      <c r="AX694" s="251">
        <f t="shared" si="1040"/>
        <v>0</v>
      </c>
      <c r="AY694" s="151"/>
      <c r="AZ694" s="99">
        <v>2.69E-2</v>
      </c>
      <c r="BA694" s="141">
        <f t="shared" si="1041"/>
        <v>0</v>
      </c>
      <c r="BB694" s="141">
        <f t="shared" si="1042"/>
        <v>0</v>
      </c>
      <c r="BC694" s="142"/>
      <c r="BD694" s="143"/>
      <c r="BE694" s="141">
        <f t="shared" si="1043"/>
        <v>0</v>
      </c>
      <c r="BF694" s="151"/>
      <c r="BG694" s="569">
        <v>4.2900000000000001E-2</v>
      </c>
      <c r="BH694" s="166">
        <f t="shared" si="1044"/>
        <v>0</v>
      </c>
      <c r="BI694" s="166">
        <f t="shared" si="1056"/>
        <v>0</v>
      </c>
      <c r="BJ694" s="164"/>
      <c r="BK694" s="165"/>
      <c r="BL694" s="166">
        <f t="shared" si="1045"/>
        <v>0</v>
      </c>
      <c r="BM694" s="151"/>
      <c r="BN694" s="56">
        <v>4.5699999999999998E-2</v>
      </c>
      <c r="BO694" s="168">
        <f t="shared" si="1046"/>
        <v>0</v>
      </c>
      <c r="BP694" s="166">
        <f t="shared" si="1047"/>
        <v>0</v>
      </c>
      <c r="BQ694" s="164"/>
      <c r="BR694" s="147"/>
      <c r="BS694" s="166">
        <f t="shared" si="1048"/>
        <v>0</v>
      </c>
      <c r="BT694" s="151"/>
      <c r="BU694" s="328">
        <v>3.2399999999999998E-2</v>
      </c>
      <c r="BV694" s="168">
        <f t="shared" si="1049"/>
        <v>0</v>
      </c>
      <c r="BW694" s="166">
        <f t="shared" si="1057"/>
        <v>0</v>
      </c>
      <c r="BX694" s="164"/>
      <c r="BY694" s="147"/>
      <c r="BZ694" s="166">
        <f t="shared" si="1050"/>
        <v>0</v>
      </c>
      <c r="CA694" s="139">
        <v>5000</v>
      </c>
      <c r="CB694" s="569">
        <v>3.4200000000000001E-2</v>
      </c>
      <c r="CC694" s="168">
        <f t="shared" si="1051"/>
        <v>171</v>
      </c>
      <c r="CD694" s="56"/>
      <c r="CE694" s="164"/>
      <c r="CF694" s="165"/>
      <c r="CG694" s="168">
        <f t="shared" si="1052"/>
        <v>171</v>
      </c>
      <c r="CH694" s="377">
        <v>5000</v>
      </c>
      <c r="CI694" s="584">
        <v>3.6589999999999998E-2</v>
      </c>
      <c r="CJ694" s="585">
        <f t="shared" si="1053"/>
        <v>182.95</v>
      </c>
      <c r="CK694" s="585">
        <f t="shared" si="1054"/>
        <v>36.589999999999996</v>
      </c>
      <c r="CL694" s="164"/>
      <c r="CM694" s="167"/>
      <c r="CN694" s="168">
        <f t="shared" si="1055"/>
        <v>146.35999999999999</v>
      </c>
      <c r="CO694" s="219"/>
      <c r="CP694" s="220">
        <f t="shared" si="1024"/>
        <v>445.36</v>
      </c>
      <c r="CQ694" s="458"/>
      <c r="CR694" s="56"/>
    </row>
    <row r="695" spans="1:97" s="3" customFormat="1" ht="15" customHeight="1">
      <c r="A695" s="47" t="s">
        <v>3639</v>
      </c>
      <c r="B695" s="61" t="s">
        <v>1635</v>
      </c>
      <c r="C695" s="6" t="s">
        <v>1629</v>
      </c>
      <c r="D695" s="274" t="s">
        <v>1630</v>
      </c>
      <c r="E695" s="43">
        <v>409</v>
      </c>
      <c r="F695" s="43"/>
      <c r="G695" s="78" t="s">
        <v>45</v>
      </c>
      <c r="H695" s="191" t="s">
        <v>1645</v>
      </c>
      <c r="I695" s="310"/>
      <c r="J695" s="243">
        <v>4.9000000000000004</v>
      </c>
      <c r="K695" s="72"/>
      <c r="L695" s="56">
        <f t="shared" si="1025"/>
        <v>0</v>
      </c>
      <c r="M695" s="117"/>
      <c r="N695" s="77"/>
      <c r="O695" s="72">
        <v>0</v>
      </c>
      <c r="P695" s="151">
        <v>5000</v>
      </c>
      <c r="Q695" s="56">
        <v>3.2000000000000001E-2</v>
      </c>
      <c r="R695" s="168">
        <f t="shared" si="1026"/>
        <v>160</v>
      </c>
      <c r="S695" s="168">
        <f t="shared" si="1027"/>
        <v>32</v>
      </c>
      <c r="T695" s="73"/>
      <c r="U695" s="77"/>
      <c r="V695" s="574">
        <f t="shared" si="1028"/>
        <v>128</v>
      </c>
      <c r="W695" s="151">
        <v>5000</v>
      </c>
      <c r="X695" s="78">
        <v>3.2000000000000001E-2</v>
      </c>
      <c r="Y695" s="577">
        <f t="shared" si="1029"/>
        <v>160</v>
      </c>
      <c r="Z695" s="251">
        <f t="shared" si="1030"/>
        <v>32</v>
      </c>
      <c r="AA695" s="73"/>
      <c r="AB695" s="100"/>
      <c r="AC695" s="251">
        <f t="shared" si="1031"/>
        <v>128</v>
      </c>
      <c r="AD695" s="151">
        <v>5000</v>
      </c>
      <c r="AE695" s="101">
        <v>3.2000000000000001E-2</v>
      </c>
      <c r="AF695" s="251">
        <f t="shared" si="1032"/>
        <v>160</v>
      </c>
      <c r="AG695" s="251">
        <f t="shared" si="1033"/>
        <v>32</v>
      </c>
      <c r="AH695" s="579">
        <v>128</v>
      </c>
      <c r="AI695" s="77"/>
      <c r="AJ695" s="251">
        <f t="shared" si="1034"/>
        <v>0</v>
      </c>
      <c r="AK695" s="151">
        <v>5000</v>
      </c>
      <c r="AL695" s="99">
        <v>3.5200000000000002E-2</v>
      </c>
      <c r="AM695" s="251">
        <f t="shared" si="1035"/>
        <v>176</v>
      </c>
      <c r="AN695" s="357">
        <f t="shared" si="1036"/>
        <v>35.200000000000003</v>
      </c>
      <c r="AO695" s="579">
        <v>140.80000000000001</v>
      </c>
      <c r="AP695" s="100"/>
      <c r="AQ695" s="251">
        <f t="shared" si="1037"/>
        <v>0</v>
      </c>
      <c r="AR695" s="151">
        <v>0</v>
      </c>
      <c r="AS695" s="99">
        <v>2.53E-2</v>
      </c>
      <c r="AT695" s="251">
        <f t="shared" si="1038"/>
        <v>0</v>
      </c>
      <c r="AU695" s="251">
        <f t="shared" si="1039"/>
        <v>0</v>
      </c>
      <c r="AV695" s="142"/>
      <c r="AW695" s="100"/>
      <c r="AX695" s="251">
        <f t="shared" si="1040"/>
        <v>0</v>
      </c>
      <c r="AY695" s="151"/>
      <c r="AZ695" s="99">
        <v>2.69E-2</v>
      </c>
      <c r="BA695" s="141">
        <f t="shared" si="1041"/>
        <v>0</v>
      </c>
      <c r="BB695" s="141">
        <f t="shared" si="1042"/>
        <v>0</v>
      </c>
      <c r="BC695" s="142"/>
      <c r="BD695" s="143"/>
      <c r="BE695" s="141">
        <f t="shared" si="1043"/>
        <v>0</v>
      </c>
      <c r="BF695" s="151"/>
      <c r="BG695" s="569">
        <v>4.2900000000000001E-2</v>
      </c>
      <c r="BH695" s="166">
        <f t="shared" si="1044"/>
        <v>0</v>
      </c>
      <c r="BI695" s="166">
        <f t="shared" si="1056"/>
        <v>0</v>
      </c>
      <c r="BJ695" s="164"/>
      <c r="BK695" s="165"/>
      <c r="BL695" s="166">
        <f t="shared" si="1045"/>
        <v>0</v>
      </c>
      <c r="BM695" s="151"/>
      <c r="BN695" s="56">
        <v>4.5699999999999998E-2</v>
      </c>
      <c r="BO695" s="168">
        <f t="shared" si="1046"/>
        <v>0</v>
      </c>
      <c r="BP695" s="166">
        <f t="shared" si="1047"/>
        <v>0</v>
      </c>
      <c r="BQ695" s="164"/>
      <c r="BR695" s="147"/>
      <c r="BS695" s="166">
        <f t="shared" si="1048"/>
        <v>0</v>
      </c>
      <c r="BT695" s="151"/>
      <c r="BU695" s="328">
        <v>3.2399999999999998E-2</v>
      </c>
      <c r="BV695" s="168">
        <f t="shared" si="1049"/>
        <v>0</v>
      </c>
      <c r="BW695" s="166">
        <f t="shared" si="1057"/>
        <v>0</v>
      </c>
      <c r="BX695" s="164"/>
      <c r="BY695" s="147"/>
      <c r="BZ695" s="166">
        <f t="shared" si="1050"/>
        <v>0</v>
      </c>
      <c r="CA695" s="139">
        <v>5000</v>
      </c>
      <c r="CB695" s="569">
        <v>3.4200000000000001E-2</v>
      </c>
      <c r="CC695" s="168">
        <f t="shared" si="1051"/>
        <v>171</v>
      </c>
      <c r="CD695" s="56"/>
      <c r="CE695" s="164"/>
      <c r="CF695" s="165"/>
      <c r="CG695" s="168">
        <f t="shared" si="1052"/>
        <v>171</v>
      </c>
      <c r="CH695" s="377">
        <v>5000</v>
      </c>
      <c r="CI695" s="584">
        <v>3.6589999999999998E-2</v>
      </c>
      <c r="CJ695" s="585">
        <f t="shared" si="1053"/>
        <v>182.95</v>
      </c>
      <c r="CK695" s="585">
        <f t="shared" si="1054"/>
        <v>36.589999999999996</v>
      </c>
      <c r="CL695" s="164"/>
      <c r="CM695" s="167"/>
      <c r="CN695" s="168">
        <f t="shared" si="1055"/>
        <v>146.35999999999999</v>
      </c>
      <c r="CO695" s="219"/>
      <c r="CP695" s="220">
        <f t="shared" si="1024"/>
        <v>573.36</v>
      </c>
      <c r="CQ695" s="458"/>
      <c r="CR695" s="56"/>
    </row>
    <row r="696" spans="1:97" s="3" customFormat="1">
      <c r="A696" s="47" t="s">
        <v>3640</v>
      </c>
      <c r="B696" s="61" t="s">
        <v>1635</v>
      </c>
      <c r="C696" s="6" t="s">
        <v>1629</v>
      </c>
      <c r="D696" s="274" t="s">
        <v>1630</v>
      </c>
      <c r="E696" s="267">
        <v>410</v>
      </c>
      <c r="F696" s="568"/>
      <c r="G696" s="56" t="s">
        <v>45</v>
      </c>
      <c r="H696" s="191"/>
      <c r="I696" s="310"/>
      <c r="J696" s="243">
        <v>4.9000000000000004</v>
      </c>
      <c r="K696" s="72">
        <f t="shared" ref="K696:K709" si="1058">I696*J696</f>
        <v>0</v>
      </c>
      <c r="L696" s="56">
        <f t="shared" si="1025"/>
        <v>0</v>
      </c>
      <c r="M696" s="227"/>
      <c r="N696" s="77"/>
      <c r="O696" s="72">
        <v>0</v>
      </c>
      <c r="P696" s="151">
        <v>1110000</v>
      </c>
      <c r="Q696" s="56">
        <v>3.2000000000000001E-2</v>
      </c>
      <c r="R696" s="168">
        <f t="shared" si="1026"/>
        <v>35520</v>
      </c>
      <c r="S696" s="168">
        <f t="shared" si="1027"/>
        <v>7104</v>
      </c>
      <c r="T696" s="73"/>
      <c r="U696" s="77"/>
      <c r="V696" s="574">
        <f t="shared" si="1028"/>
        <v>28416</v>
      </c>
      <c r="W696" s="151">
        <v>1110000</v>
      </c>
      <c r="X696" s="78">
        <v>3.2000000000000001E-2</v>
      </c>
      <c r="Y696" s="577">
        <f t="shared" si="1029"/>
        <v>35520</v>
      </c>
      <c r="Z696" s="251">
        <f t="shared" si="1030"/>
        <v>7104</v>
      </c>
      <c r="AA696" s="73"/>
      <c r="AB696" s="100"/>
      <c r="AC696" s="251">
        <f t="shared" si="1031"/>
        <v>28416</v>
      </c>
      <c r="AD696" s="151">
        <v>1110000</v>
      </c>
      <c r="AE696" s="101">
        <v>3.2000000000000001E-2</v>
      </c>
      <c r="AF696" s="251">
        <f t="shared" si="1032"/>
        <v>35520</v>
      </c>
      <c r="AG696" s="251">
        <f t="shared" si="1033"/>
        <v>7104</v>
      </c>
      <c r="AH696" s="579">
        <v>28416</v>
      </c>
      <c r="AI696" s="77"/>
      <c r="AJ696" s="251">
        <f t="shared" si="1034"/>
        <v>0</v>
      </c>
      <c r="AK696" s="151">
        <v>1110000</v>
      </c>
      <c r="AL696" s="99">
        <v>3.5200000000000002E-2</v>
      </c>
      <c r="AM696" s="251">
        <f t="shared" si="1035"/>
        <v>39072</v>
      </c>
      <c r="AN696" s="357">
        <f t="shared" si="1036"/>
        <v>7814.4000000000005</v>
      </c>
      <c r="AO696" s="579">
        <v>31257.599999999999</v>
      </c>
      <c r="AP696" s="100"/>
      <c r="AQ696" s="251">
        <f t="shared" si="1037"/>
        <v>0</v>
      </c>
      <c r="AR696" s="151">
        <v>1100000</v>
      </c>
      <c r="AS696" s="99">
        <v>2.53E-2</v>
      </c>
      <c r="AT696" s="251">
        <f t="shared" si="1038"/>
        <v>27830</v>
      </c>
      <c r="AU696" s="251">
        <f t="shared" si="1039"/>
        <v>5566</v>
      </c>
      <c r="AV696" s="142">
        <v>22264</v>
      </c>
      <c r="AW696" s="100"/>
      <c r="AX696" s="251">
        <f t="shared" si="1040"/>
        <v>0</v>
      </c>
      <c r="AY696" s="151">
        <v>1115000</v>
      </c>
      <c r="AZ696" s="99">
        <v>2.69E-2</v>
      </c>
      <c r="BA696" s="141">
        <f t="shared" si="1041"/>
        <v>29993.5</v>
      </c>
      <c r="BB696" s="141">
        <f t="shared" si="1042"/>
        <v>5998.7000000000007</v>
      </c>
      <c r="BC696" s="142">
        <v>23994.799999999999</v>
      </c>
      <c r="BD696" s="143"/>
      <c r="BE696" s="141">
        <f t="shared" si="1043"/>
        <v>0</v>
      </c>
      <c r="BF696" s="151">
        <v>1115000</v>
      </c>
      <c r="BG696" s="569">
        <v>4.2900000000000001E-2</v>
      </c>
      <c r="BH696" s="166">
        <f t="shared" si="1044"/>
        <v>47833.5</v>
      </c>
      <c r="BI696" s="166">
        <f t="shared" si="1056"/>
        <v>9566.7000000000007</v>
      </c>
      <c r="BJ696" s="164">
        <v>38266.800000000003</v>
      </c>
      <c r="BK696" s="165"/>
      <c r="BL696" s="166">
        <f t="shared" si="1045"/>
        <v>0</v>
      </c>
      <c r="BM696" s="151">
        <v>1115000</v>
      </c>
      <c r="BN696" s="56">
        <v>4.5699999999999998E-2</v>
      </c>
      <c r="BO696" s="168">
        <f t="shared" si="1046"/>
        <v>50955.5</v>
      </c>
      <c r="BP696" s="166">
        <f t="shared" si="1047"/>
        <v>10191.1</v>
      </c>
      <c r="BQ696" s="164">
        <v>40764.400000000001</v>
      </c>
      <c r="BR696" s="147"/>
      <c r="BS696" s="166">
        <f t="shared" si="1048"/>
        <v>0</v>
      </c>
      <c r="BT696" s="151">
        <v>1115000</v>
      </c>
      <c r="BU696" s="328">
        <v>3.2399999999999998E-2</v>
      </c>
      <c r="BV696" s="168">
        <f t="shared" si="1049"/>
        <v>36126</v>
      </c>
      <c r="BW696" s="166">
        <f t="shared" si="1057"/>
        <v>7225.2000000000007</v>
      </c>
      <c r="BX696" s="164">
        <v>28900.799999999999</v>
      </c>
      <c r="BY696" s="147"/>
      <c r="BZ696" s="166">
        <f t="shared" si="1050"/>
        <v>0</v>
      </c>
      <c r="CA696" s="139">
        <v>1200000</v>
      </c>
      <c r="CB696" s="569">
        <v>3.4200000000000001E-2</v>
      </c>
      <c r="CC696" s="168">
        <f t="shared" si="1051"/>
        <v>41040</v>
      </c>
      <c r="CD696" s="166">
        <f>CC696*20%</f>
        <v>8208</v>
      </c>
      <c r="CE696" s="164">
        <v>32832</v>
      </c>
      <c r="CF696" s="165"/>
      <c r="CG696" s="168">
        <f t="shared" si="1052"/>
        <v>0</v>
      </c>
      <c r="CH696" s="377">
        <v>1200000</v>
      </c>
      <c r="CI696" s="584">
        <v>3.6589999999999998E-2</v>
      </c>
      <c r="CJ696" s="585">
        <f t="shared" si="1053"/>
        <v>43908</v>
      </c>
      <c r="CK696" s="585">
        <f t="shared" si="1054"/>
        <v>8781.6</v>
      </c>
      <c r="CL696" s="164"/>
      <c r="CM696" s="167"/>
      <c r="CN696" s="168">
        <f t="shared" si="1055"/>
        <v>35126.400000000001</v>
      </c>
      <c r="CO696" s="219"/>
      <c r="CP696" s="220">
        <f t="shared" si="1024"/>
        <v>91958.399999999994</v>
      </c>
      <c r="CQ696" s="458"/>
      <c r="CR696" s="56"/>
    </row>
    <row r="697" spans="1:97" s="3" customFormat="1">
      <c r="A697" s="47" t="s">
        <v>3641</v>
      </c>
      <c r="B697" s="61" t="s">
        <v>1635</v>
      </c>
      <c r="C697" s="6" t="s">
        <v>1629</v>
      </c>
      <c r="D697" s="274" t="s">
        <v>1630</v>
      </c>
      <c r="E697" s="267">
        <v>411</v>
      </c>
      <c r="F697" s="6"/>
      <c r="G697" s="56" t="s">
        <v>45</v>
      </c>
      <c r="H697" s="191" t="s">
        <v>1646</v>
      </c>
      <c r="I697" s="310"/>
      <c r="J697" s="243">
        <v>4.9000000000000004</v>
      </c>
      <c r="K697" s="72"/>
      <c r="L697" s="56">
        <f t="shared" si="1025"/>
        <v>0</v>
      </c>
      <c r="M697" s="117"/>
      <c r="N697" s="77"/>
      <c r="O697" s="72">
        <v>0</v>
      </c>
      <c r="P697" s="151">
        <v>5000</v>
      </c>
      <c r="Q697" s="56">
        <v>3.2000000000000001E-2</v>
      </c>
      <c r="R697" s="168">
        <f t="shared" si="1026"/>
        <v>160</v>
      </c>
      <c r="S697" s="168">
        <f t="shared" si="1027"/>
        <v>32</v>
      </c>
      <c r="T697" s="73"/>
      <c r="U697" s="77"/>
      <c r="V697" s="574">
        <f t="shared" si="1028"/>
        <v>128</v>
      </c>
      <c r="W697" s="151">
        <v>5000</v>
      </c>
      <c r="X697" s="78">
        <v>3.2000000000000001E-2</v>
      </c>
      <c r="Y697" s="577">
        <f t="shared" si="1029"/>
        <v>160</v>
      </c>
      <c r="Z697" s="251">
        <f t="shared" si="1030"/>
        <v>32</v>
      </c>
      <c r="AA697" s="575">
        <v>128</v>
      </c>
      <c r="AB697" s="100"/>
      <c r="AC697" s="251">
        <f t="shared" si="1031"/>
        <v>0</v>
      </c>
      <c r="AD697" s="151">
        <v>5000</v>
      </c>
      <c r="AE697" s="101">
        <v>3.2000000000000001E-2</v>
      </c>
      <c r="AF697" s="251">
        <f t="shared" si="1032"/>
        <v>160</v>
      </c>
      <c r="AG697" s="251">
        <f t="shared" si="1033"/>
        <v>32</v>
      </c>
      <c r="AH697" s="579">
        <v>128</v>
      </c>
      <c r="AI697" s="77"/>
      <c r="AJ697" s="251">
        <f t="shared" si="1034"/>
        <v>0</v>
      </c>
      <c r="AK697" s="151">
        <v>5000</v>
      </c>
      <c r="AL697" s="99">
        <v>3.5200000000000002E-2</v>
      </c>
      <c r="AM697" s="251">
        <f t="shared" si="1035"/>
        <v>176</v>
      </c>
      <c r="AN697" s="357">
        <f t="shared" si="1036"/>
        <v>35.200000000000003</v>
      </c>
      <c r="AO697" s="579">
        <v>140.80000000000001</v>
      </c>
      <c r="AP697" s="100"/>
      <c r="AQ697" s="251">
        <f t="shared" si="1037"/>
        <v>0</v>
      </c>
      <c r="AR697" s="151">
        <v>0</v>
      </c>
      <c r="AS697" s="99">
        <v>2.53E-2</v>
      </c>
      <c r="AT697" s="251">
        <f t="shared" si="1038"/>
        <v>0</v>
      </c>
      <c r="AU697" s="251">
        <f t="shared" si="1039"/>
        <v>0</v>
      </c>
      <c r="AV697" s="142"/>
      <c r="AW697" s="100"/>
      <c r="AX697" s="251">
        <f t="shared" si="1040"/>
        <v>0</v>
      </c>
      <c r="AY697" s="151"/>
      <c r="AZ697" s="99">
        <v>2.69E-2</v>
      </c>
      <c r="BA697" s="141">
        <f t="shared" si="1041"/>
        <v>0</v>
      </c>
      <c r="BB697" s="141">
        <f t="shared" si="1042"/>
        <v>0</v>
      </c>
      <c r="BC697" s="142"/>
      <c r="BD697" s="143"/>
      <c r="BE697" s="141">
        <f t="shared" si="1043"/>
        <v>0</v>
      </c>
      <c r="BF697" s="151"/>
      <c r="BG697" s="569">
        <v>4.2900000000000001E-2</v>
      </c>
      <c r="BH697" s="166">
        <f t="shared" si="1044"/>
        <v>0</v>
      </c>
      <c r="BI697" s="166">
        <f t="shared" si="1056"/>
        <v>0</v>
      </c>
      <c r="BJ697" s="164"/>
      <c r="BK697" s="165"/>
      <c r="BL697" s="166">
        <f t="shared" si="1045"/>
        <v>0</v>
      </c>
      <c r="BM697" s="151"/>
      <c r="BN697" s="56">
        <v>4.5699999999999998E-2</v>
      </c>
      <c r="BO697" s="168">
        <f t="shared" si="1046"/>
        <v>0</v>
      </c>
      <c r="BP697" s="166">
        <f t="shared" si="1047"/>
        <v>0</v>
      </c>
      <c r="BQ697" s="164"/>
      <c r="BR697" s="147"/>
      <c r="BS697" s="166">
        <f t="shared" si="1048"/>
        <v>0</v>
      </c>
      <c r="BT697" s="151"/>
      <c r="BU697" s="328">
        <v>3.2399999999999998E-2</v>
      </c>
      <c r="BV697" s="168">
        <f t="shared" si="1049"/>
        <v>0</v>
      </c>
      <c r="BW697" s="166">
        <f t="shared" si="1057"/>
        <v>0</v>
      </c>
      <c r="BX697" s="164"/>
      <c r="BY697" s="147"/>
      <c r="BZ697" s="166">
        <f t="shared" si="1050"/>
        <v>0</v>
      </c>
      <c r="CA697" s="139">
        <v>5000</v>
      </c>
      <c r="CB697" s="569">
        <v>3.4200000000000001E-2</v>
      </c>
      <c r="CC697" s="168">
        <f t="shared" si="1051"/>
        <v>171</v>
      </c>
      <c r="CD697" s="56"/>
      <c r="CE697" s="164"/>
      <c r="CF697" s="165"/>
      <c r="CG697" s="168">
        <f t="shared" si="1052"/>
        <v>171</v>
      </c>
      <c r="CH697" s="377">
        <v>5000</v>
      </c>
      <c r="CI697" s="584">
        <v>3.6589999999999998E-2</v>
      </c>
      <c r="CJ697" s="585">
        <f t="shared" si="1053"/>
        <v>182.95</v>
      </c>
      <c r="CK697" s="585">
        <f t="shared" si="1054"/>
        <v>36.589999999999996</v>
      </c>
      <c r="CL697" s="164"/>
      <c r="CM697" s="167"/>
      <c r="CN697" s="168">
        <f t="shared" si="1055"/>
        <v>146.35999999999999</v>
      </c>
      <c r="CO697" s="219"/>
      <c r="CP697" s="220">
        <f t="shared" si="1024"/>
        <v>445.36</v>
      </c>
      <c r="CQ697" s="458"/>
      <c r="CR697" s="56"/>
    </row>
    <row r="698" spans="1:97" s="3" customFormat="1" ht="15" customHeight="1">
      <c r="A698" s="47" t="s">
        <v>1647</v>
      </c>
      <c r="B698" s="61" t="s">
        <v>1648</v>
      </c>
      <c r="C698" s="6" t="s">
        <v>1629</v>
      </c>
      <c r="D698" s="274" t="s">
        <v>1630</v>
      </c>
      <c r="E698" s="43">
        <v>478</v>
      </c>
      <c r="F698" s="43"/>
      <c r="G698" s="78" t="s">
        <v>45</v>
      </c>
      <c r="H698" s="191" t="s">
        <v>1649</v>
      </c>
      <c r="I698" s="310">
        <v>219830</v>
      </c>
      <c r="J698" s="243">
        <v>4.9000000000000004</v>
      </c>
      <c r="K698" s="72">
        <f t="shared" si="1058"/>
        <v>1077167</v>
      </c>
      <c r="L698" s="56">
        <f t="shared" si="1025"/>
        <v>215433.40000000002</v>
      </c>
      <c r="M698" s="117">
        <v>8739.34</v>
      </c>
      <c r="N698" s="77"/>
      <c r="O698" s="72">
        <v>0</v>
      </c>
      <c r="P698" s="151">
        <v>1640000</v>
      </c>
      <c r="Q698" s="56">
        <v>3.2000000000000001E-2</v>
      </c>
      <c r="R698" s="168">
        <f t="shared" si="1026"/>
        <v>52480</v>
      </c>
      <c r="S698" s="168">
        <f t="shared" si="1027"/>
        <v>10496</v>
      </c>
      <c r="T698" s="73">
        <v>41984</v>
      </c>
      <c r="U698" s="77"/>
      <c r="V698" s="574">
        <f t="shared" si="1028"/>
        <v>0</v>
      </c>
      <c r="W698" s="151">
        <v>1640000</v>
      </c>
      <c r="X698" s="78">
        <v>3.2000000000000001E-2</v>
      </c>
      <c r="Y698" s="577">
        <f t="shared" si="1029"/>
        <v>52480</v>
      </c>
      <c r="Z698" s="251">
        <f t="shared" si="1030"/>
        <v>10496</v>
      </c>
      <c r="AA698" s="73">
        <v>41984</v>
      </c>
      <c r="AB698" s="100"/>
      <c r="AC698" s="251">
        <f t="shared" si="1031"/>
        <v>0</v>
      </c>
      <c r="AD698" s="151">
        <v>1640000</v>
      </c>
      <c r="AE698" s="101">
        <v>3.2000000000000001E-2</v>
      </c>
      <c r="AF698" s="251">
        <f t="shared" si="1032"/>
        <v>52480</v>
      </c>
      <c r="AG698" s="251">
        <f t="shared" si="1033"/>
        <v>10496</v>
      </c>
      <c r="AH698" s="117">
        <v>41984</v>
      </c>
      <c r="AI698" s="77"/>
      <c r="AJ698" s="251">
        <f t="shared" si="1034"/>
        <v>0</v>
      </c>
      <c r="AK698" s="151">
        <v>1640000</v>
      </c>
      <c r="AL698" s="99">
        <v>3.5200000000000002E-2</v>
      </c>
      <c r="AM698" s="251">
        <f t="shared" si="1035"/>
        <v>57728</v>
      </c>
      <c r="AN698" s="357">
        <f t="shared" si="1036"/>
        <v>11545.6</v>
      </c>
      <c r="AO698" s="117">
        <v>46182.400000000001</v>
      </c>
      <c r="AP698" s="130"/>
      <c r="AQ698" s="251">
        <f t="shared" si="1037"/>
        <v>0</v>
      </c>
      <c r="AR698" s="139">
        <v>485000</v>
      </c>
      <c r="AS698" s="99">
        <v>2.53E-2</v>
      </c>
      <c r="AT698" s="251">
        <f t="shared" si="1038"/>
        <v>12270.5</v>
      </c>
      <c r="AU698" s="251">
        <f t="shared" si="1039"/>
        <v>2454.1</v>
      </c>
      <c r="AV698" s="142">
        <v>9816.4</v>
      </c>
      <c r="AW698" s="100"/>
      <c r="AX698" s="251">
        <f t="shared" si="1040"/>
        <v>0</v>
      </c>
      <c r="AY698" s="139">
        <v>500000</v>
      </c>
      <c r="AZ698" s="99">
        <v>2.69E-2</v>
      </c>
      <c r="BA698" s="141">
        <f t="shared" si="1041"/>
        <v>13450</v>
      </c>
      <c r="BB698" s="141">
        <f t="shared" si="1042"/>
        <v>2690</v>
      </c>
      <c r="BC698" s="142">
        <v>10760</v>
      </c>
      <c r="BD698" s="143"/>
      <c r="BE698" s="141">
        <f t="shared" si="1043"/>
        <v>0</v>
      </c>
      <c r="BF698" s="139">
        <v>500000</v>
      </c>
      <c r="BG698" s="569">
        <v>4.2900000000000001E-2</v>
      </c>
      <c r="BH698" s="166">
        <f t="shared" si="1044"/>
        <v>21450</v>
      </c>
      <c r="BI698" s="166">
        <f t="shared" si="1056"/>
        <v>4290</v>
      </c>
      <c r="BJ698" s="164">
        <v>17160</v>
      </c>
      <c r="BK698" s="165"/>
      <c r="BL698" s="166">
        <f t="shared" si="1045"/>
        <v>0</v>
      </c>
      <c r="BM698" s="139">
        <v>500000</v>
      </c>
      <c r="BN698" s="56">
        <v>4.5699999999999998E-2</v>
      </c>
      <c r="BO698" s="168">
        <f t="shared" si="1046"/>
        <v>22850</v>
      </c>
      <c r="BP698" s="166">
        <f t="shared" si="1047"/>
        <v>4570</v>
      </c>
      <c r="BQ698" s="164">
        <v>18280</v>
      </c>
      <c r="BR698" s="147"/>
      <c r="BS698" s="166">
        <f t="shared" si="1048"/>
        <v>0</v>
      </c>
      <c r="BT698" s="139">
        <v>500000</v>
      </c>
      <c r="BU698" s="328">
        <v>3.2399999999999998E-2</v>
      </c>
      <c r="BV698" s="168">
        <f t="shared" si="1049"/>
        <v>16200</v>
      </c>
      <c r="BW698" s="166">
        <f t="shared" si="1057"/>
        <v>3240</v>
      </c>
      <c r="BX698" s="164">
        <v>12960</v>
      </c>
      <c r="BY698" s="147"/>
      <c r="BZ698" s="166">
        <f t="shared" si="1050"/>
        <v>0</v>
      </c>
      <c r="CA698" s="139">
        <v>500000</v>
      </c>
      <c r="CB698" s="569">
        <v>3.4200000000000001E-2</v>
      </c>
      <c r="CC698" s="168">
        <f t="shared" si="1051"/>
        <v>17100</v>
      </c>
      <c r="CD698" s="166">
        <f t="shared" ref="CD698:CD709" si="1059">CC698*20%</f>
        <v>3420</v>
      </c>
      <c r="CE698" s="164">
        <v>13680</v>
      </c>
      <c r="CF698" s="165"/>
      <c r="CG698" s="168">
        <f t="shared" si="1052"/>
        <v>0</v>
      </c>
      <c r="CH698" s="377">
        <v>500000</v>
      </c>
      <c r="CI698" s="584">
        <v>3.6589999999999998E-2</v>
      </c>
      <c r="CJ698" s="585">
        <f t="shared" si="1053"/>
        <v>18295</v>
      </c>
      <c r="CK698" s="585">
        <f t="shared" si="1054"/>
        <v>3659</v>
      </c>
      <c r="CL698" s="164"/>
      <c r="CM698" s="167"/>
      <c r="CN698" s="168">
        <f t="shared" si="1055"/>
        <v>14636</v>
      </c>
      <c r="CO698" s="219"/>
      <c r="CP698" s="220">
        <f t="shared" si="1024"/>
        <v>14636</v>
      </c>
      <c r="CQ698" s="458"/>
      <c r="CR698" s="56"/>
    </row>
    <row r="699" spans="1:97" s="3" customFormat="1" ht="15" customHeight="1">
      <c r="A699" s="47" t="s">
        <v>1650</v>
      </c>
      <c r="B699" s="61" t="s">
        <v>1651</v>
      </c>
      <c r="C699" s="569" t="s">
        <v>1652</v>
      </c>
      <c r="D699" s="274" t="s">
        <v>1630</v>
      </c>
      <c r="E699" s="43">
        <v>473</v>
      </c>
      <c r="F699" s="43"/>
      <c r="G699" s="78" t="s">
        <v>45</v>
      </c>
      <c r="H699" s="191"/>
      <c r="I699" s="310"/>
      <c r="J699" s="243">
        <v>4.9000000000000004</v>
      </c>
      <c r="K699" s="72"/>
      <c r="L699" s="56">
        <f t="shared" si="1025"/>
        <v>0</v>
      </c>
      <c r="M699" s="117"/>
      <c r="N699" s="77"/>
      <c r="O699" s="72">
        <v>0</v>
      </c>
      <c r="P699" s="151"/>
      <c r="Q699" s="56">
        <v>3.2000000000000001E-2</v>
      </c>
      <c r="R699" s="168">
        <f t="shared" si="1026"/>
        <v>0</v>
      </c>
      <c r="S699" s="168">
        <f t="shared" si="1027"/>
        <v>0</v>
      </c>
      <c r="T699" s="73"/>
      <c r="U699" s="77"/>
      <c r="V699" s="574">
        <f t="shared" si="1028"/>
        <v>0</v>
      </c>
      <c r="W699" s="151"/>
      <c r="X699" s="78">
        <v>3.2000000000000001E-2</v>
      </c>
      <c r="Y699" s="577">
        <f t="shared" si="1029"/>
        <v>0</v>
      </c>
      <c r="Z699" s="251">
        <f t="shared" si="1030"/>
        <v>0</v>
      </c>
      <c r="AA699" s="73"/>
      <c r="AB699" s="100"/>
      <c r="AC699" s="251">
        <f t="shared" si="1031"/>
        <v>0</v>
      </c>
      <c r="AD699" s="151"/>
      <c r="AE699" s="101">
        <v>3.2000000000000001E-2</v>
      </c>
      <c r="AF699" s="251">
        <f t="shared" si="1032"/>
        <v>0</v>
      </c>
      <c r="AG699" s="251">
        <f t="shared" si="1033"/>
        <v>0</v>
      </c>
      <c r="AH699" s="117"/>
      <c r="AI699" s="77"/>
      <c r="AJ699" s="251">
        <f t="shared" si="1034"/>
        <v>0</v>
      </c>
      <c r="AK699" s="151"/>
      <c r="AL699" s="99">
        <v>3.5200000000000002E-2</v>
      </c>
      <c r="AM699" s="251">
        <f t="shared" si="1035"/>
        <v>0</v>
      </c>
      <c r="AN699" s="357">
        <f t="shared" si="1036"/>
        <v>0</v>
      </c>
      <c r="AO699" s="117"/>
      <c r="AP699" s="130"/>
      <c r="AQ699" s="251">
        <f t="shared" si="1037"/>
        <v>0</v>
      </c>
      <c r="AR699" s="139">
        <v>95500</v>
      </c>
      <c r="AS699" s="99"/>
      <c r="AT699" s="251">
        <f t="shared" si="1038"/>
        <v>0</v>
      </c>
      <c r="AU699" s="251">
        <f t="shared" si="1039"/>
        <v>0</v>
      </c>
      <c r="AV699" s="142"/>
      <c r="AW699" s="100"/>
      <c r="AX699" s="251">
        <f t="shared" si="1040"/>
        <v>0</v>
      </c>
      <c r="AY699" s="139">
        <v>95500</v>
      </c>
      <c r="AZ699" s="99"/>
      <c r="BA699" s="141">
        <f t="shared" si="1041"/>
        <v>0</v>
      </c>
      <c r="BB699" s="141">
        <f t="shared" si="1042"/>
        <v>0</v>
      </c>
      <c r="BC699" s="142"/>
      <c r="BD699" s="143"/>
      <c r="BE699" s="141">
        <f t="shared" si="1043"/>
        <v>0</v>
      </c>
      <c r="BF699" s="139">
        <v>95500</v>
      </c>
      <c r="BG699" s="569"/>
      <c r="BH699" s="166">
        <f t="shared" si="1044"/>
        <v>0</v>
      </c>
      <c r="BI699" s="166">
        <f t="shared" si="1056"/>
        <v>0</v>
      </c>
      <c r="BJ699" s="164"/>
      <c r="BK699" s="165"/>
      <c r="BL699" s="166">
        <f t="shared" si="1045"/>
        <v>0</v>
      </c>
      <c r="BM699" s="139">
        <v>95500</v>
      </c>
      <c r="BN699" s="56"/>
      <c r="BO699" s="168">
        <f t="shared" si="1046"/>
        <v>0</v>
      </c>
      <c r="BP699" s="166">
        <f t="shared" si="1047"/>
        <v>0</v>
      </c>
      <c r="BQ699" s="164"/>
      <c r="BR699" s="147"/>
      <c r="BS699" s="166">
        <f t="shared" si="1048"/>
        <v>0</v>
      </c>
      <c r="BT699" s="139">
        <v>95500</v>
      </c>
      <c r="BU699" s="328">
        <v>3.2399999999999998E-2</v>
      </c>
      <c r="BV699" s="168">
        <f t="shared" si="1049"/>
        <v>3094.2</v>
      </c>
      <c r="BW699" s="166">
        <f t="shared" si="1057"/>
        <v>618.84</v>
      </c>
      <c r="BX699" s="164">
        <v>2475.36</v>
      </c>
      <c r="BY699" s="147"/>
      <c r="BZ699" s="166">
        <f t="shared" si="1050"/>
        <v>0</v>
      </c>
      <c r="CA699" s="154">
        <v>95000</v>
      </c>
      <c r="CB699" s="569">
        <v>3.4200000000000001E-2</v>
      </c>
      <c r="CC699" s="168">
        <f t="shared" si="1051"/>
        <v>3249</v>
      </c>
      <c r="CD699" s="166">
        <f t="shared" si="1059"/>
        <v>649.80000000000007</v>
      </c>
      <c r="CE699" s="164">
        <v>2599.1999999999998</v>
      </c>
      <c r="CF699" s="165"/>
      <c r="CG699" s="168">
        <f t="shared" si="1052"/>
        <v>0</v>
      </c>
      <c r="CH699" s="583">
        <v>95000</v>
      </c>
      <c r="CI699" s="584">
        <v>3.6589999999999998E-2</v>
      </c>
      <c r="CJ699" s="585">
        <f t="shared" si="1053"/>
        <v>3476.0499999999997</v>
      </c>
      <c r="CK699" s="585">
        <f t="shared" si="1054"/>
        <v>695.21</v>
      </c>
      <c r="CL699" s="164"/>
      <c r="CM699" s="167"/>
      <c r="CN699" s="168">
        <f t="shared" si="1055"/>
        <v>2780.8399999999997</v>
      </c>
      <c r="CO699" s="219"/>
      <c r="CP699" s="220">
        <f t="shared" si="1024"/>
        <v>2780.8399999999997</v>
      </c>
      <c r="CQ699" s="458"/>
      <c r="CR699" s="56"/>
    </row>
    <row r="700" spans="1:97" s="3" customFormat="1" ht="15" customHeight="1">
      <c r="A700" s="41" t="s">
        <v>1653</v>
      </c>
      <c r="B700" s="6" t="s">
        <v>1654</v>
      </c>
      <c r="C700" s="6" t="s">
        <v>1655</v>
      </c>
      <c r="D700" s="274" t="s">
        <v>1630</v>
      </c>
      <c r="E700" s="43">
        <v>2</v>
      </c>
      <c r="F700" s="43"/>
      <c r="G700" s="57" t="s">
        <v>1656</v>
      </c>
      <c r="H700" s="191" t="s">
        <v>1657</v>
      </c>
      <c r="I700" s="310">
        <v>82940</v>
      </c>
      <c r="J700" s="243">
        <v>4.9000000000000004</v>
      </c>
      <c r="K700" s="72">
        <f t="shared" si="1058"/>
        <v>406406.00000000006</v>
      </c>
      <c r="L700" s="56">
        <f t="shared" si="1025"/>
        <v>81281.200000000012</v>
      </c>
      <c r="M700" s="117">
        <v>3544.05</v>
      </c>
      <c r="N700" s="77"/>
      <c r="O700" s="72">
        <v>0</v>
      </c>
      <c r="P700" s="151">
        <v>650000</v>
      </c>
      <c r="Q700" s="56">
        <v>3.2000000000000001E-2</v>
      </c>
      <c r="R700" s="168">
        <f t="shared" si="1026"/>
        <v>20800</v>
      </c>
      <c r="S700" s="168">
        <f t="shared" si="1027"/>
        <v>4160</v>
      </c>
      <c r="T700" s="73">
        <v>16640</v>
      </c>
      <c r="U700" s="77"/>
      <c r="V700" s="574">
        <f t="shared" si="1028"/>
        <v>0</v>
      </c>
      <c r="W700" s="151">
        <v>650000</v>
      </c>
      <c r="X700" s="78">
        <v>3.2000000000000001E-2</v>
      </c>
      <c r="Y700" s="577">
        <f t="shared" si="1029"/>
        <v>20800</v>
      </c>
      <c r="Z700" s="251">
        <f t="shared" si="1030"/>
        <v>4160</v>
      </c>
      <c r="AA700" s="73">
        <v>16640</v>
      </c>
      <c r="AB700" s="100"/>
      <c r="AC700" s="251">
        <f t="shared" si="1031"/>
        <v>0</v>
      </c>
      <c r="AD700" s="151">
        <v>650000</v>
      </c>
      <c r="AE700" s="101">
        <v>3.2000000000000001E-2</v>
      </c>
      <c r="AF700" s="251">
        <f t="shared" si="1032"/>
        <v>20800</v>
      </c>
      <c r="AG700" s="251">
        <f t="shared" si="1033"/>
        <v>4160</v>
      </c>
      <c r="AH700" s="117">
        <v>16640</v>
      </c>
      <c r="AI700" s="77"/>
      <c r="AJ700" s="251">
        <f t="shared" si="1034"/>
        <v>0</v>
      </c>
      <c r="AK700" s="151">
        <v>650000</v>
      </c>
      <c r="AL700" s="99">
        <v>3.5200000000000002E-2</v>
      </c>
      <c r="AM700" s="251">
        <f t="shared" si="1035"/>
        <v>22880</v>
      </c>
      <c r="AN700" s="357">
        <f t="shared" si="1036"/>
        <v>4576</v>
      </c>
      <c r="AO700" s="117">
        <v>18304</v>
      </c>
      <c r="AP700" s="100"/>
      <c r="AQ700" s="251">
        <f t="shared" si="1037"/>
        <v>0</v>
      </c>
      <c r="AR700" s="255">
        <v>685000</v>
      </c>
      <c r="AS700" s="99">
        <v>2.53E-2</v>
      </c>
      <c r="AT700" s="251">
        <f t="shared" si="1038"/>
        <v>17330.5</v>
      </c>
      <c r="AU700" s="251">
        <f t="shared" si="1039"/>
        <v>3466.1000000000004</v>
      </c>
      <c r="AV700" s="142">
        <v>13864.4</v>
      </c>
      <c r="AW700" s="100"/>
      <c r="AX700" s="251">
        <f t="shared" si="1040"/>
        <v>0</v>
      </c>
      <c r="AY700" s="151">
        <v>700000</v>
      </c>
      <c r="AZ700" s="99">
        <v>2.69E-2</v>
      </c>
      <c r="BA700" s="141">
        <f t="shared" si="1041"/>
        <v>18830</v>
      </c>
      <c r="BB700" s="141">
        <f t="shared" si="1042"/>
        <v>3766</v>
      </c>
      <c r="BC700" s="142">
        <v>15064</v>
      </c>
      <c r="BD700" s="143"/>
      <c r="BE700" s="141">
        <f t="shared" si="1043"/>
        <v>0</v>
      </c>
      <c r="BF700" s="151">
        <v>700000</v>
      </c>
      <c r="BG700" s="569">
        <v>4.2900000000000001E-2</v>
      </c>
      <c r="BH700" s="166">
        <f t="shared" si="1044"/>
        <v>30030</v>
      </c>
      <c r="BI700" s="166">
        <f t="shared" si="1056"/>
        <v>6006</v>
      </c>
      <c r="BJ700" s="164">
        <v>24024</v>
      </c>
      <c r="BK700" s="165"/>
      <c r="BL700" s="166">
        <f t="shared" si="1045"/>
        <v>0</v>
      </c>
      <c r="BM700" s="151">
        <v>700000</v>
      </c>
      <c r="BN700" s="56">
        <v>4.5699999999999998E-2</v>
      </c>
      <c r="BO700" s="168">
        <f t="shared" si="1046"/>
        <v>31990</v>
      </c>
      <c r="BP700" s="166">
        <f t="shared" si="1047"/>
        <v>6398</v>
      </c>
      <c r="BQ700" s="164">
        <v>25592</v>
      </c>
      <c r="BR700" s="147"/>
      <c r="BS700" s="166">
        <f t="shared" si="1048"/>
        <v>0</v>
      </c>
      <c r="BT700" s="151">
        <v>700000</v>
      </c>
      <c r="BU700" s="328">
        <v>3.2399999999999998E-2</v>
      </c>
      <c r="BV700" s="168">
        <f t="shared" si="1049"/>
        <v>22680</v>
      </c>
      <c r="BW700" s="166">
        <f t="shared" si="1057"/>
        <v>4536</v>
      </c>
      <c r="BX700" s="164">
        <v>18144</v>
      </c>
      <c r="BY700" s="147"/>
      <c r="BZ700" s="166">
        <f t="shared" si="1050"/>
        <v>0</v>
      </c>
      <c r="CA700" s="139">
        <v>800000</v>
      </c>
      <c r="CB700" s="582">
        <v>3.4200000000000001E-2</v>
      </c>
      <c r="CC700" s="168">
        <f t="shared" ref="CC700:CC709" si="1060">CA700*CB700</f>
        <v>27360</v>
      </c>
      <c r="CD700" s="166">
        <f t="shared" si="1059"/>
        <v>5472</v>
      </c>
      <c r="CE700" s="164">
        <v>21888</v>
      </c>
      <c r="CF700" s="165"/>
      <c r="CG700" s="168">
        <f t="shared" si="1052"/>
        <v>0</v>
      </c>
      <c r="CH700" s="377">
        <v>800000</v>
      </c>
      <c r="CI700" s="584">
        <v>3.6589999999999998E-2</v>
      </c>
      <c r="CJ700" s="585">
        <f t="shared" si="1053"/>
        <v>29271.999999999996</v>
      </c>
      <c r="CK700" s="585">
        <f t="shared" si="1054"/>
        <v>5854.4</v>
      </c>
      <c r="CL700" s="164"/>
      <c r="CM700" s="167"/>
      <c r="CN700" s="168">
        <f t="shared" si="1055"/>
        <v>23417.599999999999</v>
      </c>
      <c r="CO700" s="219"/>
      <c r="CP700" s="220">
        <f t="shared" si="1024"/>
        <v>23417.599999999999</v>
      </c>
      <c r="CQ700" s="458"/>
      <c r="CR700" s="56"/>
      <c r="CS700" s="228"/>
    </row>
    <row r="701" spans="1:97" s="3" customFormat="1" ht="15" customHeight="1">
      <c r="A701" s="41" t="s">
        <v>1658</v>
      </c>
      <c r="B701" s="6" t="s">
        <v>1654</v>
      </c>
      <c r="C701" s="6" t="s">
        <v>1655</v>
      </c>
      <c r="D701" s="274" t="s">
        <v>1630</v>
      </c>
      <c r="E701" s="43">
        <v>302</v>
      </c>
      <c r="F701" s="43"/>
      <c r="G701" s="57" t="s">
        <v>66</v>
      </c>
      <c r="H701" s="191" t="s">
        <v>1659</v>
      </c>
      <c r="I701" s="310">
        <v>274110</v>
      </c>
      <c r="J701" s="243">
        <v>4.9000000000000004</v>
      </c>
      <c r="K701" s="72">
        <f t="shared" si="1058"/>
        <v>1343139</v>
      </c>
      <c r="L701" s="56">
        <f t="shared" si="1025"/>
        <v>268627.8</v>
      </c>
      <c r="M701" s="117">
        <v>12209.11</v>
      </c>
      <c r="N701" s="77"/>
      <c r="O701" s="72">
        <v>0</v>
      </c>
      <c r="P701" s="151">
        <v>480000</v>
      </c>
      <c r="Q701" s="56">
        <v>3.2000000000000001E-2</v>
      </c>
      <c r="R701" s="168">
        <f t="shared" si="1026"/>
        <v>15360</v>
      </c>
      <c r="S701" s="168">
        <f t="shared" si="1027"/>
        <v>3072</v>
      </c>
      <c r="T701" s="73">
        <v>12288</v>
      </c>
      <c r="U701" s="77"/>
      <c r="V701" s="574">
        <f t="shared" si="1028"/>
        <v>0</v>
      </c>
      <c r="W701" s="151">
        <v>480000</v>
      </c>
      <c r="X701" s="78">
        <v>3.2000000000000001E-2</v>
      </c>
      <c r="Y701" s="577">
        <f t="shared" si="1029"/>
        <v>15360</v>
      </c>
      <c r="Z701" s="251">
        <f t="shared" si="1030"/>
        <v>3072</v>
      </c>
      <c r="AA701" s="73">
        <v>12288</v>
      </c>
      <c r="AB701" s="100"/>
      <c r="AC701" s="251">
        <f t="shared" si="1031"/>
        <v>0</v>
      </c>
      <c r="AD701" s="151">
        <v>480000</v>
      </c>
      <c r="AE701" s="101">
        <v>3.2000000000000001E-2</v>
      </c>
      <c r="AF701" s="251">
        <f t="shared" si="1032"/>
        <v>15360</v>
      </c>
      <c r="AG701" s="251">
        <f t="shared" si="1033"/>
        <v>3072</v>
      </c>
      <c r="AH701" s="117">
        <v>12288</v>
      </c>
      <c r="AI701" s="77"/>
      <c r="AJ701" s="251">
        <f t="shared" si="1034"/>
        <v>0</v>
      </c>
      <c r="AK701" s="151">
        <v>480000</v>
      </c>
      <c r="AL701" s="99">
        <v>3.5200000000000002E-2</v>
      </c>
      <c r="AM701" s="251">
        <f t="shared" si="1035"/>
        <v>16896</v>
      </c>
      <c r="AN701" s="357">
        <f t="shared" si="1036"/>
        <v>3379.2000000000003</v>
      </c>
      <c r="AO701" s="117">
        <v>13516.8</v>
      </c>
      <c r="AP701" s="100"/>
      <c r="AQ701" s="251">
        <f t="shared" si="1037"/>
        <v>0</v>
      </c>
      <c r="AR701" s="255">
        <v>503000</v>
      </c>
      <c r="AS701" s="99">
        <v>2.53E-2</v>
      </c>
      <c r="AT701" s="251">
        <f t="shared" si="1038"/>
        <v>12725.9</v>
      </c>
      <c r="AU701" s="251">
        <f t="shared" si="1039"/>
        <v>2545.1800000000003</v>
      </c>
      <c r="AV701" s="142">
        <v>10180.719999999999</v>
      </c>
      <c r="AW701" s="100"/>
      <c r="AX701" s="251">
        <f t="shared" si="1040"/>
        <v>0</v>
      </c>
      <c r="AY701" s="151">
        <v>518000</v>
      </c>
      <c r="AZ701" s="99">
        <v>2.69E-2</v>
      </c>
      <c r="BA701" s="141">
        <f t="shared" si="1041"/>
        <v>13934.2</v>
      </c>
      <c r="BB701" s="141">
        <f t="shared" si="1042"/>
        <v>2786.84</v>
      </c>
      <c r="BC701" s="142">
        <v>11147.36</v>
      </c>
      <c r="BD701" s="143"/>
      <c r="BE701" s="141">
        <f t="shared" si="1043"/>
        <v>0</v>
      </c>
      <c r="BF701" s="151">
        <v>518000</v>
      </c>
      <c r="BG701" s="569">
        <v>4.2900000000000001E-2</v>
      </c>
      <c r="BH701" s="166">
        <f t="shared" si="1044"/>
        <v>22222.2</v>
      </c>
      <c r="BI701" s="166">
        <f t="shared" si="1056"/>
        <v>4444.4400000000005</v>
      </c>
      <c r="BJ701" s="164">
        <v>17777.759999999998</v>
      </c>
      <c r="BK701" s="165"/>
      <c r="BL701" s="166">
        <f t="shared" si="1045"/>
        <v>0</v>
      </c>
      <c r="BM701" s="151">
        <v>518000</v>
      </c>
      <c r="BN701" s="56">
        <v>4.5699999999999998E-2</v>
      </c>
      <c r="BO701" s="168">
        <f t="shared" si="1046"/>
        <v>23672.6</v>
      </c>
      <c r="BP701" s="166">
        <f t="shared" si="1047"/>
        <v>4734.5199999999995</v>
      </c>
      <c r="BQ701" s="164">
        <v>18938.080000000002</v>
      </c>
      <c r="BR701" s="147"/>
      <c r="BS701" s="166">
        <f t="shared" si="1048"/>
        <v>0</v>
      </c>
      <c r="BT701" s="151">
        <v>518000</v>
      </c>
      <c r="BU701" s="328">
        <v>3.2399999999999998E-2</v>
      </c>
      <c r="BV701" s="168">
        <f t="shared" si="1049"/>
        <v>16783.2</v>
      </c>
      <c r="BW701" s="166">
        <f t="shared" si="1057"/>
        <v>3356.6400000000003</v>
      </c>
      <c r="BX701" s="164">
        <v>13426.56</v>
      </c>
      <c r="BY701" s="147"/>
      <c r="BZ701" s="166">
        <f t="shared" si="1050"/>
        <v>0</v>
      </c>
      <c r="CA701" s="139">
        <v>800000</v>
      </c>
      <c r="CB701" s="582">
        <v>3.4200000000000001E-2</v>
      </c>
      <c r="CC701" s="168">
        <f t="shared" si="1060"/>
        <v>27360</v>
      </c>
      <c r="CD701" s="166">
        <f t="shared" si="1059"/>
        <v>5472</v>
      </c>
      <c r="CE701" s="164">
        <v>21888</v>
      </c>
      <c r="CF701" s="165"/>
      <c r="CG701" s="168">
        <f t="shared" si="1052"/>
        <v>0</v>
      </c>
      <c r="CH701" s="377">
        <v>800000</v>
      </c>
      <c r="CI701" s="584">
        <v>3.6589999999999998E-2</v>
      </c>
      <c r="CJ701" s="585">
        <f t="shared" si="1053"/>
        <v>29271.999999999996</v>
      </c>
      <c r="CK701" s="585">
        <f t="shared" si="1054"/>
        <v>5854.4</v>
      </c>
      <c r="CL701" s="164"/>
      <c r="CM701" s="167"/>
      <c r="CN701" s="168">
        <f t="shared" si="1055"/>
        <v>23417.599999999999</v>
      </c>
      <c r="CO701" s="219"/>
      <c r="CP701" s="220">
        <f t="shared" si="1024"/>
        <v>23417.599999999999</v>
      </c>
      <c r="CQ701" s="458"/>
      <c r="CR701" s="56"/>
      <c r="CS701" s="228"/>
    </row>
    <row r="702" spans="1:97" s="3" customFormat="1" ht="15" customHeight="1">
      <c r="A702" s="41" t="s">
        <v>1660</v>
      </c>
      <c r="B702" s="6" t="s">
        <v>1654</v>
      </c>
      <c r="C702" s="6" t="s">
        <v>1655</v>
      </c>
      <c r="D702" s="274" t="s">
        <v>1630</v>
      </c>
      <c r="E702" s="43">
        <v>303</v>
      </c>
      <c r="F702" s="43"/>
      <c r="G702" s="57" t="s">
        <v>66</v>
      </c>
      <c r="H702" s="191" t="s">
        <v>1661</v>
      </c>
      <c r="I702" s="310">
        <v>3000</v>
      </c>
      <c r="J702" s="243">
        <v>4.9000000000000004</v>
      </c>
      <c r="K702" s="72">
        <f t="shared" si="1058"/>
        <v>14700.000000000002</v>
      </c>
      <c r="L702" s="56">
        <f t="shared" si="1025"/>
        <v>2940.0000000000005</v>
      </c>
      <c r="M702" s="117">
        <v>410.4</v>
      </c>
      <c r="N702" s="77"/>
      <c r="O702" s="72">
        <v>0</v>
      </c>
      <c r="P702" s="151">
        <v>260000</v>
      </c>
      <c r="Q702" s="56">
        <v>3.2000000000000001E-2</v>
      </c>
      <c r="R702" s="168">
        <f t="shared" si="1026"/>
        <v>8320</v>
      </c>
      <c r="S702" s="168">
        <f t="shared" si="1027"/>
        <v>1664</v>
      </c>
      <c r="T702" s="73">
        <v>6656</v>
      </c>
      <c r="U702" s="77"/>
      <c r="V702" s="574">
        <f t="shared" si="1028"/>
        <v>0</v>
      </c>
      <c r="W702" s="151">
        <v>260000</v>
      </c>
      <c r="X702" s="78">
        <v>3.2000000000000001E-2</v>
      </c>
      <c r="Y702" s="577">
        <f t="shared" si="1029"/>
        <v>8320</v>
      </c>
      <c r="Z702" s="251">
        <f t="shared" si="1030"/>
        <v>1664</v>
      </c>
      <c r="AA702" s="73">
        <v>6656</v>
      </c>
      <c r="AB702" s="77"/>
      <c r="AC702" s="251">
        <f t="shared" si="1031"/>
        <v>0</v>
      </c>
      <c r="AD702" s="151">
        <v>260000</v>
      </c>
      <c r="AE702" s="101">
        <v>3.2000000000000001E-2</v>
      </c>
      <c r="AF702" s="251">
        <f t="shared" si="1032"/>
        <v>8320</v>
      </c>
      <c r="AG702" s="251">
        <f t="shared" si="1033"/>
        <v>1664</v>
      </c>
      <c r="AH702" s="117">
        <v>6656</v>
      </c>
      <c r="AI702" s="77"/>
      <c r="AJ702" s="251">
        <f t="shared" si="1034"/>
        <v>0</v>
      </c>
      <c r="AK702" s="151">
        <v>260000</v>
      </c>
      <c r="AL702" s="99">
        <v>3.5200000000000002E-2</v>
      </c>
      <c r="AM702" s="251">
        <f t="shared" si="1035"/>
        <v>9152</v>
      </c>
      <c r="AN702" s="357">
        <f t="shared" si="1036"/>
        <v>1830.4</v>
      </c>
      <c r="AO702" s="117">
        <v>7321.6</v>
      </c>
      <c r="AP702" s="77"/>
      <c r="AQ702" s="251">
        <f t="shared" si="1037"/>
        <v>0</v>
      </c>
      <c r="AR702" s="255">
        <v>250000</v>
      </c>
      <c r="AS702" s="99">
        <v>2.53E-2</v>
      </c>
      <c r="AT702" s="251">
        <f t="shared" si="1038"/>
        <v>6325</v>
      </c>
      <c r="AU702" s="251">
        <f t="shared" si="1039"/>
        <v>1265</v>
      </c>
      <c r="AV702" s="142">
        <v>5060</v>
      </c>
      <c r="AW702" s="77"/>
      <c r="AX702" s="251">
        <f t="shared" si="1040"/>
        <v>0</v>
      </c>
      <c r="AY702" s="151">
        <v>265000</v>
      </c>
      <c r="AZ702" s="6">
        <v>2.69E-2</v>
      </c>
      <c r="BA702" s="141">
        <f t="shared" si="1041"/>
        <v>7128.5</v>
      </c>
      <c r="BB702" s="141">
        <f t="shared" si="1042"/>
        <v>1425.7</v>
      </c>
      <c r="BC702" s="142">
        <v>5702.8</v>
      </c>
      <c r="BD702" s="147"/>
      <c r="BE702" s="141">
        <f t="shared" si="1043"/>
        <v>0</v>
      </c>
      <c r="BF702" s="151">
        <v>265000</v>
      </c>
      <c r="BG702" s="569">
        <v>4.2900000000000001E-2</v>
      </c>
      <c r="BH702" s="166">
        <f t="shared" si="1044"/>
        <v>11368.5</v>
      </c>
      <c r="BI702" s="166">
        <f t="shared" si="1056"/>
        <v>2273.7000000000003</v>
      </c>
      <c r="BJ702" s="164">
        <v>9094.7999999999993</v>
      </c>
      <c r="BK702" s="165"/>
      <c r="BL702" s="166">
        <f t="shared" si="1045"/>
        <v>0</v>
      </c>
      <c r="BM702" s="151">
        <v>265000</v>
      </c>
      <c r="BN702" s="56">
        <v>4.5699999999999998E-2</v>
      </c>
      <c r="BO702" s="168">
        <f t="shared" si="1046"/>
        <v>12110.5</v>
      </c>
      <c r="BP702" s="166">
        <f t="shared" si="1047"/>
        <v>2422.1</v>
      </c>
      <c r="BQ702" s="164">
        <v>9688.4</v>
      </c>
      <c r="BR702" s="147"/>
      <c r="BS702" s="166">
        <f t="shared" si="1048"/>
        <v>0</v>
      </c>
      <c r="BT702" s="151">
        <v>265000</v>
      </c>
      <c r="BU702" s="328">
        <v>3.2399999999999998E-2</v>
      </c>
      <c r="BV702" s="168">
        <f t="shared" si="1049"/>
        <v>8586</v>
      </c>
      <c r="BW702" s="166">
        <f t="shared" si="1057"/>
        <v>1717.2</v>
      </c>
      <c r="BX702" s="164">
        <v>6868.8</v>
      </c>
      <c r="BY702" s="147"/>
      <c r="BZ702" s="166">
        <f t="shared" si="1050"/>
        <v>0</v>
      </c>
      <c r="CA702" s="139">
        <v>225000</v>
      </c>
      <c r="CB702" s="582">
        <v>3.4200000000000001E-2</v>
      </c>
      <c r="CC702" s="168">
        <f t="shared" si="1060"/>
        <v>7695</v>
      </c>
      <c r="CD702" s="166">
        <f t="shared" si="1059"/>
        <v>1539</v>
      </c>
      <c r="CE702" s="164">
        <v>6156</v>
      </c>
      <c r="CF702" s="165"/>
      <c r="CG702" s="168">
        <f t="shared" si="1052"/>
        <v>0</v>
      </c>
      <c r="CH702" s="377">
        <v>225000</v>
      </c>
      <c r="CI702" s="584">
        <v>3.6589999999999998E-2</v>
      </c>
      <c r="CJ702" s="585">
        <f t="shared" si="1053"/>
        <v>8232.75</v>
      </c>
      <c r="CK702" s="585">
        <f t="shared" si="1054"/>
        <v>1646.5500000000002</v>
      </c>
      <c r="CL702" s="164"/>
      <c r="CM702" s="167"/>
      <c r="CN702" s="168">
        <f t="shared" si="1055"/>
        <v>6586.2</v>
      </c>
      <c r="CO702" s="219"/>
      <c r="CP702" s="220">
        <f t="shared" si="1024"/>
        <v>6586.2</v>
      </c>
      <c r="CQ702" s="458"/>
      <c r="CR702" s="56"/>
      <c r="CS702" s="228"/>
    </row>
    <row r="703" spans="1:97" s="3" customFormat="1" ht="15" customHeight="1">
      <c r="A703" s="41" t="s">
        <v>1662</v>
      </c>
      <c r="B703" s="6" t="s">
        <v>1663</v>
      </c>
      <c r="C703" s="6" t="s">
        <v>1655</v>
      </c>
      <c r="D703" s="274" t="s">
        <v>1630</v>
      </c>
      <c r="E703" s="43">
        <v>304</v>
      </c>
      <c r="F703" s="43"/>
      <c r="G703" s="49" t="s">
        <v>45</v>
      </c>
      <c r="H703" s="191" t="s">
        <v>1664</v>
      </c>
      <c r="I703" s="310">
        <v>1966240</v>
      </c>
      <c r="J703" s="243">
        <v>4.9000000000000004</v>
      </c>
      <c r="K703" s="72">
        <f t="shared" si="1058"/>
        <v>9634576</v>
      </c>
      <c r="L703" s="56">
        <f t="shared" si="1025"/>
        <v>1926915.2000000002</v>
      </c>
      <c r="M703" s="117">
        <v>77369.41</v>
      </c>
      <c r="N703" s="77"/>
      <c r="O703" s="72">
        <v>0</v>
      </c>
      <c r="P703" s="151">
        <v>700000</v>
      </c>
      <c r="Q703" s="56">
        <v>3.2000000000000001E-2</v>
      </c>
      <c r="R703" s="168">
        <f t="shared" si="1026"/>
        <v>22400</v>
      </c>
      <c r="S703" s="168">
        <f t="shared" si="1027"/>
        <v>4480</v>
      </c>
      <c r="T703" s="73">
        <v>17920</v>
      </c>
      <c r="U703" s="77"/>
      <c r="V703" s="574">
        <f t="shared" si="1028"/>
        <v>0</v>
      </c>
      <c r="W703" s="151">
        <v>700000</v>
      </c>
      <c r="X703" s="78">
        <v>3.2000000000000001E-2</v>
      </c>
      <c r="Y703" s="577">
        <f t="shared" si="1029"/>
        <v>22400</v>
      </c>
      <c r="Z703" s="251">
        <f t="shared" si="1030"/>
        <v>4480</v>
      </c>
      <c r="AA703" s="73">
        <v>17920</v>
      </c>
      <c r="AB703" s="77"/>
      <c r="AC703" s="251">
        <f t="shared" si="1031"/>
        <v>0</v>
      </c>
      <c r="AD703" s="151">
        <v>700000</v>
      </c>
      <c r="AE703" s="101">
        <v>3.2000000000000001E-2</v>
      </c>
      <c r="AF703" s="251">
        <f t="shared" si="1032"/>
        <v>22400</v>
      </c>
      <c r="AG703" s="251">
        <f t="shared" si="1033"/>
        <v>4480</v>
      </c>
      <c r="AH703" s="117">
        <v>17920</v>
      </c>
      <c r="AI703" s="77"/>
      <c r="AJ703" s="251">
        <f t="shared" si="1034"/>
        <v>0</v>
      </c>
      <c r="AK703" s="151">
        <v>700000</v>
      </c>
      <c r="AL703" s="99">
        <v>3.5200000000000002E-2</v>
      </c>
      <c r="AM703" s="251">
        <f t="shared" si="1035"/>
        <v>24640</v>
      </c>
      <c r="AN703" s="357">
        <f t="shared" si="1036"/>
        <v>4928</v>
      </c>
      <c r="AO703" s="117">
        <v>19712</v>
      </c>
      <c r="AP703" s="77"/>
      <c r="AQ703" s="251">
        <f t="shared" si="1037"/>
        <v>0</v>
      </c>
      <c r="AR703" s="255">
        <v>835000</v>
      </c>
      <c r="AS703" s="99">
        <v>2.53E-2</v>
      </c>
      <c r="AT703" s="251">
        <f t="shared" si="1038"/>
        <v>21125.5</v>
      </c>
      <c r="AU703" s="251">
        <f t="shared" si="1039"/>
        <v>4225.1000000000004</v>
      </c>
      <c r="AV703" s="142">
        <v>16900.400000000001</v>
      </c>
      <c r="AW703" s="77"/>
      <c r="AX703" s="251">
        <f t="shared" si="1040"/>
        <v>0</v>
      </c>
      <c r="AY703" s="151">
        <v>1150000</v>
      </c>
      <c r="AZ703" s="6">
        <v>2.69E-2</v>
      </c>
      <c r="BA703" s="141">
        <f t="shared" si="1041"/>
        <v>30935</v>
      </c>
      <c r="BB703" s="141">
        <f t="shared" si="1042"/>
        <v>6187</v>
      </c>
      <c r="BC703" s="142">
        <v>24748</v>
      </c>
      <c r="BD703" s="147"/>
      <c r="BE703" s="141">
        <f t="shared" si="1043"/>
        <v>0</v>
      </c>
      <c r="BF703" s="151">
        <v>1150000</v>
      </c>
      <c r="BG703" s="569">
        <v>4.2900000000000001E-2</v>
      </c>
      <c r="BH703" s="166">
        <f t="shared" si="1044"/>
        <v>49335</v>
      </c>
      <c r="BI703" s="166">
        <f t="shared" si="1056"/>
        <v>9867</v>
      </c>
      <c r="BJ703" s="164">
        <v>39468</v>
      </c>
      <c r="BK703" s="165"/>
      <c r="BL703" s="166">
        <f t="shared" si="1045"/>
        <v>0</v>
      </c>
      <c r="BM703" s="151">
        <v>1150000</v>
      </c>
      <c r="BN703" s="56">
        <v>4.5699999999999998E-2</v>
      </c>
      <c r="BO703" s="168">
        <f t="shared" si="1046"/>
        <v>52555</v>
      </c>
      <c r="BP703" s="166">
        <f t="shared" si="1047"/>
        <v>10511</v>
      </c>
      <c r="BQ703" s="164">
        <v>42044</v>
      </c>
      <c r="BR703" s="147"/>
      <c r="BS703" s="166">
        <f t="shared" si="1048"/>
        <v>0</v>
      </c>
      <c r="BT703" s="151">
        <v>1150000</v>
      </c>
      <c r="BU703" s="328">
        <v>3.2399999999999998E-2</v>
      </c>
      <c r="BV703" s="168">
        <f t="shared" si="1049"/>
        <v>37260</v>
      </c>
      <c r="BW703" s="166">
        <f t="shared" si="1057"/>
        <v>7452</v>
      </c>
      <c r="BX703" s="164">
        <v>29808</v>
      </c>
      <c r="BY703" s="147"/>
      <c r="BZ703" s="166">
        <f t="shared" si="1050"/>
        <v>0</v>
      </c>
      <c r="CA703" s="152">
        <v>3332000</v>
      </c>
      <c r="CB703" s="582">
        <v>3.4200000000000001E-2</v>
      </c>
      <c r="CC703" s="168">
        <f t="shared" si="1060"/>
        <v>113954.40000000001</v>
      </c>
      <c r="CD703" s="166">
        <f t="shared" si="1059"/>
        <v>22790.880000000005</v>
      </c>
      <c r="CE703" s="164">
        <v>91163.520000000004</v>
      </c>
      <c r="CF703" s="165"/>
      <c r="CG703" s="168">
        <f t="shared" si="1052"/>
        <v>0</v>
      </c>
      <c r="CH703" s="586">
        <v>3332000</v>
      </c>
      <c r="CI703" s="584">
        <v>3.6589999999999998E-2</v>
      </c>
      <c r="CJ703" s="585">
        <f t="shared" si="1053"/>
        <v>121917.87999999999</v>
      </c>
      <c r="CK703" s="585">
        <f t="shared" si="1054"/>
        <v>24383.576000000001</v>
      </c>
      <c r="CL703" s="164"/>
      <c r="CM703" s="167"/>
      <c r="CN703" s="168">
        <f t="shared" si="1055"/>
        <v>97534.303999999989</v>
      </c>
      <c r="CO703" s="219"/>
      <c r="CP703" s="220">
        <f t="shared" si="1024"/>
        <v>97534.303999999989</v>
      </c>
      <c r="CQ703" s="458"/>
      <c r="CR703" s="56"/>
    </row>
    <row r="704" spans="1:97" s="3" customFormat="1" ht="15" customHeight="1">
      <c r="A704" s="41" t="s">
        <v>1665</v>
      </c>
      <c r="B704" s="6" t="s">
        <v>1666</v>
      </c>
      <c r="C704" s="6" t="s">
        <v>1667</v>
      </c>
      <c r="D704" s="274" t="s">
        <v>1630</v>
      </c>
      <c r="E704" s="43">
        <v>313</v>
      </c>
      <c r="F704" s="43"/>
      <c r="G704" s="44" t="s">
        <v>45</v>
      </c>
      <c r="H704" s="191" t="s">
        <v>1668</v>
      </c>
      <c r="I704" s="310">
        <v>1603880</v>
      </c>
      <c r="J704" s="243">
        <v>4.9000000000000004</v>
      </c>
      <c r="K704" s="72">
        <f t="shared" si="1058"/>
        <v>7859012.0000000009</v>
      </c>
      <c r="L704" s="56">
        <f t="shared" si="1025"/>
        <v>1571802.4000000004</v>
      </c>
      <c r="M704" s="117">
        <v>64548.86</v>
      </c>
      <c r="N704" s="77"/>
      <c r="O704" s="72">
        <v>0</v>
      </c>
      <c r="P704" s="151">
        <v>2810000</v>
      </c>
      <c r="Q704" s="56">
        <v>3.2000000000000001E-2</v>
      </c>
      <c r="R704" s="168">
        <f t="shared" si="1026"/>
        <v>89920</v>
      </c>
      <c r="S704" s="168">
        <f t="shared" si="1027"/>
        <v>17984</v>
      </c>
      <c r="T704" s="73">
        <v>71936</v>
      </c>
      <c r="U704" s="77"/>
      <c r="V704" s="574">
        <f t="shared" si="1028"/>
        <v>0</v>
      </c>
      <c r="W704" s="151">
        <v>2810000</v>
      </c>
      <c r="X704" s="78">
        <v>3.2000000000000001E-2</v>
      </c>
      <c r="Y704" s="577">
        <f t="shared" si="1029"/>
        <v>89920</v>
      </c>
      <c r="Z704" s="251">
        <f t="shared" si="1030"/>
        <v>17984</v>
      </c>
      <c r="AA704" s="73">
        <v>71936</v>
      </c>
      <c r="AB704" s="77"/>
      <c r="AC704" s="251">
        <f t="shared" si="1031"/>
        <v>0</v>
      </c>
      <c r="AD704" s="151">
        <v>2810000</v>
      </c>
      <c r="AE704" s="101">
        <v>3.2000000000000001E-2</v>
      </c>
      <c r="AF704" s="251">
        <f t="shared" si="1032"/>
        <v>89920</v>
      </c>
      <c r="AG704" s="251">
        <f t="shared" si="1033"/>
        <v>17984</v>
      </c>
      <c r="AH704" s="117">
        <v>71936</v>
      </c>
      <c r="AI704" s="77"/>
      <c r="AJ704" s="251">
        <f t="shared" si="1034"/>
        <v>0</v>
      </c>
      <c r="AK704" s="151">
        <v>2810000</v>
      </c>
      <c r="AL704" s="99">
        <v>3.5200000000000002E-2</v>
      </c>
      <c r="AM704" s="251">
        <f t="shared" si="1035"/>
        <v>98912</v>
      </c>
      <c r="AN704" s="357">
        <f t="shared" si="1036"/>
        <v>19782.400000000001</v>
      </c>
      <c r="AO704" s="117">
        <v>79129.600000000006</v>
      </c>
      <c r="AP704" s="77"/>
      <c r="AQ704" s="251">
        <f t="shared" si="1037"/>
        <v>0</v>
      </c>
      <c r="AR704" s="139">
        <v>2835000</v>
      </c>
      <c r="AS704" s="99">
        <v>2.53E-2</v>
      </c>
      <c r="AT704" s="251">
        <f t="shared" si="1038"/>
        <v>71725.5</v>
      </c>
      <c r="AU704" s="251">
        <f t="shared" si="1039"/>
        <v>14345.1</v>
      </c>
      <c r="AV704" s="142">
        <v>57380.4</v>
      </c>
      <c r="AW704" s="77"/>
      <c r="AX704" s="251">
        <f t="shared" si="1040"/>
        <v>0</v>
      </c>
      <c r="AY704" s="139">
        <v>2850000</v>
      </c>
      <c r="AZ704" s="6">
        <v>2.69E-2</v>
      </c>
      <c r="BA704" s="141">
        <f t="shared" si="1041"/>
        <v>76665</v>
      </c>
      <c r="BB704" s="141">
        <f t="shared" si="1042"/>
        <v>15333</v>
      </c>
      <c r="BC704" s="142">
        <v>61332</v>
      </c>
      <c r="BD704" s="147"/>
      <c r="BE704" s="141">
        <f t="shared" si="1043"/>
        <v>0</v>
      </c>
      <c r="BF704" s="139">
        <v>2850000</v>
      </c>
      <c r="BG704" s="569">
        <v>4.2900000000000001E-2</v>
      </c>
      <c r="BH704" s="166">
        <f t="shared" si="1044"/>
        <v>122265</v>
      </c>
      <c r="BI704" s="166">
        <f t="shared" si="1056"/>
        <v>24453</v>
      </c>
      <c r="BJ704" s="164">
        <v>97812</v>
      </c>
      <c r="BK704" s="165"/>
      <c r="BL704" s="166">
        <f t="shared" si="1045"/>
        <v>0</v>
      </c>
      <c r="BM704" s="139">
        <v>2850000</v>
      </c>
      <c r="BN704" s="56">
        <v>4.5699999999999998E-2</v>
      </c>
      <c r="BO704" s="168">
        <f t="shared" si="1046"/>
        <v>130245</v>
      </c>
      <c r="BP704" s="166">
        <f t="shared" si="1047"/>
        <v>26049</v>
      </c>
      <c r="BQ704" s="164">
        <v>104196</v>
      </c>
      <c r="BR704" s="147"/>
      <c r="BS704" s="166">
        <f t="shared" si="1048"/>
        <v>0</v>
      </c>
      <c r="BT704" s="139">
        <v>2850000</v>
      </c>
      <c r="BU704" s="56">
        <v>3.2399999999999998E-2</v>
      </c>
      <c r="BV704" s="168">
        <f t="shared" si="1049"/>
        <v>92340</v>
      </c>
      <c r="BW704" s="166">
        <f t="shared" si="1057"/>
        <v>18468</v>
      </c>
      <c r="BX704" s="164">
        <v>73872</v>
      </c>
      <c r="BY704" s="147"/>
      <c r="BZ704" s="166">
        <f t="shared" si="1050"/>
        <v>0</v>
      </c>
      <c r="CA704" s="151">
        <v>4950000</v>
      </c>
      <c r="CB704" s="569">
        <v>3.4200000000000001E-2</v>
      </c>
      <c r="CC704" s="168">
        <f t="shared" si="1060"/>
        <v>169290</v>
      </c>
      <c r="CD704" s="166">
        <f t="shared" si="1059"/>
        <v>33858</v>
      </c>
      <c r="CE704" s="164">
        <v>135432</v>
      </c>
      <c r="CF704" s="165"/>
      <c r="CG704" s="168">
        <f t="shared" si="1052"/>
        <v>0</v>
      </c>
      <c r="CH704" s="587">
        <v>4950000</v>
      </c>
      <c r="CI704" s="584">
        <v>3.6589999999999998E-2</v>
      </c>
      <c r="CJ704" s="585">
        <f t="shared" si="1053"/>
        <v>181120.5</v>
      </c>
      <c r="CK704" s="585">
        <f t="shared" si="1054"/>
        <v>36224.1</v>
      </c>
      <c r="CL704" s="164"/>
      <c r="CM704" s="167"/>
      <c r="CN704" s="168">
        <f t="shared" si="1055"/>
        <v>144896.4</v>
      </c>
      <c r="CO704" s="219"/>
      <c r="CP704" s="220">
        <f t="shared" si="1024"/>
        <v>144896.4</v>
      </c>
      <c r="CQ704" s="458"/>
      <c r="CR704" s="56"/>
    </row>
    <row r="705" spans="1:97" s="3" customFormat="1" ht="15" customHeight="1">
      <c r="A705" s="41" t="s">
        <v>1669</v>
      </c>
      <c r="B705" s="6" t="s">
        <v>1670</v>
      </c>
      <c r="C705" s="6" t="s">
        <v>1667</v>
      </c>
      <c r="D705" s="274" t="s">
        <v>1630</v>
      </c>
      <c r="E705" s="43">
        <v>431</v>
      </c>
      <c r="F705" s="43"/>
      <c r="G705" s="44" t="s">
        <v>45</v>
      </c>
      <c r="H705" s="191" t="s">
        <v>1671</v>
      </c>
      <c r="I705" s="310">
        <v>11500</v>
      </c>
      <c r="J705" s="243">
        <v>4.9000000000000004</v>
      </c>
      <c r="K705" s="72">
        <f t="shared" si="1058"/>
        <v>56350.000000000007</v>
      </c>
      <c r="L705" s="56">
        <f t="shared" si="1025"/>
        <v>11270.000000000002</v>
      </c>
      <c r="M705" s="117">
        <v>1573.2</v>
      </c>
      <c r="N705" s="77"/>
      <c r="O705" s="72">
        <v>0</v>
      </c>
      <c r="P705" s="151">
        <v>151000</v>
      </c>
      <c r="Q705" s="56">
        <v>3.2000000000000001E-2</v>
      </c>
      <c r="R705" s="168">
        <f t="shared" si="1026"/>
        <v>4832</v>
      </c>
      <c r="S705" s="168">
        <f t="shared" si="1027"/>
        <v>966.40000000000009</v>
      </c>
      <c r="T705" s="73">
        <v>3865.6</v>
      </c>
      <c r="U705" s="77"/>
      <c r="V705" s="574">
        <f t="shared" si="1028"/>
        <v>0</v>
      </c>
      <c r="W705" s="151">
        <v>151000</v>
      </c>
      <c r="X705" s="78">
        <v>3.2000000000000001E-2</v>
      </c>
      <c r="Y705" s="577">
        <f t="shared" si="1029"/>
        <v>4832</v>
      </c>
      <c r="Z705" s="251">
        <f t="shared" si="1030"/>
        <v>966.40000000000009</v>
      </c>
      <c r="AA705" s="73">
        <v>3865.6</v>
      </c>
      <c r="AB705" s="77"/>
      <c r="AC705" s="251">
        <f t="shared" si="1031"/>
        <v>0</v>
      </c>
      <c r="AD705" s="151">
        <v>151000</v>
      </c>
      <c r="AE705" s="101">
        <v>3.2000000000000001E-2</v>
      </c>
      <c r="AF705" s="251">
        <f t="shared" si="1032"/>
        <v>4832</v>
      </c>
      <c r="AG705" s="251">
        <f t="shared" si="1033"/>
        <v>966.40000000000009</v>
      </c>
      <c r="AH705" s="117">
        <v>3865.6</v>
      </c>
      <c r="AI705" s="77"/>
      <c r="AJ705" s="251">
        <f t="shared" si="1034"/>
        <v>0</v>
      </c>
      <c r="AK705" s="151">
        <v>151000</v>
      </c>
      <c r="AL705" s="99">
        <v>3.5200000000000002E-2</v>
      </c>
      <c r="AM705" s="251">
        <f t="shared" si="1035"/>
        <v>5315.2000000000007</v>
      </c>
      <c r="AN705" s="357">
        <f t="shared" si="1036"/>
        <v>1063.0400000000002</v>
      </c>
      <c r="AO705" s="117">
        <v>4252.16</v>
      </c>
      <c r="AP705" s="77"/>
      <c r="AQ705" s="251">
        <f t="shared" si="1037"/>
        <v>0</v>
      </c>
      <c r="AR705" s="139">
        <v>168000</v>
      </c>
      <c r="AS705" s="99">
        <v>2.53E-2</v>
      </c>
      <c r="AT705" s="251">
        <f t="shared" si="1038"/>
        <v>4250.3999999999996</v>
      </c>
      <c r="AU705" s="251">
        <f t="shared" si="1039"/>
        <v>850.07999999999993</v>
      </c>
      <c r="AV705" s="142">
        <v>3400.32</v>
      </c>
      <c r="AW705" s="77"/>
      <c r="AX705" s="251">
        <f t="shared" si="1040"/>
        <v>0</v>
      </c>
      <c r="AY705" s="139">
        <v>168000</v>
      </c>
      <c r="AZ705" s="6">
        <v>2.69E-2</v>
      </c>
      <c r="BA705" s="141">
        <f t="shared" si="1041"/>
        <v>4519.2</v>
      </c>
      <c r="BB705" s="141">
        <f t="shared" si="1042"/>
        <v>903.84</v>
      </c>
      <c r="BC705" s="142">
        <v>3615.36</v>
      </c>
      <c r="BD705" s="147"/>
      <c r="BE705" s="141">
        <f t="shared" si="1043"/>
        <v>0</v>
      </c>
      <c r="BF705" s="139">
        <v>168000</v>
      </c>
      <c r="BG705" s="569">
        <v>4.2900000000000001E-2</v>
      </c>
      <c r="BH705" s="166">
        <f t="shared" si="1044"/>
        <v>7207.2</v>
      </c>
      <c r="BI705" s="166">
        <f t="shared" si="1056"/>
        <v>1441.44</v>
      </c>
      <c r="BJ705" s="164">
        <v>5765.76</v>
      </c>
      <c r="BK705" s="165"/>
      <c r="BL705" s="166">
        <f t="shared" si="1045"/>
        <v>0</v>
      </c>
      <c r="BM705" s="139">
        <v>168000</v>
      </c>
      <c r="BN705" s="56">
        <v>4.5699999999999998E-2</v>
      </c>
      <c r="BO705" s="168">
        <f t="shared" si="1046"/>
        <v>7677.5999999999995</v>
      </c>
      <c r="BP705" s="166">
        <f t="shared" si="1047"/>
        <v>1535.52</v>
      </c>
      <c r="BQ705" s="164">
        <v>6142.08</v>
      </c>
      <c r="BR705" s="147"/>
      <c r="BS705" s="166">
        <f t="shared" si="1048"/>
        <v>0</v>
      </c>
      <c r="BT705" s="139">
        <v>168000</v>
      </c>
      <c r="BU705" s="56">
        <v>3.2399999999999998E-2</v>
      </c>
      <c r="BV705" s="168">
        <f t="shared" si="1049"/>
        <v>5443.2</v>
      </c>
      <c r="BW705" s="166">
        <f t="shared" si="1057"/>
        <v>1088.6400000000001</v>
      </c>
      <c r="BX705" s="164">
        <v>4354.5600000000004</v>
      </c>
      <c r="BY705" s="147"/>
      <c r="BZ705" s="166">
        <f t="shared" si="1050"/>
        <v>0</v>
      </c>
      <c r="CA705" s="434">
        <v>195000</v>
      </c>
      <c r="CB705" s="569">
        <v>3.4200000000000001E-2</v>
      </c>
      <c r="CC705" s="168">
        <f t="shared" si="1060"/>
        <v>6669</v>
      </c>
      <c r="CD705" s="166">
        <f t="shared" si="1059"/>
        <v>1333.8000000000002</v>
      </c>
      <c r="CE705" s="253"/>
      <c r="CF705" s="165"/>
      <c r="CG705" s="168">
        <f t="shared" si="1052"/>
        <v>5335.2</v>
      </c>
      <c r="CH705" s="467">
        <v>195000</v>
      </c>
      <c r="CI705" s="584">
        <v>3.6589999999999998E-2</v>
      </c>
      <c r="CJ705" s="585">
        <f t="shared" si="1053"/>
        <v>7135.0499999999993</v>
      </c>
      <c r="CK705" s="585">
        <f t="shared" si="1054"/>
        <v>1427.01</v>
      </c>
      <c r="CL705" s="164"/>
      <c r="CM705" s="167"/>
      <c r="CN705" s="168">
        <f t="shared" si="1055"/>
        <v>5708.0399999999991</v>
      </c>
      <c r="CO705" s="219"/>
      <c r="CP705" s="220">
        <f t="shared" si="1024"/>
        <v>11043.239999999998</v>
      </c>
      <c r="CQ705" s="458"/>
      <c r="CR705" s="56"/>
    </row>
    <row r="706" spans="1:97" s="3" customFormat="1" ht="15" customHeight="1">
      <c r="A706" s="41" t="s">
        <v>1672</v>
      </c>
      <c r="B706" s="6" t="s">
        <v>1673</v>
      </c>
      <c r="C706" s="6" t="s">
        <v>1667</v>
      </c>
      <c r="D706" s="274" t="s">
        <v>1630</v>
      </c>
      <c r="E706" s="43">
        <v>504</v>
      </c>
      <c r="F706" s="43"/>
      <c r="G706" s="44" t="s">
        <v>375</v>
      </c>
      <c r="H706" s="191" t="s">
        <v>1674</v>
      </c>
      <c r="I706" s="310">
        <v>1159010</v>
      </c>
      <c r="J706" s="243">
        <v>4.9000000000000004</v>
      </c>
      <c r="K706" s="72">
        <f t="shared" si="1058"/>
        <v>5679149</v>
      </c>
      <c r="L706" s="56">
        <f t="shared" si="1025"/>
        <v>1135829.8</v>
      </c>
      <c r="M706" s="117">
        <v>46293.05</v>
      </c>
      <c r="N706" s="77"/>
      <c r="O706" s="72">
        <v>0</v>
      </c>
      <c r="P706" s="151">
        <v>2540000</v>
      </c>
      <c r="Q706" s="56">
        <v>3.2000000000000001E-2</v>
      </c>
      <c r="R706" s="168">
        <f t="shared" si="1026"/>
        <v>81280</v>
      </c>
      <c r="S706" s="168">
        <f t="shared" si="1027"/>
        <v>16256</v>
      </c>
      <c r="T706" s="73">
        <v>65024</v>
      </c>
      <c r="U706" s="77"/>
      <c r="V706" s="574">
        <f t="shared" si="1028"/>
        <v>0</v>
      </c>
      <c r="W706" s="151">
        <v>2540000</v>
      </c>
      <c r="X706" s="78">
        <v>3.2000000000000001E-2</v>
      </c>
      <c r="Y706" s="577">
        <f t="shared" si="1029"/>
        <v>81280</v>
      </c>
      <c r="Z706" s="251">
        <f t="shared" si="1030"/>
        <v>16256</v>
      </c>
      <c r="AA706" s="73">
        <v>65024</v>
      </c>
      <c r="AB706" s="77"/>
      <c r="AC706" s="251">
        <f t="shared" si="1031"/>
        <v>0</v>
      </c>
      <c r="AD706" s="151">
        <v>2540000</v>
      </c>
      <c r="AE706" s="101">
        <v>3.2000000000000001E-2</v>
      </c>
      <c r="AF706" s="251">
        <f t="shared" si="1032"/>
        <v>81280</v>
      </c>
      <c r="AG706" s="251">
        <f t="shared" si="1033"/>
        <v>16256</v>
      </c>
      <c r="AH706" s="117">
        <v>65024</v>
      </c>
      <c r="AI706" s="77"/>
      <c r="AJ706" s="251">
        <f t="shared" si="1034"/>
        <v>0</v>
      </c>
      <c r="AK706" s="151">
        <v>2540000</v>
      </c>
      <c r="AL706" s="99">
        <v>3.5200000000000002E-2</v>
      </c>
      <c r="AM706" s="251">
        <f t="shared" si="1035"/>
        <v>89408</v>
      </c>
      <c r="AN706" s="357">
        <f t="shared" si="1036"/>
        <v>17881.600000000002</v>
      </c>
      <c r="AO706" s="117">
        <v>71526.399999999994</v>
      </c>
      <c r="AP706" s="77"/>
      <c r="AQ706" s="251">
        <f t="shared" si="1037"/>
        <v>0</v>
      </c>
      <c r="AR706" s="139">
        <v>2905000</v>
      </c>
      <c r="AS706" s="99">
        <v>2.53E-2</v>
      </c>
      <c r="AT706" s="251">
        <f t="shared" si="1038"/>
        <v>73496.5</v>
      </c>
      <c r="AU706" s="251">
        <f t="shared" si="1039"/>
        <v>14699.300000000001</v>
      </c>
      <c r="AV706" s="142">
        <v>58797.2</v>
      </c>
      <c r="AW706" s="77"/>
      <c r="AX706" s="251">
        <f t="shared" si="1040"/>
        <v>0</v>
      </c>
      <c r="AY706" s="139">
        <v>2920000</v>
      </c>
      <c r="AZ706" s="6">
        <v>2.69E-2</v>
      </c>
      <c r="BA706" s="141">
        <f t="shared" si="1041"/>
        <v>78548</v>
      </c>
      <c r="BB706" s="141">
        <f t="shared" si="1042"/>
        <v>15709.6</v>
      </c>
      <c r="BC706" s="142">
        <v>62838.400000000001</v>
      </c>
      <c r="BD706" s="147"/>
      <c r="BE706" s="141">
        <f t="shared" si="1043"/>
        <v>0</v>
      </c>
      <c r="BF706" s="139">
        <v>2920000</v>
      </c>
      <c r="BG706" s="569">
        <v>4.2900000000000001E-2</v>
      </c>
      <c r="BH706" s="166">
        <f t="shared" si="1044"/>
        <v>125268</v>
      </c>
      <c r="BI706" s="166">
        <f t="shared" si="1056"/>
        <v>25053.600000000002</v>
      </c>
      <c r="BJ706" s="164">
        <v>100214.39999999999</v>
      </c>
      <c r="BK706" s="165"/>
      <c r="BL706" s="166">
        <f t="shared" si="1045"/>
        <v>0</v>
      </c>
      <c r="BM706" s="139">
        <v>2920000</v>
      </c>
      <c r="BN706" s="56">
        <v>4.5699999999999998E-2</v>
      </c>
      <c r="BO706" s="168">
        <f t="shared" si="1046"/>
        <v>133444</v>
      </c>
      <c r="BP706" s="166">
        <f t="shared" si="1047"/>
        <v>26688.800000000003</v>
      </c>
      <c r="BQ706" s="164">
        <v>106755.2</v>
      </c>
      <c r="BR706" s="147"/>
      <c r="BS706" s="166">
        <f t="shared" si="1048"/>
        <v>0</v>
      </c>
      <c r="BT706" s="139">
        <v>2920000</v>
      </c>
      <c r="BU706" s="56">
        <v>3.2399999999999998E-2</v>
      </c>
      <c r="BV706" s="168">
        <f t="shared" si="1049"/>
        <v>94608</v>
      </c>
      <c r="BW706" s="166">
        <f t="shared" si="1057"/>
        <v>18921.600000000002</v>
      </c>
      <c r="BX706" s="164">
        <v>75686.399999999994</v>
      </c>
      <c r="BY706" s="147"/>
      <c r="BZ706" s="166">
        <f t="shared" si="1050"/>
        <v>0</v>
      </c>
      <c r="CA706" s="151">
        <v>3400000</v>
      </c>
      <c r="CB706" s="569">
        <v>3.4200000000000001E-2</v>
      </c>
      <c r="CC706" s="168">
        <f t="shared" si="1060"/>
        <v>116280</v>
      </c>
      <c r="CD706" s="166">
        <f t="shared" si="1059"/>
        <v>23256</v>
      </c>
      <c r="CE706" s="164">
        <v>93024</v>
      </c>
      <c r="CF706" s="165"/>
      <c r="CG706" s="168">
        <f t="shared" si="1052"/>
        <v>0</v>
      </c>
      <c r="CH706" s="587">
        <v>3400000</v>
      </c>
      <c r="CI706" s="584">
        <v>3.6589999999999998E-2</v>
      </c>
      <c r="CJ706" s="585">
        <f t="shared" si="1053"/>
        <v>124405.99999999999</v>
      </c>
      <c r="CK706" s="585">
        <f t="shared" si="1054"/>
        <v>24881.199999999997</v>
      </c>
      <c r="CL706" s="164"/>
      <c r="CM706" s="167"/>
      <c r="CN706" s="168">
        <f t="shared" si="1055"/>
        <v>99524.799999999988</v>
      </c>
      <c r="CO706" s="219"/>
      <c r="CP706" s="220">
        <f t="shared" si="1024"/>
        <v>99524.799999999988</v>
      </c>
      <c r="CQ706" s="458"/>
      <c r="CR706" s="56"/>
      <c r="CS706" s="228"/>
    </row>
    <row r="707" spans="1:97" s="3" customFormat="1" ht="15" customHeight="1">
      <c r="A707" s="41" t="s">
        <v>1675</v>
      </c>
      <c r="B707" s="6" t="s">
        <v>1666</v>
      </c>
      <c r="C707" s="6" t="s">
        <v>1667</v>
      </c>
      <c r="D707" s="274" t="s">
        <v>1630</v>
      </c>
      <c r="E707" s="43">
        <v>649</v>
      </c>
      <c r="F707" s="43"/>
      <c r="G707" s="44" t="s">
        <v>45</v>
      </c>
      <c r="H707" s="191" t="s">
        <v>1676</v>
      </c>
      <c r="I707" s="310">
        <v>1331880</v>
      </c>
      <c r="J707" s="243">
        <v>4.9000000000000004</v>
      </c>
      <c r="K707" s="72">
        <f t="shared" si="1058"/>
        <v>6526212.0000000009</v>
      </c>
      <c r="L707" s="56">
        <f t="shared" si="1025"/>
        <v>1305242.4000000004</v>
      </c>
      <c r="M707" s="117">
        <v>52668.42</v>
      </c>
      <c r="N707" s="77"/>
      <c r="O707" s="72">
        <v>0</v>
      </c>
      <c r="P707" s="151">
        <v>2380000</v>
      </c>
      <c r="Q707" s="56">
        <v>3.2000000000000001E-2</v>
      </c>
      <c r="R707" s="168">
        <f t="shared" si="1026"/>
        <v>76160</v>
      </c>
      <c r="S707" s="168">
        <f t="shared" si="1027"/>
        <v>15232</v>
      </c>
      <c r="T707" s="73">
        <v>60928</v>
      </c>
      <c r="U707" s="77"/>
      <c r="V707" s="574">
        <f t="shared" si="1028"/>
        <v>0</v>
      </c>
      <c r="W707" s="151">
        <v>2380000</v>
      </c>
      <c r="X707" s="78">
        <v>3.2000000000000001E-2</v>
      </c>
      <c r="Y707" s="577">
        <f t="shared" si="1029"/>
        <v>76160</v>
      </c>
      <c r="Z707" s="251">
        <f t="shared" si="1030"/>
        <v>15232</v>
      </c>
      <c r="AA707" s="73">
        <v>60928</v>
      </c>
      <c r="AB707" s="77"/>
      <c r="AC707" s="251">
        <f t="shared" si="1031"/>
        <v>0</v>
      </c>
      <c r="AD707" s="151">
        <v>2380000</v>
      </c>
      <c r="AE707" s="101">
        <v>3.2000000000000001E-2</v>
      </c>
      <c r="AF707" s="251">
        <f t="shared" si="1032"/>
        <v>76160</v>
      </c>
      <c r="AG707" s="251">
        <f t="shared" si="1033"/>
        <v>15232</v>
      </c>
      <c r="AH707" s="117">
        <v>60928</v>
      </c>
      <c r="AI707" s="77"/>
      <c r="AJ707" s="251">
        <f t="shared" si="1034"/>
        <v>0</v>
      </c>
      <c r="AK707" s="151">
        <v>2380000</v>
      </c>
      <c r="AL707" s="99">
        <v>3.5200000000000002E-2</v>
      </c>
      <c r="AM707" s="251">
        <f t="shared" si="1035"/>
        <v>83776</v>
      </c>
      <c r="AN707" s="357">
        <f t="shared" si="1036"/>
        <v>16755.2</v>
      </c>
      <c r="AO707" s="117">
        <v>67020.800000000003</v>
      </c>
      <c r="AP707" s="77"/>
      <c r="AQ707" s="251">
        <f t="shared" si="1037"/>
        <v>0</v>
      </c>
      <c r="AR707" s="139">
        <v>2385000</v>
      </c>
      <c r="AS707" s="99">
        <v>2.53E-2</v>
      </c>
      <c r="AT707" s="251">
        <f t="shared" si="1038"/>
        <v>60340.5</v>
      </c>
      <c r="AU707" s="251">
        <f t="shared" si="1039"/>
        <v>12068.1</v>
      </c>
      <c r="AV707" s="142">
        <v>48272.4</v>
      </c>
      <c r="AW707" s="77"/>
      <c r="AX707" s="251">
        <f t="shared" si="1040"/>
        <v>0</v>
      </c>
      <c r="AY707" s="139">
        <v>2400000</v>
      </c>
      <c r="AZ707" s="6">
        <v>2.69E-2</v>
      </c>
      <c r="BA707" s="141">
        <f t="shared" si="1041"/>
        <v>64560</v>
      </c>
      <c r="BB707" s="141">
        <f t="shared" si="1042"/>
        <v>12912</v>
      </c>
      <c r="BC707" s="142">
        <v>51648</v>
      </c>
      <c r="BD707" s="147"/>
      <c r="BE707" s="141">
        <f t="shared" si="1043"/>
        <v>0</v>
      </c>
      <c r="BF707" s="139">
        <v>2400000</v>
      </c>
      <c r="BG707" s="569">
        <v>4.2900000000000001E-2</v>
      </c>
      <c r="BH707" s="166">
        <f t="shared" si="1044"/>
        <v>102960</v>
      </c>
      <c r="BI707" s="166">
        <f t="shared" si="1056"/>
        <v>20592</v>
      </c>
      <c r="BJ707" s="164">
        <v>82368</v>
      </c>
      <c r="BK707" s="165"/>
      <c r="BL707" s="166">
        <f t="shared" si="1045"/>
        <v>0</v>
      </c>
      <c r="BM707" s="139">
        <v>2400000</v>
      </c>
      <c r="BN707" s="56">
        <v>4.5699999999999998E-2</v>
      </c>
      <c r="BO707" s="168">
        <f t="shared" si="1046"/>
        <v>109680</v>
      </c>
      <c r="BP707" s="166">
        <f t="shared" si="1047"/>
        <v>21936</v>
      </c>
      <c r="BQ707" s="164">
        <v>87744</v>
      </c>
      <c r="BR707" s="147"/>
      <c r="BS707" s="166">
        <f t="shared" si="1048"/>
        <v>0</v>
      </c>
      <c r="BT707" s="139">
        <v>2400000</v>
      </c>
      <c r="BU707" s="56">
        <v>3.2399999999999998E-2</v>
      </c>
      <c r="BV707" s="168">
        <f t="shared" si="1049"/>
        <v>77760</v>
      </c>
      <c r="BW707" s="166">
        <f t="shared" si="1057"/>
        <v>15552</v>
      </c>
      <c r="BX707" s="164">
        <v>62208</v>
      </c>
      <c r="BY707" s="147"/>
      <c r="BZ707" s="166">
        <f t="shared" si="1050"/>
        <v>0</v>
      </c>
      <c r="CA707" s="151">
        <v>4173000</v>
      </c>
      <c r="CB707" s="569">
        <v>3.4200000000000001E-2</v>
      </c>
      <c r="CC707" s="168">
        <f t="shared" si="1060"/>
        <v>142716.6</v>
      </c>
      <c r="CD707" s="166">
        <f t="shared" si="1059"/>
        <v>28543.320000000003</v>
      </c>
      <c r="CE707" s="164">
        <v>114173.28</v>
      </c>
      <c r="CF707" s="165"/>
      <c r="CG707" s="168">
        <f t="shared" si="1052"/>
        <v>0</v>
      </c>
      <c r="CH707" s="587">
        <v>4173000</v>
      </c>
      <c r="CI707" s="584">
        <v>3.6589999999999998E-2</v>
      </c>
      <c r="CJ707" s="585">
        <f t="shared" si="1053"/>
        <v>152690.06999999998</v>
      </c>
      <c r="CK707" s="585">
        <f t="shared" si="1054"/>
        <v>30538.013999999996</v>
      </c>
      <c r="CL707" s="164"/>
      <c r="CM707" s="167"/>
      <c r="CN707" s="168">
        <f t="shared" si="1055"/>
        <v>122152.05599999998</v>
      </c>
      <c r="CO707" s="219"/>
      <c r="CP707" s="220">
        <f t="shared" si="1024"/>
        <v>122152.05599999998</v>
      </c>
      <c r="CQ707" s="458"/>
      <c r="CR707" s="56"/>
    </row>
    <row r="708" spans="1:97" s="3" customFormat="1" ht="15" customHeight="1">
      <c r="A708" s="41" t="s">
        <v>1677</v>
      </c>
      <c r="B708" s="6" t="s">
        <v>1678</v>
      </c>
      <c r="C708" s="6" t="s">
        <v>1667</v>
      </c>
      <c r="D708" s="274" t="s">
        <v>1630</v>
      </c>
      <c r="E708" s="43">
        <v>799</v>
      </c>
      <c r="F708" s="43"/>
      <c r="G708" s="41" t="s">
        <v>41</v>
      </c>
      <c r="H708" s="191" t="s">
        <v>1679</v>
      </c>
      <c r="I708" s="310">
        <v>302040</v>
      </c>
      <c r="J708" s="243">
        <v>4.9000000000000004</v>
      </c>
      <c r="K708" s="72">
        <f t="shared" si="1058"/>
        <v>1479996</v>
      </c>
      <c r="L708" s="56">
        <f t="shared" si="1025"/>
        <v>295999.2</v>
      </c>
      <c r="M708" s="117">
        <v>11984.42</v>
      </c>
      <c r="N708" s="77"/>
      <c r="O708" s="72">
        <v>0</v>
      </c>
      <c r="P708" s="151">
        <v>713000</v>
      </c>
      <c r="Q708" s="56">
        <v>3.2000000000000001E-2</v>
      </c>
      <c r="R708" s="168">
        <f t="shared" si="1026"/>
        <v>22816</v>
      </c>
      <c r="S708" s="168">
        <f t="shared" si="1027"/>
        <v>4563.2</v>
      </c>
      <c r="T708" s="575">
        <v>18252.8</v>
      </c>
      <c r="U708" s="77"/>
      <c r="V708" s="576">
        <f t="shared" si="1028"/>
        <v>0</v>
      </c>
      <c r="W708" s="151">
        <v>713000</v>
      </c>
      <c r="X708" s="78">
        <v>3.2000000000000001E-2</v>
      </c>
      <c r="Y708" s="577">
        <f t="shared" si="1029"/>
        <v>22816</v>
      </c>
      <c r="Z708" s="251">
        <f t="shared" si="1030"/>
        <v>4563.2</v>
      </c>
      <c r="AA708" s="575">
        <v>18252.8</v>
      </c>
      <c r="AB708" s="77"/>
      <c r="AC708" s="578">
        <f t="shared" si="1031"/>
        <v>0</v>
      </c>
      <c r="AD708" s="151">
        <v>713000</v>
      </c>
      <c r="AE708" s="101">
        <v>3.2000000000000001E-2</v>
      </c>
      <c r="AF708" s="251">
        <f t="shared" si="1032"/>
        <v>22816</v>
      </c>
      <c r="AG708" s="251">
        <f t="shared" si="1033"/>
        <v>4563.2</v>
      </c>
      <c r="AH708" s="579">
        <v>18252.8</v>
      </c>
      <c r="AI708" s="77"/>
      <c r="AJ708" s="251">
        <f t="shared" si="1034"/>
        <v>0</v>
      </c>
      <c r="AK708" s="151">
        <v>713000</v>
      </c>
      <c r="AL708" s="99">
        <v>3.5200000000000002E-2</v>
      </c>
      <c r="AM708" s="251">
        <f t="shared" si="1035"/>
        <v>25097.600000000002</v>
      </c>
      <c r="AN708" s="357">
        <f t="shared" si="1036"/>
        <v>5019.5200000000004</v>
      </c>
      <c r="AO708" s="579">
        <v>20078.080000000002</v>
      </c>
      <c r="AP708" s="77"/>
      <c r="AQ708" s="251">
        <f t="shared" si="1037"/>
        <v>0</v>
      </c>
      <c r="AR708" s="139">
        <v>887500</v>
      </c>
      <c r="AS708" s="99">
        <v>2.53E-2</v>
      </c>
      <c r="AT708" s="251">
        <f t="shared" si="1038"/>
        <v>22453.75</v>
      </c>
      <c r="AU708" s="251">
        <f t="shared" si="1039"/>
        <v>4490.75</v>
      </c>
      <c r="AV708" s="580">
        <v>17963</v>
      </c>
      <c r="AW708" s="77"/>
      <c r="AX708" s="251">
        <f t="shared" si="1040"/>
        <v>0</v>
      </c>
      <c r="AY708" s="139">
        <v>902500</v>
      </c>
      <c r="AZ708" s="6">
        <v>2.69E-2</v>
      </c>
      <c r="BA708" s="141">
        <f t="shared" si="1041"/>
        <v>24277.25</v>
      </c>
      <c r="BB708" s="141">
        <f t="shared" si="1042"/>
        <v>4855.45</v>
      </c>
      <c r="BC708" s="142">
        <v>19421.8</v>
      </c>
      <c r="BD708" s="147"/>
      <c r="BE708" s="141">
        <f t="shared" si="1043"/>
        <v>0</v>
      </c>
      <c r="BF708" s="139">
        <v>902500</v>
      </c>
      <c r="BG708" s="569">
        <v>4.2900000000000001E-2</v>
      </c>
      <c r="BH708" s="166">
        <f t="shared" si="1044"/>
        <v>38717.25</v>
      </c>
      <c r="BI708" s="166">
        <f t="shared" si="1056"/>
        <v>7743.4500000000007</v>
      </c>
      <c r="BJ708" s="164">
        <v>30973.8</v>
      </c>
      <c r="BK708" s="165"/>
      <c r="BL708" s="166">
        <f t="shared" si="1045"/>
        <v>0</v>
      </c>
      <c r="BM708" s="139">
        <v>902500</v>
      </c>
      <c r="BN708" s="56">
        <v>4.5699999999999998E-2</v>
      </c>
      <c r="BO708" s="168">
        <f t="shared" si="1046"/>
        <v>41244.25</v>
      </c>
      <c r="BP708" s="166">
        <f t="shared" si="1047"/>
        <v>8248.85</v>
      </c>
      <c r="BQ708" s="164">
        <v>32995.4</v>
      </c>
      <c r="BR708" s="147"/>
      <c r="BS708" s="166">
        <f t="shared" si="1048"/>
        <v>0</v>
      </c>
      <c r="BT708" s="139">
        <v>902500</v>
      </c>
      <c r="BU708" s="56">
        <v>3.2399999999999998E-2</v>
      </c>
      <c r="BV708" s="168">
        <f t="shared" si="1049"/>
        <v>29241</v>
      </c>
      <c r="BW708" s="166">
        <f t="shared" si="1057"/>
        <v>5848.2000000000007</v>
      </c>
      <c r="BX708" s="164">
        <v>23392.799999999999</v>
      </c>
      <c r="BY708" s="147"/>
      <c r="BZ708" s="166">
        <f t="shared" si="1050"/>
        <v>0</v>
      </c>
      <c r="CA708" s="151">
        <v>1350000</v>
      </c>
      <c r="CB708" s="569">
        <v>3.4200000000000001E-2</v>
      </c>
      <c r="CC708" s="168">
        <f t="shared" si="1060"/>
        <v>46170</v>
      </c>
      <c r="CD708" s="166">
        <f t="shared" si="1059"/>
        <v>9234</v>
      </c>
      <c r="CE708" s="164">
        <v>36936</v>
      </c>
      <c r="CF708" s="165"/>
      <c r="CG708" s="168">
        <f t="shared" si="1052"/>
        <v>0</v>
      </c>
      <c r="CH708" s="587">
        <v>1350000</v>
      </c>
      <c r="CI708" s="584">
        <v>3.6589999999999998E-2</v>
      </c>
      <c r="CJ708" s="585">
        <f t="shared" si="1053"/>
        <v>49396.5</v>
      </c>
      <c r="CK708" s="585">
        <f t="shared" si="1054"/>
        <v>9879.3000000000011</v>
      </c>
      <c r="CL708" s="164"/>
      <c r="CM708" s="167"/>
      <c r="CN708" s="168">
        <f t="shared" si="1055"/>
        <v>39517.199999999997</v>
      </c>
      <c r="CO708" s="219"/>
      <c r="CP708" s="220">
        <f t="shared" si="1024"/>
        <v>39517.199999999997</v>
      </c>
      <c r="CQ708" s="458"/>
      <c r="CR708" s="56"/>
      <c r="CS708" s="228"/>
    </row>
    <row r="709" spans="1:97" s="3" customFormat="1" ht="15" customHeight="1">
      <c r="A709" s="41" t="s">
        <v>1677</v>
      </c>
      <c r="B709" s="6" t="s">
        <v>1678</v>
      </c>
      <c r="C709" s="6" t="s">
        <v>1667</v>
      </c>
      <c r="D709" s="274" t="s">
        <v>1630</v>
      </c>
      <c r="E709" s="43">
        <v>800</v>
      </c>
      <c r="F709" s="43"/>
      <c r="G709" s="41" t="s">
        <v>41</v>
      </c>
      <c r="H709" s="191" t="s">
        <v>1680</v>
      </c>
      <c r="I709" s="310"/>
      <c r="J709" s="243">
        <v>4.9000000000000004</v>
      </c>
      <c r="K709" s="72">
        <f t="shared" si="1058"/>
        <v>0</v>
      </c>
      <c r="L709" s="56">
        <f t="shared" si="1025"/>
        <v>0</v>
      </c>
      <c r="M709" s="117"/>
      <c r="N709" s="77"/>
      <c r="O709" s="72">
        <v>0</v>
      </c>
      <c r="P709" s="151">
        <v>38000</v>
      </c>
      <c r="Q709" s="56">
        <v>3.2000000000000001E-2</v>
      </c>
      <c r="R709" s="168">
        <f t="shared" si="1026"/>
        <v>1216</v>
      </c>
      <c r="S709" s="168">
        <f t="shared" si="1027"/>
        <v>243.20000000000002</v>
      </c>
      <c r="T709" s="575">
        <v>972.8</v>
      </c>
      <c r="U709" s="77"/>
      <c r="V709" s="576">
        <f t="shared" si="1028"/>
        <v>0</v>
      </c>
      <c r="W709" s="151">
        <v>38000</v>
      </c>
      <c r="X709" s="78">
        <v>3.2000000000000001E-2</v>
      </c>
      <c r="Y709" s="577">
        <f t="shared" si="1029"/>
        <v>1216</v>
      </c>
      <c r="Z709" s="251">
        <f t="shared" si="1030"/>
        <v>243.20000000000002</v>
      </c>
      <c r="AA709" s="575">
        <v>972.8</v>
      </c>
      <c r="AB709" s="77"/>
      <c r="AC709" s="578">
        <f t="shared" si="1031"/>
        <v>0</v>
      </c>
      <c r="AD709" s="151">
        <v>38000</v>
      </c>
      <c r="AE709" s="101">
        <v>3.2000000000000001E-2</v>
      </c>
      <c r="AF709" s="251">
        <f t="shared" si="1032"/>
        <v>1216</v>
      </c>
      <c r="AG709" s="251">
        <f t="shared" si="1033"/>
        <v>243.20000000000002</v>
      </c>
      <c r="AH709" s="579">
        <v>972.8</v>
      </c>
      <c r="AI709" s="77"/>
      <c r="AJ709" s="251">
        <f t="shared" si="1034"/>
        <v>0</v>
      </c>
      <c r="AK709" s="151">
        <v>38000</v>
      </c>
      <c r="AL709" s="99">
        <v>3.5200000000000002E-2</v>
      </c>
      <c r="AM709" s="251">
        <f t="shared" si="1035"/>
        <v>1337.6000000000001</v>
      </c>
      <c r="AN709" s="357">
        <f t="shared" si="1036"/>
        <v>267.52000000000004</v>
      </c>
      <c r="AO709" s="579">
        <v>1070.08</v>
      </c>
      <c r="AP709" s="77"/>
      <c r="AQ709" s="251">
        <f t="shared" si="1037"/>
        <v>0</v>
      </c>
      <c r="AR709" s="139">
        <v>0</v>
      </c>
      <c r="AS709" s="99">
        <v>2.53E-2</v>
      </c>
      <c r="AT709" s="251">
        <f t="shared" si="1038"/>
        <v>0</v>
      </c>
      <c r="AU709" s="251">
        <f t="shared" si="1039"/>
        <v>0</v>
      </c>
      <c r="AV709" s="580"/>
      <c r="AW709" s="77"/>
      <c r="AX709" s="251">
        <f t="shared" si="1040"/>
        <v>0</v>
      </c>
      <c r="AY709" s="139">
        <v>25000</v>
      </c>
      <c r="AZ709" s="6">
        <v>2.69E-2</v>
      </c>
      <c r="BA709" s="141">
        <f t="shared" si="1041"/>
        <v>672.5</v>
      </c>
      <c r="BB709" s="141">
        <f t="shared" si="1042"/>
        <v>134.5</v>
      </c>
      <c r="BC709" s="142">
        <v>538</v>
      </c>
      <c r="BD709" s="147"/>
      <c r="BE709" s="141">
        <f t="shared" si="1043"/>
        <v>0</v>
      </c>
      <c r="BF709" s="139">
        <v>25000</v>
      </c>
      <c r="BG709" s="569">
        <v>4.2900000000000001E-2</v>
      </c>
      <c r="BH709" s="166">
        <f t="shared" si="1044"/>
        <v>1072.5</v>
      </c>
      <c r="BI709" s="166">
        <f t="shared" si="1056"/>
        <v>214.5</v>
      </c>
      <c r="BJ709" s="164">
        <v>858</v>
      </c>
      <c r="BK709" s="165"/>
      <c r="BL709" s="166">
        <f t="shared" si="1045"/>
        <v>0</v>
      </c>
      <c r="BM709" s="139">
        <v>25000</v>
      </c>
      <c r="BN709" s="56">
        <v>4.5699999999999998E-2</v>
      </c>
      <c r="BO709" s="168">
        <f t="shared" si="1046"/>
        <v>1142.5</v>
      </c>
      <c r="BP709" s="166">
        <f t="shared" si="1047"/>
        <v>228.5</v>
      </c>
      <c r="BQ709" s="164">
        <v>914</v>
      </c>
      <c r="BR709" s="147"/>
      <c r="BS709" s="166">
        <f t="shared" si="1048"/>
        <v>0</v>
      </c>
      <c r="BT709" s="139">
        <v>25000</v>
      </c>
      <c r="BU709" s="56">
        <v>3.2399999999999998E-2</v>
      </c>
      <c r="BV709" s="168">
        <f t="shared" si="1049"/>
        <v>810</v>
      </c>
      <c r="BW709" s="166">
        <f t="shared" si="1057"/>
        <v>162</v>
      </c>
      <c r="BX709" s="164">
        <v>648</v>
      </c>
      <c r="BY709" s="147"/>
      <c r="BZ709" s="166">
        <f t="shared" si="1050"/>
        <v>0</v>
      </c>
      <c r="CA709" s="434">
        <v>25000</v>
      </c>
      <c r="CB709" s="569">
        <v>3.4200000000000001E-2</v>
      </c>
      <c r="CC709" s="168">
        <f t="shared" si="1060"/>
        <v>855</v>
      </c>
      <c r="CD709" s="166">
        <f t="shared" si="1059"/>
        <v>171</v>
      </c>
      <c r="CE709" s="253"/>
      <c r="CF709" s="165"/>
      <c r="CG709" s="168">
        <f t="shared" si="1052"/>
        <v>684</v>
      </c>
      <c r="CH709" s="467">
        <v>25000</v>
      </c>
      <c r="CI709" s="584">
        <v>3.6589999999999998E-2</v>
      </c>
      <c r="CJ709" s="585">
        <f t="shared" si="1053"/>
        <v>914.74999999999989</v>
      </c>
      <c r="CK709" s="585">
        <f t="shared" si="1054"/>
        <v>182.95</v>
      </c>
      <c r="CL709" s="164"/>
      <c r="CM709" s="167"/>
      <c r="CN709" s="168">
        <f t="shared" si="1055"/>
        <v>731.8</v>
      </c>
      <c r="CO709" s="219"/>
      <c r="CP709" s="220">
        <f t="shared" si="1024"/>
        <v>1415.8</v>
      </c>
      <c r="CQ709" s="458"/>
      <c r="CR709" s="56"/>
      <c r="CS709" s="228"/>
    </row>
    <row r="710" spans="1:97" s="3" customFormat="1" ht="15" customHeight="1">
      <c r="A710" s="41" t="s">
        <v>1681</v>
      </c>
      <c r="B710" s="6" t="s">
        <v>1064</v>
      </c>
      <c r="C710" s="6" t="s">
        <v>1667</v>
      </c>
      <c r="D710" s="274" t="s">
        <v>1630</v>
      </c>
      <c r="E710" s="43">
        <v>872</v>
      </c>
      <c r="F710" s="43"/>
      <c r="G710" s="41" t="s">
        <v>1066</v>
      </c>
      <c r="H710" s="191"/>
      <c r="I710" s="310"/>
      <c r="J710" s="243"/>
      <c r="K710" s="72"/>
      <c r="L710" s="56"/>
      <c r="M710" s="117"/>
      <c r="N710" s="77"/>
      <c r="O710" s="72"/>
      <c r="P710" s="151"/>
      <c r="Q710" s="56"/>
      <c r="R710" s="168"/>
      <c r="S710" s="168"/>
      <c r="T710" s="575"/>
      <c r="U710" s="77"/>
      <c r="V710" s="576"/>
      <c r="W710" s="151"/>
      <c r="X710" s="78"/>
      <c r="Y710" s="577"/>
      <c r="Z710" s="251"/>
      <c r="AA710" s="575"/>
      <c r="AB710" s="77"/>
      <c r="AC710" s="578"/>
      <c r="AD710" s="151"/>
      <c r="AE710" s="101"/>
      <c r="AF710" s="251"/>
      <c r="AG710" s="251"/>
      <c r="AH710" s="579"/>
      <c r="AI710" s="77"/>
      <c r="AJ710" s="251"/>
      <c r="AK710" s="151"/>
      <c r="AL710" s="99"/>
      <c r="AM710" s="251"/>
      <c r="AN710" s="357"/>
      <c r="AO710" s="579"/>
      <c r="AP710" s="77"/>
      <c r="AQ710" s="251"/>
      <c r="AR710" s="139"/>
      <c r="AS710" s="99"/>
      <c r="AT710" s="251"/>
      <c r="AU710" s="251"/>
      <c r="AV710" s="580"/>
      <c r="AW710" s="77"/>
      <c r="AX710" s="251"/>
      <c r="AY710" s="139"/>
      <c r="AZ710" s="6"/>
      <c r="BA710" s="141"/>
      <c r="BB710" s="141"/>
      <c r="BC710" s="142"/>
      <c r="BD710" s="147"/>
      <c r="BE710" s="141"/>
      <c r="BF710" s="139"/>
      <c r="BG710" s="569"/>
      <c r="BH710" s="166"/>
      <c r="BI710" s="166"/>
      <c r="BJ710" s="164"/>
      <c r="BK710" s="165"/>
      <c r="BL710" s="166"/>
      <c r="BM710" s="139"/>
      <c r="BN710" s="56"/>
      <c r="BO710" s="168"/>
      <c r="BP710" s="166"/>
      <c r="BQ710" s="164"/>
      <c r="BR710" s="147"/>
      <c r="BS710" s="166"/>
      <c r="BT710" s="139"/>
      <c r="BU710" s="56"/>
      <c r="BV710" s="168"/>
      <c r="BW710" s="166"/>
      <c r="BX710" s="164"/>
      <c r="BY710" s="147"/>
      <c r="BZ710" s="166"/>
      <c r="CA710" s="434"/>
      <c r="CB710" s="569"/>
      <c r="CC710" s="168"/>
      <c r="CD710" s="166"/>
      <c r="CE710" s="253"/>
      <c r="CF710" s="165"/>
      <c r="CG710" s="168"/>
      <c r="CH710" s="467"/>
      <c r="CI710" s="584">
        <v>3.6589999999999998E-2</v>
      </c>
      <c r="CJ710" s="585">
        <f t="shared" si="1053"/>
        <v>0</v>
      </c>
      <c r="CK710" s="585">
        <f t="shared" si="1054"/>
        <v>0</v>
      </c>
      <c r="CL710" s="164"/>
      <c r="CM710" s="167"/>
      <c r="CN710" s="168">
        <f t="shared" si="1055"/>
        <v>0</v>
      </c>
      <c r="CO710" s="219"/>
      <c r="CP710" s="220">
        <f t="shared" si="1024"/>
        <v>0</v>
      </c>
      <c r="CQ710" s="458"/>
      <c r="CR710" s="56"/>
      <c r="CS710" s="227" t="s">
        <v>42</v>
      </c>
    </row>
    <row r="711" spans="1:97" s="3" customFormat="1" ht="15" customHeight="1">
      <c r="A711" s="41" t="s">
        <v>1682</v>
      </c>
      <c r="B711" s="6" t="s">
        <v>1666</v>
      </c>
      <c r="C711" s="6" t="s">
        <v>1667</v>
      </c>
      <c r="D711" s="274" t="s">
        <v>1630</v>
      </c>
      <c r="E711" s="43">
        <v>874</v>
      </c>
      <c r="F711" s="43"/>
      <c r="G711" s="44" t="s">
        <v>45</v>
      </c>
      <c r="H711" s="191" t="s">
        <v>1683</v>
      </c>
      <c r="I711" s="310">
        <v>426190</v>
      </c>
      <c r="J711" s="243">
        <v>4.9000000000000004</v>
      </c>
      <c r="K711" s="72">
        <f t="shared" ref="K711:K733" si="1061">I711*J711</f>
        <v>2088331.0000000002</v>
      </c>
      <c r="L711" s="56">
        <f t="shared" ref="L711:L714" si="1062">K711*20%</f>
        <v>417666.20000000007</v>
      </c>
      <c r="M711" s="117">
        <v>19363.32</v>
      </c>
      <c r="N711" s="77"/>
      <c r="O711" s="72">
        <v>0</v>
      </c>
      <c r="P711" s="151">
        <v>950000</v>
      </c>
      <c r="Q711" s="56">
        <v>3.2000000000000001E-2</v>
      </c>
      <c r="R711" s="168">
        <f t="shared" ref="R711:R724" si="1063">P711*Q711</f>
        <v>30400</v>
      </c>
      <c r="S711" s="168">
        <f t="shared" ref="S711:S714" si="1064">R711*20%</f>
        <v>6080</v>
      </c>
      <c r="T711" s="73">
        <v>24320</v>
      </c>
      <c r="U711" s="77"/>
      <c r="V711" s="574">
        <f t="shared" ref="V711:V724" si="1065">R711-S711-T711</f>
        <v>0</v>
      </c>
      <c r="W711" s="151">
        <v>950000</v>
      </c>
      <c r="X711" s="78">
        <v>3.2000000000000001E-2</v>
      </c>
      <c r="Y711" s="577">
        <f t="shared" ref="Y711:Y714" si="1066">W711*X711</f>
        <v>30400</v>
      </c>
      <c r="Z711" s="251">
        <f t="shared" ref="Z711:Z714" si="1067">Y711*20%</f>
        <v>6080</v>
      </c>
      <c r="AA711" s="73">
        <v>24320</v>
      </c>
      <c r="AB711" s="77"/>
      <c r="AC711" s="251">
        <f t="shared" ref="AC711:AC714" si="1068">Y711-Z711-AA711</f>
        <v>0</v>
      </c>
      <c r="AD711" s="151">
        <v>950000</v>
      </c>
      <c r="AE711" s="101">
        <v>3.2000000000000001E-2</v>
      </c>
      <c r="AF711" s="251">
        <f t="shared" ref="AF711:AF714" si="1069">AD711*AE711</f>
        <v>30400</v>
      </c>
      <c r="AG711" s="251">
        <f t="shared" ref="AG711:AG714" si="1070">AF711*20%</f>
        <v>6080</v>
      </c>
      <c r="AH711" s="117">
        <v>24320</v>
      </c>
      <c r="AI711" s="77"/>
      <c r="AJ711" s="251">
        <f t="shared" ref="AJ711:AJ714" si="1071">AF711-AG711-AH711</f>
        <v>0</v>
      </c>
      <c r="AK711" s="151">
        <v>950000</v>
      </c>
      <c r="AL711" s="99">
        <v>3.5200000000000002E-2</v>
      </c>
      <c r="AM711" s="251">
        <f t="shared" ref="AM711:AM714" si="1072">AK711*AL711</f>
        <v>33440</v>
      </c>
      <c r="AN711" s="357">
        <f t="shared" ref="AN711:AN714" si="1073">AM711*20%</f>
        <v>6688</v>
      </c>
      <c r="AO711" s="117">
        <v>26752</v>
      </c>
      <c r="AP711" s="77"/>
      <c r="AQ711" s="251">
        <f t="shared" ref="AQ711:AQ714" si="1074">AM711-AN711-AO711</f>
        <v>0</v>
      </c>
      <c r="AR711" s="139">
        <v>935000</v>
      </c>
      <c r="AS711" s="99">
        <v>2.53E-2</v>
      </c>
      <c r="AT711" s="251">
        <f t="shared" ref="AT711:AT724" si="1075">AR711*AS711</f>
        <v>23655.5</v>
      </c>
      <c r="AU711" s="251">
        <f t="shared" ref="AU711:AU714" si="1076">AT711*20%</f>
        <v>4731.1000000000004</v>
      </c>
      <c r="AV711" s="142">
        <v>18924.400000000001</v>
      </c>
      <c r="AW711" s="77"/>
      <c r="AX711" s="251">
        <f t="shared" ref="AX711:AX724" si="1077">AT711-AU711-AV711</f>
        <v>0</v>
      </c>
      <c r="AY711" s="139">
        <v>950000</v>
      </c>
      <c r="AZ711" s="99">
        <v>2.69E-2</v>
      </c>
      <c r="BA711" s="141">
        <f t="shared" ref="BA711:BA714" si="1078">AY711*AZ711</f>
        <v>25555</v>
      </c>
      <c r="BB711" s="141">
        <f t="shared" ref="BB711:BB715" si="1079">BA711*20%</f>
        <v>5111</v>
      </c>
      <c r="BC711" s="142">
        <v>20444</v>
      </c>
      <c r="BD711" s="147"/>
      <c r="BE711" s="141">
        <f t="shared" ref="BE711:BE724" si="1080">BA711-BB711-BC711</f>
        <v>0</v>
      </c>
      <c r="BF711" s="139">
        <v>950000</v>
      </c>
      <c r="BG711" s="569">
        <v>4.2900000000000001E-2</v>
      </c>
      <c r="BH711" s="166">
        <f t="shared" ref="BH711:BH714" si="1081">BF711*BG711</f>
        <v>40755</v>
      </c>
      <c r="BI711" s="166">
        <f t="shared" ref="BI711:BI715" si="1082">BH711*20%</f>
        <v>8151</v>
      </c>
      <c r="BJ711" s="164">
        <v>32604</v>
      </c>
      <c r="BK711" s="165"/>
      <c r="BL711" s="166">
        <f t="shared" ref="BL711:BL724" si="1083">BH711-BI711-BJ711</f>
        <v>0</v>
      </c>
      <c r="BM711" s="139">
        <v>950000</v>
      </c>
      <c r="BN711" s="56">
        <v>4.5699999999999998E-2</v>
      </c>
      <c r="BO711" s="168">
        <f t="shared" ref="BO711:BO714" si="1084">BM711*BN711</f>
        <v>43415</v>
      </c>
      <c r="BP711" s="166">
        <f t="shared" ref="BP711:BP715" si="1085">BO711*20%</f>
        <v>8683</v>
      </c>
      <c r="BQ711" s="164">
        <v>34732</v>
      </c>
      <c r="BR711" s="147"/>
      <c r="BS711" s="166">
        <f t="shared" ref="BS711:BS724" si="1086">BO711-BP711-BQ711</f>
        <v>0</v>
      </c>
      <c r="BT711" s="139">
        <v>950000</v>
      </c>
      <c r="BU711" s="56">
        <v>3.2399999999999998E-2</v>
      </c>
      <c r="BV711" s="168">
        <f t="shared" ref="BV711:BV714" si="1087">BT711*BU711</f>
        <v>30780</v>
      </c>
      <c r="BW711" s="166">
        <f t="shared" ref="BW711:BW714" si="1088">BV711*20%</f>
        <v>6156</v>
      </c>
      <c r="BX711" s="164">
        <v>24624</v>
      </c>
      <c r="BY711" s="147"/>
      <c r="BZ711" s="166">
        <f t="shared" ref="BZ711:BZ724" si="1089">BV711-BW711-BX711</f>
        <v>0</v>
      </c>
      <c r="CA711" s="151">
        <v>1600000</v>
      </c>
      <c r="CB711" s="569">
        <v>3.4200000000000001E-2</v>
      </c>
      <c r="CC711" s="168">
        <f t="shared" ref="CC711:CC714" si="1090">CA711*CB711</f>
        <v>54720</v>
      </c>
      <c r="CD711" s="166">
        <f t="shared" ref="CD711:CD714" si="1091">CC711*20%</f>
        <v>10944</v>
      </c>
      <c r="CE711" s="164">
        <v>43776</v>
      </c>
      <c r="CF711" s="165"/>
      <c r="CG711" s="168">
        <f t="shared" ref="CG711:CG724" si="1092">CC711-CD711-CE711</f>
        <v>0</v>
      </c>
      <c r="CH711" s="587">
        <v>1600000</v>
      </c>
      <c r="CI711" s="584">
        <v>3.6589999999999998E-2</v>
      </c>
      <c r="CJ711" s="585">
        <f t="shared" si="1053"/>
        <v>58543.999999999993</v>
      </c>
      <c r="CK711" s="585">
        <f t="shared" si="1054"/>
        <v>11708.8</v>
      </c>
      <c r="CL711" s="164"/>
      <c r="CM711" s="167"/>
      <c r="CN711" s="168">
        <f t="shared" si="1055"/>
        <v>46835.199999999997</v>
      </c>
      <c r="CO711" s="219"/>
      <c r="CP711" s="220">
        <f t="shared" si="1024"/>
        <v>46835.199999999997</v>
      </c>
      <c r="CQ711" s="458"/>
      <c r="CR711" s="56"/>
    </row>
    <row r="712" spans="1:97" s="3" customFormat="1" ht="15" customHeight="1">
      <c r="A712" s="41" t="s">
        <v>1684</v>
      </c>
      <c r="B712" s="6" t="s">
        <v>1666</v>
      </c>
      <c r="C712" s="6" t="s">
        <v>1667</v>
      </c>
      <c r="D712" s="274" t="s">
        <v>1630</v>
      </c>
      <c r="E712" s="43">
        <v>875</v>
      </c>
      <c r="F712" s="43"/>
      <c r="G712" s="44" t="s">
        <v>45</v>
      </c>
      <c r="H712" s="191" t="s">
        <v>1685</v>
      </c>
      <c r="I712" s="310">
        <v>2040</v>
      </c>
      <c r="J712" s="243">
        <v>4.9000000000000004</v>
      </c>
      <c r="K712" s="72">
        <f t="shared" si="1061"/>
        <v>9996</v>
      </c>
      <c r="L712" s="56">
        <f t="shared" si="1062"/>
        <v>1999.2</v>
      </c>
      <c r="M712" s="117">
        <v>279.07</v>
      </c>
      <c r="N712" s="77"/>
      <c r="O712" s="72">
        <v>0</v>
      </c>
      <c r="P712" s="151">
        <v>166000</v>
      </c>
      <c r="Q712" s="56">
        <v>3.2000000000000001E-2</v>
      </c>
      <c r="R712" s="168">
        <f t="shared" si="1063"/>
        <v>5312</v>
      </c>
      <c r="S712" s="168">
        <f t="shared" si="1064"/>
        <v>1062.4000000000001</v>
      </c>
      <c r="T712" s="73">
        <v>4249.6000000000004</v>
      </c>
      <c r="U712" s="77"/>
      <c r="V712" s="574">
        <f t="shared" si="1065"/>
        <v>0</v>
      </c>
      <c r="W712" s="151">
        <v>166000</v>
      </c>
      <c r="X712" s="78">
        <v>3.2000000000000001E-2</v>
      </c>
      <c r="Y712" s="577">
        <f t="shared" si="1066"/>
        <v>5312</v>
      </c>
      <c r="Z712" s="251">
        <f t="shared" si="1067"/>
        <v>1062.4000000000001</v>
      </c>
      <c r="AA712" s="73">
        <v>4249.6000000000004</v>
      </c>
      <c r="AB712" s="77"/>
      <c r="AC712" s="251">
        <f t="shared" si="1068"/>
        <v>0</v>
      </c>
      <c r="AD712" s="151">
        <v>166000</v>
      </c>
      <c r="AE712" s="101">
        <v>3.2000000000000001E-2</v>
      </c>
      <c r="AF712" s="251">
        <f t="shared" si="1069"/>
        <v>5312</v>
      </c>
      <c r="AG712" s="251">
        <f t="shared" si="1070"/>
        <v>1062.4000000000001</v>
      </c>
      <c r="AH712" s="117">
        <v>4249.6000000000004</v>
      </c>
      <c r="AI712" s="77"/>
      <c r="AJ712" s="251">
        <f t="shared" si="1071"/>
        <v>0</v>
      </c>
      <c r="AK712" s="151">
        <v>166000</v>
      </c>
      <c r="AL712" s="99">
        <v>3.5200000000000002E-2</v>
      </c>
      <c r="AM712" s="251">
        <f t="shared" si="1072"/>
        <v>5843.2000000000007</v>
      </c>
      <c r="AN712" s="357">
        <f t="shared" si="1073"/>
        <v>1168.6400000000001</v>
      </c>
      <c r="AO712" s="117">
        <v>4674.5600000000004</v>
      </c>
      <c r="AP712" s="77"/>
      <c r="AQ712" s="251">
        <f t="shared" si="1074"/>
        <v>0</v>
      </c>
      <c r="AR712" s="139">
        <v>165000</v>
      </c>
      <c r="AS712" s="99">
        <v>2.53E-2</v>
      </c>
      <c r="AT712" s="251">
        <f t="shared" si="1075"/>
        <v>4174.5</v>
      </c>
      <c r="AU712" s="251">
        <f t="shared" si="1076"/>
        <v>834.90000000000009</v>
      </c>
      <c r="AV712" s="142">
        <v>3339.6</v>
      </c>
      <c r="AW712" s="77"/>
      <c r="AX712" s="251">
        <f t="shared" si="1077"/>
        <v>0</v>
      </c>
      <c r="AY712" s="139">
        <v>165000</v>
      </c>
      <c r="AZ712" s="6">
        <v>2.69E-2</v>
      </c>
      <c r="BA712" s="141">
        <f t="shared" si="1078"/>
        <v>4438.5</v>
      </c>
      <c r="BB712" s="141">
        <f t="shared" si="1079"/>
        <v>887.7</v>
      </c>
      <c r="BC712" s="142">
        <v>3550.8</v>
      </c>
      <c r="BD712" s="147"/>
      <c r="BE712" s="141">
        <f t="shared" si="1080"/>
        <v>0</v>
      </c>
      <c r="BF712" s="139">
        <v>165000</v>
      </c>
      <c r="BG712" s="569">
        <v>4.2900000000000001E-2</v>
      </c>
      <c r="BH712" s="166">
        <f t="shared" si="1081"/>
        <v>7078.5</v>
      </c>
      <c r="BI712" s="166">
        <f t="shared" si="1082"/>
        <v>1415.7</v>
      </c>
      <c r="BJ712" s="164">
        <v>5662.8</v>
      </c>
      <c r="BK712" s="165"/>
      <c r="BL712" s="166">
        <f t="shared" si="1083"/>
        <v>0</v>
      </c>
      <c r="BM712" s="139">
        <v>165000</v>
      </c>
      <c r="BN712" s="56">
        <v>4.5699999999999998E-2</v>
      </c>
      <c r="BO712" s="168">
        <f t="shared" si="1084"/>
        <v>7540.5</v>
      </c>
      <c r="BP712" s="166">
        <f t="shared" si="1085"/>
        <v>1508.1000000000001</v>
      </c>
      <c r="BQ712" s="164">
        <v>6032.4</v>
      </c>
      <c r="BR712" s="147"/>
      <c r="BS712" s="166">
        <f t="shared" si="1086"/>
        <v>0</v>
      </c>
      <c r="BT712" s="139">
        <v>165000</v>
      </c>
      <c r="BU712" s="56">
        <v>3.2399999999999998E-2</v>
      </c>
      <c r="BV712" s="168">
        <f t="shared" si="1087"/>
        <v>5346</v>
      </c>
      <c r="BW712" s="166">
        <f t="shared" si="1088"/>
        <v>1069.2</v>
      </c>
      <c r="BX712" s="164">
        <v>4276.8</v>
      </c>
      <c r="BY712" s="147"/>
      <c r="BZ712" s="166">
        <f t="shared" si="1089"/>
        <v>0</v>
      </c>
      <c r="CA712" s="434">
        <v>175000</v>
      </c>
      <c r="CB712" s="569">
        <v>3.4200000000000001E-2</v>
      </c>
      <c r="CC712" s="168">
        <f t="shared" si="1090"/>
        <v>5985</v>
      </c>
      <c r="CD712" s="166">
        <f t="shared" si="1091"/>
        <v>1197</v>
      </c>
      <c r="CE712" s="253"/>
      <c r="CF712" s="165"/>
      <c r="CG712" s="168">
        <f t="shared" si="1092"/>
        <v>4788</v>
      </c>
      <c r="CH712" s="467">
        <v>175000</v>
      </c>
      <c r="CI712" s="584">
        <v>3.6589999999999998E-2</v>
      </c>
      <c r="CJ712" s="585">
        <f t="shared" si="1053"/>
        <v>6403.25</v>
      </c>
      <c r="CK712" s="585">
        <f t="shared" si="1054"/>
        <v>1280.6500000000001</v>
      </c>
      <c r="CL712" s="164"/>
      <c r="CM712" s="167"/>
      <c r="CN712" s="168">
        <f t="shared" si="1055"/>
        <v>5122.6000000000004</v>
      </c>
      <c r="CO712" s="219"/>
      <c r="CP712" s="220">
        <f t="shared" si="1024"/>
        <v>9910.6</v>
      </c>
      <c r="CQ712" s="458"/>
      <c r="CR712" s="56"/>
    </row>
    <row r="713" spans="1:97" s="3" customFormat="1" ht="15" customHeight="1">
      <c r="A713" s="41" t="s">
        <v>1686</v>
      </c>
      <c r="B713" s="6" t="s">
        <v>1687</v>
      </c>
      <c r="C713" s="6" t="s">
        <v>1667</v>
      </c>
      <c r="D713" s="274" t="s">
        <v>1630</v>
      </c>
      <c r="E713" s="43">
        <v>1032</v>
      </c>
      <c r="F713" s="52"/>
      <c r="G713" s="44" t="s">
        <v>45</v>
      </c>
      <c r="H713" s="191" t="s">
        <v>1688</v>
      </c>
      <c r="I713" s="310">
        <v>4124110</v>
      </c>
      <c r="J713" s="243">
        <v>4.9000000000000004</v>
      </c>
      <c r="K713" s="72">
        <f t="shared" si="1061"/>
        <v>20208139</v>
      </c>
      <c r="L713" s="56">
        <f t="shared" si="1062"/>
        <v>4041627.8000000003</v>
      </c>
      <c r="M713" s="117">
        <v>163939.19</v>
      </c>
      <c r="N713" s="77"/>
      <c r="O713" s="72">
        <v>0</v>
      </c>
      <c r="P713" s="151">
        <v>1330000</v>
      </c>
      <c r="Q713" s="56">
        <v>3.2000000000000001E-2</v>
      </c>
      <c r="R713" s="168">
        <f t="shared" si="1063"/>
        <v>42560</v>
      </c>
      <c r="S713" s="168">
        <f t="shared" si="1064"/>
        <v>8512</v>
      </c>
      <c r="T713" s="73">
        <v>34048</v>
      </c>
      <c r="U713" s="77"/>
      <c r="V713" s="574">
        <f t="shared" si="1065"/>
        <v>0</v>
      </c>
      <c r="W713" s="151">
        <v>1330000</v>
      </c>
      <c r="X713" s="78">
        <v>3.2000000000000001E-2</v>
      </c>
      <c r="Y713" s="577">
        <f t="shared" si="1066"/>
        <v>42560</v>
      </c>
      <c r="Z713" s="251">
        <f t="shared" si="1067"/>
        <v>8512</v>
      </c>
      <c r="AA713" s="73">
        <v>34048</v>
      </c>
      <c r="AB713" s="77"/>
      <c r="AC713" s="251">
        <f t="shared" si="1068"/>
        <v>0</v>
      </c>
      <c r="AD713" s="151">
        <v>1330000</v>
      </c>
      <c r="AE713" s="101">
        <v>3.2000000000000001E-2</v>
      </c>
      <c r="AF713" s="251">
        <f t="shared" si="1069"/>
        <v>42560</v>
      </c>
      <c r="AG713" s="251">
        <f t="shared" si="1070"/>
        <v>8512</v>
      </c>
      <c r="AH713" s="579">
        <v>34048</v>
      </c>
      <c r="AI713" s="77"/>
      <c r="AJ713" s="251">
        <f t="shared" si="1071"/>
        <v>0</v>
      </c>
      <c r="AK713" s="151">
        <v>1330000</v>
      </c>
      <c r="AL713" s="99">
        <v>3.5200000000000002E-2</v>
      </c>
      <c r="AM713" s="251">
        <f t="shared" si="1072"/>
        <v>46816</v>
      </c>
      <c r="AN713" s="357">
        <f t="shared" si="1073"/>
        <v>9363.2000000000007</v>
      </c>
      <c r="AO713" s="579">
        <v>37452.800000000003</v>
      </c>
      <c r="AP713" s="77"/>
      <c r="AQ713" s="251">
        <f t="shared" si="1074"/>
        <v>0</v>
      </c>
      <c r="AR713" s="139">
        <v>1385000</v>
      </c>
      <c r="AS713" s="99">
        <v>2.53E-2</v>
      </c>
      <c r="AT713" s="251">
        <f t="shared" si="1075"/>
        <v>35040.5</v>
      </c>
      <c r="AU713" s="251">
        <f t="shared" si="1076"/>
        <v>7008.1</v>
      </c>
      <c r="AV713" s="581">
        <v>28032.400000000001</v>
      </c>
      <c r="AW713" s="77"/>
      <c r="AX713" s="251">
        <f t="shared" si="1077"/>
        <v>0</v>
      </c>
      <c r="AY713" s="139">
        <v>1400000</v>
      </c>
      <c r="AZ713" s="6">
        <v>2.69E-2</v>
      </c>
      <c r="BA713" s="141">
        <f t="shared" si="1078"/>
        <v>37660</v>
      </c>
      <c r="BB713" s="141">
        <f t="shared" si="1079"/>
        <v>7532</v>
      </c>
      <c r="BC713" s="142">
        <v>30128</v>
      </c>
      <c r="BD713" s="147"/>
      <c r="BE713" s="141">
        <f t="shared" si="1080"/>
        <v>0</v>
      </c>
      <c r="BF713" s="139">
        <v>1400000</v>
      </c>
      <c r="BG713" s="569">
        <v>4.2900000000000001E-2</v>
      </c>
      <c r="BH713" s="166">
        <f t="shared" si="1081"/>
        <v>60060</v>
      </c>
      <c r="BI713" s="166">
        <f t="shared" si="1082"/>
        <v>12012</v>
      </c>
      <c r="BJ713" s="164">
        <v>48048</v>
      </c>
      <c r="BK713" s="165"/>
      <c r="BL713" s="166">
        <f t="shared" si="1083"/>
        <v>0</v>
      </c>
      <c r="BM713" s="139">
        <v>1400000</v>
      </c>
      <c r="BN713" s="56">
        <v>4.5699999999999998E-2</v>
      </c>
      <c r="BO713" s="168">
        <f t="shared" si="1084"/>
        <v>63980</v>
      </c>
      <c r="BP713" s="166">
        <f t="shared" si="1085"/>
        <v>12796</v>
      </c>
      <c r="BQ713" s="164">
        <v>51184</v>
      </c>
      <c r="BR713" s="147"/>
      <c r="BS713" s="166">
        <f t="shared" si="1086"/>
        <v>0</v>
      </c>
      <c r="BT713" s="139">
        <v>1400000</v>
      </c>
      <c r="BU713" s="56">
        <v>3.2399999999999998E-2</v>
      </c>
      <c r="BV713" s="168">
        <f t="shared" si="1087"/>
        <v>45360</v>
      </c>
      <c r="BW713" s="166">
        <f t="shared" si="1088"/>
        <v>9072</v>
      </c>
      <c r="BX713" s="164">
        <v>36288</v>
      </c>
      <c r="BY713" s="147"/>
      <c r="BZ713" s="166">
        <f t="shared" si="1089"/>
        <v>0</v>
      </c>
      <c r="CA713" s="151">
        <v>5400000</v>
      </c>
      <c r="CB713" s="569">
        <v>3.4200000000000001E-2</v>
      </c>
      <c r="CC713" s="168">
        <f t="shared" si="1090"/>
        <v>184680</v>
      </c>
      <c r="CD713" s="166">
        <f t="shared" si="1091"/>
        <v>36936</v>
      </c>
      <c r="CE713" s="164">
        <v>147744</v>
      </c>
      <c r="CF713" s="165"/>
      <c r="CG713" s="168">
        <f t="shared" si="1092"/>
        <v>0</v>
      </c>
      <c r="CH713" s="587">
        <v>5400000</v>
      </c>
      <c r="CI713" s="584">
        <v>3.6589999999999998E-2</v>
      </c>
      <c r="CJ713" s="585">
        <f t="shared" si="1053"/>
        <v>197586</v>
      </c>
      <c r="CK713" s="585">
        <f t="shared" si="1054"/>
        <v>39517.200000000004</v>
      </c>
      <c r="CL713" s="164"/>
      <c r="CM713" s="167"/>
      <c r="CN713" s="168">
        <f t="shared" si="1055"/>
        <v>158068.79999999999</v>
      </c>
      <c r="CO713" s="219"/>
      <c r="CP713" s="220">
        <f t="shared" si="1024"/>
        <v>158068.79999999999</v>
      </c>
      <c r="CQ713" s="458"/>
      <c r="CR713" s="56"/>
    </row>
    <row r="714" spans="1:97" s="5" customFormat="1" ht="15" customHeight="1">
      <c r="A714" s="41" t="s">
        <v>1686</v>
      </c>
      <c r="B714" s="6" t="s">
        <v>1687</v>
      </c>
      <c r="C714" s="6" t="s">
        <v>1667</v>
      </c>
      <c r="D714" s="274" t="s">
        <v>1630</v>
      </c>
      <c r="E714" s="43">
        <v>1197</v>
      </c>
      <c r="F714" s="52"/>
      <c r="G714" s="44" t="s">
        <v>45</v>
      </c>
      <c r="H714" s="191" t="s">
        <v>1631</v>
      </c>
      <c r="I714" s="43">
        <v>0</v>
      </c>
      <c r="J714" s="243">
        <v>4.9000000000000004</v>
      </c>
      <c r="K714" s="72">
        <f t="shared" si="1061"/>
        <v>0</v>
      </c>
      <c r="L714" s="56">
        <f t="shared" si="1062"/>
        <v>0</v>
      </c>
      <c r="M714" s="571"/>
      <c r="N714" s="506"/>
      <c r="O714" s="72">
        <v>0</v>
      </c>
      <c r="P714" s="374">
        <v>45000</v>
      </c>
      <c r="Q714" s="56">
        <v>3.2000000000000001E-2</v>
      </c>
      <c r="R714" s="168">
        <f t="shared" si="1063"/>
        <v>1440</v>
      </c>
      <c r="S714" s="168">
        <f t="shared" si="1064"/>
        <v>288</v>
      </c>
      <c r="T714" s="73"/>
      <c r="U714" s="506"/>
      <c r="V714" s="574">
        <f t="shared" si="1065"/>
        <v>1152</v>
      </c>
      <c r="W714" s="374">
        <v>45000</v>
      </c>
      <c r="X714" s="78">
        <v>3.2000000000000001E-2</v>
      </c>
      <c r="Y714" s="577">
        <f t="shared" si="1066"/>
        <v>1440</v>
      </c>
      <c r="Z714" s="251">
        <f t="shared" si="1067"/>
        <v>288</v>
      </c>
      <c r="AA714" s="73"/>
      <c r="AB714" s="77"/>
      <c r="AC714" s="251">
        <f t="shared" si="1068"/>
        <v>1152</v>
      </c>
      <c r="AD714" s="374">
        <v>45000</v>
      </c>
      <c r="AE714" s="101">
        <v>3.2000000000000001E-2</v>
      </c>
      <c r="AF714" s="251">
        <f t="shared" si="1069"/>
        <v>1440</v>
      </c>
      <c r="AG714" s="251">
        <f t="shared" si="1070"/>
        <v>288</v>
      </c>
      <c r="AH714" s="579">
        <v>1152</v>
      </c>
      <c r="AI714" s="77"/>
      <c r="AJ714" s="251">
        <f t="shared" si="1071"/>
        <v>0</v>
      </c>
      <c r="AK714" s="374">
        <v>45000</v>
      </c>
      <c r="AL714" s="99">
        <v>3.5200000000000002E-2</v>
      </c>
      <c r="AM714" s="251">
        <f t="shared" si="1072"/>
        <v>1584</v>
      </c>
      <c r="AN714" s="357">
        <f t="shared" si="1073"/>
        <v>316.8</v>
      </c>
      <c r="AO714" s="579">
        <v>1267.2</v>
      </c>
      <c r="AP714" s="77"/>
      <c r="AQ714" s="257">
        <f t="shared" si="1074"/>
        <v>0</v>
      </c>
      <c r="AR714" s="139">
        <v>30000</v>
      </c>
      <c r="AS714" s="99">
        <v>2.53E-2</v>
      </c>
      <c r="AT714" s="251">
        <f t="shared" si="1075"/>
        <v>759</v>
      </c>
      <c r="AU714" s="251">
        <f t="shared" si="1076"/>
        <v>151.80000000000001</v>
      </c>
      <c r="AV714" s="581">
        <v>607.20000000000005</v>
      </c>
      <c r="AW714" s="77"/>
      <c r="AX714" s="251">
        <f t="shared" si="1077"/>
        <v>0</v>
      </c>
      <c r="AY714" s="139">
        <v>30000</v>
      </c>
      <c r="AZ714" s="99">
        <v>2.69E-2</v>
      </c>
      <c r="BA714" s="141">
        <f t="shared" si="1078"/>
        <v>807</v>
      </c>
      <c r="BB714" s="141">
        <f t="shared" si="1079"/>
        <v>161.4</v>
      </c>
      <c r="BC714" s="142">
        <v>645.6</v>
      </c>
      <c r="BD714" s="147"/>
      <c r="BE714" s="141">
        <f t="shared" si="1080"/>
        <v>0</v>
      </c>
      <c r="BF714" s="139">
        <v>30000</v>
      </c>
      <c r="BG714" s="569">
        <v>4.2900000000000001E-2</v>
      </c>
      <c r="BH714" s="166">
        <f t="shared" si="1081"/>
        <v>1287</v>
      </c>
      <c r="BI714" s="166">
        <f t="shared" si="1082"/>
        <v>257.40000000000003</v>
      </c>
      <c r="BJ714" s="142">
        <v>1029.5999999999999</v>
      </c>
      <c r="BK714" s="204"/>
      <c r="BL714" s="166">
        <f t="shared" si="1083"/>
        <v>0</v>
      </c>
      <c r="BM714" s="139">
        <v>30000</v>
      </c>
      <c r="BN714" s="61">
        <v>4.5699999999999998E-2</v>
      </c>
      <c r="BO714" s="168">
        <f t="shared" si="1084"/>
        <v>1371</v>
      </c>
      <c r="BP714" s="166">
        <f t="shared" si="1085"/>
        <v>274.2</v>
      </c>
      <c r="BQ714" s="142">
        <v>1096.8</v>
      </c>
      <c r="BR714" s="463"/>
      <c r="BS714" s="166">
        <f t="shared" si="1086"/>
        <v>0</v>
      </c>
      <c r="BT714" s="139">
        <v>30000</v>
      </c>
      <c r="BU714" s="61">
        <v>3.2399999999999998E-2</v>
      </c>
      <c r="BV714" s="168">
        <f t="shared" si="1087"/>
        <v>972</v>
      </c>
      <c r="BW714" s="166">
        <f t="shared" si="1088"/>
        <v>194.4</v>
      </c>
      <c r="BX714" s="142">
        <v>777.6</v>
      </c>
      <c r="BY714" s="463"/>
      <c r="BZ714" s="166">
        <f t="shared" si="1089"/>
        <v>0</v>
      </c>
      <c r="CA714" s="435">
        <v>675000</v>
      </c>
      <c r="CB714" s="569">
        <v>3.4200000000000001E-2</v>
      </c>
      <c r="CC714" s="168">
        <f t="shared" si="1090"/>
        <v>23085</v>
      </c>
      <c r="CD714" s="166">
        <f t="shared" si="1091"/>
        <v>4617</v>
      </c>
      <c r="CE714" s="142"/>
      <c r="CF714" s="204"/>
      <c r="CG714" s="168">
        <f t="shared" si="1092"/>
        <v>18468</v>
      </c>
      <c r="CH714" s="588">
        <v>675000</v>
      </c>
      <c r="CI714" s="584">
        <v>3.6589999999999998E-2</v>
      </c>
      <c r="CJ714" s="585">
        <f t="shared" si="1053"/>
        <v>24698.25</v>
      </c>
      <c r="CK714" s="585">
        <f t="shared" si="1054"/>
        <v>4939.6500000000005</v>
      </c>
      <c r="CL714" s="164"/>
      <c r="CM714" s="167"/>
      <c r="CN714" s="168">
        <f t="shared" si="1055"/>
        <v>19758.599999999999</v>
      </c>
      <c r="CO714" s="469"/>
      <c r="CP714" s="220">
        <f t="shared" si="1024"/>
        <v>40530.6</v>
      </c>
      <c r="CQ714" s="220"/>
      <c r="CR714" s="61"/>
    </row>
    <row r="715" spans="1:97" s="5" customFormat="1" ht="15" customHeight="1">
      <c r="A715" s="41" t="s">
        <v>1689</v>
      </c>
      <c r="B715" s="6" t="s">
        <v>1690</v>
      </c>
      <c r="C715" s="6" t="s">
        <v>1691</v>
      </c>
      <c r="D715" s="274" t="s">
        <v>1630</v>
      </c>
      <c r="E715" s="43">
        <v>509</v>
      </c>
      <c r="F715" s="43"/>
      <c r="G715" s="42" t="s">
        <v>45</v>
      </c>
      <c r="H715" s="191" t="s">
        <v>1692</v>
      </c>
      <c r="I715" s="43"/>
      <c r="J715" s="243"/>
      <c r="K715" s="72">
        <f t="shared" si="1061"/>
        <v>0</v>
      </c>
      <c r="L715" s="61"/>
      <c r="M715" s="73"/>
      <c r="N715" s="506"/>
      <c r="O715" s="72">
        <v>0</v>
      </c>
      <c r="P715" s="374"/>
      <c r="Q715" s="61">
        <v>4.0000000000000001E-3</v>
      </c>
      <c r="R715" s="168">
        <f t="shared" si="1063"/>
        <v>0</v>
      </c>
      <c r="S715" s="61"/>
      <c r="T715" s="73"/>
      <c r="U715" s="506"/>
      <c r="V715" s="574">
        <f t="shared" si="1065"/>
        <v>0</v>
      </c>
      <c r="W715" s="364"/>
      <c r="X715" s="364">
        <v>2.0500000000000002E-3</v>
      </c>
      <c r="Y715" s="48"/>
      <c r="Z715" s="6"/>
      <c r="AA715" s="73"/>
      <c r="AB715" s="77"/>
      <c r="AC715" s="357"/>
      <c r="AD715" s="43"/>
      <c r="AE715" s="43">
        <v>1.1299999999999999E-3</v>
      </c>
      <c r="AF715" s="6"/>
      <c r="AG715" s="6"/>
      <c r="AH715" s="117"/>
      <c r="AI715" s="77"/>
      <c r="AJ715" s="6"/>
      <c r="AK715" s="72">
        <v>0</v>
      </c>
      <c r="AL715" s="6">
        <v>1.16E-3</v>
      </c>
      <c r="AM715" s="6"/>
      <c r="AN715" s="6"/>
      <c r="AO715" s="117"/>
      <c r="AP715" s="77"/>
      <c r="AQ715" s="257">
        <f t="shared" ref="AQ715:AQ724" si="1093">AM715-AN715-AO715</f>
        <v>0</v>
      </c>
      <c r="AR715" s="374">
        <v>997100</v>
      </c>
      <c r="AS715" s="99">
        <v>1.2999999999999999E-3</v>
      </c>
      <c r="AT715" s="251">
        <f t="shared" si="1075"/>
        <v>1296.23</v>
      </c>
      <c r="AU715" s="251">
        <f>AT715*35%</f>
        <v>453.68049999999999</v>
      </c>
      <c r="AV715" s="580"/>
      <c r="AW715" s="77"/>
      <c r="AX715" s="257">
        <f t="shared" si="1077"/>
        <v>842.54950000000008</v>
      </c>
      <c r="AY715" s="374">
        <v>997100</v>
      </c>
      <c r="AZ715" s="6">
        <v>1E-3</v>
      </c>
      <c r="BA715" s="141">
        <f>(AY715*AZ715-(AY715*AZ715*35%))</f>
        <v>648.11500000000001</v>
      </c>
      <c r="BB715" s="141">
        <f t="shared" si="1079"/>
        <v>129.62300000000002</v>
      </c>
      <c r="BC715" s="142"/>
      <c r="BD715" s="147"/>
      <c r="BE715" s="141">
        <f t="shared" si="1080"/>
        <v>518.49199999999996</v>
      </c>
      <c r="BF715" s="374">
        <v>997100</v>
      </c>
      <c r="BG715" s="61">
        <v>6.9999999999999999E-4</v>
      </c>
      <c r="BH715" s="166">
        <f>((BF715*BG715)-(BF715*BG715*35%))</f>
        <v>453.68050000000005</v>
      </c>
      <c r="BI715" s="166">
        <f t="shared" si="1082"/>
        <v>90.736100000000022</v>
      </c>
      <c r="BJ715" s="142">
        <v>648.11500000000001</v>
      </c>
      <c r="BK715" s="204"/>
      <c r="BL715" s="166">
        <f t="shared" si="1083"/>
        <v>-285.17059999999998</v>
      </c>
      <c r="BM715" s="374">
        <v>997100</v>
      </c>
      <c r="BN715" s="61">
        <v>6.9999999999999999E-4</v>
      </c>
      <c r="BO715" s="166">
        <f>((BM715*BN715)-(BM715*BN715*35%))</f>
        <v>453.68050000000005</v>
      </c>
      <c r="BP715" s="166">
        <f t="shared" si="1085"/>
        <v>90.736100000000022</v>
      </c>
      <c r="BQ715" s="142">
        <v>453.68049999999999</v>
      </c>
      <c r="BR715" s="463"/>
      <c r="BS715" s="166">
        <f t="shared" si="1086"/>
        <v>-90.736099999999965</v>
      </c>
      <c r="BT715" s="374">
        <v>997100</v>
      </c>
      <c r="BU715" s="61">
        <v>1.1999999999999999E-3</v>
      </c>
      <c r="BV715" s="166">
        <f>((BT715*BU715)-(BT715*BU715*35%))</f>
        <v>777.73800000000006</v>
      </c>
      <c r="BW715" s="166">
        <f t="shared" ref="BW715:BW724" si="1094">BV715*20%</f>
        <v>155.54760000000002</v>
      </c>
      <c r="BX715" s="142">
        <v>622.19039999999995</v>
      </c>
      <c r="BY715" s="463"/>
      <c r="BZ715" s="166">
        <f t="shared" si="1089"/>
        <v>0</v>
      </c>
      <c r="CA715" s="374">
        <v>1685000</v>
      </c>
      <c r="CB715" s="61">
        <v>4.1999999999999997E-3</v>
      </c>
      <c r="CC715" s="166">
        <f>((CA715*CB715)-(CA715*CB715*60%))</f>
        <v>2830.8</v>
      </c>
      <c r="CD715" s="166">
        <f t="shared" ref="CD715:CD724" si="1095">CC715*20%</f>
        <v>566.16000000000008</v>
      </c>
      <c r="CE715" s="142">
        <v>2264.64</v>
      </c>
      <c r="CF715" s="204"/>
      <c r="CG715" s="168">
        <f t="shared" si="1092"/>
        <v>0</v>
      </c>
      <c r="CH715" s="383">
        <v>1685000</v>
      </c>
      <c r="CI715" s="584">
        <v>4.4799999999999996E-3</v>
      </c>
      <c r="CJ715" s="585">
        <f t="shared" si="1053"/>
        <v>7548.7999999999993</v>
      </c>
      <c r="CK715" s="585">
        <f t="shared" si="1054"/>
        <v>1509.76</v>
      </c>
      <c r="CL715" s="164"/>
      <c r="CM715" s="167"/>
      <c r="CN715" s="168">
        <f t="shared" si="1055"/>
        <v>6039.0399999999991</v>
      </c>
      <c r="CO715" s="469"/>
      <c r="CP715" s="220">
        <f t="shared" si="1024"/>
        <v>7024.1747999999989</v>
      </c>
      <c r="CQ715" s="220"/>
      <c r="CR715" s="61"/>
    </row>
    <row r="716" spans="1:97" s="5" customFormat="1" ht="15" customHeight="1">
      <c r="A716" s="61" t="s">
        <v>1693</v>
      </c>
      <c r="B716" s="6" t="s">
        <v>1690</v>
      </c>
      <c r="C716" s="6" t="s">
        <v>1691</v>
      </c>
      <c r="D716" s="274" t="s">
        <v>1630</v>
      </c>
      <c r="E716" s="43">
        <v>512</v>
      </c>
      <c r="F716" s="43">
        <v>0</v>
      </c>
      <c r="G716" s="42" t="s">
        <v>45</v>
      </c>
      <c r="H716" s="191" t="s">
        <v>1694</v>
      </c>
      <c r="I716" s="43"/>
      <c r="J716" s="243"/>
      <c r="K716" s="72">
        <f t="shared" si="1061"/>
        <v>0</v>
      </c>
      <c r="L716" s="61"/>
      <c r="M716" s="73"/>
      <c r="N716" s="506"/>
      <c r="O716" s="72">
        <v>0</v>
      </c>
      <c r="P716" s="141"/>
      <c r="Q716" s="61">
        <v>4.0000000000000001E-3</v>
      </c>
      <c r="R716" s="168">
        <f t="shared" si="1063"/>
        <v>0</v>
      </c>
      <c r="S716" s="61"/>
      <c r="T716" s="73"/>
      <c r="U716" s="506"/>
      <c r="V716" s="574">
        <f t="shared" si="1065"/>
        <v>0</v>
      </c>
      <c r="W716" s="364"/>
      <c r="X716" s="364">
        <v>2.0500000000000002E-3</v>
      </c>
      <c r="Y716" s="48"/>
      <c r="Z716" s="6"/>
      <c r="AA716" s="73"/>
      <c r="AB716" s="77"/>
      <c r="AC716" s="357"/>
      <c r="AD716" s="43"/>
      <c r="AE716" s="43">
        <v>1.1299999999999999E-3</v>
      </c>
      <c r="AF716" s="6"/>
      <c r="AG716" s="6"/>
      <c r="AH716" s="117"/>
      <c r="AI716" s="77"/>
      <c r="AJ716" s="6"/>
      <c r="AK716" s="72">
        <v>0</v>
      </c>
      <c r="AL716" s="6">
        <v>1.16E-3</v>
      </c>
      <c r="AM716" s="6"/>
      <c r="AN716" s="6"/>
      <c r="AO716" s="117"/>
      <c r="AP716" s="77"/>
      <c r="AQ716" s="257">
        <f t="shared" si="1093"/>
        <v>0</v>
      </c>
      <c r="AR716" s="374">
        <v>1829200</v>
      </c>
      <c r="AS716" s="99">
        <v>1.2999999999999999E-3</v>
      </c>
      <c r="AT716" s="251">
        <f t="shared" si="1075"/>
        <v>2377.96</v>
      </c>
      <c r="AU716" s="251">
        <f t="shared" ref="AU716:AU724" si="1096">AT716*35%</f>
        <v>832.28599999999994</v>
      </c>
      <c r="AV716" s="580"/>
      <c r="AW716" s="77"/>
      <c r="AX716" s="257">
        <f t="shared" si="1077"/>
        <v>1545.674</v>
      </c>
      <c r="AY716" s="374">
        <v>1829200</v>
      </c>
      <c r="AZ716" s="6">
        <v>1E-3</v>
      </c>
      <c r="BA716" s="141">
        <f t="shared" ref="BA716:BA724" si="1097">(AY716*AZ716-(AY716*AZ716*35%))</f>
        <v>1188.98</v>
      </c>
      <c r="BB716" s="141">
        <f t="shared" ref="BB716:BB724" si="1098">BA716*20%</f>
        <v>237.79600000000002</v>
      </c>
      <c r="BC716" s="142"/>
      <c r="BD716" s="147"/>
      <c r="BE716" s="141">
        <f t="shared" si="1080"/>
        <v>951.18399999999997</v>
      </c>
      <c r="BF716" s="374">
        <v>1829200</v>
      </c>
      <c r="BG716" s="61">
        <v>6.9999999999999999E-4</v>
      </c>
      <c r="BH716" s="166">
        <f t="shared" ref="BH716:BH724" si="1099">((BF716*BG716)-(BF716*BG716*35%))</f>
        <v>832.28600000000006</v>
      </c>
      <c r="BI716" s="166">
        <f t="shared" ref="BI716:BI724" si="1100">BH716*20%</f>
        <v>166.45720000000003</v>
      </c>
      <c r="BJ716" s="142">
        <v>1188.98</v>
      </c>
      <c r="BK716" s="204"/>
      <c r="BL716" s="166">
        <f t="shared" si="1083"/>
        <v>-523.15120000000002</v>
      </c>
      <c r="BM716" s="374">
        <v>1829200</v>
      </c>
      <c r="BN716" s="61">
        <v>6.9999999999999999E-4</v>
      </c>
      <c r="BO716" s="166">
        <f t="shared" ref="BO716:BO724" si="1101">((BM716*BN716)-(BM716*BN716*35%))</f>
        <v>832.28600000000006</v>
      </c>
      <c r="BP716" s="166">
        <f t="shared" ref="BP716:BP724" si="1102">BO716*20%</f>
        <v>166.45720000000003</v>
      </c>
      <c r="BQ716" s="142">
        <v>832.28599999999994</v>
      </c>
      <c r="BR716" s="463"/>
      <c r="BS716" s="166">
        <f t="shared" si="1086"/>
        <v>-166.45719999999994</v>
      </c>
      <c r="BT716" s="374">
        <v>1829200</v>
      </c>
      <c r="BU716" s="61">
        <v>1.1999999999999999E-3</v>
      </c>
      <c r="BV716" s="166">
        <f t="shared" ref="BV716:BV724" si="1103">((BT716*BU716)-(BT716*BU716*35%))</f>
        <v>1426.7760000000001</v>
      </c>
      <c r="BW716" s="166">
        <f t="shared" si="1094"/>
        <v>285.35520000000002</v>
      </c>
      <c r="BX716" s="142">
        <v>1141.4208000000001</v>
      </c>
      <c r="BY716" s="463"/>
      <c r="BZ716" s="166">
        <f t="shared" si="1089"/>
        <v>0</v>
      </c>
      <c r="CA716" s="374">
        <v>3085000</v>
      </c>
      <c r="CB716" s="61">
        <v>4.1999999999999997E-3</v>
      </c>
      <c r="CC716" s="166">
        <f t="shared" ref="CC716:CC724" si="1104">((CA716*CB716)-(CA716*CB716*60%))</f>
        <v>5182.8</v>
      </c>
      <c r="CD716" s="166">
        <f t="shared" si="1095"/>
        <v>1036.5600000000002</v>
      </c>
      <c r="CE716" s="142">
        <v>4146.24</v>
      </c>
      <c r="CF716" s="204"/>
      <c r="CG716" s="168">
        <f t="shared" si="1092"/>
        <v>0</v>
      </c>
      <c r="CH716" s="383">
        <v>3085000</v>
      </c>
      <c r="CI716" s="584">
        <v>4.4799999999999996E-3</v>
      </c>
      <c r="CJ716" s="585">
        <f t="shared" si="1053"/>
        <v>13820.8</v>
      </c>
      <c r="CK716" s="585">
        <f t="shared" si="1054"/>
        <v>2764.16</v>
      </c>
      <c r="CL716" s="164"/>
      <c r="CM716" s="167"/>
      <c r="CN716" s="168">
        <f t="shared" si="1055"/>
        <v>11056.64</v>
      </c>
      <c r="CO716" s="469"/>
      <c r="CP716" s="220">
        <f t="shared" si="1024"/>
        <v>12863.889599999999</v>
      </c>
      <c r="CQ716" s="220"/>
      <c r="CR716" s="61"/>
    </row>
    <row r="717" spans="1:97" s="5" customFormat="1" ht="15" customHeight="1">
      <c r="A717" s="41" t="s">
        <v>1695</v>
      </c>
      <c r="B717" s="6" t="s">
        <v>1690</v>
      </c>
      <c r="C717" s="6" t="s">
        <v>1691</v>
      </c>
      <c r="D717" s="274" t="s">
        <v>1630</v>
      </c>
      <c r="E717" s="43">
        <v>512</v>
      </c>
      <c r="F717" s="43">
        <v>2</v>
      </c>
      <c r="G717" s="42" t="s">
        <v>45</v>
      </c>
      <c r="H717" s="191" t="s">
        <v>1696</v>
      </c>
      <c r="I717" s="43"/>
      <c r="J717" s="243"/>
      <c r="K717" s="72">
        <f t="shared" si="1061"/>
        <v>0</v>
      </c>
      <c r="L717" s="61"/>
      <c r="M717" s="73"/>
      <c r="N717" s="506"/>
      <c r="O717" s="72">
        <v>0</v>
      </c>
      <c r="P717" s="141"/>
      <c r="Q717" s="61">
        <v>4.0000000000000001E-3</v>
      </c>
      <c r="R717" s="168">
        <f t="shared" si="1063"/>
        <v>0</v>
      </c>
      <c r="S717" s="61"/>
      <c r="T717" s="73"/>
      <c r="U717" s="506"/>
      <c r="V717" s="574">
        <f t="shared" si="1065"/>
        <v>0</v>
      </c>
      <c r="W717" s="364"/>
      <c r="X717" s="364">
        <v>2.0500000000000002E-3</v>
      </c>
      <c r="Y717" s="48"/>
      <c r="Z717" s="6"/>
      <c r="AA717" s="73"/>
      <c r="AB717" s="77"/>
      <c r="AC717" s="357"/>
      <c r="AD717" s="43"/>
      <c r="AE717" s="43">
        <v>1.1299999999999999E-3</v>
      </c>
      <c r="AF717" s="6"/>
      <c r="AG717" s="6"/>
      <c r="AH717" s="117"/>
      <c r="AI717" s="77"/>
      <c r="AJ717" s="6"/>
      <c r="AK717" s="72">
        <v>0</v>
      </c>
      <c r="AL717" s="6">
        <v>1.16E-3</v>
      </c>
      <c r="AM717" s="6"/>
      <c r="AN717" s="6"/>
      <c r="AO717" s="117"/>
      <c r="AP717" s="77"/>
      <c r="AQ717" s="257">
        <f t="shared" si="1093"/>
        <v>0</v>
      </c>
      <c r="AR717" s="374">
        <v>100200</v>
      </c>
      <c r="AS717" s="99">
        <v>1.2999999999999999E-3</v>
      </c>
      <c r="AT717" s="251">
        <f t="shared" si="1075"/>
        <v>130.26</v>
      </c>
      <c r="AU717" s="251">
        <f t="shared" si="1096"/>
        <v>45.590999999999994</v>
      </c>
      <c r="AV717" s="580"/>
      <c r="AW717" s="77"/>
      <c r="AX717" s="257">
        <f t="shared" si="1077"/>
        <v>84.668999999999997</v>
      </c>
      <c r="AY717" s="374">
        <v>100200</v>
      </c>
      <c r="AZ717" s="6">
        <v>1E-3</v>
      </c>
      <c r="BA717" s="141">
        <f t="shared" si="1097"/>
        <v>65.13</v>
      </c>
      <c r="BB717" s="141">
        <f t="shared" si="1098"/>
        <v>13.026</v>
      </c>
      <c r="BC717" s="142"/>
      <c r="BD717" s="147"/>
      <c r="BE717" s="141">
        <f t="shared" si="1080"/>
        <v>52.103999999999999</v>
      </c>
      <c r="BF717" s="374">
        <v>100200</v>
      </c>
      <c r="BG717" s="61">
        <v>6.9999999999999999E-4</v>
      </c>
      <c r="BH717" s="166">
        <f t="shared" si="1099"/>
        <v>45.591000000000001</v>
      </c>
      <c r="BI717" s="166">
        <f t="shared" si="1100"/>
        <v>9.1181999999999999</v>
      </c>
      <c r="BJ717" s="142">
        <v>65.13</v>
      </c>
      <c r="BK717" s="204"/>
      <c r="BL717" s="166">
        <f t="shared" si="1083"/>
        <v>-28.657199999999996</v>
      </c>
      <c r="BM717" s="374">
        <v>100200</v>
      </c>
      <c r="BN717" s="61">
        <v>6.9999999999999999E-4</v>
      </c>
      <c r="BO717" s="166">
        <f t="shared" si="1101"/>
        <v>45.591000000000001</v>
      </c>
      <c r="BP717" s="166">
        <f t="shared" si="1102"/>
        <v>9.1181999999999999</v>
      </c>
      <c r="BQ717" s="142">
        <v>45.591000000000001</v>
      </c>
      <c r="BR717" s="463"/>
      <c r="BS717" s="166">
        <f t="shared" si="1086"/>
        <v>-9.1182000000000016</v>
      </c>
      <c r="BT717" s="374">
        <v>100200</v>
      </c>
      <c r="BU717" s="61">
        <v>1.1999999999999999E-3</v>
      </c>
      <c r="BV717" s="166">
        <f t="shared" si="1103"/>
        <v>78.156000000000006</v>
      </c>
      <c r="BW717" s="166">
        <f t="shared" si="1094"/>
        <v>15.631200000000002</v>
      </c>
      <c r="BX717" s="142">
        <v>62.524799999999999</v>
      </c>
      <c r="BY717" s="463"/>
      <c r="BZ717" s="166">
        <f t="shared" si="1089"/>
        <v>0</v>
      </c>
      <c r="CA717" s="374">
        <v>169000</v>
      </c>
      <c r="CB717" s="61">
        <v>4.1999999999999997E-3</v>
      </c>
      <c r="CC717" s="166">
        <f t="shared" si="1104"/>
        <v>283.92</v>
      </c>
      <c r="CD717" s="166">
        <f t="shared" si="1095"/>
        <v>56.784000000000006</v>
      </c>
      <c r="CE717" s="142">
        <v>227.136</v>
      </c>
      <c r="CF717" s="204"/>
      <c r="CG717" s="168">
        <f t="shared" si="1092"/>
        <v>0</v>
      </c>
      <c r="CH717" s="383">
        <v>169000</v>
      </c>
      <c r="CI717" s="584">
        <v>4.4799999999999996E-3</v>
      </c>
      <c r="CJ717" s="585">
        <f t="shared" si="1053"/>
        <v>757.11999999999989</v>
      </c>
      <c r="CK717" s="585">
        <f t="shared" si="1054"/>
        <v>151.42399999999998</v>
      </c>
      <c r="CL717" s="164"/>
      <c r="CM717" s="167"/>
      <c r="CN717" s="168">
        <f t="shared" si="1055"/>
        <v>605.69599999999991</v>
      </c>
      <c r="CO717" s="469"/>
      <c r="CP717" s="220">
        <f t="shared" si="1024"/>
        <v>704.69359999999995</v>
      </c>
      <c r="CQ717" s="220"/>
      <c r="CR717" s="61"/>
    </row>
    <row r="718" spans="1:97" s="5" customFormat="1" ht="15" customHeight="1">
      <c r="A718" s="41" t="s">
        <v>1697</v>
      </c>
      <c r="B718" s="6" t="s">
        <v>1690</v>
      </c>
      <c r="C718" s="6" t="s">
        <v>1691</v>
      </c>
      <c r="D718" s="274" t="s">
        <v>1630</v>
      </c>
      <c r="E718" s="43">
        <v>512</v>
      </c>
      <c r="F718" s="43">
        <v>3</v>
      </c>
      <c r="G718" s="42" t="s">
        <v>45</v>
      </c>
      <c r="H718" s="191" t="s">
        <v>1698</v>
      </c>
      <c r="I718" s="43"/>
      <c r="J718" s="243"/>
      <c r="K718" s="72">
        <f t="shared" si="1061"/>
        <v>0</v>
      </c>
      <c r="L718" s="61"/>
      <c r="M718" s="73"/>
      <c r="N718" s="506"/>
      <c r="O718" s="72">
        <v>0</v>
      </c>
      <c r="P718" s="141"/>
      <c r="Q718" s="61">
        <v>4.0000000000000001E-3</v>
      </c>
      <c r="R718" s="168">
        <f t="shared" si="1063"/>
        <v>0</v>
      </c>
      <c r="S718" s="61"/>
      <c r="T718" s="73"/>
      <c r="U718" s="506"/>
      <c r="V718" s="574">
        <f t="shared" si="1065"/>
        <v>0</v>
      </c>
      <c r="W718" s="364"/>
      <c r="X718" s="364">
        <v>2.0500000000000002E-3</v>
      </c>
      <c r="Y718" s="48"/>
      <c r="Z718" s="6"/>
      <c r="AA718" s="73"/>
      <c r="AB718" s="77"/>
      <c r="AC718" s="357"/>
      <c r="AD718" s="43"/>
      <c r="AE718" s="43">
        <v>1.1299999999999999E-3</v>
      </c>
      <c r="AF718" s="6"/>
      <c r="AG718" s="6"/>
      <c r="AH718" s="117"/>
      <c r="AI718" s="77"/>
      <c r="AJ718" s="6"/>
      <c r="AK718" s="72">
        <v>0</v>
      </c>
      <c r="AL718" s="6">
        <v>1.16E-3</v>
      </c>
      <c r="AM718" s="6"/>
      <c r="AN718" s="6"/>
      <c r="AO718" s="117"/>
      <c r="AP718" s="77"/>
      <c r="AQ718" s="257">
        <f t="shared" si="1093"/>
        <v>0</v>
      </c>
      <c r="AR718" s="374">
        <v>104900</v>
      </c>
      <c r="AS718" s="99">
        <v>1.2999999999999999E-3</v>
      </c>
      <c r="AT718" s="251">
        <f t="shared" si="1075"/>
        <v>136.37</v>
      </c>
      <c r="AU718" s="251">
        <f t="shared" si="1096"/>
        <v>47.729500000000002</v>
      </c>
      <c r="AV718" s="580"/>
      <c r="AW718" s="77"/>
      <c r="AX718" s="257">
        <f t="shared" si="1077"/>
        <v>88.640500000000003</v>
      </c>
      <c r="AY718" s="374">
        <v>104900</v>
      </c>
      <c r="AZ718" s="6">
        <v>1E-3</v>
      </c>
      <c r="BA718" s="141">
        <f t="shared" si="1097"/>
        <v>68.185000000000002</v>
      </c>
      <c r="BB718" s="141">
        <f t="shared" si="1098"/>
        <v>13.637</v>
      </c>
      <c r="BC718" s="142"/>
      <c r="BD718" s="147"/>
      <c r="BE718" s="141">
        <f t="shared" si="1080"/>
        <v>54.548000000000002</v>
      </c>
      <c r="BF718" s="374">
        <v>104900</v>
      </c>
      <c r="BG718" s="61">
        <v>6.9999999999999999E-4</v>
      </c>
      <c r="BH718" s="166">
        <f t="shared" si="1099"/>
        <v>47.729500000000002</v>
      </c>
      <c r="BI718" s="166">
        <f t="shared" si="1100"/>
        <v>9.5459000000000014</v>
      </c>
      <c r="BJ718" s="142">
        <v>68.185000000000002</v>
      </c>
      <c r="BK718" s="204"/>
      <c r="BL718" s="166">
        <f t="shared" si="1083"/>
        <v>-30.001400000000004</v>
      </c>
      <c r="BM718" s="374">
        <v>104900</v>
      </c>
      <c r="BN718" s="61">
        <v>6.9999999999999999E-4</v>
      </c>
      <c r="BO718" s="166">
        <f t="shared" si="1101"/>
        <v>47.729500000000002</v>
      </c>
      <c r="BP718" s="166">
        <f t="shared" si="1102"/>
        <v>9.5459000000000014</v>
      </c>
      <c r="BQ718" s="142">
        <v>47.729500000000002</v>
      </c>
      <c r="BR718" s="463"/>
      <c r="BS718" s="166">
        <f t="shared" si="1086"/>
        <v>-9.5459000000000032</v>
      </c>
      <c r="BT718" s="374">
        <v>104900</v>
      </c>
      <c r="BU718" s="61">
        <v>1.1999999999999999E-3</v>
      </c>
      <c r="BV718" s="166">
        <f t="shared" si="1103"/>
        <v>81.822000000000003</v>
      </c>
      <c r="BW718" s="166">
        <f t="shared" si="1094"/>
        <v>16.3644</v>
      </c>
      <c r="BX718" s="142">
        <v>65.457599999999999</v>
      </c>
      <c r="BY718" s="463"/>
      <c r="BZ718" s="166">
        <f t="shared" si="1089"/>
        <v>0</v>
      </c>
      <c r="CA718" s="374">
        <v>177000</v>
      </c>
      <c r="CB718" s="61">
        <v>4.1999999999999997E-3</v>
      </c>
      <c r="CC718" s="166">
        <f t="shared" si="1104"/>
        <v>297.36</v>
      </c>
      <c r="CD718" s="166">
        <f t="shared" si="1095"/>
        <v>59.472000000000008</v>
      </c>
      <c r="CE718" s="142">
        <v>237.88800000000001</v>
      </c>
      <c r="CF718" s="204"/>
      <c r="CG718" s="168">
        <f t="shared" si="1092"/>
        <v>0</v>
      </c>
      <c r="CH718" s="383">
        <v>177000</v>
      </c>
      <c r="CI718" s="584">
        <v>4.4799999999999996E-3</v>
      </c>
      <c r="CJ718" s="585">
        <f t="shared" si="1053"/>
        <v>792.95999999999992</v>
      </c>
      <c r="CK718" s="585">
        <f t="shared" si="1054"/>
        <v>158.59199999999998</v>
      </c>
      <c r="CL718" s="164"/>
      <c r="CM718" s="167"/>
      <c r="CN718" s="168">
        <f t="shared" si="1055"/>
        <v>634.36799999999994</v>
      </c>
      <c r="CO718" s="469"/>
      <c r="CP718" s="220">
        <f t="shared" si="1024"/>
        <v>738.00919999999996</v>
      </c>
      <c r="CQ718" s="220"/>
      <c r="CR718" s="61"/>
    </row>
    <row r="719" spans="1:97" s="5" customFormat="1" ht="15" customHeight="1">
      <c r="A719" s="41" t="s">
        <v>1699</v>
      </c>
      <c r="B719" s="6" t="s">
        <v>1690</v>
      </c>
      <c r="C719" s="6" t="s">
        <v>1691</v>
      </c>
      <c r="D719" s="274" t="s">
        <v>1630</v>
      </c>
      <c r="E719" s="43">
        <v>512</v>
      </c>
      <c r="F719" s="43">
        <v>4</v>
      </c>
      <c r="G719" s="42" t="s">
        <v>45</v>
      </c>
      <c r="H719" s="191" t="s">
        <v>1700</v>
      </c>
      <c r="I719" s="43"/>
      <c r="J719" s="243"/>
      <c r="K719" s="72">
        <f t="shared" si="1061"/>
        <v>0</v>
      </c>
      <c r="L719" s="61"/>
      <c r="M719" s="73"/>
      <c r="N719" s="506"/>
      <c r="O719" s="75">
        <f t="shared" ref="O719:O724" si="1105">K719-L719-M719</f>
        <v>0</v>
      </c>
      <c r="P719" s="141"/>
      <c r="Q719" s="61">
        <v>4.0000000000000001E-3</v>
      </c>
      <c r="R719" s="168">
        <f t="shared" si="1063"/>
        <v>0</v>
      </c>
      <c r="S719" s="61"/>
      <c r="T719" s="73"/>
      <c r="U719" s="506"/>
      <c r="V719" s="574">
        <f t="shared" si="1065"/>
        <v>0</v>
      </c>
      <c r="W719" s="364"/>
      <c r="X719" s="364">
        <v>2.0500000000000002E-3</v>
      </c>
      <c r="Y719" s="48"/>
      <c r="Z719" s="6"/>
      <c r="AA719" s="73"/>
      <c r="AB719" s="77"/>
      <c r="AC719" s="357"/>
      <c r="AD719" s="43"/>
      <c r="AE719" s="43">
        <v>1.1299999999999999E-3</v>
      </c>
      <c r="AF719" s="6"/>
      <c r="AG719" s="6"/>
      <c r="AH719" s="117"/>
      <c r="AI719" s="77"/>
      <c r="AJ719" s="6"/>
      <c r="AK719" s="72">
        <v>0</v>
      </c>
      <c r="AL719" s="6">
        <v>1.16E-3</v>
      </c>
      <c r="AM719" s="6"/>
      <c r="AN719" s="6"/>
      <c r="AO719" s="117"/>
      <c r="AP719" s="77"/>
      <c r="AQ719" s="257">
        <f t="shared" si="1093"/>
        <v>0</v>
      </c>
      <c r="AR719" s="374">
        <v>1000</v>
      </c>
      <c r="AS719" s="99">
        <v>1.2999999999999999E-3</v>
      </c>
      <c r="AT719" s="251">
        <f t="shared" si="1075"/>
        <v>1.3</v>
      </c>
      <c r="AU719" s="251">
        <f t="shared" si="1096"/>
        <v>0.45499999999999996</v>
      </c>
      <c r="AV719" s="580"/>
      <c r="AW719" s="77"/>
      <c r="AX719" s="257">
        <f t="shared" si="1077"/>
        <v>0.84500000000000008</v>
      </c>
      <c r="AY719" s="374">
        <v>1000</v>
      </c>
      <c r="AZ719" s="6">
        <v>1E-3</v>
      </c>
      <c r="BA719" s="141">
        <f t="shared" si="1097"/>
        <v>0.65</v>
      </c>
      <c r="BB719" s="141">
        <f t="shared" si="1098"/>
        <v>0.13</v>
      </c>
      <c r="BC719" s="142"/>
      <c r="BD719" s="147"/>
      <c r="BE719" s="141">
        <f t="shared" si="1080"/>
        <v>0.52</v>
      </c>
      <c r="BF719" s="374">
        <v>1000</v>
      </c>
      <c r="BG719" s="61">
        <v>6.9999999999999999E-4</v>
      </c>
      <c r="BH719" s="166">
        <f t="shared" si="1099"/>
        <v>0.45499999999999996</v>
      </c>
      <c r="BI719" s="166">
        <f t="shared" si="1100"/>
        <v>9.0999999999999998E-2</v>
      </c>
      <c r="BJ719" s="142">
        <v>0.65</v>
      </c>
      <c r="BK719" s="204"/>
      <c r="BL719" s="166">
        <f t="shared" si="1083"/>
        <v>-0.28600000000000003</v>
      </c>
      <c r="BM719" s="374">
        <v>1000</v>
      </c>
      <c r="BN719" s="61">
        <v>6.9999999999999999E-4</v>
      </c>
      <c r="BO719" s="166">
        <f t="shared" si="1101"/>
        <v>0.45499999999999996</v>
      </c>
      <c r="BP719" s="166">
        <f t="shared" si="1102"/>
        <v>9.0999999999999998E-2</v>
      </c>
      <c r="BQ719" s="142">
        <v>0.45500000000000002</v>
      </c>
      <c r="BR719" s="463"/>
      <c r="BS719" s="166">
        <f t="shared" si="1086"/>
        <v>-9.1000000000000025E-2</v>
      </c>
      <c r="BT719" s="374">
        <v>1000</v>
      </c>
      <c r="BU719" s="61">
        <v>1.1999999999999999E-3</v>
      </c>
      <c r="BV719" s="166">
        <f t="shared" si="1103"/>
        <v>0.78</v>
      </c>
      <c r="BW719" s="166">
        <f t="shared" si="1094"/>
        <v>0.15600000000000003</v>
      </c>
      <c r="BX719" s="142">
        <v>0.624</v>
      </c>
      <c r="BY719" s="463"/>
      <c r="BZ719" s="166">
        <f t="shared" si="1089"/>
        <v>0</v>
      </c>
      <c r="CA719" s="374">
        <v>1500</v>
      </c>
      <c r="CB719" s="61">
        <v>4.1999999999999997E-3</v>
      </c>
      <c r="CC719" s="166">
        <f t="shared" si="1104"/>
        <v>2.52</v>
      </c>
      <c r="CD719" s="166">
        <f t="shared" si="1095"/>
        <v>0.504</v>
      </c>
      <c r="CE719" s="142">
        <v>2.016</v>
      </c>
      <c r="CF719" s="204"/>
      <c r="CG719" s="168">
        <f t="shared" si="1092"/>
        <v>0</v>
      </c>
      <c r="CH719" s="383">
        <v>1500</v>
      </c>
      <c r="CI719" s="584">
        <v>4.4799999999999996E-3</v>
      </c>
      <c r="CJ719" s="585">
        <f t="shared" si="1053"/>
        <v>6.72</v>
      </c>
      <c r="CK719" s="585">
        <f t="shared" si="1054"/>
        <v>1.3440000000000001</v>
      </c>
      <c r="CL719" s="164"/>
      <c r="CM719" s="167"/>
      <c r="CN719" s="168">
        <f t="shared" si="1055"/>
        <v>5.3759999999999994</v>
      </c>
      <c r="CO719" s="469"/>
      <c r="CP719" s="220">
        <f t="shared" si="1024"/>
        <v>6.3639999999999999</v>
      </c>
      <c r="CQ719" s="220"/>
      <c r="CR719" s="61"/>
    </row>
    <row r="720" spans="1:97" s="5" customFormat="1" ht="15" customHeight="1">
      <c r="A720" s="41" t="s">
        <v>1701</v>
      </c>
      <c r="B720" s="6" t="s">
        <v>1702</v>
      </c>
      <c r="C720" s="6" t="s">
        <v>1691</v>
      </c>
      <c r="D720" s="274" t="s">
        <v>1630</v>
      </c>
      <c r="E720" s="43">
        <v>527</v>
      </c>
      <c r="F720" s="43">
        <v>2</v>
      </c>
      <c r="G720" s="42" t="s">
        <v>45</v>
      </c>
      <c r="H720" s="191" t="s">
        <v>1703</v>
      </c>
      <c r="I720" s="43"/>
      <c r="J720" s="243"/>
      <c r="K720" s="72">
        <f t="shared" si="1061"/>
        <v>0</v>
      </c>
      <c r="L720" s="61"/>
      <c r="M720" s="73"/>
      <c r="N720" s="506"/>
      <c r="O720" s="75">
        <f t="shared" si="1105"/>
        <v>0</v>
      </c>
      <c r="P720" s="141"/>
      <c r="Q720" s="61">
        <v>4.0000000000000001E-3</v>
      </c>
      <c r="R720" s="168">
        <f t="shared" si="1063"/>
        <v>0</v>
      </c>
      <c r="S720" s="61"/>
      <c r="T720" s="73"/>
      <c r="U720" s="506"/>
      <c r="V720" s="574">
        <f t="shared" si="1065"/>
        <v>0</v>
      </c>
      <c r="W720" s="364"/>
      <c r="X720" s="364">
        <v>2.0500000000000002E-3</v>
      </c>
      <c r="Y720" s="48"/>
      <c r="Z720" s="6"/>
      <c r="AA720" s="73"/>
      <c r="AB720" s="77"/>
      <c r="AC720" s="357"/>
      <c r="AD720" s="43"/>
      <c r="AE720" s="43">
        <v>1.1299999999999999E-3</v>
      </c>
      <c r="AF720" s="6"/>
      <c r="AG720" s="6"/>
      <c r="AH720" s="117"/>
      <c r="AI720" s="77"/>
      <c r="AJ720" s="6"/>
      <c r="AK720" s="72">
        <v>0</v>
      </c>
      <c r="AL720" s="6">
        <v>1.16E-3</v>
      </c>
      <c r="AM720" s="6"/>
      <c r="AN720" s="6"/>
      <c r="AO720" s="117"/>
      <c r="AP720" s="77"/>
      <c r="AQ720" s="257">
        <f t="shared" si="1093"/>
        <v>0</v>
      </c>
      <c r="AR720" s="374">
        <v>751200</v>
      </c>
      <c r="AS720" s="99">
        <v>1.2999999999999999E-3</v>
      </c>
      <c r="AT720" s="251">
        <f t="shared" si="1075"/>
        <v>976.56</v>
      </c>
      <c r="AU720" s="251">
        <f t="shared" si="1096"/>
        <v>341.79599999999994</v>
      </c>
      <c r="AV720" s="580"/>
      <c r="AW720" s="77"/>
      <c r="AX720" s="257">
        <f t="shared" si="1077"/>
        <v>634.76400000000001</v>
      </c>
      <c r="AY720" s="374">
        <v>751200</v>
      </c>
      <c r="AZ720" s="6">
        <v>1E-3</v>
      </c>
      <c r="BA720" s="141">
        <f t="shared" si="1097"/>
        <v>488.28000000000003</v>
      </c>
      <c r="BB720" s="141">
        <f t="shared" si="1098"/>
        <v>97.656000000000006</v>
      </c>
      <c r="BC720" s="142"/>
      <c r="BD720" s="147"/>
      <c r="BE720" s="141">
        <f t="shared" si="1080"/>
        <v>390.62400000000002</v>
      </c>
      <c r="BF720" s="374">
        <v>751200</v>
      </c>
      <c r="BG720" s="61">
        <v>6.9999999999999999E-4</v>
      </c>
      <c r="BH720" s="166">
        <f t="shared" si="1099"/>
        <v>341.79600000000005</v>
      </c>
      <c r="BI720" s="166">
        <f t="shared" si="1100"/>
        <v>68.359200000000016</v>
      </c>
      <c r="BJ720" s="142">
        <v>488.28</v>
      </c>
      <c r="BK720" s="204"/>
      <c r="BL720" s="166">
        <f t="shared" si="1083"/>
        <v>-214.84319999999991</v>
      </c>
      <c r="BM720" s="374">
        <v>751200</v>
      </c>
      <c r="BN720" s="61">
        <v>6.9999999999999999E-4</v>
      </c>
      <c r="BO720" s="166">
        <f t="shared" si="1101"/>
        <v>341.79600000000005</v>
      </c>
      <c r="BP720" s="166">
        <f t="shared" si="1102"/>
        <v>68.359200000000016</v>
      </c>
      <c r="BQ720" s="142">
        <v>341.79599999999999</v>
      </c>
      <c r="BR720" s="463"/>
      <c r="BS720" s="166">
        <f t="shared" si="1086"/>
        <v>-68.35919999999993</v>
      </c>
      <c r="BT720" s="374">
        <v>751200</v>
      </c>
      <c r="BU720" s="61">
        <v>1.1999999999999999E-3</v>
      </c>
      <c r="BV720" s="166">
        <f t="shared" si="1103"/>
        <v>585.93599999999992</v>
      </c>
      <c r="BW720" s="166">
        <f t="shared" si="1094"/>
        <v>117.18719999999999</v>
      </c>
      <c r="BX720" s="142">
        <v>468.74880000000002</v>
      </c>
      <c r="BY720" s="463"/>
      <c r="BZ720" s="166">
        <f t="shared" si="1089"/>
        <v>0</v>
      </c>
      <c r="CA720" s="374">
        <v>0</v>
      </c>
      <c r="CB720" s="61">
        <v>4.1999999999999997E-3</v>
      </c>
      <c r="CC720" s="166">
        <f t="shared" si="1104"/>
        <v>0</v>
      </c>
      <c r="CD720" s="166">
        <f t="shared" si="1095"/>
        <v>0</v>
      </c>
      <c r="CE720" s="142"/>
      <c r="CF720" s="204"/>
      <c r="CG720" s="168">
        <f t="shared" si="1092"/>
        <v>0</v>
      </c>
      <c r="CH720" s="383">
        <v>0</v>
      </c>
      <c r="CI720" s="584">
        <v>4.4799999999999996E-3</v>
      </c>
      <c r="CJ720" s="585">
        <f t="shared" si="1053"/>
        <v>0</v>
      </c>
      <c r="CK720" s="585">
        <f t="shared" si="1054"/>
        <v>0</v>
      </c>
      <c r="CL720" s="164"/>
      <c r="CM720" s="167"/>
      <c r="CN720" s="168">
        <f t="shared" si="1055"/>
        <v>0</v>
      </c>
      <c r="CO720" s="469"/>
      <c r="CP720" s="220">
        <f t="shared" si="1024"/>
        <v>742.18560000000002</v>
      </c>
      <c r="CQ720" s="220"/>
      <c r="CR720" s="61"/>
    </row>
    <row r="721" spans="1:97" s="5" customFormat="1" ht="15" customHeight="1">
      <c r="A721" s="41" t="s">
        <v>1704</v>
      </c>
      <c r="B721" s="6" t="s">
        <v>1702</v>
      </c>
      <c r="C721" s="6" t="s">
        <v>1691</v>
      </c>
      <c r="D721" s="274" t="s">
        <v>1630</v>
      </c>
      <c r="E721" s="43">
        <v>527</v>
      </c>
      <c r="F721" s="43">
        <v>4</v>
      </c>
      <c r="G721" s="42" t="s">
        <v>45</v>
      </c>
      <c r="H721" s="191" t="s">
        <v>1705</v>
      </c>
      <c r="I721" s="43"/>
      <c r="J721" s="243"/>
      <c r="K721" s="72">
        <f t="shared" si="1061"/>
        <v>0</v>
      </c>
      <c r="L721" s="61"/>
      <c r="M721" s="73"/>
      <c r="N721" s="506"/>
      <c r="O721" s="75">
        <f t="shared" si="1105"/>
        <v>0</v>
      </c>
      <c r="P721" s="141"/>
      <c r="Q721" s="61">
        <v>4.0000000000000001E-3</v>
      </c>
      <c r="R721" s="168">
        <f t="shared" si="1063"/>
        <v>0</v>
      </c>
      <c r="S721" s="61"/>
      <c r="T721" s="73"/>
      <c r="U721" s="506"/>
      <c r="V721" s="574">
        <f t="shared" si="1065"/>
        <v>0</v>
      </c>
      <c r="W721" s="364"/>
      <c r="X721" s="364">
        <v>2.0500000000000002E-3</v>
      </c>
      <c r="Y721" s="48"/>
      <c r="Z721" s="6"/>
      <c r="AA721" s="73"/>
      <c r="AB721" s="77"/>
      <c r="AC721" s="357"/>
      <c r="AD721" s="43"/>
      <c r="AE721" s="43">
        <v>1.1299999999999999E-3</v>
      </c>
      <c r="AF721" s="6"/>
      <c r="AG721" s="6"/>
      <c r="AH721" s="117"/>
      <c r="AI721" s="77"/>
      <c r="AJ721" s="6"/>
      <c r="AK721" s="72">
        <v>0</v>
      </c>
      <c r="AL721" s="6">
        <v>1.16E-3</v>
      </c>
      <c r="AM721" s="6"/>
      <c r="AN721" s="6"/>
      <c r="AO721" s="117"/>
      <c r="AP721" s="77"/>
      <c r="AQ721" s="257">
        <f t="shared" si="1093"/>
        <v>0</v>
      </c>
      <c r="AR721" s="374">
        <v>145400</v>
      </c>
      <c r="AS721" s="99">
        <v>1.2999999999999999E-3</v>
      </c>
      <c r="AT721" s="251">
        <f t="shared" si="1075"/>
        <v>189.01999999999998</v>
      </c>
      <c r="AU721" s="251">
        <f t="shared" si="1096"/>
        <v>66.156999999999996</v>
      </c>
      <c r="AV721" s="580"/>
      <c r="AW721" s="77"/>
      <c r="AX721" s="257">
        <f t="shared" si="1077"/>
        <v>122.86299999999999</v>
      </c>
      <c r="AY721" s="374">
        <v>145400</v>
      </c>
      <c r="AZ721" s="6">
        <v>1E-3</v>
      </c>
      <c r="BA721" s="141">
        <f t="shared" si="1097"/>
        <v>94.51</v>
      </c>
      <c r="BB721" s="141">
        <f t="shared" si="1098"/>
        <v>18.902000000000001</v>
      </c>
      <c r="BC721" s="142"/>
      <c r="BD721" s="147"/>
      <c r="BE721" s="141">
        <f t="shared" si="1080"/>
        <v>75.608000000000004</v>
      </c>
      <c r="BF721" s="374">
        <v>145400</v>
      </c>
      <c r="BG721" s="61">
        <v>6.9999999999999999E-4</v>
      </c>
      <c r="BH721" s="166">
        <f t="shared" si="1099"/>
        <v>66.157000000000011</v>
      </c>
      <c r="BI721" s="166">
        <f t="shared" si="1100"/>
        <v>13.231400000000002</v>
      </c>
      <c r="BJ721" s="142">
        <v>94.51</v>
      </c>
      <c r="BK721" s="204"/>
      <c r="BL721" s="166">
        <f t="shared" si="1083"/>
        <v>-41.584399999999995</v>
      </c>
      <c r="BM721" s="374">
        <v>145400</v>
      </c>
      <c r="BN721" s="61">
        <v>6.9999999999999999E-4</v>
      </c>
      <c r="BO721" s="166">
        <f t="shared" si="1101"/>
        <v>66.157000000000011</v>
      </c>
      <c r="BP721" s="166">
        <f t="shared" si="1102"/>
        <v>13.231400000000002</v>
      </c>
      <c r="BQ721" s="142">
        <v>66.156999999999996</v>
      </c>
      <c r="BR721" s="463"/>
      <c r="BS721" s="166">
        <f t="shared" si="1086"/>
        <v>-13.231399999999987</v>
      </c>
      <c r="BT721" s="374">
        <v>145400</v>
      </c>
      <c r="BU721" s="61">
        <v>1.1999999999999999E-3</v>
      </c>
      <c r="BV721" s="166">
        <f t="shared" si="1103"/>
        <v>113.41200000000001</v>
      </c>
      <c r="BW721" s="166">
        <f t="shared" si="1094"/>
        <v>22.682400000000001</v>
      </c>
      <c r="BX721" s="142">
        <v>90.729600000000005</v>
      </c>
      <c r="BY721" s="463"/>
      <c r="BZ721" s="166">
        <f t="shared" si="1089"/>
        <v>0</v>
      </c>
      <c r="CA721" s="374">
        <v>245000</v>
      </c>
      <c r="CB721" s="61">
        <v>4.1999999999999997E-3</v>
      </c>
      <c r="CC721" s="166">
        <f t="shared" si="1104"/>
        <v>411.6</v>
      </c>
      <c r="CD721" s="166">
        <f t="shared" si="1095"/>
        <v>82.320000000000007</v>
      </c>
      <c r="CE721" s="142"/>
      <c r="CF721" s="204"/>
      <c r="CG721" s="168">
        <f t="shared" si="1092"/>
        <v>329.28000000000003</v>
      </c>
      <c r="CH721" s="383">
        <v>245000</v>
      </c>
      <c r="CI721" s="584">
        <v>4.4799999999999996E-3</v>
      </c>
      <c r="CJ721" s="585">
        <f t="shared" si="1053"/>
        <v>1097.5999999999999</v>
      </c>
      <c r="CK721" s="585">
        <f t="shared" si="1054"/>
        <v>219.51999999999998</v>
      </c>
      <c r="CL721" s="164"/>
      <c r="CM721" s="167"/>
      <c r="CN721" s="168">
        <f t="shared" si="1055"/>
        <v>878.07999999999993</v>
      </c>
      <c r="CO721" s="469"/>
      <c r="CP721" s="220">
        <f t="shared" si="1024"/>
        <v>1351.0152</v>
      </c>
      <c r="CQ721" s="220"/>
      <c r="CR721" s="61"/>
    </row>
    <row r="722" spans="1:97" s="5" customFormat="1" ht="15" customHeight="1">
      <c r="A722" s="41" t="s">
        <v>1706</v>
      </c>
      <c r="B722" s="6" t="s">
        <v>1707</v>
      </c>
      <c r="C722" s="6" t="s">
        <v>1691</v>
      </c>
      <c r="D722" s="274" t="s">
        <v>1630</v>
      </c>
      <c r="E722" s="43">
        <v>529</v>
      </c>
      <c r="F722" s="43">
        <v>1</v>
      </c>
      <c r="G722" s="42" t="s">
        <v>45</v>
      </c>
      <c r="H722" s="191" t="s">
        <v>1708</v>
      </c>
      <c r="I722" s="43"/>
      <c r="J722" s="243"/>
      <c r="K722" s="72">
        <f t="shared" si="1061"/>
        <v>0</v>
      </c>
      <c r="L722" s="61"/>
      <c r="M722" s="73"/>
      <c r="N722" s="506"/>
      <c r="O722" s="75">
        <f t="shared" si="1105"/>
        <v>0</v>
      </c>
      <c r="P722" s="141"/>
      <c r="Q722" s="61">
        <v>4.0000000000000001E-3</v>
      </c>
      <c r="R722" s="168">
        <f t="shared" si="1063"/>
        <v>0</v>
      </c>
      <c r="S722" s="61"/>
      <c r="T722" s="73"/>
      <c r="U722" s="506"/>
      <c r="V722" s="574">
        <f t="shared" si="1065"/>
        <v>0</v>
      </c>
      <c r="W722" s="364"/>
      <c r="X722" s="364">
        <v>2.0500000000000002E-3</v>
      </c>
      <c r="Y722" s="247"/>
      <c r="Z722" s="99"/>
      <c r="AA722" s="73"/>
      <c r="AB722" s="100"/>
      <c r="AC722" s="102"/>
      <c r="AD722" s="101"/>
      <c r="AE722" s="43">
        <v>1.1299999999999999E-3</v>
      </c>
      <c r="AF722" s="99"/>
      <c r="AG722" s="99"/>
      <c r="AH722" s="117"/>
      <c r="AI722" s="77"/>
      <c r="AJ722" s="6"/>
      <c r="AK722" s="602">
        <v>0</v>
      </c>
      <c r="AL722" s="6">
        <v>1.16E-3</v>
      </c>
      <c r="AM722" s="99"/>
      <c r="AN722" s="99"/>
      <c r="AO722" s="117"/>
      <c r="AP722" s="100"/>
      <c r="AQ722" s="257">
        <f t="shared" si="1093"/>
        <v>0</v>
      </c>
      <c r="AR722" s="374">
        <v>466300</v>
      </c>
      <c r="AS722" s="99">
        <v>1.2999999999999999E-3</v>
      </c>
      <c r="AT722" s="251">
        <f t="shared" si="1075"/>
        <v>606.18999999999994</v>
      </c>
      <c r="AU722" s="251">
        <f t="shared" si="1096"/>
        <v>212.16649999999996</v>
      </c>
      <c r="AV722" s="580"/>
      <c r="AW722" s="100"/>
      <c r="AX722" s="257">
        <f t="shared" si="1077"/>
        <v>394.02350000000001</v>
      </c>
      <c r="AY722" s="374">
        <v>466300</v>
      </c>
      <c r="AZ722" s="6">
        <v>1E-3</v>
      </c>
      <c r="BA722" s="141">
        <f t="shared" si="1097"/>
        <v>303.09500000000003</v>
      </c>
      <c r="BB722" s="141">
        <f t="shared" si="1098"/>
        <v>60.619000000000007</v>
      </c>
      <c r="BC722" s="142"/>
      <c r="BD722" s="143"/>
      <c r="BE722" s="141">
        <f t="shared" si="1080"/>
        <v>242.47600000000003</v>
      </c>
      <c r="BF722" s="374">
        <v>466300</v>
      </c>
      <c r="BG722" s="61">
        <v>6.9999999999999999E-4</v>
      </c>
      <c r="BH722" s="166">
        <f t="shared" si="1099"/>
        <v>212.16650000000004</v>
      </c>
      <c r="BI722" s="166">
        <f t="shared" si="1100"/>
        <v>42.43330000000001</v>
      </c>
      <c r="BJ722" s="142">
        <v>303.09500000000003</v>
      </c>
      <c r="BK722" s="204"/>
      <c r="BL722" s="166">
        <f t="shared" si="1083"/>
        <v>-133.36179999999999</v>
      </c>
      <c r="BM722" s="374">
        <v>466300</v>
      </c>
      <c r="BN722" s="61">
        <v>6.9999999999999999E-4</v>
      </c>
      <c r="BO722" s="166">
        <f t="shared" si="1101"/>
        <v>212.16650000000004</v>
      </c>
      <c r="BP722" s="166">
        <f t="shared" si="1102"/>
        <v>42.43330000000001</v>
      </c>
      <c r="BQ722" s="142">
        <v>212.16650000000001</v>
      </c>
      <c r="BR722" s="463"/>
      <c r="BS722" s="166">
        <f t="shared" si="1086"/>
        <v>-42.433299999999974</v>
      </c>
      <c r="BT722" s="374">
        <v>466300</v>
      </c>
      <c r="BU722" s="61">
        <v>1.1999999999999999E-3</v>
      </c>
      <c r="BV722" s="166">
        <f t="shared" si="1103"/>
        <v>363.71399999999994</v>
      </c>
      <c r="BW722" s="166">
        <f t="shared" si="1094"/>
        <v>72.742799999999988</v>
      </c>
      <c r="BX722" s="142">
        <v>290.97120000000001</v>
      </c>
      <c r="BY722" s="463"/>
      <c r="BZ722" s="166">
        <f t="shared" si="1089"/>
        <v>0</v>
      </c>
      <c r="CA722" s="374">
        <v>0</v>
      </c>
      <c r="CB722" s="61">
        <v>4.1999999999999997E-3</v>
      </c>
      <c r="CC722" s="166">
        <f t="shared" si="1104"/>
        <v>0</v>
      </c>
      <c r="CD722" s="166">
        <f t="shared" si="1095"/>
        <v>0</v>
      </c>
      <c r="CE722" s="142"/>
      <c r="CF722" s="204"/>
      <c r="CG722" s="168">
        <f t="shared" si="1092"/>
        <v>0</v>
      </c>
      <c r="CH722" s="383">
        <v>0</v>
      </c>
      <c r="CI722" s="584">
        <v>4.4799999999999996E-3</v>
      </c>
      <c r="CJ722" s="585">
        <f t="shared" si="1053"/>
        <v>0</v>
      </c>
      <c r="CK722" s="585">
        <f t="shared" si="1054"/>
        <v>0</v>
      </c>
      <c r="CL722" s="164"/>
      <c r="CM722" s="167"/>
      <c r="CN722" s="168">
        <f t="shared" si="1055"/>
        <v>0</v>
      </c>
      <c r="CO722" s="469"/>
      <c r="CP722" s="220">
        <f t="shared" si="1024"/>
        <v>460.70440000000002</v>
      </c>
      <c r="CQ722" s="220"/>
      <c r="CR722" s="61"/>
    </row>
    <row r="723" spans="1:97" s="5" customFormat="1" ht="15" customHeight="1">
      <c r="A723" s="41" t="s">
        <v>1709</v>
      </c>
      <c r="B723" s="6" t="s">
        <v>1710</v>
      </c>
      <c r="C723" s="6" t="s">
        <v>1691</v>
      </c>
      <c r="D723" s="274" t="s">
        <v>1630</v>
      </c>
      <c r="E723" s="43">
        <v>528</v>
      </c>
      <c r="F723" s="43">
        <v>1</v>
      </c>
      <c r="G723" s="42" t="s">
        <v>45</v>
      </c>
      <c r="H723" s="191" t="s">
        <v>1711</v>
      </c>
      <c r="I723" s="43"/>
      <c r="J723" s="243"/>
      <c r="K723" s="72">
        <f t="shared" si="1061"/>
        <v>0</v>
      </c>
      <c r="L723" s="61"/>
      <c r="M723" s="73"/>
      <c r="N723" s="506"/>
      <c r="O723" s="75">
        <f t="shared" si="1105"/>
        <v>0</v>
      </c>
      <c r="P723" s="141"/>
      <c r="Q723" s="61">
        <v>4.0000000000000001E-3</v>
      </c>
      <c r="R723" s="168">
        <f t="shared" si="1063"/>
        <v>0</v>
      </c>
      <c r="S723" s="61"/>
      <c r="T723" s="73"/>
      <c r="U723" s="506"/>
      <c r="V723" s="574">
        <f t="shared" si="1065"/>
        <v>0</v>
      </c>
      <c r="W723" s="364"/>
      <c r="X723" s="364">
        <v>2.0500000000000002E-3</v>
      </c>
      <c r="Y723" s="247"/>
      <c r="Z723" s="99"/>
      <c r="AA723" s="73"/>
      <c r="AB723" s="100"/>
      <c r="AC723" s="102"/>
      <c r="AD723" s="101"/>
      <c r="AE723" s="43">
        <v>1.1299999999999999E-3</v>
      </c>
      <c r="AF723" s="99"/>
      <c r="AG723" s="99"/>
      <c r="AH723" s="117"/>
      <c r="AI723" s="77"/>
      <c r="AJ723" s="6"/>
      <c r="AK723" s="602">
        <v>0</v>
      </c>
      <c r="AL723" s="6">
        <v>1.16E-3</v>
      </c>
      <c r="AM723" s="99"/>
      <c r="AN723" s="99"/>
      <c r="AO723" s="117"/>
      <c r="AP723" s="100"/>
      <c r="AQ723" s="257">
        <f t="shared" si="1093"/>
        <v>0</v>
      </c>
      <c r="AR723" s="374">
        <v>297700</v>
      </c>
      <c r="AS723" s="99">
        <v>1.2999999999999999E-3</v>
      </c>
      <c r="AT723" s="251">
        <f t="shared" si="1075"/>
        <v>387.01</v>
      </c>
      <c r="AU723" s="251">
        <f t="shared" si="1096"/>
        <v>135.45349999999999</v>
      </c>
      <c r="AV723" s="580"/>
      <c r="AW723" s="100"/>
      <c r="AX723" s="257">
        <f t="shared" si="1077"/>
        <v>251.5565</v>
      </c>
      <c r="AY723" s="374">
        <v>297700</v>
      </c>
      <c r="AZ723" s="6">
        <v>1E-3</v>
      </c>
      <c r="BA723" s="141">
        <f t="shared" si="1097"/>
        <v>193.505</v>
      </c>
      <c r="BB723" s="141">
        <f t="shared" si="1098"/>
        <v>38.701000000000001</v>
      </c>
      <c r="BC723" s="142"/>
      <c r="BD723" s="143"/>
      <c r="BE723" s="141">
        <f t="shared" si="1080"/>
        <v>154.804</v>
      </c>
      <c r="BF723" s="374">
        <v>297700</v>
      </c>
      <c r="BG723" s="61">
        <v>6.9999999999999999E-4</v>
      </c>
      <c r="BH723" s="166">
        <f t="shared" si="1099"/>
        <v>135.45349999999999</v>
      </c>
      <c r="BI723" s="166">
        <f t="shared" si="1100"/>
        <v>27.090699999999998</v>
      </c>
      <c r="BJ723" s="142">
        <v>193.505</v>
      </c>
      <c r="BK723" s="204"/>
      <c r="BL723" s="166">
        <f t="shared" si="1083"/>
        <v>-85.142200000000003</v>
      </c>
      <c r="BM723" s="374">
        <v>297700</v>
      </c>
      <c r="BN723" s="61">
        <v>6.9999999999999999E-4</v>
      </c>
      <c r="BO723" s="166">
        <f t="shared" si="1101"/>
        <v>135.45349999999999</v>
      </c>
      <c r="BP723" s="166">
        <f t="shared" si="1102"/>
        <v>27.090699999999998</v>
      </c>
      <c r="BQ723" s="142">
        <v>135.45349999999999</v>
      </c>
      <c r="BR723" s="463"/>
      <c r="BS723" s="166">
        <f t="shared" si="1086"/>
        <v>-27.090699999999998</v>
      </c>
      <c r="BT723" s="374">
        <v>297700</v>
      </c>
      <c r="BU723" s="61">
        <v>1.1999999999999999E-3</v>
      </c>
      <c r="BV723" s="166">
        <f t="shared" si="1103"/>
        <v>232.20599999999996</v>
      </c>
      <c r="BW723" s="166">
        <f t="shared" si="1094"/>
        <v>46.441199999999995</v>
      </c>
      <c r="BX723" s="142">
        <v>185.76480000000001</v>
      </c>
      <c r="BY723" s="463"/>
      <c r="BZ723" s="166">
        <f t="shared" si="1089"/>
        <v>0</v>
      </c>
      <c r="CA723" s="374">
        <v>502000</v>
      </c>
      <c r="CB723" s="61">
        <v>4.1999999999999997E-3</v>
      </c>
      <c r="CC723" s="166">
        <f t="shared" si="1104"/>
        <v>843.36000000000013</v>
      </c>
      <c r="CD723" s="166">
        <f t="shared" si="1095"/>
        <v>168.67200000000003</v>
      </c>
      <c r="CE723" s="142"/>
      <c r="CF723" s="204"/>
      <c r="CG723" s="168">
        <f t="shared" si="1092"/>
        <v>674.6880000000001</v>
      </c>
      <c r="CH723" s="383">
        <v>502000</v>
      </c>
      <c r="CI723" s="584">
        <v>4.4799999999999996E-3</v>
      </c>
      <c r="CJ723" s="585">
        <f t="shared" si="1053"/>
        <v>2248.9599999999996</v>
      </c>
      <c r="CK723" s="585">
        <f t="shared" si="1054"/>
        <v>449.79199999999992</v>
      </c>
      <c r="CL723" s="164"/>
      <c r="CM723" s="167"/>
      <c r="CN723" s="168">
        <f t="shared" si="1055"/>
        <v>1799.1679999999997</v>
      </c>
      <c r="CO723" s="469"/>
      <c r="CP723" s="220">
        <f t="shared" si="1024"/>
        <v>2767.9835999999996</v>
      </c>
      <c r="CQ723" s="220"/>
      <c r="CR723" s="61"/>
    </row>
    <row r="724" spans="1:97" s="5" customFormat="1" ht="15" customHeight="1">
      <c r="A724" s="41" t="s">
        <v>1712</v>
      </c>
      <c r="B724" s="6" t="s">
        <v>1702</v>
      </c>
      <c r="C724" s="6" t="s">
        <v>1691</v>
      </c>
      <c r="D724" s="274" t="s">
        <v>1630</v>
      </c>
      <c r="E724" s="43">
        <v>527</v>
      </c>
      <c r="F724" s="43">
        <v>0</v>
      </c>
      <c r="G724" s="42" t="s">
        <v>45</v>
      </c>
      <c r="H724" s="191" t="s">
        <v>1713</v>
      </c>
      <c r="I724" s="43"/>
      <c r="J724" s="243"/>
      <c r="K724" s="72">
        <f t="shared" si="1061"/>
        <v>0</v>
      </c>
      <c r="L724" s="61"/>
      <c r="M724" s="73"/>
      <c r="N724" s="506"/>
      <c r="O724" s="75">
        <f t="shared" si="1105"/>
        <v>0</v>
      </c>
      <c r="P724" s="141"/>
      <c r="Q724" s="61">
        <v>4.0000000000000001E-3</v>
      </c>
      <c r="R724" s="168">
        <f t="shared" si="1063"/>
        <v>0</v>
      </c>
      <c r="S724" s="61"/>
      <c r="T724" s="73"/>
      <c r="U724" s="506"/>
      <c r="V724" s="574">
        <f t="shared" si="1065"/>
        <v>0</v>
      </c>
      <c r="W724" s="364"/>
      <c r="X724" s="364">
        <v>2.0500000000000002E-3</v>
      </c>
      <c r="Y724" s="247"/>
      <c r="Z724" s="99"/>
      <c r="AA724" s="73"/>
      <c r="AB724" s="100"/>
      <c r="AC724" s="102"/>
      <c r="AD724" s="101"/>
      <c r="AE724" s="43">
        <v>1.1299999999999999E-3</v>
      </c>
      <c r="AF724" s="99"/>
      <c r="AG724" s="99"/>
      <c r="AH724" s="117"/>
      <c r="AI724" s="77"/>
      <c r="AJ724" s="6"/>
      <c r="AK724" s="602">
        <v>0</v>
      </c>
      <c r="AL724" s="6">
        <v>1.16E-3</v>
      </c>
      <c r="AM724" s="99"/>
      <c r="AN724" s="99"/>
      <c r="AO724" s="117"/>
      <c r="AP724" s="100"/>
      <c r="AQ724" s="257">
        <f t="shared" si="1093"/>
        <v>0</v>
      </c>
      <c r="AR724" s="374">
        <v>1474200</v>
      </c>
      <c r="AS724" s="99">
        <v>1.2999999999999999E-3</v>
      </c>
      <c r="AT724" s="251">
        <f t="shared" si="1075"/>
        <v>1916.4599999999998</v>
      </c>
      <c r="AU724" s="251">
        <f t="shared" si="1096"/>
        <v>670.76099999999985</v>
      </c>
      <c r="AV724" s="580"/>
      <c r="AW724" s="100"/>
      <c r="AX724" s="257">
        <f t="shared" si="1077"/>
        <v>1245.6990000000001</v>
      </c>
      <c r="AY724" s="374">
        <v>1474200</v>
      </c>
      <c r="AZ724" s="6">
        <v>1E-3</v>
      </c>
      <c r="BA724" s="141">
        <f t="shared" si="1097"/>
        <v>958.23</v>
      </c>
      <c r="BB724" s="141">
        <f t="shared" si="1098"/>
        <v>191.64600000000002</v>
      </c>
      <c r="BC724" s="142"/>
      <c r="BD724" s="143"/>
      <c r="BE724" s="141">
        <f t="shared" si="1080"/>
        <v>766.58400000000006</v>
      </c>
      <c r="BF724" s="374">
        <v>1474200</v>
      </c>
      <c r="BG724" s="61">
        <v>6.9999999999999999E-4</v>
      </c>
      <c r="BH724" s="166">
        <f t="shared" si="1099"/>
        <v>670.76100000000008</v>
      </c>
      <c r="BI724" s="166">
        <f t="shared" si="1100"/>
        <v>134.15220000000002</v>
      </c>
      <c r="BJ724" s="142">
        <v>958.23</v>
      </c>
      <c r="BK724" s="204"/>
      <c r="BL724" s="166">
        <f t="shared" si="1083"/>
        <v>-421.62119999999993</v>
      </c>
      <c r="BM724" s="374">
        <v>1474200</v>
      </c>
      <c r="BN724" s="61">
        <v>6.9999999999999999E-4</v>
      </c>
      <c r="BO724" s="166">
        <f t="shared" si="1101"/>
        <v>670.76100000000008</v>
      </c>
      <c r="BP724" s="166">
        <f t="shared" si="1102"/>
        <v>134.15220000000002</v>
      </c>
      <c r="BQ724" s="142">
        <v>670.76099999999997</v>
      </c>
      <c r="BR724" s="463"/>
      <c r="BS724" s="166">
        <f t="shared" si="1086"/>
        <v>-134.15219999999988</v>
      </c>
      <c r="BT724" s="374">
        <v>1474200</v>
      </c>
      <c r="BU724" s="61">
        <v>1.1999999999999999E-3</v>
      </c>
      <c r="BV724" s="166">
        <f t="shared" si="1103"/>
        <v>1149.8759999999997</v>
      </c>
      <c r="BW724" s="166">
        <f t="shared" si="1094"/>
        <v>229.97519999999997</v>
      </c>
      <c r="BX724" s="142">
        <v>919.9008</v>
      </c>
      <c r="BY724" s="463"/>
      <c r="BZ724" s="166">
        <f t="shared" si="1089"/>
        <v>0</v>
      </c>
      <c r="CA724" s="374">
        <v>2485000</v>
      </c>
      <c r="CB724" s="61">
        <v>4.1999999999999997E-3</v>
      </c>
      <c r="CC724" s="166">
        <f t="shared" si="1104"/>
        <v>4174.8</v>
      </c>
      <c r="CD724" s="166">
        <f t="shared" si="1095"/>
        <v>834.96</v>
      </c>
      <c r="CE724" s="142"/>
      <c r="CF724" s="204"/>
      <c r="CG724" s="168">
        <f t="shared" si="1092"/>
        <v>3339.84</v>
      </c>
      <c r="CH724" s="383">
        <v>2485000</v>
      </c>
      <c r="CI724" s="584">
        <v>4.4799999999999996E-3</v>
      </c>
      <c r="CJ724" s="585">
        <f t="shared" si="1053"/>
        <v>11132.8</v>
      </c>
      <c r="CK724" s="585">
        <f t="shared" si="1054"/>
        <v>2226.56</v>
      </c>
      <c r="CL724" s="164"/>
      <c r="CM724" s="167"/>
      <c r="CN724" s="168">
        <f t="shared" si="1055"/>
        <v>8906.24</v>
      </c>
      <c r="CO724" s="469"/>
      <c r="CP724" s="220">
        <f t="shared" si="1024"/>
        <v>13702.589599999999</v>
      </c>
      <c r="CQ724" s="220"/>
      <c r="CR724" s="61"/>
    </row>
    <row r="725" spans="1:97" s="7" customFormat="1" ht="12.75" customHeight="1">
      <c r="A725" s="41" t="s">
        <v>1714</v>
      </c>
      <c r="B725" s="6" t="s">
        <v>1715</v>
      </c>
      <c r="C725" s="61" t="s">
        <v>1716</v>
      </c>
      <c r="D725" s="388" t="s">
        <v>1717</v>
      </c>
      <c r="E725" s="234">
        <v>396</v>
      </c>
      <c r="F725" s="234"/>
      <c r="G725" s="51" t="s">
        <v>1718</v>
      </c>
      <c r="H725" s="362" t="s">
        <v>1719</v>
      </c>
      <c r="I725" s="152">
        <v>1296000</v>
      </c>
      <c r="J725" s="592">
        <v>5.4870000000000002E-2</v>
      </c>
      <c r="K725" s="72">
        <f t="shared" si="1061"/>
        <v>71111.520000000004</v>
      </c>
      <c r="L725" s="194">
        <f>K725*40%</f>
        <v>28444.608000000004</v>
      </c>
      <c r="M725" s="80">
        <v>44943.8</v>
      </c>
      <c r="N725" s="463"/>
      <c r="O725" s="75">
        <v>0</v>
      </c>
      <c r="P725" s="152">
        <v>4250000</v>
      </c>
      <c r="Q725" s="501">
        <v>8.352E-3</v>
      </c>
      <c r="R725" s="194">
        <f t="shared" ref="R725:R743" si="1106">P725*Q725</f>
        <v>35496</v>
      </c>
      <c r="S725" s="194">
        <f t="shared" ref="S725:S733" si="1107">R725*40%</f>
        <v>14198.400000000001</v>
      </c>
      <c r="T725" s="595">
        <v>21297.599999999999</v>
      </c>
      <c r="U725" s="204"/>
      <c r="V725" s="596">
        <f t="shared" ref="V725:V743" si="1108">R725-S725-T725</f>
        <v>0</v>
      </c>
      <c r="W725" s="152">
        <v>4250000</v>
      </c>
      <c r="X725" s="500">
        <v>9.0329999999999994E-3</v>
      </c>
      <c r="Y725" s="310">
        <f t="shared" ref="Y725:Y743" si="1109">W725*X725</f>
        <v>38390.25</v>
      </c>
      <c r="Z725" s="194">
        <f t="shared" ref="Z725:Z728" si="1110">Y725*40%</f>
        <v>15356.1</v>
      </c>
      <c r="AA725" s="80">
        <v>23034.15</v>
      </c>
      <c r="AB725" s="143"/>
      <c r="AC725" s="102">
        <f t="shared" ref="AC725:AC743" si="1111">Y725-Z725-AA725</f>
        <v>0</v>
      </c>
      <c r="AD725" s="152">
        <v>4250000</v>
      </c>
      <c r="AE725" s="101">
        <v>9.8230000000000001E-3</v>
      </c>
      <c r="AF725" s="141">
        <f t="shared" ref="AF725:AF743" si="1112">AD725*AE725</f>
        <v>41747.75</v>
      </c>
      <c r="AG725" s="194">
        <f t="shared" ref="AG725:AG728" si="1113">AF725*40%</f>
        <v>16699.100000000002</v>
      </c>
      <c r="AH725" s="142">
        <v>25048.65</v>
      </c>
      <c r="AI725" s="143"/>
      <c r="AJ725" s="141">
        <f t="shared" ref="AJ725:AJ743" si="1114">AF725-AG725-AH725</f>
        <v>0</v>
      </c>
      <c r="AK725" s="152">
        <v>4250000</v>
      </c>
      <c r="AL725" s="99">
        <v>1.1002E-2</v>
      </c>
      <c r="AM725" s="141">
        <f t="shared" ref="AM725:AM743" si="1115">AK725*AL725</f>
        <v>46758.5</v>
      </c>
      <c r="AN725" s="194">
        <f t="shared" ref="AN725:AN728" si="1116">AM725*40%</f>
        <v>18703.400000000001</v>
      </c>
      <c r="AO725" s="142">
        <v>28055.1</v>
      </c>
      <c r="AP725" s="143"/>
      <c r="AQ725" s="141">
        <f t="shared" ref="AQ725:AQ743" si="1117">AM725-AN725-AO725</f>
        <v>0</v>
      </c>
      <c r="AR725" s="386">
        <v>4250000</v>
      </c>
      <c r="AS725" s="99">
        <v>9.8279999999999999E-3</v>
      </c>
      <c r="AT725" s="141">
        <f t="shared" ref="AT725:AT743" si="1118">AR725*AS725</f>
        <v>41769</v>
      </c>
      <c r="AU725" s="194">
        <f t="shared" ref="AU725:AU728" si="1119">AT725*40%</f>
        <v>16707.600000000002</v>
      </c>
      <c r="AV725" s="223">
        <v>25061.4</v>
      </c>
      <c r="AW725" s="143"/>
      <c r="AX725" s="560">
        <f t="shared" ref="AX725:AX743" si="1120">AT725-AU725-AV725</f>
        <v>0</v>
      </c>
      <c r="AY725" s="374">
        <v>4250000</v>
      </c>
      <c r="AZ725" s="99">
        <v>1.042E-2</v>
      </c>
      <c r="BA725" s="141">
        <f t="shared" ref="BA725:BA743" si="1121">AY725*AZ725</f>
        <v>44285</v>
      </c>
      <c r="BB725" s="194">
        <f t="shared" ref="BB725:BB728" si="1122">BA725*40%</f>
        <v>17714</v>
      </c>
      <c r="BC725" s="142">
        <v>26571</v>
      </c>
      <c r="BD725" s="143"/>
      <c r="BE725" s="141">
        <f t="shared" ref="BE725:BE743" si="1123">BA725-BB725-BC725</f>
        <v>0</v>
      </c>
      <c r="BF725" s="374">
        <v>4250000</v>
      </c>
      <c r="BG725" s="332">
        <v>1.1050000000000001E-2</v>
      </c>
      <c r="BH725" s="501">
        <f t="shared" ref="BH725:BH743" si="1124">BF725*BG725</f>
        <v>46962.5</v>
      </c>
      <c r="BI725" s="194">
        <f t="shared" ref="BI725:BI728" si="1125">BH725*40%</f>
        <v>18785</v>
      </c>
      <c r="BJ725" s="142">
        <v>28177.5</v>
      </c>
      <c r="BK725" s="204"/>
      <c r="BL725" s="190">
        <f t="shared" ref="BL725:BL743" si="1126">BH725-BI725-BJ725</f>
        <v>0</v>
      </c>
      <c r="BM725" s="374">
        <v>4250000</v>
      </c>
      <c r="BN725" s="332">
        <v>1.189E-2</v>
      </c>
      <c r="BO725" s="194">
        <f t="shared" ref="BO725:BO743" si="1127">BM725*BN725</f>
        <v>50532.5</v>
      </c>
      <c r="BP725" s="194">
        <f t="shared" ref="BP725:BP728" si="1128">BO725*40%</f>
        <v>20213</v>
      </c>
      <c r="BQ725" s="142">
        <v>30319.5</v>
      </c>
      <c r="BR725" s="463"/>
      <c r="BS725" s="190">
        <f t="shared" ref="BS725:BS743" si="1129">BO725-BP725-BQ725</f>
        <v>0</v>
      </c>
      <c r="BT725" s="374">
        <v>4250000</v>
      </c>
      <c r="BU725" s="332">
        <v>1.2722000000000001E-2</v>
      </c>
      <c r="BV725" s="194">
        <f t="shared" ref="BV725:BV743" si="1130">BT725*BU725</f>
        <v>54068.5</v>
      </c>
      <c r="BW725" s="194">
        <f t="shared" ref="BW725:BW728" si="1131">BV725*40%</f>
        <v>21627.4</v>
      </c>
      <c r="BX725" s="142">
        <v>32441.1</v>
      </c>
      <c r="BY725" s="463"/>
      <c r="BZ725" s="190">
        <f t="shared" ref="BZ725:BZ728" si="1132">BV725-BW725-BX725</f>
        <v>0</v>
      </c>
      <c r="CA725" s="603">
        <v>4500000</v>
      </c>
      <c r="CB725" s="332">
        <v>1.0808999999999999E-2</v>
      </c>
      <c r="CC725" s="194">
        <f t="shared" ref="CC725:CC743" si="1133">CA725*CB725</f>
        <v>48640.499999999993</v>
      </c>
      <c r="CD725" s="190">
        <f>CC725*40%</f>
        <v>19456.199999999997</v>
      </c>
      <c r="CE725" s="142">
        <v>29184.3</v>
      </c>
      <c r="CF725" s="204">
        <v>29184.3</v>
      </c>
      <c r="CG725" s="194">
        <f t="shared" ref="CG725:CG743" si="1134">CC725-CD725-CE725</f>
        <v>0</v>
      </c>
      <c r="CH725" s="194"/>
      <c r="CI725" s="194"/>
      <c r="CJ725" s="194"/>
      <c r="CK725" s="194"/>
      <c r="CL725" s="142"/>
      <c r="CM725" s="218"/>
      <c r="CN725" s="194"/>
      <c r="CO725" s="469"/>
      <c r="CP725" s="220">
        <f t="shared" ref="CP725:CP756" si="1135">O725+V725+AC725+AJ725+AQ725+AX725+BE725+BL725+BS725+BZ725+CG725</f>
        <v>0</v>
      </c>
      <c r="CQ725" s="221">
        <v>0</v>
      </c>
      <c r="CR725" s="501"/>
      <c r="CS725" s="535"/>
    </row>
    <row r="726" spans="1:97" s="3" customFormat="1" ht="15" customHeight="1">
      <c r="A726" s="41" t="s">
        <v>1720</v>
      </c>
      <c r="B726" s="6" t="s">
        <v>1715</v>
      </c>
      <c r="C726" s="61" t="s">
        <v>1716</v>
      </c>
      <c r="D726" s="388" t="s">
        <v>1717</v>
      </c>
      <c r="E726" s="234">
        <v>397</v>
      </c>
      <c r="F726" s="234"/>
      <c r="G726" s="51" t="s">
        <v>1718</v>
      </c>
      <c r="H726" s="362" t="s">
        <v>1721</v>
      </c>
      <c r="I726" s="280"/>
      <c r="J726" s="592">
        <v>5.4870000000000002E-2</v>
      </c>
      <c r="K726" s="72">
        <f t="shared" si="1061"/>
        <v>0</v>
      </c>
      <c r="L726" s="194"/>
      <c r="M726" s="80"/>
      <c r="N726" s="147"/>
      <c r="O726" s="75"/>
      <c r="P726" s="280">
        <v>5000</v>
      </c>
      <c r="Q726" s="501">
        <v>8.352E-3</v>
      </c>
      <c r="R726" s="194">
        <f t="shared" si="1106"/>
        <v>41.76</v>
      </c>
      <c r="S726" s="194">
        <f t="shared" si="1107"/>
        <v>16.704000000000001</v>
      </c>
      <c r="T726" s="595"/>
      <c r="U726" s="165"/>
      <c r="V726" s="596">
        <f t="shared" si="1108"/>
        <v>25.055999999999997</v>
      </c>
      <c r="W726" s="280">
        <v>5000</v>
      </c>
      <c r="X726" s="500">
        <v>9.0329999999999994E-3</v>
      </c>
      <c r="Y726" s="310">
        <f t="shared" si="1109"/>
        <v>45.164999999999999</v>
      </c>
      <c r="Z726" s="194">
        <f t="shared" si="1110"/>
        <v>18.065999999999999</v>
      </c>
      <c r="AA726" s="80"/>
      <c r="AB726" s="143"/>
      <c r="AC726" s="102">
        <f t="shared" si="1111"/>
        <v>27.099</v>
      </c>
      <c r="AD726" s="280">
        <v>5000</v>
      </c>
      <c r="AE726" s="101">
        <v>9.8230000000000001E-3</v>
      </c>
      <c r="AF726" s="141">
        <f t="shared" si="1112"/>
        <v>49.115000000000002</v>
      </c>
      <c r="AG726" s="194">
        <f t="shared" si="1113"/>
        <v>19.646000000000001</v>
      </c>
      <c r="AH726" s="142"/>
      <c r="AI726" s="143"/>
      <c r="AJ726" s="141">
        <f t="shared" si="1114"/>
        <v>29.469000000000001</v>
      </c>
      <c r="AK726" s="280">
        <v>5000</v>
      </c>
      <c r="AL726" s="99">
        <v>1.1002E-2</v>
      </c>
      <c r="AM726" s="141">
        <f t="shared" si="1115"/>
        <v>55.01</v>
      </c>
      <c r="AN726" s="194">
        <f t="shared" si="1116"/>
        <v>22.004000000000001</v>
      </c>
      <c r="AO726" s="142"/>
      <c r="AP726" s="143"/>
      <c r="AQ726" s="141">
        <f t="shared" si="1117"/>
        <v>33.006</v>
      </c>
      <c r="AR726" s="386">
        <v>5000</v>
      </c>
      <c r="AS726" s="99">
        <v>9.8279999999999999E-3</v>
      </c>
      <c r="AT726" s="141">
        <f t="shared" si="1118"/>
        <v>49.14</v>
      </c>
      <c r="AU726" s="194">
        <f t="shared" si="1119"/>
        <v>19.656000000000002</v>
      </c>
      <c r="AV726" s="223">
        <v>29.48</v>
      </c>
      <c r="AW726" s="143"/>
      <c r="AX726" s="560">
        <f t="shared" si="1120"/>
        <v>3.9999999999977831E-3</v>
      </c>
      <c r="AY726" s="374">
        <v>5000</v>
      </c>
      <c r="AZ726" s="99">
        <v>1.042E-2</v>
      </c>
      <c r="BA726" s="141">
        <f t="shared" si="1121"/>
        <v>52.1</v>
      </c>
      <c r="BB726" s="194">
        <f t="shared" si="1122"/>
        <v>20.840000000000003</v>
      </c>
      <c r="BC726" s="142">
        <v>31.26</v>
      </c>
      <c r="BD726" s="147"/>
      <c r="BE726" s="141">
        <f t="shared" si="1123"/>
        <v>0</v>
      </c>
      <c r="BF726" s="374">
        <v>5000</v>
      </c>
      <c r="BG726" s="332">
        <v>1.1050000000000001E-2</v>
      </c>
      <c r="BH726" s="194">
        <f t="shared" si="1124"/>
        <v>55.250000000000007</v>
      </c>
      <c r="BI726" s="194">
        <f t="shared" si="1125"/>
        <v>22.100000000000005</v>
      </c>
      <c r="BJ726" s="164">
        <v>33.15</v>
      </c>
      <c r="BK726" s="165"/>
      <c r="BL726" s="190">
        <f t="shared" si="1126"/>
        <v>0</v>
      </c>
      <c r="BM726" s="374">
        <v>5000</v>
      </c>
      <c r="BN726" s="332">
        <v>1.189E-2</v>
      </c>
      <c r="BO726" s="194">
        <f t="shared" si="1127"/>
        <v>59.449999999999996</v>
      </c>
      <c r="BP726" s="194">
        <f t="shared" si="1128"/>
        <v>23.78</v>
      </c>
      <c r="BQ726" s="164">
        <v>35.67</v>
      </c>
      <c r="BR726" s="147"/>
      <c r="BS726" s="190">
        <f t="shared" si="1129"/>
        <v>0</v>
      </c>
      <c r="BT726" s="374">
        <v>5000</v>
      </c>
      <c r="BU726" s="332">
        <v>1.2722000000000001E-2</v>
      </c>
      <c r="BV726" s="194">
        <f t="shared" si="1130"/>
        <v>63.610000000000007</v>
      </c>
      <c r="BW726" s="194">
        <f t="shared" si="1131"/>
        <v>25.444000000000003</v>
      </c>
      <c r="BX726" s="164">
        <v>38.165999999999997</v>
      </c>
      <c r="BY726" s="147"/>
      <c r="BZ726" s="190">
        <f t="shared" si="1132"/>
        <v>0</v>
      </c>
      <c r="CA726" s="603">
        <v>5000</v>
      </c>
      <c r="CB726" s="332">
        <v>1.0808999999999999E-2</v>
      </c>
      <c r="CC726" s="194">
        <f t="shared" si="1133"/>
        <v>54.044999999999995</v>
      </c>
      <c r="CD726" s="190">
        <f t="shared" ref="CD726:CD728" si="1136">CC726*40%</f>
        <v>21.617999999999999</v>
      </c>
      <c r="CE726" s="142">
        <v>147.08699999999999</v>
      </c>
      <c r="CF726" s="204"/>
      <c r="CG726" s="208">
        <f t="shared" si="1134"/>
        <v>-114.66</v>
      </c>
      <c r="CH726" s="208"/>
      <c r="CI726" s="208"/>
      <c r="CJ726" s="208"/>
      <c r="CK726" s="208"/>
      <c r="CL726" s="223"/>
      <c r="CM726" s="224"/>
      <c r="CN726" s="208"/>
      <c r="CO726" s="219"/>
      <c r="CP726" s="220">
        <f t="shared" si="1135"/>
        <v>-2.6000000000010459E-2</v>
      </c>
      <c r="CQ726" s="221">
        <v>0</v>
      </c>
      <c r="CR726" s="56"/>
      <c r="CS726" s="228"/>
    </row>
    <row r="727" spans="1:97" s="3" customFormat="1" ht="15" customHeight="1">
      <c r="A727" s="41" t="s">
        <v>1722</v>
      </c>
      <c r="B727" s="6" t="s">
        <v>1715</v>
      </c>
      <c r="C727" s="61" t="s">
        <v>1716</v>
      </c>
      <c r="D727" s="388" t="s">
        <v>1717</v>
      </c>
      <c r="E727" s="234">
        <v>398</v>
      </c>
      <c r="F727" s="234"/>
      <c r="G727" s="51" t="s">
        <v>1718</v>
      </c>
      <c r="H727" s="362" t="s">
        <v>1723</v>
      </c>
      <c r="I727" s="280"/>
      <c r="J727" s="592">
        <v>5.4870000000000002E-2</v>
      </c>
      <c r="K727" s="72">
        <f t="shared" si="1061"/>
        <v>0</v>
      </c>
      <c r="L727" s="194"/>
      <c r="M727" s="80"/>
      <c r="N727" s="147"/>
      <c r="O727" s="75"/>
      <c r="P727" s="280">
        <v>5000</v>
      </c>
      <c r="Q727" s="501">
        <v>8.352E-3</v>
      </c>
      <c r="R727" s="194">
        <f t="shared" si="1106"/>
        <v>41.76</v>
      </c>
      <c r="S727" s="194">
        <f t="shared" si="1107"/>
        <v>16.704000000000001</v>
      </c>
      <c r="T727" s="595"/>
      <c r="U727" s="165"/>
      <c r="V727" s="596">
        <f t="shared" si="1108"/>
        <v>25.055999999999997</v>
      </c>
      <c r="W727" s="280">
        <v>5000</v>
      </c>
      <c r="X727" s="500">
        <v>9.0329999999999994E-3</v>
      </c>
      <c r="Y727" s="310">
        <f t="shared" si="1109"/>
        <v>45.164999999999999</v>
      </c>
      <c r="Z727" s="194">
        <f t="shared" si="1110"/>
        <v>18.065999999999999</v>
      </c>
      <c r="AA727" s="80"/>
      <c r="AB727" s="143"/>
      <c r="AC727" s="102">
        <f t="shared" si="1111"/>
        <v>27.099</v>
      </c>
      <c r="AD727" s="280">
        <v>5000</v>
      </c>
      <c r="AE727" s="101">
        <v>9.8230000000000001E-3</v>
      </c>
      <c r="AF727" s="141">
        <f t="shared" si="1112"/>
        <v>49.115000000000002</v>
      </c>
      <c r="AG727" s="194">
        <f t="shared" si="1113"/>
        <v>19.646000000000001</v>
      </c>
      <c r="AH727" s="142"/>
      <c r="AI727" s="143"/>
      <c r="AJ727" s="141">
        <f t="shared" si="1114"/>
        <v>29.469000000000001</v>
      </c>
      <c r="AK727" s="280">
        <v>5000</v>
      </c>
      <c r="AL727" s="99">
        <v>1.1002E-2</v>
      </c>
      <c r="AM727" s="141">
        <f t="shared" si="1115"/>
        <v>55.01</v>
      </c>
      <c r="AN727" s="194">
        <f t="shared" si="1116"/>
        <v>22.004000000000001</v>
      </c>
      <c r="AO727" s="142"/>
      <c r="AP727" s="143"/>
      <c r="AQ727" s="141">
        <f t="shared" si="1117"/>
        <v>33.006</v>
      </c>
      <c r="AR727" s="386">
        <v>5000</v>
      </c>
      <c r="AS727" s="99">
        <v>9.8279999999999999E-3</v>
      </c>
      <c r="AT727" s="141">
        <f t="shared" si="1118"/>
        <v>49.14</v>
      </c>
      <c r="AU727" s="194">
        <f t="shared" si="1119"/>
        <v>19.656000000000002</v>
      </c>
      <c r="AV727" s="223">
        <v>29.48</v>
      </c>
      <c r="AW727" s="143"/>
      <c r="AX727" s="560">
        <f t="shared" si="1120"/>
        <v>3.9999999999977831E-3</v>
      </c>
      <c r="AY727" s="374">
        <v>5000</v>
      </c>
      <c r="AZ727" s="99">
        <v>1.042E-2</v>
      </c>
      <c r="BA727" s="141">
        <f t="shared" si="1121"/>
        <v>52.1</v>
      </c>
      <c r="BB727" s="194">
        <f t="shared" si="1122"/>
        <v>20.840000000000003</v>
      </c>
      <c r="BC727" s="142">
        <v>31.26</v>
      </c>
      <c r="BD727" s="147"/>
      <c r="BE727" s="141">
        <f t="shared" si="1123"/>
        <v>0</v>
      </c>
      <c r="BF727" s="374">
        <v>5000</v>
      </c>
      <c r="BG727" s="332">
        <v>1.1050000000000001E-2</v>
      </c>
      <c r="BH727" s="194">
        <f t="shared" si="1124"/>
        <v>55.250000000000007</v>
      </c>
      <c r="BI727" s="194">
        <f t="shared" si="1125"/>
        <v>22.100000000000005</v>
      </c>
      <c r="BJ727" s="164">
        <v>33.15</v>
      </c>
      <c r="BK727" s="165"/>
      <c r="BL727" s="190">
        <f t="shared" si="1126"/>
        <v>0</v>
      </c>
      <c r="BM727" s="374">
        <v>5000</v>
      </c>
      <c r="BN727" s="332">
        <v>1.189E-2</v>
      </c>
      <c r="BO727" s="194">
        <f t="shared" si="1127"/>
        <v>59.449999999999996</v>
      </c>
      <c r="BP727" s="194">
        <f t="shared" si="1128"/>
        <v>23.78</v>
      </c>
      <c r="BQ727" s="164">
        <v>35.67</v>
      </c>
      <c r="BR727" s="147"/>
      <c r="BS727" s="190">
        <f t="shared" si="1129"/>
        <v>0</v>
      </c>
      <c r="BT727" s="374">
        <v>5000</v>
      </c>
      <c r="BU727" s="332">
        <v>1.2722000000000001E-2</v>
      </c>
      <c r="BV727" s="194">
        <f t="shared" si="1130"/>
        <v>63.610000000000007</v>
      </c>
      <c r="BW727" s="194">
        <f t="shared" si="1131"/>
        <v>25.444000000000003</v>
      </c>
      <c r="BX727" s="164">
        <v>38.165999999999997</v>
      </c>
      <c r="BY727" s="147"/>
      <c r="BZ727" s="190">
        <f t="shared" si="1132"/>
        <v>0</v>
      </c>
      <c r="CA727" s="603">
        <v>5000</v>
      </c>
      <c r="CB727" s="332">
        <v>1.0808999999999999E-2</v>
      </c>
      <c r="CC727" s="194">
        <f t="shared" si="1133"/>
        <v>54.044999999999995</v>
      </c>
      <c r="CD727" s="190">
        <f t="shared" si="1136"/>
        <v>21.617999999999999</v>
      </c>
      <c r="CE727" s="142">
        <v>147.08699999999999</v>
      </c>
      <c r="CF727" s="204"/>
      <c r="CG727" s="208">
        <f t="shared" si="1134"/>
        <v>-114.66</v>
      </c>
      <c r="CH727" s="208"/>
      <c r="CI727" s="208"/>
      <c r="CJ727" s="208"/>
      <c r="CK727" s="208"/>
      <c r="CL727" s="223"/>
      <c r="CM727" s="224"/>
      <c r="CN727" s="208"/>
      <c r="CO727" s="219"/>
      <c r="CP727" s="220">
        <f t="shared" si="1135"/>
        <v>-2.6000000000010459E-2</v>
      </c>
      <c r="CQ727" s="221">
        <v>0</v>
      </c>
      <c r="CR727" s="56"/>
      <c r="CS727" s="228"/>
    </row>
    <row r="728" spans="1:97" s="3" customFormat="1" ht="15" customHeight="1">
      <c r="A728" s="41" t="s">
        <v>1724</v>
      </c>
      <c r="B728" s="6" t="s">
        <v>1715</v>
      </c>
      <c r="C728" s="61" t="s">
        <v>1716</v>
      </c>
      <c r="D728" s="388" t="s">
        <v>1717</v>
      </c>
      <c r="E728" s="234">
        <v>399</v>
      </c>
      <c r="F728" s="234"/>
      <c r="G728" s="51" t="s">
        <v>1718</v>
      </c>
      <c r="H728" s="362" t="s">
        <v>1725</v>
      </c>
      <c r="I728" s="280"/>
      <c r="J728" s="592">
        <v>5.4870000000000002E-2</v>
      </c>
      <c r="K728" s="72">
        <f t="shared" si="1061"/>
        <v>0</v>
      </c>
      <c r="L728" s="194"/>
      <c r="M728" s="80"/>
      <c r="N728" s="147"/>
      <c r="O728" s="75"/>
      <c r="P728" s="280">
        <v>5000</v>
      </c>
      <c r="Q728" s="501">
        <v>8.352E-3</v>
      </c>
      <c r="R728" s="194">
        <f t="shared" si="1106"/>
        <v>41.76</v>
      </c>
      <c r="S728" s="194">
        <f t="shared" si="1107"/>
        <v>16.704000000000001</v>
      </c>
      <c r="T728" s="595"/>
      <c r="U728" s="165"/>
      <c r="V728" s="596">
        <f t="shared" si="1108"/>
        <v>25.055999999999997</v>
      </c>
      <c r="W728" s="280">
        <v>5000</v>
      </c>
      <c r="X728" s="500">
        <v>9.0329999999999994E-3</v>
      </c>
      <c r="Y728" s="310">
        <f t="shared" si="1109"/>
        <v>45.164999999999999</v>
      </c>
      <c r="Z728" s="194">
        <f t="shared" si="1110"/>
        <v>18.065999999999999</v>
      </c>
      <c r="AA728" s="80"/>
      <c r="AB728" s="143"/>
      <c r="AC728" s="102">
        <f t="shared" si="1111"/>
        <v>27.099</v>
      </c>
      <c r="AD728" s="280">
        <v>5000</v>
      </c>
      <c r="AE728" s="101">
        <v>9.8230000000000001E-3</v>
      </c>
      <c r="AF728" s="141">
        <f t="shared" si="1112"/>
        <v>49.115000000000002</v>
      </c>
      <c r="AG728" s="194">
        <f t="shared" si="1113"/>
        <v>19.646000000000001</v>
      </c>
      <c r="AH728" s="142"/>
      <c r="AI728" s="143"/>
      <c r="AJ728" s="141">
        <f t="shared" si="1114"/>
        <v>29.469000000000001</v>
      </c>
      <c r="AK728" s="280">
        <v>5000</v>
      </c>
      <c r="AL728" s="99">
        <v>1.1002E-2</v>
      </c>
      <c r="AM728" s="141">
        <f t="shared" si="1115"/>
        <v>55.01</v>
      </c>
      <c r="AN728" s="194">
        <f t="shared" si="1116"/>
        <v>22.004000000000001</v>
      </c>
      <c r="AO728" s="142"/>
      <c r="AP728" s="143"/>
      <c r="AQ728" s="141">
        <f t="shared" si="1117"/>
        <v>33.006</v>
      </c>
      <c r="AR728" s="386">
        <v>5000</v>
      </c>
      <c r="AS728" s="99">
        <v>9.8279999999999999E-3</v>
      </c>
      <c r="AT728" s="141">
        <f t="shared" si="1118"/>
        <v>49.14</v>
      </c>
      <c r="AU728" s="194">
        <f t="shared" si="1119"/>
        <v>19.656000000000002</v>
      </c>
      <c r="AV728" s="223">
        <v>29.48</v>
      </c>
      <c r="AW728" s="143"/>
      <c r="AX728" s="560">
        <f t="shared" si="1120"/>
        <v>3.9999999999977831E-3</v>
      </c>
      <c r="AY728" s="374">
        <v>5000</v>
      </c>
      <c r="AZ728" s="99">
        <v>1.042E-2</v>
      </c>
      <c r="BA728" s="141">
        <f t="shared" si="1121"/>
        <v>52.1</v>
      </c>
      <c r="BB728" s="194">
        <f t="shared" si="1122"/>
        <v>20.840000000000003</v>
      </c>
      <c r="BC728" s="142">
        <v>31.26</v>
      </c>
      <c r="BD728" s="147"/>
      <c r="BE728" s="141">
        <f t="shared" si="1123"/>
        <v>0</v>
      </c>
      <c r="BF728" s="374">
        <v>5000</v>
      </c>
      <c r="BG728" s="332">
        <v>1.1050000000000001E-2</v>
      </c>
      <c r="BH728" s="194">
        <f t="shared" si="1124"/>
        <v>55.250000000000007</v>
      </c>
      <c r="BI728" s="194">
        <f t="shared" si="1125"/>
        <v>22.100000000000005</v>
      </c>
      <c r="BJ728" s="164">
        <v>33.15</v>
      </c>
      <c r="BK728" s="165"/>
      <c r="BL728" s="190">
        <f t="shared" si="1126"/>
        <v>0</v>
      </c>
      <c r="BM728" s="374">
        <v>5000</v>
      </c>
      <c r="BN728" s="332">
        <v>1.189E-2</v>
      </c>
      <c r="BO728" s="194">
        <f t="shared" si="1127"/>
        <v>59.449999999999996</v>
      </c>
      <c r="BP728" s="194">
        <f t="shared" si="1128"/>
        <v>23.78</v>
      </c>
      <c r="BQ728" s="164">
        <v>35.67</v>
      </c>
      <c r="BR728" s="147"/>
      <c r="BS728" s="190">
        <f t="shared" si="1129"/>
        <v>0</v>
      </c>
      <c r="BT728" s="374">
        <v>5000</v>
      </c>
      <c r="BU728" s="332">
        <v>1.2722000000000001E-2</v>
      </c>
      <c r="BV728" s="194">
        <f t="shared" si="1130"/>
        <v>63.610000000000007</v>
      </c>
      <c r="BW728" s="194">
        <f t="shared" si="1131"/>
        <v>25.444000000000003</v>
      </c>
      <c r="BX728" s="164">
        <v>38.165999999999997</v>
      </c>
      <c r="BY728" s="147"/>
      <c r="BZ728" s="190">
        <f t="shared" si="1132"/>
        <v>0</v>
      </c>
      <c r="CA728" s="603">
        <v>5000</v>
      </c>
      <c r="CB728" s="332">
        <v>1.0808999999999999E-2</v>
      </c>
      <c r="CC728" s="194">
        <f t="shared" si="1133"/>
        <v>54.044999999999995</v>
      </c>
      <c r="CD728" s="190">
        <f t="shared" si="1136"/>
        <v>21.617999999999999</v>
      </c>
      <c r="CE728" s="142">
        <v>147.08699999999999</v>
      </c>
      <c r="CF728" s="204"/>
      <c r="CG728" s="208">
        <f t="shared" si="1134"/>
        <v>-114.66</v>
      </c>
      <c r="CH728" s="208"/>
      <c r="CI728" s="208"/>
      <c r="CJ728" s="208"/>
      <c r="CK728" s="208"/>
      <c r="CL728" s="223"/>
      <c r="CM728" s="224"/>
      <c r="CN728" s="208"/>
      <c r="CO728" s="219"/>
      <c r="CP728" s="220">
        <f t="shared" si="1135"/>
        <v>-2.6000000000010459E-2</v>
      </c>
      <c r="CQ728" s="221">
        <v>0</v>
      </c>
      <c r="CR728" s="56"/>
      <c r="CS728" s="228"/>
    </row>
    <row r="729" spans="1:97" s="3" customFormat="1" ht="15" customHeight="1">
      <c r="A729" s="41" t="s">
        <v>1726</v>
      </c>
      <c r="B729" s="6" t="s">
        <v>1715</v>
      </c>
      <c r="C729" s="61" t="s">
        <v>1716</v>
      </c>
      <c r="D729" s="388" t="s">
        <v>1717</v>
      </c>
      <c r="E729" s="234">
        <v>400</v>
      </c>
      <c r="F729" s="234"/>
      <c r="G729" s="51" t="s">
        <v>1718</v>
      </c>
      <c r="H729" s="362" t="s">
        <v>1727</v>
      </c>
      <c r="I729" s="280"/>
      <c r="J729" s="592">
        <v>5.4870000000000002E-2</v>
      </c>
      <c r="K729" s="72">
        <f t="shared" si="1061"/>
        <v>0</v>
      </c>
      <c r="L729" s="194"/>
      <c r="M729" s="80">
        <v>20.190000000000001</v>
      </c>
      <c r="N729" s="147"/>
      <c r="O729" s="75"/>
      <c r="P729" s="280">
        <v>25700</v>
      </c>
      <c r="Q729" s="501">
        <v>8.352E-3</v>
      </c>
      <c r="R729" s="194">
        <f t="shared" si="1106"/>
        <v>214.6464</v>
      </c>
      <c r="S729" s="194">
        <f t="shared" si="1107"/>
        <v>85.858560000000011</v>
      </c>
      <c r="T729" s="595">
        <v>128.79</v>
      </c>
      <c r="U729" s="165"/>
      <c r="V729" s="596">
        <f t="shared" si="1108"/>
        <v>-2.1600000000034925E-3</v>
      </c>
      <c r="W729" s="280">
        <v>25700</v>
      </c>
      <c r="X729" s="500">
        <v>9.0329999999999994E-3</v>
      </c>
      <c r="Y729" s="310">
        <f t="shared" si="1109"/>
        <v>232.14809999999997</v>
      </c>
      <c r="Z729" s="194">
        <f t="shared" ref="Z729:Z733" si="1137">Y729*30%</f>
        <v>69.644429999999986</v>
      </c>
      <c r="AA729" s="80">
        <v>162.51</v>
      </c>
      <c r="AB729" s="143"/>
      <c r="AC729" s="102">
        <f t="shared" si="1111"/>
        <v>-6.329999999991287E-3</v>
      </c>
      <c r="AD729" s="280">
        <v>25700</v>
      </c>
      <c r="AE729" s="101">
        <v>9.8230000000000001E-3</v>
      </c>
      <c r="AF729" s="141">
        <f t="shared" si="1112"/>
        <v>252.4511</v>
      </c>
      <c r="AG729" s="194">
        <f t="shared" ref="AG729:AG733" si="1138">AF729*30%</f>
        <v>75.73532999999999</v>
      </c>
      <c r="AH729" s="142">
        <v>176.72</v>
      </c>
      <c r="AI729" s="143"/>
      <c r="AJ729" s="141">
        <f t="shared" si="1114"/>
        <v>-4.2299999999784177E-3</v>
      </c>
      <c r="AK729" s="280">
        <v>25700</v>
      </c>
      <c r="AL729" s="99">
        <v>1.1002E-2</v>
      </c>
      <c r="AM729" s="141">
        <f t="shared" si="1115"/>
        <v>282.75139999999999</v>
      </c>
      <c r="AN729" s="194">
        <f t="shared" ref="AN729:AN733" si="1139">AM729*30%</f>
        <v>84.825419999999994</v>
      </c>
      <c r="AO729" s="142">
        <v>197.93</v>
      </c>
      <c r="AP729" s="143"/>
      <c r="AQ729" s="141">
        <f t="shared" si="1117"/>
        <v>-4.0200000000254477E-3</v>
      </c>
      <c r="AR729" s="386">
        <v>35700</v>
      </c>
      <c r="AS729" s="99">
        <v>9.8279999999999999E-3</v>
      </c>
      <c r="AT729" s="141">
        <f t="shared" si="1118"/>
        <v>350.8596</v>
      </c>
      <c r="AU729" s="194">
        <f t="shared" ref="AU729:AU733" si="1140">AT729*30%</f>
        <v>105.25788</v>
      </c>
      <c r="AV729" s="142">
        <v>245.6</v>
      </c>
      <c r="AW729" s="143"/>
      <c r="AX729" s="560">
        <f t="shared" si="1120"/>
        <v>1.720000000005939E-3</v>
      </c>
      <c r="AY729" s="374">
        <v>35700</v>
      </c>
      <c r="AZ729" s="99">
        <v>1.042E-2</v>
      </c>
      <c r="BA729" s="141">
        <f t="shared" si="1121"/>
        <v>371.99400000000003</v>
      </c>
      <c r="BB729" s="194">
        <f t="shared" ref="BB729:BB737" si="1141">BA729*30%</f>
        <v>111.59820000000001</v>
      </c>
      <c r="BC729" s="142">
        <v>260.39</v>
      </c>
      <c r="BD729" s="147"/>
      <c r="BE729" s="141">
        <f t="shared" si="1123"/>
        <v>5.8000000000220098E-3</v>
      </c>
      <c r="BF729" s="374">
        <v>35700</v>
      </c>
      <c r="BG729" s="332">
        <v>1.1050000000000001E-2</v>
      </c>
      <c r="BH729" s="194">
        <f t="shared" si="1124"/>
        <v>394.48500000000001</v>
      </c>
      <c r="BI729" s="194">
        <f t="shared" ref="BI729:BI737" si="1142">BH729*30%</f>
        <v>118.3455</v>
      </c>
      <c r="BJ729" s="164">
        <v>276.1395</v>
      </c>
      <c r="BK729" s="165"/>
      <c r="BL729" s="190">
        <f t="shared" si="1126"/>
        <v>0</v>
      </c>
      <c r="BM729" s="374">
        <v>35700</v>
      </c>
      <c r="BN729" s="332">
        <v>1.189E-2</v>
      </c>
      <c r="BO729" s="194">
        <f t="shared" si="1127"/>
        <v>424.47299999999996</v>
      </c>
      <c r="BP729" s="194">
        <f t="shared" ref="BP729:BP737" si="1143">BO729*30%</f>
        <v>127.34189999999998</v>
      </c>
      <c r="BQ729" s="164">
        <v>297.1311</v>
      </c>
      <c r="BR729" s="147"/>
      <c r="BS729" s="190">
        <f t="shared" si="1129"/>
        <v>0</v>
      </c>
      <c r="BT729" s="374">
        <v>35700</v>
      </c>
      <c r="BU729" s="332">
        <v>1.2722000000000001E-2</v>
      </c>
      <c r="BV729" s="194">
        <f t="shared" si="1130"/>
        <v>454.17540000000002</v>
      </c>
      <c r="BW729" s="194">
        <f t="shared" ref="BW729:BW737" si="1144">BV729*30%</f>
        <v>136.25262000000001</v>
      </c>
      <c r="BX729" s="164">
        <v>301.90278000000001</v>
      </c>
      <c r="BY729" s="147"/>
      <c r="BZ729" s="190">
        <v>0</v>
      </c>
      <c r="CA729" s="603">
        <v>40000</v>
      </c>
      <c r="CB729" s="332">
        <v>1.0808999999999999E-2</v>
      </c>
      <c r="CC729" s="194">
        <f t="shared" si="1133"/>
        <v>432.35999999999996</v>
      </c>
      <c r="CD729" s="194">
        <f>CC729*30%</f>
        <v>129.70799999999997</v>
      </c>
      <c r="CE729" s="142">
        <v>302.65199999999999</v>
      </c>
      <c r="CF729" s="204"/>
      <c r="CG729" s="194">
        <f t="shared" si="1134"/>
        <v>0</v>
      </c>
      <c r="CH729" s="194"/>
      <c r="CI729" s="194"/>
      <c r="CJ729" s="194"/>
      <c r="CK729" s="194"/>
      <c r="CL729" s="142"/>
      <c r="CM729" s="218"/>
      <c r="CN729" s="194"/>
      <c r="CO729" s="219"/>
      <c r="CP729" s="220">
        <f t="shared" si="1135"/>
        <v>-9.2199999999706961E-3</v>
      </c>
      <c r="CQ729" s="221">
        <v>0</v>
      </c>
      <c r="CR729" s="56"/>
      <c r="CS729" s="228"/>
    </row>
    <row r="730" spans="1:97" s="3" customFormat="1" ht="15" customHeight="1">
      <c r="A730" s="41" t="s">
        <v>1728</v>
      </c>
      <c r="B730" s="6" t="s">
        <v>1715</v>
      </c>
      <c r="C730" s="61" t="s">
        <v>1716</v>
      </c>
      <c r="D730" s="388" t="s">
        <v>1717</v>
      </c>
      <c r="E730" s="234">
        <v>401</v>
      </c>
      <c r="F730" s="234"/>
      <c r="G730" s="51" t="s">
        <v>1718</v>
      </c>
      <c r="H730" s="589" t="s">
        <v>1729</v>
      </c>
      <c r="I730" s="280"/>
      <c r="J730" s="592">
        <v>5.4870000000000002E-2</v>
      </c>
      <c r="K730" s="72">
        <f t="shared" si="1061"/>
        <v>0</v>
      </c>
      <c r="L730" s="194"/>
      <c r="M730" s="80">
        <v>16.68</v>
      </c>
      <c r="N730" s="147"/>
      <c r="O730" s="75"/>
      <c r="P730" s="280">
        <v>12900</v>
      </c>
      <c r="Q730" s="501">
        <v>8.352E-3</v>
      </c>
      <c r="R730" s="194">
        <f t="shared" si="1106"/>
        <v>107.74080000000001</v>
      </c>
      <c r="S730" s="194">
        <f t="shared" si="1107"/>
        <v>43.096320000000006</v>
      </c>
      <c r="T730" s="595">
        <v>64.64</v>
      </c>
      <c r="U730" s="165"/>
      <c r="V730" s="596">
        <f t="shared" si="1108"/>
        <v>4.4800000000009277E-3</v>
      </c>
      <c r="W730" s="280">
        <v>12900</v>
      </c>
      <c r="X730" s="500">
        <v>9.0329999999999994E-3</v>
      </c>
      <c r="Y730" s="310">
        <f t="shared" si="1109"/>
        <v>116.52569999999999</v>
      </c>
      <c r="Z730" s="194">
        <f t="shared" si="1137"/>
        <v>34.957709999999992</v>
      </c>
      <c r="AA730" s="80">
        <v>81.58</v>
      </c>
      <c r="AB730" s="147"/>
      <c r="AC730" s="102">
        <f t="shared" si="1111"/>
        <v>-1.2010000000003629E-2</v>
      </c>
      <c r="AD730" s="280">
        <v>12900</v>
      </c>
      <c r="AE730" s="101">
        <v>9.8230000000000001E-3</v>
      </c>
      <c r="AF730" s="141">
        <f t="shared" si="1112"/>
        <v>126.7167</v>
      </c>
      <c r="AG730" s="194">
        <f t="shared" si="1138"/>
        <v>38.015009999999997</v>
      </c>
      <c r="AH730" s="142">
        <v>88.71</v>
      </c>
      <c r="AI730" s="143"/>
      <c r="AJ730" s="141">
        <f t="shared" si="1114"/>
        <v>-8.3099999999802776E-3</v>
      </c>
      <c r="AK730" s="280">
        <v>12900</v>
      </c>
      <c r="AL730" s="99">
        <v>1.1002E-2</v>
      </c>
      <c r="AM730" s="141">
        <f t="shared" si="1115"/>
        <v>141.92579999999998</v>
      </c>
      <c r="AN730" s="194">
        <f t="shared" si="1139"/>
        <v>42.577739999999991</v>
      </c>
      <c r="AO730" s="142">
        <v>99.33</v>
      </c>
      <c r="AP730" s="147"/>
      <c r="AQ730" s="141">
        <f t="shared" si="1117"/>
        <v>1.8059999999991305E-2</v>
      </c>
      <c r="AR730" s="386">
        <v>17800</v>
      </c>
      <c r="AS730" s="99">
        <v>9.8279999999999999E-3</v>
      </c>
      <c r="AT730" s="141">
        <f t="shared" si="1118"/>
        <v>174.9384</v>
      </c>
      <c r="AU730" s="194">
        <f t="shared" si="1140"/>
        <v>52.481519999999996</v>
      </c>
      <c r="AV730" s="142">
        <v>122.46</v>
      </c>
      <c r="AW730" s="147"/>
      <c r="AX730" s="560">
        <f t="shared" si="1120"/>
        <v>-3.1199999999813599E-3</v>
      </c>
      <c r="AY730" s="255">
        <v>17800</v>
      </c>
      <c r="AZ730" s="99">
        <v>1.042E-2</v>
      </c>
      <c r="BA730" s="141">
        <f t="shared" si="1121"/>
        <v>185.476</v>
      </c>
      <c r="BB730" s="194">
        <f t="shared" si="1141"/>
        <v>55.642800000000001</v>
      </c>
      <c r="BC730" s="142">
        <v>129.84</v>
      </c>
      <c r="BD730" s="147"/>
      <c r="BE730" s="141">
        <f t="shared" si="1123"/>
        <v>-6.7999999999983629E-3</v>
      </c>
      <c r="BF730" s="255">
        <v>17800</v>
      </c>
      <c r="BG730" s="332">
        <v>1.1050000000000001E-2</v>
      </c>
      <c r="BH730" s="194">
        <f t="shared" si="1124"/>
        <v>196.69000000000003</v>
      </c>
      <c r="BI730" s="194">
        <f t="shared" si="1142"/>
        <v>59.007000000000005</v>
      </c>
      <c r="BJ730" s="164">
        <v>137.68299999999999</v>
      </c>
      <c r="BK730" s="165"/>
      <c r="BL730" s="190">
        <f t="shared" si="1126"/>
        <v>0</v>
      </c>
      <c r="BM730" s="255">
        <v>17800</v>
      </c>
      <c r="BN730" s="332">
        <v>1.189E-2</v>
      </c>
      <c r="BO730" s="194">
        <f t="shared" si="1127"/>
        <v>211.642</v>
      </c>
      <c r="BP730" s="194">
        <f t="shared" si="1143"/>
        <v>63.492599999999996</v>
      </c>
      <c r="BQ730" s="164">
        <v>148.14940000000001</v>
      </c>
      <c r="BR730" s="147"/>
      <c r="BS730" s="190">
        <f t="shared" si="1129"/>
        <v>0</v>
      </c>
      <c r="BT730" s="255">
        <v>17800</v>
      </c>
      <c r="BU730" s="332">
        <v>1.2722000000000001E-2</v>
      </c>
      <c r="BV730" s="194">
        <f t="shared" si="1130"/>
        <v>226.45160000000001</v>
      </c>
      <c r="BW730" s="194">
        <f t="shared" si="1144"/>
        <v>67.935479999999998</v>
      </c>
      <c r="BX730" s="164">
        <v>152.27611999999999</v>
      </c>
      <c r="BY730" s="147"/>
      <c r="BZ730" s="190">
        <v>0</v>
      </c>
      <c r="CA730" s="603">
        <v>20000</v>
      </c>
      <c r="CB730" s="332">
        <v>1.0808999999999999E-2</v>
      </c>
      <c r="CC730" s="194">
        <f t="shared" si="1133"/>
        <v>216.17999999999998</v>
      </c>
      <c r="CD730" s="194">
        <f t="shared" ref="CD730:CD739" si="1145">CC730*30%</f>
        <v>64.853999999999985</v>
      </c>
      <c r="CE730" s="142">
        <v>151.32599999999999</v>
      </c>
      <c r="CF730" s="204"/>
      <c r="CG730" s="194">
        <f t="shared" si="1134"/>
        <v>0</v>
      </c>
      <c r="CH730" s="194"/>
      <c r="CI730" s="194"/>
      <c r="CJ730" s="194"/>
      <c r="CK730" s="194"/>
      <c r="CL730" s="142"/>
      <c r="CM730" s="218"/>
      <c r="CN730" s="194"/>
      <c r="CO730" s="219"/>
      <c r="CP730" s="220">
        <f t="shared" si="1135"/>
        <v>-7.6999999999713964E-3</v>
      </c>
      <c r="CQ730" s="221">
        <v>0</v>
      </c>
      <c r="CR730" s="56"/>
      <c r="CS730" s="228"/>
    </row>
    <row r="731" spans="1:97" s="3" customFormat="1" ht="15" customHeight="1">
      <c r="A731" s="41" t="s">
        <v>1730</v>
      </c>
      <c r="B731" s="6" t="s">
        <v>1715</v>
      </c>
      <c r="C731" s="61" t="s">
        <v>1716</v>
      </c>
      <c r="D731" s="388" t="s">
        <v>1717</v>
      </c>
      <c r="E731" s="234">
        <v>402</v>
      </c>
      <c r="F731" s="234"/>
      <c r="G731" s="51" t="s">
        <v>1718</v>
      </c>
      <c r="H731" s="362" t="s">
        <v>1731</v>
      </c>
      <c r="I731" s="280"/>
      <c r="J731" s="592">
        <v>5.4870000000000002E-2</v>
      </c>
      <c r="K731" s="72">
        <f t="shared" si="1061"/>
        <v>0</v>
      </c>
      <c r="L731" s="194"/>
      <c r="M731" s="80">
        <v>16.68</v>
      </c>
      <c r="N731" s="147"/>
      <c r="O731" s="75"/>
      <c r="P731" s="280">
        <v>12900</v>
      </c>
      <c r="Q731" s="501">
        <v>8.352E-3</v>
      </c>
      <c r="R731" s="194">
        <f t="shared" si="1106"/>
        <v>107.74080000000001</v>
      </c>
      <c r="S731" s="194">
        <f t="shared" si="1107"/>
        <v>43.096320000000006</v>
      </c>
      <c r="T731" s="595">
        <v>64.64</v>
      </c>
      <c r="U731" s="165"/>
      <c r="V731" s="596">
        <f t="shared" si="1108"/>
        <v>4.4800000000009277E-3</v>
      </c>
      <c r="W731" s="280">
        <v>12900</v>
      </c>
      <c r="X731" s="500">
        <v>9.0329999999999994E-3</v>
      </c>
      <c r="Y731" s="310">
        <f t="shared" si="1109"/>
        <v>116.52569999999999</v>
      </c>
      <c r="Z731" s="194">
        <f t="shared" si="1137"/>
        <v>34.957709999999992</v>
      </c>
      <c r="AA731" s="80">
        <v>81.58</v>
      </c>
      <c r="AB731" s="147"/>
      <c r="AC731" s="102">
        <f t="shared" si="1111"/>
        <v>-1.2010000000003629E-2</v>
      </c>
      <c r="AD731" s="280">
        <v>12900</v>
      </c>
      <c r="AE731" s="101">
        <v>9.8230000000000001E-3</v>
      </c>
      <c r="AF731" s="141">
        <f t="shared" si="1112"/>
        <v>126.7167</v>
      </c>
      <c r="AG731" s="194">
        <f t="shared" si="1138"/>
        <v>38.015009999999997</v>
      </c>
      <c r="AH731" s="142">
        <v>88.7</v>
      </c>
      <c r="AI731" s="143"/>
      <c r="AJ731" s="141">
        <f t="shared" si="1114"/>
        <v>1.6900000000106274E-3</v>
      </c>
      <c r="AK731" s="280">
        <v>12900</v>
      </c>
      <c r="AL731" s="99">
        <v>1.1002E-2</v>
      </c>
      <c r="AM731" s="141">
        <f t="shared" si="1115"/>
        <v>141.92579999999998</v>
      </c>
      <c r="AN731" s="194">
        <f t="shared" si="1139"/>
        <v>42.577739999999991</v>
      </c>
      <c r="AO731" s="142">
        <v>99.33</v>
      </c>
      <c r="AP731" s="147"/>
      <c r="AQ731" s="141">
        <f t="shared" si="1117"/>
        <v>1.8059999999991305E-2</v>
      </c>
      <c r="AR731" s="386">
        <v>17800</v>
      </c>
      <c r="AS731" s="99">
        <v>9.8279999999999999E-3</v>
      </c>
      <c r="AT731" s="141">
        <f t="shared" si="1118"/>
        <v>174.9384</v>
      </c>
      <c r="AU731" s="194">
        <f t="shared" si="1140"/>
        <v>52.481519999999996</v>
      </c>
      <c r="AV731" s="142">
        <v>122.46</v>
      </c>
      <c r="AW731" s="147"/>
      <c r="AX731" s="560">
        <f t="shared" si="1120"/>
        <v>-3.1199999999813599E-3</v>
      </c>
      <c r="AY731" s="374">
        <v>17800</v>
      </c>
      <c r="AZ731" s="99">
        <v>1.042E-2</v>
      </c>
      <c r="BA731" s="141">
        <f t="shared" si="1121"/>
        <v>185.476</v>
      </c>
      <c r="BB731" s="194">
        <f t="shared" si="1141"/>
        <v>55.642800000000001</v>
      </c>
      <c r="BC731" s="142">
        <v>129.84</v>
      </c>
      <c r="BD731" s="147"/>
      <c r="BE731" s="141">
        <f t="shared" si="1123"/>
        <v>-6.7999999999983629E-3</v>
      </c>
      <c r="BF731" s="374">
        <v>17800</v>
      </c>
      <c r="BG731" s="332">
        <v>1.1050000000000001E-2</v>
      </c>
      <c r="BH731" s="194">
        <f t="shared" si="1124"/>
        <v>196.69000000000003</v>
      </c>
      <c r="BI731" s="194">
        <f t="shared" si="1142"/>
        <v>59.007000000000005</v>
      </c>
      <c r="BJ731" s="164">
        <v>137.68299999999999</v>
      </c>
      <c r="BK731" s="165"/>
      <c r="BL731" s="190">
        <f t="shared" si="1126"/>
        <v>0</v>
      </c>
      <c r="BM731" s="374">
        <v>17800</v>
      </c>
      <c r="BN731" s="332">
        <v>1.189E-2</v>
      </c>
      <c r="BO731" s="194">
        <f t="shared" si="1127"/>
        <v>211.642</v>
      </c>
      <c r="BP731" s="194">
        <f t="shared" si="1143"/>
        <v>63.492599999999996</v>
      </c>
      <c r="BQ731" s="164">
        <v>148.14940000000001</v>
      </c>
      <c r="BR731" s="147"/>
      <c r="BS731" s="190">
        <f t="shared" si="1129"/>
        <v>0</v>
      </c>
      <c r="BT731" s="374">
        <v>17800</v>
      </c>
      <c r="BU731" s="332">
        <v>1.2722000000000001E-2</v>
      </c>
      <c r="BV731" s="194">
        <f t="shared" si="1130"/>
        <v>226.45160000000001</v>
      </c>
      <c r="BW731" s="194">
        <f t="shared" si="1144"/>
        <v>67.935479999999998</v>
      </c>
      <c r="BX731" s="164">
        <v>152.21611999999999</v>
      </c>
      <c r="BY731" s="147"/>
      <c r="BZ731" s="190">
        <v>0</v>
      </c>
      <c r="CA731" s="603">
        <v>20000</v>
      </c>
      <c r="CB731" s="332">
        <v>1.0808999999999999E-2</v>
      </c>
      <c r="CC731" s="194">
        <f t="shared" si="1133"/>
        <v>216.17999999999998</v>
      </c>
      <c r="CD731" s="194">
        <f t="shared" si="1145"/>
        <v>64.853999999999985</v>
      </c>
      <c r="CE731" s="142">
        <v>151.32599999999999</v>
      </c>
      <c r="CF731" s="204"/>
      <c r="CG731" s="194">
        <f t="shared" si="1134"/>
        <v>0</v>
      </c>
      <c r="CH731" s="194"/>
      <c r="CI731" s="194"/>
      <c r="CJ731" s="194"/>
      <c r="CK731" s="194"/>
      <c r="CL731" s="142"/>
      <c r="CM731" s="218"/>
      <c r="CN731" s="194"/>
      <c r="CO731" s="219"/>
      <c r="CP731" s="220">
        <f t="shared" si="1135"/>
        <v>2.3000000000195087E-3</v>
      </c>
      <c r="CQ731" s="221">
        <v>0</v>
      </c>
      <c r="CR731" s="56"/>
      <c r="CS731" s="228"/>
    </row>
    <row r="732" spans="1:97" s="3" customFormat="1" ht="15" customHeight="1">
      <c r="A732" s="41" t="s">
        <v>1732</v>
      </c>
      <c r="B732" s="6" t="s">
        <v>1715</v>
      </c>
      <c r="C732" s="61" t="s">
        <v>1716</v>
      </c>
      <c r="D732" s="388" t="s">
        <v>1717</v>
      </c>
      <c r="E732" s="234">
        <v>403</v>
      </c>
      <c r="F732" s="234"/>
      <c r="G732" s="51" t="s">
        <v>1718</v>
      </c>
      <c r="H732" s="362" t="s">
        <v>1733</v>
      </c>
      <c r="I732" s="280"/>
      <c r="J732" s="592">
        <v>5.4870000000000002E-2</v>
      </c>
      <c r="K732" s="72">
        <f t="shared" si="1061"/>
        <v>0</v>
      </c>
      <c r="L732" s="194"/>
      <c r="M732" s="80">
        <v>20.190000000000001</v>
      </c>
      <c r="N732" s="147"/>
      <c r="O732" s="75"/>
      <c r="P732" s="280">
        <v>25700</v>
      </c>
      <c r="Q732" s="501">
        <v>8.352E-3</v>
      </c>
      <c r="R732" s="194">
        <f t="shared" si="1106"/>
        <v>214.6464</v>
      </c>
      <c r="S732" s="194">
        <f t="shared" si="1107"/>
        <v>85.858560000000011</v>
      </c>
      <c r="T732" s="595">
        <v>128.79</v>
      </c>
      <c r="U732" s="165"/>
      <c r="V732" s="596">
        <f t="shared" si="1108"/>
        <v>-2.1600000000034925E-3</v>
      </c>
      <c r="W732" s="280">
        <v>25700</v>
      </c>
      <c r="X732" s="500">
        <v>9.0329999999999994E-3</v>
      </c>
      <c r="Y732" s="310">
        <f t="shared" si="1109"/>
        <v>232.14809999999997</v>
      </c>
      <c r="Z732" s="194">
        <f t="shared" si="1137"/>
        <v>69.644429999999986</v>
      </c>
      <c r="AA732" s="80">
        <v>162.51</v>
      </c>
      <c r="AB732" s="147"/>
      <c r="AC732" s="102">
        <f t="shared" si="1111"/>
        <v>-6.329999999991287E-3</v>
      </c>
      <c r="AD732" s="280">
        <v>25700</v>
      </c>
      <c r="AE732" s="101">
        <v>9.8230000000000001E-3</v>
      </c>
      <c r="AF732" s="141">
        <f t="shared" si="1112"/>
        <v>252.4511</v>
      </c>
      <c r="AG732" s="194">
        <f t="shared" si="1138"/>
        <v>75.73532999999999</v>
      </c>
      <c r="AH732" s="142">
        <v>176.72</v>
      </c>
      <c r="AI732" s="143"/>
      <c r="AJ732" s="141">
        <f t="shared" si="1114"/>
        <v>-4.2299999999784177E-3</v>
      </c>
      <c r="AK732" s="280">
        <v>25700</v>
      </c>
      <c r="AL732" s="99">
        <v>1.1002E-2</v>
      </c>
      <c r="AM732" s="141">
        <f t="shared" si="1115"/>
        <v>282.75139999999999</v>
      </c>
      <c r="AN732" s="194">
        <f t="shared" si="1139"/>
        <v>84.825419999999994</v>
      </c>
      <c r="AO732" s="142">
        <v>197.93</v>
      </c>
      <c r="AP732" s="147"/>
      <c r="AQ732" s="141">
        <f t="shared" si="1117"/>
        <v>-4.0200000000254477E-3</v>
      </c>
      <c r="AR732" s="386">
        <v>35700</v>
      </c>
      <c r="AS732" s="99">
        <v>9.8279999999999999E-3</v>
      </c>
      <c r="AT732" s="141">
        <f t="shared" si="1118"/>
        <v>350.8596</v>
      </c>
      <c r="AU732" s="194">
        <f t="shared" si="1140"/>
        <v>105.25788</v>
      </c>
      <c r="AV732" s="142">
        <v>245.6</v>
      </c>
      <c r="AW732" s="147"/>
      <c r="AX732" s="560">
        <f t="shared" si="1120"/>
        <v>1.720000000005939E-3</v>
      </c>
      <c r="AY732" s="374">
        <v>35700</v>
      </c>
      <c r="AZ732" s="99">
        <v>1.042E-2</v>
      </c>
      <c r="BA732" s="141">
        <f t="shared" si="1121"/>
        <v>371.99400000000003</v>
      </c>
      <c r="BB732" s="194">
        <f t="shared" si="1141"/>
        <v>111.59820000000001</v>
      </c>
      <c r="BC732" s="142">
        <v>260.39</v>
      </c>
      <c r="BD732" s="147"/>
      <c r="BE732" s="141">
        <f t="shared" si="1123"/>
        <v>5.8000000000220098E-3</v>
      </c>
      <c r="BF732" s="374">
        <v>35700</v>
      </c>
      <c r="BG732" s="332">
        <v>1.1050000000000001E-2</v>
      </c>
      <c r="BH732" s="194">
        <f t="shared" si="1124"/>
        <v>394.48500000000001</v>
      </c>
      <c r="BI732" s="194">
        <f t="shared" si="1142"/>
        <v>118.3455</v>
      </c>
      <c r="BJ732" s="164">
        <v>276.1395</v>
      </c>
      <c r="BK732" s="165"/>
      <c r="BL732" s="190">
        <f t="shared" si="1126"/>
        <v>0</v>
      </c>
      <c r="BM732" s="374">
        <v>35700</v>
      </c>
      <c r="BN732" s="332">
        <v>1.189E-2</v>
      </c>
      <c r="BO732" s="194">
        <f t="shared" si="1127"/>
        <v>424.47299999999996</v>
      </c>
      <c r="BP732" s="194">
        <f t="shared" si="1143"/>
        <v>127.34189999999998</v>
      </c>
      <c r="BQ732" s="164">
        <v>297.1311</v>
      </c>
      <c r="BR732" s="147"/>
      <c r="BS732" s="190">
        <f t="shared" si="1129"/>
        <v>0</v>
      </c>
      <c r="BT732" s="374">
        <v>35700</v>
      </c>
      <c r="BU732" s="332">
        <v>1.2722000000000001E-2</v>
      </c>
      <c r="BV732" s="194">
        <f t="shared" si="1130"/>
        <v>454.17540000000002</v>
      </c>
      <c r="BW732" s="194">
        <f t="shared" si="1144"/>
        <v>136.25262000000001</v>
      </c>
      <c r="BX732" s="164">
        <v>304.00277999999997</v>
      </c>
      <c r="BY732" s="147"/>
      <c r="BZ732" s="190">
        <v>0</v>
      </c>
      <c r="CA732" s="603">
        <v>40000</v>
      </c>
      <c r="CB732" s="332">
        <v>1.0808999999999999E-2</v>
      </c>
      <c r="CC732" s="194">
        <f t="shared" si="1133"/>
        <v>432.35999999999996</v>
      </c>
      <c r="CD732" s="194">
        <f t="shared" si="1145"/>
        <v>129.70799999999997</v>
      </c>
      <c r="CE732" s="142">
        <v>302.65199999999999</v>
      </c>
      <c r="CF732" s="204"/>
      <c r="CG732" s="194">
        <f t="shared" si="1134"/>
        <v>0</v>
      </c>
      <c r="CH732" s="194"/>
      <c r="CI732" s="194"/>
      <c r="CJ732" s="194"/>
      <c r="CK732" s="194"/>
      <c r="CL732" s="142"/>
      <c r="CM732" s="218"/>
      <c r="CN732" s="194"/>
      <c r="CO732" s="219"/>
      <c r="CP732" s="220">
        <f t="shared" si="1135"/>
        <v>-9.2199999999706961E-3</v>
      </c>
      <c r="CQ732" s="221">
        <v>0</v>
      </c>
      <c r="CR732" s="56"/>
      <c r="CS732" s="228"/>
    </row>
    <row r="733" spans="1:97" s="3" customFormat="1" ht="15" customHeight="1">
      <c r="A733" s="41" t="s">
        <v>1734</v>
      </c>
      <c r="B733" s="6" t="s">
        <v>1715</v>
      </c>
      <c r="C733" s="61" t="s">
        <v>1716</v>
      </c>
      <c r="D733" s="388" t="s">
        <v>1717</v>
      </c>
      <c r="E733" s="234">
        <v>404</v>
      </c>
      <c r="F733" s="234"/>
      <c r="G733" s="51" t="s">
        <v>1718</v>
      </c>
      <c r="H733" s="362" t="s">
        <v>1735</v>
      </c>
      <c r="I733" s="280"/>
      <c r="J733" s="592">
        <v>5.4870000000000002E-2</v>
      </c>
      <c r="K733" s="72">
        <f t="shared" si="1061"/>
        <v>0</v>
      </c>
      <c r="L733" s="194"/>
      <c r="M733" s="80">
        <v>29.85</v>
      </c>
      <c r="N733" s="147"/>
      <c r="O733" s="75"/>
      <c r="P733" s="280">
        <v>45000</v>
      </c>
      <c r="Q733" s="501">
        <v>8.352E-3</v>
      </c>
      <c r="R733" s="194">
        <f t="shared" si="1106"/>
        <v>375.84</v>
      </c>
      <c r="S733" s="194">
        <f t="shared" si="1107"/>
        <v>150.33599999999998</v>
      </c>
      <c r="T733" s="595">
        <v>225.5</v>
      </c>
      <c r="U733" s="165"/>
      <c r="V733" s="596">
        <f t="shared" si="1108"/>
        <v>3.9999999999906777E-3</v>
      </c>
      <c r="W733" s="280">
        <v>45000</v>
      </c>
      <c r="X733" s="500">
        <v>9.0329999999999994E-3</v>
      </c>
      <c r="Y733" s="310">
        <f t="shared" si="1109"/>
        <v>406.48499999999996</v>
      </c>
      <c r="Z733" s="194">
        <f t="shared" si="1137"/>
        <v>121.94549999999998</v>
      </c>
      <c r="AA733" s="80">
        <v>284.54000000000002</v>
      </c>
      <c r="AB733" s="147"/>
      <c r="AC733" s="102">
        <f t="shared" si="1111"/>
        <v>-5.0000000004501999E-4</v>
      </c>
      <c r="AD733" s="280">
        <v>45000</v>
      </c>
      <c r="AE733" s="101">
        <v>9.8230000000000001E-3</v>
      </c>
      <c r="AF733" s="141">
        <f t="shared" si="1112"/>
        <v>442.03500000000003</v>
      </c>
      <c r="AG733" s="194">
        <f t="shared" si="1138"/>
        <v>132.6105</v>
      </c>
      <c r="AH733" s="142">
        <v>309.42</v>
      </c>
      <c r="AI733" s="143"/>
      <c r="AJ733" s="141">
        <f t="shared" si="1114"/>
        <v>4.500000000007276E-3</v>
      </c>
      <c r="AK733" s="280">
        <v>45000</v>
      </c>
      <c r="AL733" s="99">
        <v>1.1002E-2</v>
      </c>
      <c r="AM733" s="141">
        <f t="shared" si="1115"/>
        <v>495.09</v>
      </c>
      <c r="AN733" s="194">
        <f t="shared" si="1139"/>
        <v>148.52699999999999</v>
      </c>
      <c r="AO733" s="142">
        <v>346.56</v>
      </c>
      <c r="AP733" s="147"/>
      <c r="AQ733" s="141">
        <f t="shared" si="1117"/>
        <v>2.9999999999859028E-3</v>
      </c>
      <c r="AR733" s="386">
        <v>50000</v>
      </c>
      <c r="AS733" s="99">
        <v>9.8279999999999999E-3</v>
      </c>
      <c r="AT733" s="141">
        <f t="shared" si="1118"/>
        <v>491.4</v>
      </c>
      <c r="AU733" s="194">
        <f t="shared" si="1140"/>
        <v>147.41999999999999</v>
      </c>
      <c r="AV733" s="142">
        <v>343.98</v>
      </c>
      <c r="AW733" s="147"/>
      <c r="AX733" s="560">
        <f t="shared" si="1120"/>
        <v>0</v>
      </c>
      <c r="AY733" s="255">
        <v>50000</v>
      </c>
      <c r="AZ733" s="99">
        <v>1.042E-2</v>
      </c>
      <c r="BA733" s="141">
        <f t="shared" si="1121"/>
        <v>521</v>
      </c>
      <c r="BB733" s="194">
        <f t="shared" si="1141"/>
        <v>156.29999999999998</v>
      </c>
      <c r="BC733" s="142">
        <v>364.7</v>
      </c>
      <c r="BD733" s="147"/>
      <c r="BE733" s="141">
        <f t="shared" si="1123"/>
        <v>0</v>
      </c>
      <c r="BF733" s="255">
        <v>50000</v>
      </c>
      <c r="BG733" s="332">
        <v>1.1050000000000001E-2</v>
      </c>
      <c r="BH733" s="194">
        <f t="shared" si="1124"/>
        <v>552.5</v>
      </c>
      <c r="BI733" s="194">
        <f t="shared" si="1142"/>
        <v>165.75</v>
      </c>
      <c r="BJ733" s="164">
        <v>386.75</v>
      </c>
      <c r="BK733" s="165"/>
      <c r="BL733" s="190">
        <f t="shared" si="1126"/>
        <v>0</v>
      </c>
      <c r="BM733" s="255">
        <v>50000</v>
      </c>
      <c r="BN733" s="332">
        <v>1.189E-2</v>
      </c>
      <c r="BO733" s="194">
        <f t="shared" si="1127"/>
        <v>594.5</v>
      </c>
      <c r="BP733" s="194">
        <f t="shared" si="1143"/>
        <v>178.35</v>
      </c>
      <c r="BQ733" s="164">
        <v>416.15</v>
      </c>
      <c r="BR733" s="147"/>
      <c r="BS733" s="190">
        <f t="shared" si="1129"/>
        <v>0</v>
      </c>
      <c r="BT733" s="255">
        <v>50000</v>
      </c>
      <c r="BU733" s="332">
        <v>1.2722000000000001E-2</v>
      </c>
      <c r="BV733" s="194">
        <f t="shared" si="1130"/>
        <v>636.1</v>
      </c>
      <c r="BW733" s="194">
        <f t="shared" si="1144"/>
        <v>190.83</v>
      </c>
      <c r="BX733" s="164">
        <v>425.83</v>
      </c>
      <c r="BY733" s="147"/>
      <c r="BZ733" s="190">
        <v>0</v>
      </c>
      <c r="CA733" s="603">
        <v>55000</v>
      </c>
      <c r="CB733" s="332">
        <v>1.0808999999999999E-2</v>
      </c>
      <c r="CC733" s="194">
        <f t="shared" si="1133"/>
        <v>594.495</v>
      </c>
      <c r="CD733" s="194">
        <f t="shared" si="1145"/>
        <v>178.3485</v>
      </c>
      <c r="CE733" s="142">
        <v>416.1465</v>
      </c>
      <c r="CF733" s="204"/>
      <c r="CG733" s="194">
        <f t="shared" si="1134"/>
        <v>0</v>
      </c>
      <c r="CH733" s="194"/>
      <c r="CI733" s="194"/>
      <c r="CJ733" s="194"/>
      <c r="CK733" s="194"/>
      <c r="CL733" s="142"/>
      <c r="CM733" s="218"/>
      <c r="CN733" s="194"/>
      <c r="CO733" s="219"/>
      <c r="CP733" s="220">
        <f t="shared" si="1135"/>
        <v>1.0999999999938836E-2</v>
      </c>
      <c r="CQ733" s="221">
        <v>0</v>
      </c>
      <c r="CR733" s="56"/>
      <c r="CS733" s="228"/>
    </row>
    <row r="734" spans="1:97" s="3" customFormat="1" ht="15" customHeight="1">
      <c r="A734" s="41" t="s">
        <v>1736</v>
      </c>
      <c r="B734" s="41" t="s">
        <v>206</v>
      </c>
      <c r="C734" s="61" t="s">
        <v>1716</v>
      </c>
      <c r="D734" s="388" t="s">
        <v>1717</v>
      </c>
      <c r="E734" s="55">
        <v>480</v>
      </c>
      <c r="F734" s="55"/>
      <c r="G734" s="239" t="s">
        <v>45</v>
      </c>
      <c r="H734" s="590" t="s">
        <v>1737</v>
      </c>
      <c r="I734" s="593"/>
      <c r="J734" s="592">
        <v>5.4870000000000002E-2</v>
      </c>
      <c r="K734" s="72">
        <v>0</v>
      </c>
      <c r="L734" s="194"/>
      <c r="M734" s="80"/>
      <c r="N734" s="147"/>
      <c r="O734" s="75">
        <f>K734-L734-M734</f>
        <v>0</v>
      </c>
      <c r="P734" s="593">
        <v>32300</v>
      </c>
      <c r="Q734" s="501">
        <v>8.352E-3</v>
      </c>
      <c r="R734" s="194">
        <f t="shared" si="1106"/>
        <v>269.76960000000003</v>
      </c>
      <c r="S734" s="194">
        <f t="shared" ref="S734:S737" si="1146">R734*30%</f>
        <v>80.930880000000002</v>
      </c>
      <c r="T734" s="595"/>
      <c r="U734" s="165"/>
      <c r="V734" s="597">
        <f t="shared" si="1108"/>
        <v>188.83872000000002</v>
      </c>
      <c r="W734" s="593">
        <v>32300</v>
      </c>
      <c r="X734" s="500">
        <v>9.0329999999999994E-3</v>
      </c>
      <c r="Y734" s="310">
        <f t="shared" si="1109"/>
        <v>291.76589999999999</v>
      </c>
      <c r="Z734" s="194">
        <f t="shared" ref="Z734:Z737" si="1147">Y734*30%</f>
        <v>87.529769999999999</v>
      </c>
      <c r="AA734" s="80"/>
      <c r="AB734" s="143"/>
      <c r="AC734" s="102">
        <f t="shared" si="1111"/>
        <v>204.23613</v>
      </c>
      <c r="AD734" s="593">
        <v>32300</v>
      </c>
      <c r="AE734" s="101">
        <v>9.8230000000000001E-3</v>
      </c>
      <c r="AF734" s="141">
        <f t="shared" si="1112"/>
        <v>317.28289999999998</v>
      </c>
      <c r="AG734" s="194">
        <f t="shared" ref="AG734:AG737" si="1148">AF734*30%</f>
        <v>95.184869999999989</v>
      </c>
      <c r="AH734" s="142"/>
      <c r="AI734" s="143"/>
      <c r="AJ734" s="141">
        <f t="shared" si="1114"/>
        <v>222.09802999999999</v>
      </c>
      <c r="AK734" s="593">
        <v>32300</v>
      </c>
      <c r="AL734" s="99">
        <v>1.1002E-2</v>
      </c>
      <c r="AM734" s="141">
        <f t="shared" si="1115"/>
        <v>355.3646</v>
      </c>
      <c r="AN734" s="194">
        <f t="shared" ref="AN734:AN737" si="1149">AM734*30%</f>
        <v>106.60938</v>
      </c>
      <c r="AO734" s="142"/>
      <c r="AP734" s="147"/>
      <c r="AQ734" s="141">
        <f t="shared" si="1117"/>
        <v>248.75522000000001</v>
      </c>
      <c r="AR734" s="351">
        <v>40000</v>
      </c>
      <c r="AS734" s="99">
        <v>9.8279999999999999E-3</v>
      </c>
      <c r="AT734" s="141">
        <f t="shared" si="1118"/>
        <v>393.12</v>
      </c>
      <c r="AU734" s="194">
        <f t="shared" ref="AU734:AU737" si="1150">AT734*30%</f>
        <v>117.93599999999999</v>
      </c>
      <c r="AV734" s="142"/>
      <c r="AW734" s="147"/>
      <c r="AX734" s="560">
        <f t="shared" si="1120"/>
        <v>275.18400000000003</v>
      </c>
      <c r="AY734" s="255">
        <v>40000</v>
      </c>
      <c r="AZ734" s="99">
        <v>1.042E-2</v>
      </c>
      <c r="BA734" s="141">
        <f t="shared" si="1121"/>
        <v>416.8</v>
      </c>
      <c r="BB734" s="194">
        <f t="shared" si="1141"/>
        <v>125.03999999999999</v>
      </c>
      <c r="BC734" s="142"/>
      <c r="BD734" s="147"/>
      <c r="BE734" s="141">
        <f t="shared" si="1123"/>
        <v>291.76</v>
      </c>
      <c r="BF734" s="255">
        <v>40000</v>
      </c>
      <c r="BG734" s="332">
        <v>1.1050000000000001E-2</v>
      </c>
      <c r="BH734" s="194">
        <f t="shared" si="1124"/>
        <v>442.00000000000006</v>
      </c>
      <c r="BI734" s="194">
        <f t="shared" si="1142"/>
        <v>132.60000000000002</v>
      </c>
      <c r="BJ734" s="164">
        <v>309.39999999999998</v>
      </c>
      <c r="BK734" s="165"/>
      <c r="BL734" s="190">
        <f t="shared" si="1126"/>
        <v>0</v>
      </c>
      <c r="BM734" s="255">
        <v>40000</v>
      </c>
      <c r="BN734" s="332">
        <v>1.189E-2</v>
      </c>
      <c r="BO734" s="194">
        <f t="shared" si="1127"/>
        <v>475.59999999999997</v>
      </c>
      <c r="BP734" s="194">
        <f t="shared" si="1143"/>
        <v>142.67999999999998</v>
      </c>
      <c r="BQ734" s="164">
        <v>332.92</v>
      </c>
      <c r="BR734" s="147"/>
      <c r="BS734" s="190">
        <f t="shared" si="1129"/>
        <v>0</v>
      </c>
      <c r="BT734" s="255">
        <v>40000</v>
      </c>
      <c r="BU734" s="332">
        <v>1.2722000000000001E-2</v>
      </c>
      <c r="BV734" s="194">
        <f t="shared" si="1130"/>
        <v>508.88000000000005</v>
      </c>
      <c r="BW734" s="194">
        <f t="shared" si="1144"/>
        <v>152.66400000000002</v>
      </c>
      <c r="BX734" s="164">
        <v>356.21600000000001</v>
      </c>
      <c r="BY734" s="147"/>
      <c r="BZ734" s="190">
        <f t="shared" ref="BZ734:BZ736" si="1151">BV734-BW734-BX734</f>
        <v>0</v>
      </c>
      <c r="CA734" s="220">
        <v>50000</v>
      </c>
      <c r="CB734" s="332">
        <v>1.0808999999999999E-2</v>
      </c>
      <c r="CC734" s="194">
        <f t="shared" si="1133"/>
        <v>540.44999999999993</v>
      </c>
      <c r="CD734" s="194">
        <f t="shared" si="1145"/>
        <v>162.13499999999996</v>
      </c>
      <c r="CE734" s="142">
        <v>1809.1849999999999</v>
      </c>
      <c r="CF734" s="204">
        <v>1809.19</v>
      </c>
      <c r="CG734" s="208">
        <f t="shared" si="1134"/>
        <v>-1430.87</v>
      </c>
      <c r="CH734" s="208"/>
      <c r="CI734" s="208"/>
      <c r="CJ734" s="208"/>
      <c r="CK734" s="208"/>
      <c r="CL734" s="223"/>
      <c r="CM734" s="224"/>
      <c r="CN734" s="208"/>
      <c r="CO734" s="219"/>
      <c r="CP734" s="220">
        <f t="shared" si="1135"/>
        <v>2.1000000001549779E-3</v>
      </c>
      <c r="CQ734" s="221">
        <v>0</v>
      </c>
      <c r="CR734" s="56"/>
    </row>
    <row r="735" spans="1:97" s="3" customFormat="1" ht="15" customHeight="1">
      <c r="A735" s="41" t="s">
        <v>1738</v>
      </c>
      <c r="B735" s="41" t="s">
        <v>206</v>
      </c>
      <c r="C735" s="61" t="s">
        <v>1716</v>
      </c>
      <c r="D735" s="388" t="s">
        <v>1717</v>
      </c>
      <c r="E735" s="55">
        <v>483</v>
      </c>
      <c r="F735" s="55"/>
      <c r="G735" s="239" t="s">
        <v>45</v>
      </c>
      <c r="H735" s="590" t="s">
        <v>1739</v>
      </c>
      <c r="I735" s="593"/>
      <c r="J735" s="592">
        <v>5.4870000000000002E-2</v>
      </c>
      <c r="K735" s="72">
        <f t="shared" ref="K735:K743" si="1152">I735*J735</f>
        <v>0</v>
      </c>
      <c r="L735" s="194"/>
      <c r="M735" s="80"/>
      <c r="N735" s="147"/>
      <c r="O735" s="75"/>
      <c r="P735" s="593">
        <v>32500</v>
      </c>
      <c r="Q735" s="501">
        <v>8.352E-3</v>
      </c>
      <c r="R735" s="194">
        <f t="shared" si="1106"/>
        <v>271.44</v>
      </c>
      <c r="S735" s="194">
        <f t="shared" si="1146"/>
        <v>81.432000000000002</v>
      </c>
      <c r="T735" s="595"/>
      <c r="U735" s="165"/>
      <c r="V735" s="596">
        <f t="shared" si="1108"/>
        <v>190.00799999999998</v>
      </c>
      <c r="W735" s="593">
        <v>32500</v>
      </c>
      <c r="X735" s="500">
        <v>9.0329999999999994E-3</v>
      </c>
      <c r="Y735" s="310">
        <f t="shared" si="1109"/>
        <v>293.57249999999999</v>
      </c>
      <c r="Z735" s="194">
        <f t="shared" si="1147"/>
        <v>88.071749999999994</v>
      </c>
      <c r="AA735" s="80"/>
      <c r="AB735" s="143"/>
      <c r="AC735" s="102">
        <f t="shared" si="1111"/>
        <v>205.50074999999998</v>
      </c>
      <c r="AD735" s="593">
        <v>32500</v>
      </c>
      <c r="AE735" s="101">
        <v>9.8230000000000001E-3</v>
      </c>
      <c r="AF735" s="141">
        <f t="shared" si="1112"/>
        <v>319.2475</v>
      </c>
      <c r="AG735" s="194">
        <f t="shared" si="1148"/>
        <v>95.774249999999995</v>
      </c>
      <c r="AH735" s="142"/>
      <c r="AI735" s="143"/>
      <c r="AJ735" s="141">
        <f t="shared" si="1114"/>
        <v>223.47325000000001</v>
      </c>
      <c r="AK735" s="593">
        <v>32500</v>
      </c>
      <c r="AL735" s="99">
        <v>1.1002E-2</v>
      </c>
      <c r="AM735" s="141">
        <f t="shared" si="1115"/>
        <v>357.565</v>
      </c>
      <c r="AN735" s="194">
        <f t="shared" si="1149"/>
        <v>107.26949999999999</v>
      </c>
      <c r="AO735" s="142"/>
      <c r="AP735" s="147"/>
      <c r="AQ735" s="141">
        <f t="shared" si="1117"/>
        <v>250.2955</v>
      </c>
      <c r="AR735" s="351">
        <v>40000</v>
      </c>
      <c r="AS735" s="99">
        <v>9.8279999999999999E-3</v>
      </c>
      <c r="AT735" s="141">
        <f t="shared" si="1118"/>
        <v>393.12</v>
      </c>
      <c r="AU735" s="194">
        <f t="shared" si="1150"/>
        <v>117.93599999999999</v>
      </c>
      <c r="AV735" s="142"/>
      <c r="AW735" s="147"/>
      <c r="AX735" s="560">
        <f t="shared" si="1120"/>
        <v>275.18400000000003</v>
      </c>
      <c r="AY735" s="255">
        <v>40000</v>
      </c>
      <c r="AZ735" s="99">
        <v>1.042E-2</v>
      </c>
      <c r="BA735" s="141">
        <f t="shared" si="1121"/>
        <v>416.8</v>
      </c>
      <c r="BB735" s="194">
        <f t="shared" si="1141"/>
        <v>125.03999999999999</v>
      </c>
      <c r="BC735" s="142"/>
      <c r="BD735" s="147"/>
      <c r="BE735" s="141">
        <f t="shared" si="1123"/>
        <v>291.76</v>
      </c>
      <c r="BF735" s="255">
        <v>40000</v>
      </c>
      <c r="BG735" s="332">
        <v>1.1050000000000001E-2</v>
      </c>
      <c r="BH735" s="194">
        <f t="shared" si="1124"/>
        <v>442.00000000000006</v>
      </c>
      <c r="BI735" s="194">
        <f t="shared" si="1142"/>
        <v>132.60000000000002</v>
      </c>
      <c r="BJ735" s="164">
        <v>309.39999999999998</v>
      </c>
      <c r="BK735" s="165"/>
      <c r="BL735" s="190">
        <f t="shared" si="1126"/>
        <v>0</v>
      </c>
      <c r="BM735" s="255">
        <v>40000</v>
      </c>
      <c r="BN735" s="332">
        <v>1.189E-2</v>
      </c>
      <c r="BO735" s="194">
        <f t="shared" si="1127"/>
        <v>475.59999999999997</v>
      </c>
      <c r="BP735" s="194">
        <f t="shared" si="1143"/>
        <v>142.67999999999998</v>
      </c>
      <c r="BQ735" s="164">
        <v>332.92</v>
      </c>
      <c r="BR735" s="147"/>
      <c r="BS735" s="190">
        <f t="shared" si="1129"/>
        <v>0</v>
      </c>
      <c r="BT735" s="255">
        <v>40000</v>
      </c>
      <c r="BU735" s="332">
        <v>1.2722000000000001E-2</v>
      </c>
      <c r="BV735" s="194">
        <f t="shared" si="1130"/>
        <v>508.88000000000005</v>
      </c>
      <c r="BW735" s="194">
        <f t="shared" si="1144"/>
        <v>152.66400000000002</v>
      </c>
      <c r="BX735" s="164">
        <v>356.21600000000001</v>
      </c>
      <c r="BY735" s="147"/>
      <c r="BZ735" s="190">
        <f t="shared" si="1151"/>
        <v>0</v>
      </c>
      <c r="CA735" s="220">
        <v>50000</v>
      </c>
      <c r="CB735" s="332">
        <v>1.0808999999999999E-2</v>
      </c>
      <c r="CC735" s="194">
        <f t="shared" si="1133"/>
        <v>540.44999999999993</v>
      </c>
      <c r="CD735" s="194">
        <f t="shared" si="1145"/>
        <v>162.13499999999996</v>
      </c>
      <c r="CE735" s="142">
        <v>1814.5350000000001</v>
      </c>
      <c r="CF735" s="204">
        <v>1814.54</v>
      </c>
      <c r="CG735" s="208">
        <f t="shared" si="1134"/>
        <v>-1436.2200000000003</v>
      </c>
      <c r="CH735" s="208"/>
      <c r="CI735" s="208"/>
      <c r="CJ735" s="208"/>
      <c r="CK735" s="208"/>
      <c r="CL735" s="223"/>
      <c r="CM735" s="224"/>
      <c r="CN735" s="208"/>
      <c r="CO735" s="219"/>
      <c r="CP735" s="220">
        <f t="shared" si="1135"/>
        <v>1.4999999996234692E-3</v>
      </c>
      <c r="CQ735" s="221">
        <v>0</v>
      </c>
      <c r="CR735" s="56"/>
    </row>
    <row r="736" spans="1:97" s="3" customFormat="1" ht="15" customHeight="1">
      <c r="A736" s="41" t="s">
        <v>1740</v>
      </c>
      <c r="B736" s="41" t="s">
        <v>206</v>
      </c>
      <c r="C736" s="61" t="s">
        <v>1716</v>
      </c>
      <c r="D736" s="388" t="s">
        <v>1717</v>
      </c>
      <c r="E736" s="55">
        <v>484</v>
      </c>
      <c r="F736" s="55"/>
      <c r="G736" s="239" t="s">
        <v>45</v>
      </c>
      <c r="H736" s="590" t="s">
        <v>1741</v>
      </c>
      <c r="I736" s="593"/>
      <c r="J736" s="592">
        <v>5.4870000000000002E-2</v>
      </c>
      <c r="K736" s="72">
        <f t="shared" si="1152"/>
        <v>0</v>
      </c>
      <c r="L736" s="194"/>
      <c r="M736" s="80"/>
      <c r="N736" s="147"/>
      <c r="O736" s="75"/>
      <c r="P736" s="593">
        <v>32300</v>
      </c>
      <c r="Q736" s="501">
        <v>8.352E-3</v>
      </c>
      <c r="R736" s="194">
        <f t="shared" si="1106"/>
        <v>269.76960000000003</v>
      </c>
      <c r="S736" s="194">
        <f t="shared" si="1146"/>
        <v>80.930880000000002</v>
      </c>
      <c r="T736" s="595"/>
      <c r="U736" s="165"/>
      <c r="V736" s="596">
        <f t="shared" si="1108"/>
        <v>188.83872000000002</v>
      </c>
      <c r="W736" s="593">
        <v>32300</v>
      </c>
      <c r="X736" s="500">
        <v>9.0329999999999994E-3</v>
      </c>
      <c r="Y736" s="310">
        <f t="shared" si="1109"/>
        <v>291.76589999999999</v>
      </c>
      <c r="Z736" s="194">
        <f t="shared" si="1147"/>
        <v>87.529769999999999</v>
      </c>
      <c r="AA736" s="80"/>
      <c r="AB736" s="143"/>
      <c r="AC736" s="102">
        <f t="shared" si="1111"/>
        <v>204.23613</v>
      </c>
      <c r="AD736" s="593">
        <v>32300</v>
      </c>
      <c r="AE736" s="101">
        <v>9.8230000000000001E-3</v>
      </c>
      <c r="AF736" s="141">
        <f t="shared" si="1112"/>
        <v>317.28289999999998</v>
      </c>
      <c r="AG736" s="194">
        <f t="shared" si="1148"/>
        <v>95.184869999999989</v>
      </c>
      <c r="AH736" s="142"/>
      <c r="AI736" s="143"/>
      <c r="AJ736" s="141">
        <f t="shared" si="1114"/>
        <v>222.09802999999999</v>
      </c>
      <c r="AK736" s="593">
        <v>32300</v>
      </c>
      <c r="AL736" s="99">
        <v>1.1002E-2</v>
      </c>
      <c r="AM736" s="141">
        <f t="shared" si="1115"/>
        <v>355.3646</v>
      </c>
      <c r="AN736" s="194">
        <f t="shared" si="1149"/>
        <v>106.60938</v>
      </c>
      <c r="AO736" s="142"/>
      <c r="AP736" s="147"/>
      <c r="AQ736" s="141">
        <f t="shared" si="1117"/>
        <v>248.75522000000001</v>
      </c>
      <c r="AR736" s="351">
        <v>40000</v>
      </c>
      <c r="AS736" s="99">
        <v>9.8279999999999999E-3</v>
      </c>
      <c r="AT736" s="141">
        <f t="shared" si="1118"/>
        <v>393.12</v>
      </c>
      <c r="AU736" s="194">
        <f t="shared" si="1150"/>
        <v>117.93599999999999</v>
      </c>
      <c r="AV736" s="142"/>
      <c r="AW736" s="147"/>
      <c r="AX736" s="560">
        <f t="shared" si="1120"/>
        <v>275.18400000000003</v>
      </c>
      <c r="AY736" s="255">
        <v>40000</v>
      </c>
      <c r="AZ736" s="99">
        <v>1.042E-2</v>
      </c>
      <c r="BA736" s="141">
        <f t="shared" si="1121"/>
        <v>416.8</v>
      </c>
      <c r="BB736" s="194">
        <f t="shared" si="1141"/>
        <v>125.03999999999999</v>
      </c>
      <c r="BC736" s="142"/>
      <c r="BD736" s="147"/>
      <c r="BE736" s="141">
        <f t="shared" si="1123"/>
        <v>291.76</v>
      </c>
      <c r="BF736" s="255">
        <v>40000</v>
      </c>
      <c r="BG736" s="332">
        <v>1.1050000000000001E-2</v>
      </c>
      <c r="BH736" s="194">
        <f t="shared" si="1124"/>
        <v>442.00000000000006</v>
      </c>
      <c r="BI736" s="194">
        <f t="shared" si="1142"/>
        <v>132.60000000000002</v>
      </c>
      <c r="BJ736" s="164">
        <v>309.39999999999998</v>
      </c>
      <c r="BK736" s="165"/>
      <c r="BL736" s="190">
        <f t="shared" si="1126"/>
        <v>0</v>
      </c>
      <c r="BM736" s="255">
        <v>40000</v>
      </c>
      <c r="BN736" s="332">
        <v>1.189E-2</v>
      </c>
      <c r="BO736" s="194">
        <f t="shared" si="1127"/>
        <v>475.59999999999997</v>
      </c>
      <c r="BP736" s="194">
        <f t="shared" si="1143"/>
        <v>142.67999999999998</v>
      </c>
      <c r="BQ736" s="164">
        <v>332.92</v>
      </c>
      <c r="BR736" s="147"/>
      <c r="BS736" s="190">
        <f t="shared" si="1129"/>
        <v>0</v>
      </c>
      <c r="BT736" s="255">
        <v>40000</v>
      </c>
      <c r="BU736" s="332">
        <v>1.2722000000000001E-2</v>
      </c>
      <c r="BV736" s="194">
        <f t="shared" si="1130"/>
        <v>508.88000000000005</v>
      </c>
      <c r="BW736" s="194">
        <f t="shared" si="1144"/>
        <v>152.66400000000002</v>
      </c>
      <c r="BX736" s="164">
        <v>356.21600000000001</v>
      </c>
      <c r="BY736" s="147"/>
      <c r="BZ736" s="190">
        <f t="shared" si="1151"/>
        <v>0</v>
      </c>
      <c r="CA736" s="220">
        <v>50000</v>
      </c>
      <c r="CB736" s="332">
        <v>1.0808999999999999E-2</v>
      </c>
      <c r="CC736" s="194">
        <f t="shared" si="1133"/>
        <v>540.44999999999993</v>
      </c>
      <c r="CD736" s="194">
        <f t="shared" si="1145"/>
        <v>162.13499999999996</v>
      </c>
      <c r="CE736" s="142">
        <v>1809.1849999999999</v>
      </c>
      <c r="CF736" s="204">
        <v>1809.19</v>
      </c>
      <c r="CG736" s="208">
        <f t="shared" si="1134"/>
        <v>-1430.87</v>
      </c>
      <c r="CH736" s="208"/>
      <c r="CI736" s="208"/>
      <c r="CJ736" s="208"/>
      <c r="CK736" s="208"/>
      <c r="CL736" s="223"/>
      <c r="CM736" s="224"/>
      <c r="CN736" s="208"/>
      <c r="CO736" s="219"/>
      <c r="CP736" s="220">
        <f t="shared" si="1135"/>
        <v>2.1000000001549779E-3</v>
      </c>
      <c r="CQ736" s="221">
        <v>0</v>
      </c>
      <c r="CR736" s="56"/>
    </row>
    <row r="737" spans="1:97" s="3" customFormat="1" ht="15" customHeight="1">
      <c r="A737" s="41" t="s">
        <v>1742</v>
      </c>
      <c r="B737" s="41" t="s">
        <v>1743</v>
      </c>
      <c r="C737" s="61" t="s">
        <v>1716</v>
      </c>
      <c r="D737" s="388" t="s">
        <v>1717</v>
      </c>
      <c r="E737" s="234">
        <v>553</v>
      </c>
      <c r="F737" s="234"/>
      <c r="G737" s="264" t="s">
        <v>45</v>
      </c>
      <c r="H737" s="362" t="s">
        <v>1744</v>
      </c>
      <c r="I737" s="280"/>
      <c r="J737" s="592">
        <v>5.4870000000000002E-2</v>
      </c>
      <c r="K737" s="72">
        <f t="shared" si="1152"/>
        <v>0</v>
      </c>
      <c r="L737" s="194"/>
      <c r="M737" s="80">
        <v>2345.36</v>
      </c>
      <c r="N737" s="147"/>
      <c r="O737" s="75"/>
      <c r="P737" s="280">
        <v>329000</v>
      </c>
      <c r="Q737" s="501">
        <v>8.352E-3</v>
      </c>
      <c r="R737" s="194">
        <f t="shared" si="1106"/>
        <v>2747.808</v>
      </c>
      <c r="S737" s="194">
        <f t="shared" si="1146"/>
        <v>824.3424</v>
      </c>
      <c r="T737" s="595">
        <v>1923.47</v>
      </c>
      <c r="U737" s="165"/>
      <c r="V737" s="596">
        <f t="shared" si="1108"/>
        <v>-4.400000000032378E-3</v>
      </c>
      <c r="W737" s="280">
        <v>329000</v>
      </c>
      <c r="X737" s="500">
        <v>9.0329999999999994E-3</v>
      </c>
      <c r="Y737" s="310">
        <f t="shared" si="1109"/>
        <v>2971.857</v>
      </c>
      <c r="Z737" s="194">
        <f t="shared" si="1147"/>
        <v>891.55709999999999</v>
      </c>
      <c r="AA737" s="80">
        <v>2080.3000000000002</v>
      </c>
      <c r="AB737" s="143"/>
      <c r="AC737" s="102">
        <f t="shared" si="1111"/>
        <v>-1.0000000020227162E-4</v>
      </c>
      <c r="AD737" s="280">
        <v>329000</v>
      </c>
      <c r="AE737" s="101">
        <v>9.8230000000000001E-3</v>
      </c>
      <c r="AF737" s="141">
        <f t="shared" si="1112"/>
        <v>3231.7669999999998</v>
      </c>
      <c r="AG737" s="194">
        <f t="shared" si="1148"/>
        <v>969.53009999999995</v>
      </c>
      <c r="AH737" s="142">
        <v>2262.2399999999998</v>
      </c>
      <c r="AI737" s="143"/>
      <c r="AJ737" s="141">
        <f t="shared" si="1114"/>
        <v>-3.0999999999039574E-3</v>
      </c>
      <c r="AK737" s="280">
        <v>329000</v>
      </c>
      <c r="AL737" s="99">
        <v>1.1002E-2</v>
      </c>
      <c r="AM737" s="141">
        <f t="shared" si="1115"/>
        <v>3619.6579999999999</v>
      </c>
      <c r="AN737" s="194">
        <f t="shared" si="1149"/>
        <v>1085.8973999999998</v>
      </c>
      <c r="AO737" s="142">
        <v>2533.7600000000002</v>
      </c>
      <c r="AP737" s="147"/>
      <c r="AQ737" s="141">
        <f t="shared" si="1117"/>
        <v>5.9999999984938768E-4</v>
      </c>
      <c r="AR737" s="386">
        <v>359800</v>
      </c>
      <c r="AS737" s="99">
        <v>9.8279999999999999E-3</v>
      </c>
      <c r="AT737" s="141">
        <f t="shared" si="1118"/>
        <v>3536.1143999999999</v>
      </c>
      <c r="AU737" s="194">
        <f t="shared" si="1150"/>
        <v>1060.8343199999999</v>
      </c>
      <c r="AV737" s="142">
        <v>2475.2800000000002</v>
      </c>
      <c r="AW737" s="147"/>
      <c r="AX737" s="560">
        <f t="shared" si="1120"/>
        <v>7.9999999798019417E-5</v>
      </c>
      <c r="AY737" s="255">
        <v>359800</v>
      </c>
      <c r="AZ737" s="99">
        <v>1.042E-2</v>
      </c>
      <c r="BA737" s="141">
        <f t="shared" si="1121"/>
        <v>3749.116</v>
      </c>
      <c r="BB737" s="194">
        <f t="shared" si="1141"/>
        <v>1124.7348</v>
      </c>
      <c r="BC737" s="142">
        <v>2624.38</v>
      </c>
      <c r="BD737" s="147"/>
      <c r="BE737" s="141">
        <f t="shared" si="1123"/>
        <v>1.1999999996987754E-3</v>
      </c>
      <c r="BF737" s="255">
        <v>359800</v>
      </c>
      <c r="BG737" s="332">
        <v>1.1050000000000001E-2</v>
      </c>
      <c r="BH737" s="194">
        <f t="shared" si="1124"/>
        <v>3975.7900000000004</v>
      </c>
      <c r="BI737" s="194">
        <f t="shared" si="1142"/>
        <v>1192.7370000000001</v>
      </c>
      <c r="BJ737" s="164">
        <v>2783.0529999999999</v>
      </c>
      <c r="BK737" s="165"/>
      <c r="BL737" s="190">
        <f t="shared" si="1126"/>
        <v>0</v>
      </c>
      <c r="BM737" s="255">
        <v>359800</v>
      </c>
      <c r="BN737" s="332">
        <v>1.189E-2</v>
      </c>
      <c r="BO737" s="194">
        <f t="shared" si="1127"/>
        <v>4278.0219999999999</v>
      </c>
      <c r="BP737" s="194">
        <f t="shared" si="1143"/>
        <v>1283.4066</v>
      </c>
      <c r="BQ737" s="164">
        <v>2994.6154000000001</v>
      </c>
      <c r="BR737" s="147"/>
      <c r="BS737" s="190">
        <f t="shared" si="1129"/>
        <v>0</v>
      </c>
      <c r="BT737" s="255">
        <v>359800</v>
      </c>
      <c r="BU737" s="332">
        <v>1.2722000000000001E-2</v>
      </c>
      <c r="BV737" s="194">
        <f t="shared" si="1130"/>
        <v>4577.3756000000003</v>
      </c>
      <c r="BW737" s="194">
        <f t="shared" si="1144"/>
        <v>1373.2126800000001</v>
      </c>
      <c r="BX737" s="164">
        <v>3029.4929200000001</v>
      </c>
      <c r="BY737" s="147"/>
      <c r="BZ737" s="190">
        <v>0</v>
      </c>
      <c r="CA737" s="603">
        <v>414000</v>
      </c>
      <c r="CB737" s="332">
        <v>1.0808999999999999E-2</v>
      </c>
      <c r="CC737" s="194">
        <f t="shared" si="1133"/>
        <v>4474.9259999999995</v>
      </c>
      <c r="CD737" s="194">
        <f t="shared" si="1145"/>
        <v>1342.4777999999999</v>
      </c>
      <c r="CE737" s="142">
        <v>3132.4481999999998</v>
      </c>
      <c r="CF737" s="204">
        <v>3132.45</v>
      </c>
      <c r="CG737" s="194">
        <f t="shared" si="1134"/>
        <v>0</v>
      </c>
      <c r="CH737" s="194"/>
      <c r="CI737" s="194"/>
      <c r="CJ737" s="194"/>
      <c r="CK737" s="194"/>
      <c r="CL737" s="142"/>
      <c r="CM737" s="218"/>
      <c r="CN737" s="194"/>
      <c r="CO737" s="219"/>
      <c r="CP737" s="220">
        <f t="shared" si="1135"/>
        <v>-5.7200000007924245E-3</v>
      </c>
      <c r="CQ737" s="221">
        <v>0</v>
      </c>
      <c r="CR737" s="56"/>
    </row>
    <row r="738" spans="1:97" s="3" customFormat="1" ht="15" customHeight="1">
      <c r="A738" s="41" t="s">
        <v>1745</v>
      </c>
      <c r="B738" s="41" t="s">
        <v>1746</v>
      </c>
      <c r="C738" s="61" t="s">
        <v>1716</v>
      </c>
      <c r="D738" s="388" t="s">
        <v>1717</v>
      </c>
      <c r="E738" s="234">
        <v>561</v>
      </c>
      <c r="F738" s="234"/>
      <c r="G738" s="41" t="s">
        <v>41</v>
      </c>
      <c r="H738" s="362" t="s">
        <v>1747</v>
      </c>
      <c r="I738" s="280"/>
      <c r="J738" s="592">
        <v>5.4870000000000002E-2</v>
      </c>
      <c r="K738" s="72">
        <f t="shared" si="1152"/>
        <v>0</v>
      </c>
      <c r="L738" s="194"/>
      <c r="M738" s="80">
        <v>41637.99</v>
      </c>
      <c r="N738" s="147"/>
      <c r="O738" s="75"/>
      <c r="P738" s="280">
        <v>3500000</v>
      </c>
      <c r="Q738" s="501">
        <v>8.352E-3</v>
      </c>
      <c r="R738" s="194">
        <f t="shared" si="1106"/>
        <v>29232</v>
      </c>
      <c r="S738" s="194">
        <f t="shared" ref="S738:S743" si="1153">R738*40%</f>
        <v>11692.800000000001</v>
      </c>
      <c r="T738" s="595">
        <v>17539.2</v>
      </c>
      <c r="U738" s="165"/>
      <c r="V738" s="596">
        <f t="shared" si="1108"/>
        <v>0</v>
      </c>
      <c r="W738" s="280">
        <v>3500000</v>
      </c>
      <c r="X738" s="500">
        <v>9.0329999999999994E-3</v>
      </c>
      <c r="Y738" s="310">
        <f t="shared" si="1109"/>
        <v>31615.499999999996</v>
      </c>
      <c r="Z738" s="194">
        <f t="shared" ref="Z738:Z743" si="1154">Y738*40%</f>
        <v>12646.199999999999</v>
      </c>
      <c r="AA738" s="80">
        <v>18969.3</v>
      </c>
      <c r="AB738" s="147"/>
      <c r="AC738" s="102">
        <f t="shared" si="1111"/>
        <v>0</v>
      </c>
      <c r="AD738" s="280">
        <v>3500000</v>
      </c>
      <c r="AE738" s="101">
        <v>9.8230000000000001E-3</v>
      </c>
      <c r="AF738" s="141">
        <f t="shared" si="1112"/>
        <v>34380.5</v>
      </c>
      <c r="AG738" s="194">
        <f t="shared" ref="AG738:AG743" si="1155">AF738*40%</f>
        <v>13752.2</v>
      </c>
      <c r="AH738" s="142">
        <v>20628.3</v>
      </c>
      <c r="AI738" s="143"/>
      <c r="AJ738" s="141">
        <f t="shared" si="1114"/>
        <v>0</v>
      </c>
      <c r="AK738" s="280">
        <v>3500000</v>
      </c>
      <c r="AL738" s="99">
        <v>1.1002E-2</v>
      </c>
      <c r="AM738" s="141">
        <f t="shared" si="1115"/>
        <v>38507</v>
      </c>
      <c r="AN738" s="194">
        <f t="shared" ref="AN738:AN743" si="1156">AM738*40%</f>
        <v>15402.800000000001</v>
      </c>
      <c r="AO738" s="142">
        <v>23104.2</v>
      </c>
      <c r="AP738" s="147"/>
      <c r="AQ738" s="141">
        <f t="shared" si="1117"/>
        <v>0</v>
      </c>
      <c r="AR738" s="386">
        <v>3500000</v>
      </c>
      <c r="AS738" s="99">
        <v>9.8279999999999999E-3</v>
      </c>
      <c r="AT738" s="141">
        <f t="shared" si="1118"/>
        <v>34398</v>
      </c>
      <c r="AU738" s="194">
        <f t="shared" ref="AU738:AU743" si="1157">AT738*40%</f>
        <v>13759.2</v>
      </c>
      <c r="AV738" s="142">
        <v>20638.8</v>
      </c>
      <c r="AW738" s="147"/>
      <c r="AX738" s="560">
        <f t="shared" si="1120"/>
        <v>0</v>
      </c>
      <c r="AY738" s="255">
        <v>3500000</v>
      </c>
      <c r="AZ738" s="99">
        <v>1.042E-2</v>
      </c>
      <c r="BA738" s="141">
        <f t="shared" si="1121"/>
        <v>36470</v>
      </c>
      <c r="BB738" s="194">
        <f t="shared" ref="BB738:BB743" si="1158">BA738*40%</f>
        <v>14588</v>
      </c>
      <c r="BC738" s="142"/>
      <c r="BD738" s="147"/>
      <c r="BE738" s="141">
        <f t="shared" si="1123"/>
        <v>21882</v>
      </c>
      <c r="BF738" s="255">
        <v>3500000</v>
      </c>
      <c r="BG738" s="332">
        <v>1.1050000000000001E-2</v>
      </c>
      <c r="BH738" s="194">
        <f t="shared" si="1124"/>
        <v>38675</v>
      </c>
      <c r="BI738" s="194">
        <f t="shared" ref="BI738:BI743" si="1159">BH738*40%</f>
        <v>15470</v>
      </c>
      <c r="BJ738" s="164">
        <v>23205</v>
      </c>
      <c r="BK738" s="165"/>
      <c r="BL738" s="190">
        <f t="shared" si="1126"/>
        <v>0</v>
      </c>
      <c r="BM738" s="255">
        <v>3500000</v>
      </c>
      <c r="BN738" s="332">
        <v>1.189E-2</v>
      </c>
      <c r="BO738" s="194">
        <f t="shared" si="1127"/>
        <v>41615</v>
      </c>
      <c r="BP738" s="194">
        <f t="shared" ref="BP738:BP743" si="1160">BO738*40%</f>
        <v>16646</v>
      </c>
      <c r="BQ738" s="164">
        <v>24969</v>
      </c>
      <c r="BR738" s="147"/>
      <c r="BS738" s="190">
        <f t="shared" si="1129"/>
        <v>0</v>
      </c>
      <c r="BT738" s="255">
        <v>3500000</v>
      </c>
      <c r="BU738" s="332">
        <v>1.2722000000000001E-2</v>
      </c>
      <c r="BV738" s="194">
        <f t="shared" si="1130"/>
        <v>44527</v>
      </c>
      <c r="BW738" s="194">
        <f t="shared" ref="BW738:BW743" si="1161">BV738*40%</f>
        <v>17810.8</v>
      </c>
      <c r="BX738" s="164">
        <v>25305.94</v>
      </c>
      <c r="BY738" s="147"/>
      <c r="BZ738" s="190">
        <v>0</v>
      </c>
      <c r="CA738" s="603">
        <v>3780000</v>
      </c>
      <c r="CB738" s="332">
        <v>1.0808999999999999E-2</v>
      </c>
      <c r="CC738" s="194">
        <f t="shared" si="1133"/>
        <v>40858.019999999997</v>
      </c>
      <c r="CD738" s="190">
        <f t="shared" ref="CD738:CD743" si="1162">CC738*40%</f>
        <v>16343.207999999999</v>
      </c>
      <c r="CE738" s="142">
        <v>24514.812000000002</v>
      </c>
      <c r="CF738" s="204"/>
      <c r="CG738" s="194">
        <f t="shared" si="1134"/>
        <v>0</v>
      </c>
      <c r="CH738" s="194"/>
      <c r="CI738" s="194"/>
      <c r="CJ738" s="194"/>
      <c r="CK738" s="194"/>
      <c r="CL738" s="142"/>
      <c r="CM738" s="218"/>
      <c r="CN738" s="194"/>
      <c r="CO738" s="219"/>
      <c r="CP738" s="220">
        <f t="shared" si="1135"/>
        <v>21882</v>
      </c>
      <c r="CQ738" s="221">
        <v>0</v>
      </c>
      <c r="CR738" s="56" t="s">
        <v>1748</v>
      </c>
      <c r="CS738" s="228"/>
    </row>
    <row r="739" spans="1:97" s="3" customFormat="1" ht="15" customHeight="1">
      <c r="A739" s="41" t="s">
        <v>1749</v>
      </c>
      <c r="B739" s="6" t="s">
        <v>1750</v>
      </c>
      <c r="C739" s="61" t="s">
        <v>1716</v>
      </c>
      <c r="D739" s="388" t="s">
        <v>1717</v>
      </c>
      <c r="E739" s="234">
        <v>563</v>
      </c>
      <c r="F739" s="234"/>
      <c r="G739" s="49" t="s">
        <v>1751</v>
      </c>
      <c r="H739" s="362" t="s">
        <v>1752</v>
      </c>
      <c r="I739" s="280"/>
      <c r="J739" s="592">
        <v>5.4870000000000002E-2</v>
      </c>
      <c r="K739" s="72">
        <f t="shared" si="1152"/>
        <v>0</v>
      </c>
      <c r="L739" s="194"/>
      <c r="M739" s="80">
        <v>11170.22</v>
      </c>
      <c r="N739" s="147"/>
      <c r="O739" s="75"/>
      <c r="P739" s="280">
        <v>1560000</v>
      </c>
      <c r="Q739" s="501">
        <v>8.352E-3</v>
      </c>
      <c r="R739" s="194">
        <f t="shared" si="1106"/>
        <v>13029.12</v>
      </c>
      <c r="S739" s="194">
        <f>R739*30%</f>
        <v>3908.7359999999999</v>
      </c>
      <c r="T739" s="595">
        <v>9120.3799999999992</v>
      </c>
      <c r="U739" s="165"/>
      <c r="V739" s="596">
        <f t="shared" si="1108"/>
        <v>4.0000000026338967E-3</v>
      </c>
      <c r="W739" s="280">
        <v>1560000</v>
      </c>
      <c r="X739" s="500">
        <v>9.0329999999999994E-3</v>
      </c>
      <c r="Y739" s="310">
        <f t="shared" si="1109"/>
        <v>14091.48</v>
      </c>
      <c r="Z739" s="194">
        <f>Y739*30%</f>
        <v>4227.4439999999995</v>
      </c>
      <c r="AA739" s="80">
        <v>9864.0400000000009</v>
      </c>
      <c r="AB739" s="147"/>
      <c r="AC739" s="102">
        <f t="shared" si="1111"/>
        <v>-4.0000000008149073E-3</v>
      </c>
      <c r="AD739" s="280">
        <v>1560000</v>
      </c>
      <c r="AE739" s="101">
        <v>9.8230000000000001E-3</v>
      </c>
      <c r="AF739" s="141">
        <f t="shared" si="1112"/>
        <v>15323.880000000001</v>
      </c>
      <c r="AG739" s="194">
        <f>AF739*30%</f>
        <v>4597.1639999999998</v>
      </c>
      <c r="AH739" s="142">
        <v>10726.72</v>
      </c>
      <c r="AI739" s="147"/>
      <c r="AJ739" s="141">
        <f t="shared" si="1114"/>
        <v>-3.9999999989959178E-3</v>
      </c>
      <c r="AK739" s="280">
        <v>1560000</v>
      </c>
      <c r="AL739" s="99">
        <v>1.1002E-2</v>
      </c>
      <c r="AM739" s="141">
        <f t="shared" si="1115"/>
        <v>17163.12</v>
      </c>
      <c r="AN739" s="194">
        <f>AM739*30%</f>
        <v>5148.9359999999997</v>
      </c>
      <c r="AO739" s="142">
        <v>12014.18</v>
      </c>
      <c r="AP739" s="147"/>
      <c r="AQ739" s="141">
        <f t="shared" si="1117"/>
        <v>3.9999999989959178E-3</v>
      </c>
      <c r="AR739" s="386">
        <v>1638000</v>
      </c>
      <c r="AS739" s="99">
        <v>9.8279999999999999E-3</v>
      </c>
      <c r="AT739" s="141">
        <f t="shared" si="1118"/>
        <v>16098.263999999999</v>
      </c>
      <c r="AU739" s="194">
        <f>AT739*30%</f>
        <v>4829.4791999999998</v>
      </c>
      <c r="AV739" s="142">
        <v>11268.78</v>
      </c>
      <c r="AW739" s="147"/>
      <c r="AX739" s="560">
        <f t="shared" si="1120"/>
        <v>4.7999999987951014E-3</v>
      </c>
      <c r="AY739" s="255">
        <v>1638000</v>
      </c>
      <c r="AZ739" s="99">
        <v>1.042E-2</v>
      </c>
      <c r="BA739" s="141">
        <f t="shared" si="1121"/>
        <v>17067.96</v>
      </c>
      <c r="BB739" s="194">
        <f>BA739*30%</f>
        <v>5120.3879999999999</v>
      </c>
      <c r="BC739" s="142"/>
      <c r="BD739" s="147"/>
      <c r="BE739" s="141">
        <f t="shared" si="1123"/>
        <v>11947.572</v>
      </c>
      <c r="BF739" s="255">
        <v>1638000</v>
      </c>
      <c r="BG739" s="332">
        <v>1.1050000000000001E-2</v>
      </c>
      <c r="BH739" s="194">
        <f t="shared" si="1124"/>
        <v>18099.900000000001</v>
      </c>
      <c r="BI739" s="194">
        <f>BH739*30%</f>
        <v>5429.97</v>
      </c>
      <c r="BJ739" s="164">
        <v>12669.93</v>
      </c>
      <c r="BK739" s="165"/>
      <c r="BL739" s="190">
        <f t="shared" si="1126"/>
        <v>0</v>
      </c>
      <c r="BM739" s="255">
        <v>1638000</v>
      </c>
      <c r="BN739" s="332">
        <v>1.189E-2</v>
      </c>
      <c r="BO739" s="194">
        <f t="shared" si="1127"/>
        <v>19475.82</v>
      </c>
      <c r="BP739" s="194">
        <f>BO739*30%</f>
        <v>5842.7460000000001</v>
      </c>
      <c r="BQ739" s="164">
        <v>13633.074000000001</v>
      </c>
      <c r="BR739" s="147"/>
      <c r="BS739" s="190">
        <f t="shared" si="1129"/>
        <v>0</v>
      </c>
      <c r="BT739" s="255">
        <v>1638000</v>
      </c>
      <c r="BU739" s="332">
        <v>1.2722000000000001E-2</v>
      </c>
      <c r="BV739" s="194">
        <f t="shared" si="1130"/>
        <v>20838.636000000002</v>
      </c>
      <c r="BW739" s="194">
        <f>BV739*30%</f>
        <v>6251.5908000000009</v>
      </c>
      <c r="BX739" s="164">
        <v>14587.0452</v>
      </c>
      <c r="BY739" s="147"/>
      <c r="BZ739" s="190">
        <f>BV739-BW739-BX739</f>
        <v>0</v>
      </c>
      <c r="CA739" s="603">
        <v>1800000</v>
      </c>
      <c r="CB739" s="332">
        <v>1.0808999999999999E-2</v>
      </c>
      <c r="CC739" s="194">
        <f t="shared" si="1133"/>
        <v>19456.199999999997</v>
      </c>
      <c r="CD739" s="194">
        <f t="shared" si="1145"/>
        <v>5836.8599999999988</v>
      </c>
      <c r="CE739" s="142">
        <v>25566.91</v>
      </c>
      <c r="CF739" s="204"/>
      <c r="CG739" s="208">
        <f t="shared" si="1134"/>
        <v>-11947.570000000002</v>
      </c>
      <c r="CH739" s="208"/>
      <c r="CI739" s="208"/>
      <c r="CJ739" s="208"/>
      <c r="CK739" s="208"/>
      <c r="CL739" s="223"/>
      <c r="CM739" s="224"/>
      <c r="CN739" s="208"/>
      <c r="CO739" s="219"/>
      <c r="CP739" s="220">
        <f t="shared" si="1135"/>
        <v>6.799999999202555E-3</v>
      </c>
      <c r="CQ739" s="221">
        <v>0</v>
      </c>
      <c r="CR739" s="56"/>
      <c r="CS739" s="228"/>
    </row>
    <row r="740" spans="1:97" s="3" customFormat="1" ht="15" customHeight="1">
      <c r="A740" s="41" t="s">
        <v>1753</v>
      </c>
      <c r="B740" s="6" t="s">
        <v>1715</v>
      </c>
      <c r="C740" s="61" t="s">
        <v>1716</v>
      </c>
      <c r="D740" s="388" t="s">
        <v>1717</v>
      </c>
      <c r="E740" s="234">
        <v>14</v>
      </c>
      <c r="F740" s="234"/>
      <c r="G740" s="51" t="s">
        <v>1718</v>
      </c>
      <c r="H740" s="362" t="s">
        <v>1754</v>
      </c>
      <c r="I740" s="280"/>
      <c r="J740" s="592">
        <v>5.4870000000000002E-2</v>
      </c>
      <c r="K740" s="72">
        <f t="shared" si="1152"/>
        <v>0</v>
      </c>
      <c r="L740" s="194"/>
      <c r="M740" s="80">
        <v>23777.599999999999</v>
      </c>
      <c r="N740" s="147"/>
      <c r="O740" s="75"/>
      <c r="P740" s="280">
        <v>14400</v>
      </c>
      <c r="Q740" s="501">
        <v>8.352E-3</v>
      </c>
      <c r="R740" s="194">
        <f t="shared" si="1106"/>
        <v>120.2688</v>
      </c>
      <c r="S740" s="194">
        <f t="shared" si="1153"/>
        <v>48.107520000000001</v>
      </c>
      <c r="T740" s="598">
        <v>72.16</v>
      </c>
      <c r="U740" s="165"/>
      <c r="V740" s="597">
        <f t="shared" si="1108"/>
        <v>1.2800000000083855E-3</v>
      </c>
      <c r="W740" s="280">
        <v>14400</v>
      </c>
      <c r="X740" s="500">
        <v>9.0329999999999994E-3</v>
      </c>
      <c r="Y740" s="310">
        <f t="shared" si="1109"/>
        <v>130.0752</v>
      </c>
      <c r="Z740" s="194">
        <f t="shared" si="1154"/>
        <v>52.030079999999998</v>
      </c>
      <c r="AA740" s="594"/>
      <c r="AB740" s="147"/>
      <c r="AC740" s="102">
        <f t="shared" si="1111"/>
        <v>78.045119999999997</v>
      </c>
      <c r="AD740" s="280">
        <v>14400</v>
      </c>
      <c r="AE740" s="101">
        <v>9.8230000000000001E-3</v>
      </c>
      <c r="AF740" s="141">
        <f t="shared" si="1112"/>
        <v>141.4512</v>
      </c>
      <c r="AG740" s="194">
        <f t="shared" si="1155"/>
        <v>56.580480000000001</v>
      </c>
      <c r="AH740" s="581">
        <v>84.87</v>
      </c>
      <c r="AI740" s="143"/>
      <c r="AJ740" s="141">
        <f t="shared" si="1114"/>
        <v>7.2000000000116415E-4</v>
      </c>
      <c r="AK740" s="280">
        <v>14400</v>
      </c>
      <c r="AL740" s="99">
        <v>1.1002E-2</v>
      </c>
      <c r="AM740" s="141">
        <f t="shared" si="1115"/>
        <v>158.4288</v>
      </c>
      <c r="AN740" s="194">
        <f t="shared" si="1156"/>
        <v>63.371520000000004</v>
      </c>
      <c r="AO740" s="581">
        <v>95.06</v>
      </c>
      <c r="AP740" s="147"/>
      <c r="AQ740" s="141">
        <f t="shared" si="1117"/>
        <v>-2.7200000000107138E-3</v>
      </c>
      <c r="AR740" s="386">
        <v>15000</v>
      </c>
      <c r="AS740" s="99">
        <v>9.8279999999999999E-3</v>
      </c>
      <c r="AT740" s="141">
        <f t="shared" si="1118"/>
        <v>147.41999999999999</v>
      </c>
      <c r="AU740" s="194">
        <f t="shared" si="1157"/>
        <v>58.967999999999996</v>
      </c>
      <c r="AV740" s="581">
        <v>88.45</v>
      </c>
      <c r="AW740" s="147"/>
      <c r="AX740" s="560">
        <f t="shared" si="1120"/>
        <v>1.9999999999953388E-3</v>
      </c>
      <c r="AY740" s="255">
        <v>15000</v>
      </c>
      <c r="AZ740" s="99">
        <v>1.042E-2</v>
      </c>
      <c r="BA740" s="141">
        <f t="shared" si="1121"/>
        <v>156.30000000000001</v>
      </c>
      <c r="BB740" s="194">
        <f t="shared" si="1158"/>
        <v>62.52000000000001</v>
      </c>
      <c r="BC740" s="142">
        <v>93.78</v>
      </c>
      <c r="BD740" s="147"/>
      <c r="BE740" s="141">
        <f t="shared" si="1123"/>
        <v>0</v>
      </c>
      <c r="BF740" s="255">
        <v>15000</v>
      </c>
      <c r="BG740" s="332">
        <v>1.1050000000000001E-2</v>
      </c>
      <c r="BH740" s="194">
        <f t="shared" si="1124"/>
        <v>165.75</v>
      </c>
      <c r="BI740" s="194">
        <f t="shared" si="1159"/>
        <v>66.3</v>
      </c>
      <c r="BJ740" s="164">
        <v>99.45</v>
      </c>
      <c r="BK740" s="165"/>
      <c r="BL740" s="190">
        <f t="shared" si="1126"/>
        <v>0</v>
      </c>
      <c r="BM740" s="255">
        <v>15000</v>
      </c>
      <c r="BN740" s="332">
        <v>1.189E-2</v>
      </c>
      <c r="BO740" s="194">
        <f t="shared" si="1127"/>
        <v>178.35</v>
      </c>
      <c r="BP740" s="194">
        <f t="shared" si="1160"/>
        <v>71.34</v>
      </c>
      <c r="BQ740" s="164">
        <v>107.01</v>
      </c>
      <c r="BR740" s="147"/>
      <c r="BS740" s="190">
        <f t="shared" si="1129"/>
        <v>0</v>
      </c>
      <c r="BT740" s="255">
        <v>15000</v>
      </c>
      <c r="BU740" s="332">
        <v>1.2722000000000001E-2</v>
      </c>
      <c r="BV740" s="194">
        <f t="shared" si="1130"/>
        <v>190.83</v>
      </c>
      <c r="BW740" s="194">
        <f t="shared" si="1161"/>
        <v>76.332000000000008</v>
      </c>
      <c r="BX740" s="164">
        <v>113.72799999999999</v>
      </c>
      <c r="BY740" s="147"/>
      <c r="BZ740" s="190">
        <v>0</v>
      </c>
      <c r="CA740" s="603">
        <v>15000</v>
      </c>
      <c r="CB740" s="332">
        <v>1.0808999999999999E-2</v>
      </c>
      <c r="CC740" s="194">
        <f t="shared" si="1133"/>
        <v>162.13499999999999</v>
      </c>
      <c r="CD740" s="190">
        <f t="shared" si="1162"/>
        <v>64.853999999999999</v>
      </c>
      <c r="CE740" s="142">
        <v>97.281000000000006</v>
      </c>
      <c r="CF740" s="204"/>
      <c r="CG740" s="194">
        <f t="shared" si="1134"/>
        <v>0</v>
      </c>
      <c r="CH740" s="194"/>
      <c r="CI740" s="194"/>
      <c r="CJ740" s="194"/>
      <c r="CK740" s="194"/>
      <c r="CL740" s="142"/>
      <c r="CM740" s="218"/>
      <c r="CN740" s="194"/>
      <c r="CO740" s="219"/>
      <c r="CP740" s="220">
        <f t="shared" si="1135"/>
        <v>78.046399999999991</v>
      </c>
      <c r="CQ740" s="221"/>
      <c r="CR740" s="56"/>
      <c r="CS740" s="228"/>
    </row>
    <row r="741" spans="1:97" s="3" customFormat="1" ht="15" customHeight="1">
      <c r="A741" s="41" t="s">
        <v>1755</v>
      </c>
      <c r="B741" s="6" t="s">
        <v>1715</v>
      </c>
      <c r="C741" s="61" t="s">
        <v>1716</v>
      </c>
      <c r="D741" s="388" t="s">
        <v>1717</v>
      </c>
      <c r="E741" s="234">
        <v>16</v>
      </c>
      <c r="F741" s="234"/>
      <c r="G741" s="51" t="s">
        <v>1718</v>
      </c>
      <c r="H741" s="362" t="s">
        <v>1756</v>
      </c>
      <c r="I741" s="280"/>
      <c r="J741" s="592">
        <v>5.4870000000000002E-2</v>
      </c>
      <c r="K741" s="72">
        <f t="shared" si="1152"/>
        <v>0</v>
      </c>
      <c r="L741" s="194"/>
      <c r="M741" s="80"/>
      <c r="N741" s="147"/>
      <c r="O741" s="75"/>
      <c r="P741" s="280">
        <v>20200</v>
      </c>
      <c r="Q741" s="501">
        <v>8.352E-3</v>
      </c>
      <c r="R741" s="194">
        <f t="shared" si="1106"/>
        <v>168.71039999999999</v>
      </c>
      <c r="S741" s="194">
        <f t="shared" si="1153"/>
        <v>67.484160000000003</v>
      </c>
      <c r="T741" s="598">
        <v>101.23</v>
      </c>
      <c r="U741" s="165"/>
      <c r="V741" s="597">
        <f t="shared" si="1108"/>
        <v>-3.7600000000139744E-3</v>
      </c>
      <c r="W741" s="280">
        <v>20200</v>
      </c>
      <c r="X741" s="500">
        <v>9.0329999999999994E-3</v>
      </c>
      <c r="Y741" s="310">
        <f t="shared" si="1109"/>
        <v>182.4666</v>
      </c>
      <c r="Z741" s="194">
        <f t="shared" si="1154"/>
        <v>72.986640000000008</v>
      </c>
      <c r="AA741" s="594"/>
      <c r="AB741" s="147"/>
      <c r="AC741" s="102">
        <f t="shared" si="1111"/>
        <v>109.47995999999999</v>
      </c>
      <c r="AD741" s="280">
        <v>20200</v>
      </c>
      <c r="AE741" s="101">
        <v>9.8230000000000001E-3</v>
      </c>
      <c r="AF741" s="141">
        <f t="shared" si="1112"/>
        <v>198.4246</v>
      </c>
      <c r="AG741" s="194">
        <f t="shared" si="1155"/>
        <v>79.369840000000011</v>
      </c>
      <c r="AH741" s="581">
        <v>119.05</v>
      </c>
      <c r="AI741" s="143"/>
      <c r="AJ741" s="141">
        <f t="shared" si="1114"/>
        <v>4.7599999999903275E-3</v>
      </c>
      <c r="AK741" s="280">
        <v>20200</v>
      </c>
      <c r="AL741" s="99">
        <v>1.1002E-2</v>
      </c>
      <c r="AM741" s="141">
        <f t="shared" si="1115"/>
        <v>222.24039999999999</v>
      </c>
      <c r="AN741" s="194">
        <f t="shared" si="1156"/>
        <v>88.896160000000009</v>
      </c>
      <c r="AO741" s="581">
        <v>133.34</v>
      </c>
      <c r="AP741" s="147"/>
      <c r="AQ741" s="141">
        <f t="shared" si="1117"/>
        <v>4.2399999999815918E-3</v>
      </c>
      <c r="AR741" s="386">
        <v>21000</v>
      </c>
      <c r="AS741" s="99">
        <v>9.8279999999999999E-3</v>
      </c>
      <c r="AT741" s="141">
        <f t="shared" si="1118"/>
        <v>206.38800000000001</v>
      </c>
      <c r="AU741" s="194">
        <f t="shared" si="1157"/>
        <v>82.555200000000013</v>
      </c>
      <c r="AV741" s="581">
        <v>123.83</v>
      </c>
      <c r="AW741" s="147"/>
      <c r="AX741" s="560">
        <f t="shared" si="1120"/>
        <v>2.7999999999934744E-3</v>
      </c>
      <c r="AY741" s="255">
        <v>21000</v>
      </c>
      <c r="AZ741" s="99">
        <v>1.042E-2</v>
      </c>
      <c r="BA741" s="141">
        <f t="shared" si="1121"/>
        <v>218.82000000000002</v>
      </c>
      <c r="BB741" s="194">
        <f t="shared" si="1158"/>
        <v>87.52800000000002</v>
      </c>
      <c r="BC741" s="142">
        <v>131.29</v>
      </c>
      <c r="BD741" s="147"/>
      <c r="BE741" s="141">
        <f t="shared" si="1123"/>
        <v>2.0000000000095497E-3</v>
      </c>
      <c r="BF741" s="255">
        <v>21000</v>
      </c>
      <c r="BG741" s="332">
        <v>1.1050000000000001E-2</v>
      </c>
      <c r="BH741" s="194">
        <f t="shared" si="1124"/>
        <v>232.05</v>
      </c>
      <c r="BI741" s="194">
        <f t="shared" si="1159"/>
        <v>92.820000000000007</v>
      </c>
      <c r="BJ741" s="164">
        <v>139.22999999999999</v>
      </c>
      <c r="BK741" s="165"/>
      <c r="BL741" s="190">
        <f t="shared" si="1126"/>
        <v>0</v>
      </c>
      <c r="BM741" s="255">
        <v>21000</v>
      </c>
      <c r="BN741" s="332">
        <v>1.189E-2</v>
      </c>
      <c r="BO741" s="194">
        <f t="shared" si="1127"/>
        <v>249.69</v>
      </c>
      <c r="BP741" s="194">
        <f t="shared" si="1160"/>
        <v>99.876000000000005</v>
      </c>
      <c r="BQ741" s="164">
        <v>149.81399999999999</v>
      </c>
      <c r="BR741" s="147"/>
      <c r="BS741" s="190">
        <f t="shared" si="1129"/>
        <v>0</v>
      </c>
      <c r="BT741" s="255">
        <v>21000</v>
      </c>
      <c r="BU741" s="332">
        <v>1.2722000000000001E-2</v>
      </c>
      <c r="BV741" s="194">
        <f t="shared" si="1130"/>
        <v>267.16200000000003</v>
      </c>
      <c r="BW741" s="194">
        <f t="shared" si="1161"/>
        <v>106.86480000000002</v>
      </c>
      <c r="BX741" s="164">
        <v>159.2672</v>
      </c>
      <c r="BY741" s="147"/>
      <c r="BZ741" s="190">
        <v>0</v>
      </c>
      <c r="CA741" s="603">
        <v>20000</v>
      </c>
      <c r="CB741" s="332">
        <v>1.0808999999999999E-2</v>
      </c>
      <c r="CC741" s="194">
        <f t="shared" si="1133"/>
        <v>216.17999999999998</v>
      </c>
      <c r="CD741" s="190">
        <f t="shared" si="1162"/>
        <v>86.471999999999994</v>
      </c>
      <c r="CE741" s="142">
        <v>129.708</v>
      </c>
      <c r="CF741" s="204"/>
      <c r="CG741" s="194">
        <f t="shared" si="1134"/>
        <v>0</v>
      </c>
      <c r="CH741" s="194"/>
      <c r="CI741" s="194"/>
      <c r="CJ741" s="194"/>
      <c r="CK741" s="194"/>
      <c r="CL741" s="142"/>
      <c r="CM741" s="218"/>
      <c r="CN741" s="194"/>
      <c r="CO741" s="219"/>
      <c r="CP741" s="220">
        <f t="shared" si="1135"/>
        <v>109.48999999999995</v>
      </c>
      <c r="CQ741" s="221"/>
      <c r="CR741" s="56"/>
      <c r="CS741" s="228"/>
    </row>
    <row r="742" spans="1:97" s="3" customFormat="1" ht="15" customHeight="1">
      <c r="A742" s="41" t="s">
        <v>1757</v>
      </c>
      <c r="B742" s="6" t="s">
        <v>1715</v>
      </c>
      <c r="C742" s="61" t="s">
        <v>1716</v>
      </c>
      <c r="D742" s="388" t="s">
        <v>1717</v>
      </c>
      <c r="E742" s="234">
        <v>18</v>
      </c>
      <c r="F742" s="234"/>
      <c r="G742" s="51" t="s">
        <v>1718</v>
      </c>
      <c r="H742" s="362" t="s">
        <v>1758</v>
      </c>
      <c r="I742" s="280"/>
      <c r="J742" s="592">
        <v>5.4870000000000002E-2</v>
      </c>
      <c r="K742" s="72">
        <f t="shared" si="1152"/>
        <v>0</v>
      </c>
      <c r="L742" s="194"/>
      <c r="M742" s="80"/>
      <c r="N742" s="147"/>
      <c r="O742" s="75"/>
      <c r="P742" s="280">
        <v>47000</v>
      </c>
      <c r="Q742" s="501">
        <v>8.352E-3</v>
      </c>
      <c r="R742" s="194">
        <f t="shared" si="1106"/>
        <v>392.54399999999998</v>
      </c>
      <c r="S742" s="194">
        <f t="shared" si="1153"/>
        <v>157.01760000000002</v>
      </c>
      <c r="T742" s="598">
        <v>235.53</v>
      </c>
      <c r="U742" s="165"/>
      <c r="V742" s="597">
        <f t="shared" si="1108"/>
        <v>-3.6000000000342425E-3</v>
      </c>
      <c r="W742" s="280">
        <v>47000</v>
      </c>
      <c r="X742" s="500">
        <v>9.0329999999999994E-3</v>
      </c>
      <c r="Y742" s="310">
        <f t="shared" si="1109"/>
        <v>424.55099999999999</v>
      </c>
      <c r="Z742" s="194">
        <f t="shared" si="1154"/>
        <v>169.82040000000001</v>
      </c>
      <c r="AA742" s="594"/>
      <c r="AB742" s="147"/>
      <c r="AC742" s="102">
        <f t="shared" si="1111"/>
        <v>254.73059999999998</v>
      </c>
      <c r="AD742" s="280">
        <v>47000</v>
      </c>
      <c r="AE742" s="101">
        <v>9.8230000000000001E-3</v>
      </c>
      <c r="AF742" s="141">
        <f t="shared" si="1112"/>
        <v>461.68099999999998</v>
      </c>
      <c r="AG742" s="194">
        <f t="shared" si="1155"/>
        <v>184.67240000000001</v>
      </c>
      <c r="AH742" s="581">
        <v>277.01</v>
      </c>
      <c r="AI742" s="143"/>
      <c r="AJ742" s="141">
        <f t="shared" si="1114"/>
        <v>-1.3999999999896318E-3</v>
      </c>
      <c r="AK742" s="280">
        <v>47000</v>
      </c>
      <c r="AL742" s="99">
        <v>1.1002E-2</v>
      </c>
      <c r="AM742" s="141">
        <f t="shared" si="1115"/>
        <v>517.09399999999994</v>
      </c>
      <c r="AN742" s="194">
        <f t="shared" si="1156"/>
        <v>206.83759999999998</v>
      </c>
      <c r="AO742" s="581">
        <v>310.26</v>
      </c>
      <c r="AP742" s="147"/>
      <c r="AQ742" s="141">
        <f t="shared" si="1117"/>
        <v>-3.6000000000058208E-3</v>
      </c>
      <c r="AR742" s="386">
        <v>270300</v>
      </c>
      <c r="AS742" s="99">
        <v>9.8279999999999999E-3</v>
      </c>
      <c r="AT742" s="141">
        <f t="shared" si="1118"/>
        <v>2656.5084000000002</v>
      </c>
      <c r="AU742" s="194">
        <f t="shared" si="1157"/>
        <v>1062.6033600000001</v>
      </c>
      <c r="AV742" s="581">
        <v>1593.91</v>
      </c>
      <c r="AW742" s="147"/>
      <c r="AX742" s="560">
        <f t="shared" si="1120"/>
        <v>-4.959999999982756E-3</v>
      </c>
      <c r="AY742" s="255">
        <v>270300</v>
      </c>
      <c r="AZ742" s="99">
        <v>1.042E-2</v>
      </c>
      <c r="BA742" s="141">
        <f t="shared" si="1121"/>
        <v>2816.5260000000003</v>
      </c>
      <c r="BB742" s="194">
        <f t="shared" si="1158"/>
        <v>1126.6104000000003</v>
      </c>
      <c r="BC742" s="142">
        <v>1689.92</v>
      </c>
      <c r="BD742" s="147"/>
      <c r="BE742" s="141">
        <f t="shared" si="1123"/>
        <v>-4.400000000032378E-3</v>
      </c>
      <c r="BF742" s="255">
        <v>270300</v>
      </c>
      <c r="BG742" s="332">
        <v>1.1050000000000001E-2</v>
      </c>
      <c r="BH742" s="194">
        <f t="shared" si="1124"/>
        <v>2986.8150000000001</v>
      </c>
      <c r="BI742" s="194">
        <f t="shared" si="1159"/>
        <v>1194.7260000000001</v>
      </c>
      <c r="BJ742" s="164">
        <v>1792.0889999999999</v>
      </c>
      <c r="BK742" s="165"/>
      <c r="BL742" s="190">
        <f t="shared" si="1126"/>
        <v>0</v>
      </c>
      <c r="BM742" s="255">
        <v>270300</v>
      </c>
      <c r="BN742" s="332">
        <v>1.189E-2</v>
      </c>
      <c r="BO742" s="194">
        <f t="shared" si="1127"/>
        <v>3213.8669999999997</v>
      </c>
      <c r="BP742" s="194">
        <f t="shared" si="1160"/>
        <v>1285.5468000000001</v>
      </c>
      <c r="BQ742" s="164">
        <v>1928.3202000000001</v>
      </c>
      <c r="BR742" s="147"/>
      <c r="BS742" s="190">
        <f t="shared" si="1129"/>
        <v>0</v>
      </c>
      <c r="BT742" s="255">
        <v>270300</v>
      </c>
      <c r="BU742" s="332">
        <v>1.2722000000000001E-2</v>
      </c>
      <c r="BV742" s="194">
        <f t="shared" si="1130"/>
        <v>3438.7566000000002</v>
      </c>
      <c r="BW742" s="194">
        <f t="shared" si="1161"/>
        <v>1375.5026400000002</v>
      </c>
      <c r="BX742" s="164">
        <v>2049.98396</v>
      </c>
      <c r="BY742" s="147"/>
      <c r="BZ742" s="190">
        <v>0</v>
      </c>
      <c r="CA742" s="603">
        <v>300000</v>
      </c>
      <c r="CB742" s="332">
        <v>1.0808999999999999E-2</v>
      </c>
      <c r="CC742" s="194">
        <f t="shared" si="1133"/>
        <v>3242.7</v>
      </c>
      <c r="CD742" s="190">
        <f t="shared" si="1162"/>
        <v>1297.08</v>
      </c>
      <c r="CE742" s="142">
        <v>1945.62</v>
      </c>
      <c r="CF742" s="204"/>
      <c r="CG742" s="194">
        <f t="shared" si="1134"/>
        <v>0</v>
      </c>
      <c r="CH742" s="194"/>
      <c r="CI742" s="194"/>
      <c r="CJ742" s="194"/>
      <c r="CK742" s="194"/>
      <c r="CL742" s="142"/>
      <c r="CM742" s="218"/>
      <c r="CN742" s="194"/>
      <c r="CO742" s="219"/>
      <c r="CP742" s="220">
        <f t="shared" si="1135"/>
        <v>254.71263999999994</v>
      </c>
      <c r="CQ742" s="221"/>
      <c r="CR742" s="56"/>
      <c r="CS742" s="228"/>
    </row>
    <row r="743" spans="1:97" s="3" customFormat="1" ht="15" customHeight="1">
      <c r="A743" s="41" t="s">
        <v>1759</v>
      </c>
      <c r="B743" s="6" t="s">
        <v>1715</v>
      </c>
      <c r="C743" s="61" t="s">
        <v>1716</v>
      </c>
      <c r="D743" s="388" t="s">
        <v>1717</v>
      </c>
      <c r="E743" s="234">
        <v>671</v>
      </c>
      <c r="F743" s="234"/>
      <c r="G743" s="51" t="s">
        <v>1718</v>
      </c>
      <c r="H743" s="362" t="s">
        <v>1760</v>
      </c>
      <c r="I743" s="280"/>
      <c r="J743" s="592">
        <v>5.4870000000000002E-2</v>
      </c>
      <c r="K743" s="72">
        <f t="shared" si="1152"/>
        <v>0</v>
      </c>
      <c r="L743" s="194"/>
      <c r="M743" s="80"/>
      <c r="N743" s="147"/>
      <c r="O743" s="75"/>
      <c r="P743" s="280">
        <v>38600</v>
      </c>
      <c r="Q743" s="501">
        <v>8.352E-3</v>
      </c>
      <c r="R743" s="194">
        <f t="shared" si="1106"/>
        <v>322.38720000000001</v>
      </c>
      <c r="S743" s="194">
        <f t="shared" si="1153"/>
        <v>128.95488</v>
      </c>
      <c r="T743" s="598">
        <v>193.43</v>
      </c>
      <c r="U743" s="165"/>
      <c r="V743" s="597">
        <f t="shared" si="1108"/>
        <v>2.3199999999974352E-3</v>
      </c>
      <c r="W743" s="280">
        <v>38600</v>
      </c>
      <c r="X743" s="500">
        <v>9.0329999999999994E-3</v>
      </c>
      <c r="Y743" s="310">
        <f t="shared" si="1109"/>
        <v>348.67379999999997</v>
      </c>
      <c r="Z743" s="194">
        <f t="shared" si="1154"/>
        <v>139.46951999999999</v>
      </c>
      <c r="AA743" s="594"/>
      <c r="AB743" s="147"/>
      <c r="AC743" s="102">
        <f t="shared" si="1111"/>
        <v>209.20427999999998</v>
      </c>
      <c r="AD743" s="280">
        <v>38600</v>
      </c>
      <c r="AE743" s="101">
        <v>9.8230000000000001E-3</v>
      </c>
      <c r="AF743" s="141">
        <f t="shared" si="1112"/>
        <v>379.1678</v>
      </c>
      <c r="AG743" s="194">
        <f t="shared" si="1155"/>
        <v>151.66712000000001</v>
      </c>
      <c r="AH743" s="581">
        <v>227.5</v>
      </c>
      <c r="AI743" s="143"/>
      <c r="AJ743" s="141">
        <f t="shared" si="1114"/>
        <v>6.7999999998846761E-4</v>
      </c>
      <c r="AK743" s="280">
        <v>38600</v>
      </c>
      <c r="AL743" s="99">
        <v>1.1002E-2</v>
      </c>
      <c r="AM743" s="141">
        <f t="shared" si="1115"/>
        <v>424.67719999999997</v>
      </c>
      <c r="AN743" s="194">
        <f t="shared" si="1156"/>
        <v>169.87088</v>
      </c>
      <c r="AO743" s="581">
        <v>254.83</v>
      </c>
      <c r="AP743" s="147"/>
      <c r="AQ743" s="141">
        <f t="shared" si="1117"/>
        <v>-2.3680000000041446E-2</v>
      </c>
      <c r="AR743" s="386">
        <v>40000</v>
      </c>
      <c r="AS743" s="99">
        <v>9.8279999999999999E-3</v>
      </c>
      <c r="AT743" s="141">
        <f t="shared" si="1118"/>
        <v>393.12</v>
      </c>
      <c r="AU743" s="194">
        <f t="shared" si="1157"/>
        <v>157.24800000000002</v>
      </c>
      <c r="AV743" s="581">
        <v>235.87</v>
      </c>
      <c r="AW743" s="147"/>
      <c r="AX743" s="560">
        <f t="shared" si="1120"/>
        <v>1.999999999981128E-3</v>
      </c>
      <c r="AY743" s="255">
        <v>40000</v>
      </c>
      <c r="AZ743" s="99">
        <v>1.042E-2</v>
      </c>
      <c r="BA743" s="141">
        <f t="shared" si="1121"/>
        <v>416.8</v>
      </c>
      <c r="BB743" s="194">
        <f t="shared" si="1158"/>
        <v>166.72000000000003</v>
      </c>
      <c r="BC743" s="142">
        <v>250.08</v>
      </c>
      <c r="BD743" s="147"/>
      <c r="BE743" s="141">
        <f t="shared" si="1123"/>
        <v>0</v>
      </c>
      <c r="BF743" s="255">
        <v>40000</v>
      </c>
      <c r="BG743" s="332">
        <v>1.1050000000000001E-2</v>
      </c>
      <c r="BH743" s="194">
        <f t="shared" si="1124"/>
        <v>442.00000000000006</v>
      </c>
      <c r="BI743" s="194">
        <f t="shared" si="1159"/>
        <v>176.80000000000004</v>
      </c>
      <c r="BJ743" s="164">
        <v>265.2</v>
      </c>
      <c r="BK743" s="165"/>
      <c r="BL743" s="190">
        <f t="shared" si="1126"/>
        <v>0</v>
      </c>
      <c r="BM743" s="255">
        <v>40000</v>
      </c>
      <c r="BN743" s="332">
        <v>1.189E-2</v>
      </c>
      <c r="BO743" s="194">
        <f t="shared" si="1127"/>
        <v>475.59999999999997</v>
      </c>
      <c r="BP743" s="194">
        <f t="shared" si="1160"/>
        <v>190.24</v>
      </c>
      <c r="BQ743" s="164">
        <v>285.36</v>
      </c>
      <c r="BR743" s="147"/>
      <c r="BS743" s="190">
        <f t="shared" si="1129"/>
        <v>0</v>
      </c>
      <c r="BT743" s="255">
        <v>40000</v>
      </c>
      <c r="BU743" s="332">
        <v>1.2722000000000001E-2</v>
      </c>
      <c r="BV743" s="194">
        <f t="shared" si="1130"/>
        <v>508.88000000000005</v>
      </c>
      <c r="BW743" s="194">
        <f t="shared" si="1161"/>
        <v>203.55200000000002</v>
      </c>
      <c r="BX743" s="164">
        <v>303.39800000000002</v>
      </c>
      <c r="BY743" s="147"/>
      <c r="BZ743" s="190">
        <v>0</v>
      </c>
      <c r="CA743" s="603">
        <v>53000</v>
      </c>
      <c r="CB743" s="332">
        <v>1.0808999999999999E-2</v>
      </c>
      <c r="CC743" s="194">
        <f t="shared" si="1133"/>
        <v>572.87699999999995</v>
      </c>
      <c r="CD743" s="190">
        <f t="shared" si="1162"/>
        <v>229.1508</v>
      </c>
      <c r="CE743" s="142">
        <v>343.72620000000001</v>
      </c>
      <c r="CF743" s="204"/>
      <c r="CG743" s="194">
        <f t="shared" si="1134"/>
        <v>0</v>
      </c>
      <c r="CH743" s="194"/>
      <c r="CI743" s="194"/>
      <c r="CJ743" s="194"/>
      <c r="CK743" s="194"/>
      <c r="CL743" s="142"/>
      <c r="CM743" s="218"/>
      <c r="CN743" s="194"/>
      <c r="CO743" s="219"/>
      <c r="CP743" s="220">
        <f t="shared" si="1135"/>
        <v>209.18559999999991</v>
      </c>
      <c r="CQ743" s="221"/>
      <c r="CR743" s="56"/>
      <c r="CS743" s="228"/>
    </row>
    <row r="744" spans="1:97" s="3" customFormat="1" ht="15" customHeight="1">
      <c r="A744" s="41" t="s">
        <v>1761</v>
      </c>
      <c r="B744" s="6" t="s">
        <v>1715</v>
      </c>
      <c r="C744" s="61" t="s">
        <v>1716</v>
      </c>
      <c r="D744" s="388" t="s">
        <v>1717</v>
      </c>
      <c r="E744" s="234">
        <v>773</v>
      </c>
      <c r="F744" s="234"/>
      <c r="G744" s="51" t="s">
        <v>1718</v>
      </c>
      <c r="H744" s="362" t="s">
        <v>1762</v>
      </c>
      <c r="I744" s="280"/>
      <c r="J744" s="592">
        <v>5.4870000000000002E-2</v>
      </c>
      <c r="K744" s="72">
        <f t="shared" ref="K744:K774" si="1163">I744*J744</f>
        <v>0</v>
      </c>
      <c r="L744" s="194"/>
      <c r="M744" s="80"/>
      <c r="N744" s="147"/>
      <c r="O744" s="75"/>
      <c r="P744" s="280">
        <v>195000</v>
      </c>
      <c r="Q744" s="501">
        <v>8.352E-3</v>
      </c>
      <c r="R744" s="194">
        <f t="shared" ref="R744:R774" si="1164">P744*Q744</f>
        <v>1628.64</v>
      </c>
      <c r="S744" s="194">
        <f t="shared" ref="S744:S772" si="1165">R744*40%</f>
        <v>651.45600000000013</v>
      </c>
      <c r="T744" s="598">
        <v>977.18</v>
      </c>
      <c r="U744" s="165"/>
      <c r="V744" s="597">
        <f t="shared" ref="V744:V774" si="1166">R744-S744-T744</f>
        <v>4.0000000000190994E-3</v>
      </c>
      <c r="W744" s="280">
        <v>1950000</v>
      </c>
      <c r="X744" s="500">
        <v>9.0329999999999994E-3</v>
      </c>
      <c r="Y744" s="310">
        <f t="shared" ref="Y744:Y774" si="1167">W744*X744</f>
        <v>17614.349999999999</v>
      </c>
      <c r="Z744" s="194">
        <f>Y744*40%</f>
        <v>7045.74</v>
      </c>
      <c r="AA744" s="594"/>
      <c r="AB744" s="143"/>
      <c r="AC744" s="102">
        <f t="shared" ref="AC744:AC774" si="1168">Y744-Z744-AA744</f>
        <v>10568.609999999999</v>
      </c>
      <c r="AD744" s="280">
        <v>1950000</v>
      </c>
      <c r="AE744" s="101">
        <v>9.8230000000000001E-3</v>
      </c>
      <c r="AF744" s="141">
        <f t="shared" ref="AF744:AF774" si="1169">AD744*AE744</f>
        <v>19154.849999999999</v>
      </c>
      <c r="AG744" s="194">
        <f>AF744*40%</f>
        <v>7661.94</v>
      </c>
      <c r="AH744" s="581">
        <v>11492.91</v>
      </c>
      <c r="AI744" s="143"/>
      <c r="AJ744" s="141">
        <f t="shared" ref="AJ744:AJ755" si="1170">AF744-AG744-AH744</f>
        <v>0</v>
      </c>
      <c r="AK744" s="280">
        <v>1950000</v>
      </c>
      <c r="AL744" s="99">
        <v>1.1002E-2</v>
      </c>
      <c r="AM744" s="141">
        <f t="shared" ref="AM744:AM774" si="1171">AK744*AL744</f>
        <v>21453.899999999998</v>
      </c>
      <c r="AN744" s="194">
        <f>AM744*40%</f>
        <v>8581.56</v>
      </c>
      <c r="AO744" s="581">
        <v>12872.34</v>
      </c>
      <c r="AP744" s="147"/>
      <c r="AQ744" s="141">
        <f t="shared" ref="AQ744:AQ755" si="1172">AM744-AN744-AO744</f>
        <v>0</v>
      </c>
      <c r="AR744" s="386">
        <v>1960000</v>
      </c>
      <c r="AS744" s="99">
        <v>9.8279999999999999E-3</v>
      </c>
      <c r="AT744" s="141">
        <f t="shared" ref="AT744:AT774" si="1173">AR744*AS744</f>
        <v>19262.88</v>
      </c>
      <c r="AU744" s="194">
        <f>AT744*40%</f>
        <v>7705.152000000001</v>
      </c>
      <c r="AV744" s="581">
        <v>11557.73</v>
      </c>
      <c r="AW744" s="147"/>
      <c r="AX744" s="560">
        <f t="shared" ref="AX744:AX755" si="1174">AT744-AU744-AV744</f>
        <v>-2.0000000004074536E-3</v>
      </c>
      <c r="AY744" s="255">
        <v>1960000</v>
      </c>
      <c r="AZ744" s="99">
        <v>1.042E-2</v>
      </c>
      <c r="BA744" s="141">
        <f t="shared" ref="BA744:BA774" si="1175">AY744*AZ744</f>
        <v>20423.2</v>
      </c>
      <c r="BB744" s="194">
        <f t="shared" ref="BB744:BB753" si="1176">BA744*40%</f>
        <v>8169.2800000000007</v>
      </c>
      <c r="BC744" s="142">
        <v>12253.92</v>
      </c>
      <c r="BD744" s="147"/>
      <c r="BE744" s="141">
        <f t="shared" ref="BE744:BE755" si="1177">BA744-BB744-BC744</f>
        <v>0</v>
      </c>
      <c r="BF744" s="255">
        <v>1960000</v>
      </c>
      <c r="BG744" s="332">
        <v>1.1050000000000001E-2</v>
      </c>
      <c r="BH744" s="194">
        <f t="shared" ref="BH744:BH774" si="1178">BF744*BG744</f>
        <v>21658</v>
      </c>
      <c r="BI744" s="194">
        <f t="shared" ref="BI744:BI753" si="1179">BH744*40%</f>
        <v>8663.2000000000007</v>
      </c>
      <c r="BJ744" s="164">
        <v>12994.8</v>
      </c>
      <c r="BK744" s="165"/>
      <c r="BL744" s="190">
        <f t="shared" ref="BL744:BL755" si="1180">BH744-BI744-BJ744</f>
        <v>0</v>
      </c>
      <c r="BM744" s="255">
        <v>1960000</v>
      </c>
      <c r="BN744" s="332">
        <v>1.189E-2</v>
      </c>
      <c r="BO744" s="194">
        <f t="shared" ref="BO744:BO774" si="1181">BM744*BN744</f>
        <v>23304.399999999998</v>
      </c>
      <c r="BP744" s="194">
        <f t="shared" ref="BP744:BP753" si="1182">BO744*40%</f>
        <v>9321.76</v>
      </c>
      <c r="BQ744" s="164">
        <v>13982.64</v>
      </c>
      <c r="BR744" s="147"/>
      <c r="BS744" s="190">
        <f t="shared" ref="BS744:BS755" si="1183">BO744-BP744-BQ744</f>
        <v>0</v>
      </c>
      <c r="BT744" s="255">
        <v>1960000</v>
      </c>
      <c r="BU744" s="332">
        <v>1.2722000000000001E-2</v>
      </c>
      <c r="BV744" s="194">
        <f t="shared" ref="BV744:BV774" si="1184">BT744*BU744</f>
        <v>24935.120000000003</v>
      </c>
      <c r="BW744" s="194">
        <f t="shared" ref="BW744:BW753" si="1185">BV744*40%</f>
        <v>9974.0480000000025</v>
      </c>
      <c r="BX744" s="164">
        <v>14961.072</v>
      </c>
      <c r="BY744" s="147"/>
      <c r="BZ744" s="190">
        <f t="shared" ref="BZ744:BZ752" si="1186">BV744-BW744-BX744</f>
        <v>0</v>
      </c>
      <c r="CA744" s="190">
        <v>2200000</v>
      </c>
      <c r="CB744" s="332">
        <v>1.0808999999999999E-2</v>
      </c>
      <c r="CC744" s="194">
        <f t="shared" ref="CC744:CC774" si="1187">CA744*CB744</f>
        <v>23779.8</v>
      </c>
      <c r="CD744" s="190">
        <f t="shared" ref="CD744:CD753" si="1188">CC744*40%</f>
        <v>9511.92</v>
      </c>
      <c r="CE744" s="142">
        <v>25886.11</v>
      </c>
      <c r="CF744" s="204"/>
      <c r="CG744" s="208">
        <f t="shared" ref="CG744:CG774" si="1189">CC744-CD744-CE744</f>
        <v>-11618.230000000001</v>
      </c>
      <c r="CH744" s="208"/>
      <c r="CI744" s="208"/>
      <c r="CJ744" s="208"/>
      <c r="CK744" s="208"/>
      <c r="CL744" s="223"/>
      <c r="CM744" s="224"/>
      <c r="CN744" s="208"/>
      <c r="CO744" s="219"/>
      <c r="CP744" s="220">
        <f t="shared" si="1135"/>
        <v>-1049.6180000000022</v>
      </c>
      <c r="CQ744" s="221"/>
      <c r="CR744" s="56"/>
      <c r="CS744" s="228"/>
    </row>
    <row r="745" spans="1:97" s="2" customFormat="1" ht="15" customHeight="1">
      <c r="A745" s="41" t="s">
        <v>1763</v>
      </c>
      <c r="B745" s="6" t="s">
        <v>632</v>
      </c>
      <c r="C745" s="61" t="s">
        <v>1716</v>
      </c>
      <c r="D745" s="388" t="s">
        <v>1717</v>
      </c>
      <c r="E745" s="234">
        <v>765</v>
      </c>
      <c r="F745" s="234"/>
      <c r="G745" s="234" t="s">
        <v>1066</v>
      </c>
      <c r="H745" s="362" t="s">
        <v>1764</v>
      </c>
      <c r="I745" s="280"/>
      <c r="J745" s="592">
        <v>5.4870000000000002E-2</v>
      </c>
      <c r="K745" s="72">
        <f t="shared" si="1163"/>
        <v>0</v>
      </c>
      <c r="L745" s="72"/>
      <c r="M745" s="594"/>
      <c r="N745" s="147"/>
      <c r="O745" s="75"/>
      <c r="P745" s="280"/>
      <c r="Q745" s="501">
        <v>8.352E-3</v>
      </c>
      <c r="R745" s="194">
        <f t="shared" si="1164"/>
        <v>0</v>
      </c>
      <c r="S745" s="72"/>
      <c r="T745" s="599"/>
      <c r="U745" s="165"/>
      <c r="V745" s="596">
        <f t="shared" si="1166"/>
        <v>0</v>
      </c>
      <c r="W745" s="280"/>
      <c r="X745" s="500">
        <v>9.0329999999999994E-3</v>
      </c>
      <c r="Y745" s="310">
        <f t="shared" si="1167"/>
        <v>0</v>
      </c>
      <c r="Z745" s="72"/>
      <c r="AA745" s="594"/>
      <c r="AB745" s="147"/>
      <c r="AC745" s="102">
        <f t="shared" si="1168"/>
        <v>0</v>
      </c>
      <c r="AD745" s="280"/>
      <c r="AE745" s="101">
        <v>9.8230000000000001E-3</v>
      </c>
      <c r="AF745" s="141">
        <f t="shared" si="1169"/>
        <v>0</v>
      </c>
      <c r="AG745" s="72"/>
      <c r="AH745" s="580"/>
      <c r="AI745" s="147"/>
      <c r="AJ745" s="141">
        <f t="shared" si="1170"/>
        <v>0</v>
      </c>
      <c r="AK745" s="280"/>
      <c r="AL745" s="99">
        <v>1.1002E-2</v>
      </c>
      <c r="AM745" s="141">
        <f t="shared" si="1171"/>
        <v>0</v>
      </c>
      <c r="AN745" s="72"/>
      <c r="AO745" s="580"/>
      <c r="AP745" s="147"/>
      <c r="AQ745" s="141">
        <f t="shared" si="1172"/>
        <v>0</v>
      </c>
      <c r="AR745" s="353"/>
      <c r="AS745" s="99">
        <v>9.8279999999999999E-3</v>
      </c>
      <c r="AT745" s="141">
        <f t="shared" si="1173"/>
        <v>0</v>
      </c>
      <c r="AU745" s="72"/>
      <c r="AV745" s="580"/>
      <c r="AW745" s="147"/>
      <c r="AX745" s="560">
        <f t="shared" si="1174"/>
        <v>0</v>
      </c>
      <c r="AY745" s="255">
        <v>720000</v>
      </c>
      <c r="AZ745" s="99">
        <v>1.042E-2</v>
      </c>
      <c r="BA745" s="141">
        <f t="shared" si="1175"/>
        <v>7502.4000000000005</v>
      </c>
      <c r="BB745" s="194">
        <f>BA745*30%</f>
        <v>2250.7200000000003</v>
      </c>
      <c r="BC745" s="142">
        <v>1029.25</v>
      </c>
      <c r="BD745" s="147"/>
      <c r="BE745" s="141">
        <f t="shared" si="1177"/>
        <v>4222.43</v>
      </c>
      <c r="BF745" s="255">
        <v>720000</v>
      </c>
      <c r="BG745" s="332">
        <v>1.1050000000000001E-2</v>
      </c>
      <c r="BH745" s="194">
        <f t="shared" si="1178"/>
        <v>7956.0000000000009</v>
      </c>
      <c r="BI745" s="194">
        <f>BH745*30%</f>
        <v>2386.8000000000002</v>
      </c>
      <c r="BJ745" s="164"/>
      <c r="BK745" s="165"/>
      <c r="BL745" s="190">
        <f t="shared" si="1180"/>
        <v>5569.2000000000007</v>
      </c>
      <c r="BM745" s="255">
        <v>720000</v>
      </c>
      <c r="BN745" s="332">
        <v>1.189E-2</v>
      </c>
      <c r="BO745" s="194">
        <f t="shared" si="1181"/>
        <v>8560.7999999999993</v>
      </c>
      <c r="BP745" s="194">
        <f>BO745*30%</f>
        <v>2568.2399999999998</v>
      </c>
      <c r="BQ745" s="164"/>
      <c r="BR745" s="147"/>
      <c r="BS745" s="190">
        <f t="shared" si="1183"/>
        <v>5992.5599999999995</v>
      </c>
      <c r="BT745" s="255">
        <v>720000</v>
      </c>
      <c r="BU745" s="332">
        <v>1.2722000000000001E-2</v>
      </c>
      <c r="BV745" s="194">
        <f t="shared" si="1184"/>
        <v>9159.84</v>
      </c>
      <c r="BW745" s="194">
        <f>BV745*30%</f>
        <v>2747.9519999999998</v>
      </c>
      <c r="BX745" s="164"/>
      <c r="BY745" s="147"/>
      <c r="BZ745" s="190">
        <f t="shared" si="1186"/>
        <v>6411.8880000000008</v>
      </c>
      <c r="CA745" s="190"/>
      <c r="CB745" s="332">
        <v>1.0808999999999999E-2</v>
      </c>
      <c r="CC745" s="194">
        <f t="shared" si="1187"/>
        <v>0</v>
      </c>
      <c r="CD745" s="190"/>
      <c r="CE745" s="142"/>
      <c r="CF745" s="204"/>
      <c r="CG745" s="194">
        <f t="shared" si="1189"/>
        <v>0</v>
      </c>
      <c r="CH745" s="194"/>
      <c r="CI745" s="194"/>
      <c r="CJ745" s="194"/>
      <c r="CK745" s="194"/>
      <c r="CL745" s="142"/>
      <c r="CM745" s="218"/>
      <c r="CN745" s="194"/>
      <c r="CO745" s="219"/>
      <c r="CP745" s="220">
        <f t="shared" si="1135"/>
        <v>22196.078000000001</v>
      </c>
      <c r="CQ745" s="220"/>
      <c r="CR745" s="6"/>
      <c r="CS745" s="227" t="s">
        <v>42</v>
      </c>
    </row>
    <row r="746" spans="1:97" s="3" customFormat="1" ht="15" customHeight="1">
      <c r="A746" s="41" t="s">
        <v>1765</v>
      </c>
      <c r="B746" s="42" t="s">
        <v>1766</v>
      </c>
      <c r="C746" s="6" t="s">
        <v>1767</v>
      </c>
      <c r="D746" s="388" t="s">
        <v>1717</v>
      </c>
      <c r="E746" s="234">
        <v>3</v>
      </c>
      <c r="F746" s="234"/>
      <c r="G746" s="264" t="s">
        <v>45</v>
      </c>
      <c r="H746" s="191" t="s">
        <v>1768</v>
      </c>
      <c r="I746" s="280"/>
      <c r="J746" s="592">
        <v>5.4870000000000002E-2</v>
      </c>
      <c r="K746" s="72">
        <f t="shared" si="1163"/>
        <v>0</v>
      </c>
      <c r="L746" s="194"/>
      <c r="M746" s="242"/>
      <c r="N746" s="147"/>
      <c r="O746" s="75"/>
      <c r="P746" s="280">
        <v>1320000</v>
      </c>
      <c r="Q746" s="501">
        <v>8.352E-3</v>
      </c>
      <c r="R746" s="194">
        <f t="shared" si="1164"/>
        <v>11024.64</v>
      </c>
      <c r="S746" s="194">
        <f>R746*20%</f>
        <v>2204.9279999999999</v>
      </c>
      <c r="T746" s="600"/>
      <c r="U746" s="165"/>
      <c r="V746" s="596">
        <f t="shared" si="1166"/>
        <v>8819.7119999999995</v>
      </c>
      <c r="W746" s="280">
        <v>1320000</v>
      </c>
      <c r="X746" s="500">
        <v>9.0329999999999994E-3</v>
      </c>
      <c r="Y746" s="310">
        <f t="shared" si="1167"/>
        <v>11923.56</v>
      </c>
      <c r="Z746" s="194">
        <f>Y746*20%</f>
        <v>2384.712</v>
      </c>
      <c r="AA746" s="242"/>
      <c r="AB746" s="143"/>
      <c r="AC746" s="102">
        <f t="shared" si="1168"/>
        <v>9538.848</v>
      </c>
      <c r="AD746" s="280">
        <v>1320000</v>
      </c>
      <c r="AE746" s="101">
        <v>9.8230000000000001E-3</v>
      </c>
      <c r="AF746" s="141">
        <f t="shared" si="1169"/>
        <v>12966.36</v>
      </c>
      <c r="AG746" s="194">
        <f>AF746*20%</f>
        <v>2593.2720000000004</v>
      </c>
      <c r="AH746" s="416"/>
      <c r="AI746" s="143"/>
      <c r="AJ746" s="141">
        <f t="shared" si="1170"/>
        <v>10373.088</v>
      </c>
      <c r="AK746" s="280">
        <v>1320000</v>
      </c>
      <c r="AL746" s="99">
        <v>1.1002E-2</v>
      </c>
      <c r="AM746" s="141">
        <f t="shared" si="1171"/>
        <v>14522.64</v>
      </c>
      <c r="AN746" s="194">
        <f>AM746*20%</f>
        <v>2904.5280000000002</v>
      </c>
      <c r="AO746" s="416"/>
      <c r="AP746" s="147"/>
      <c r="AQ746" s="141">
        <f t="shared" si="1172"/>
        <v>11618.111999999999</v>
      </c>
      <c r="AR746" s="384">
        <v>1400000</v>
      </c>
      <c r="AS746" s="99">
        <v>9.8279999999999999E-3</v>
      </c>
      <c r="AT746" s="141">
        <f t="shared" si="1173"/>
        <v>13759.2</v>
      </c>
      <c r="AU746" s="194">
        <f>AT746*20%</f>
        <v>2751.84</v>
      </c>
      <c r="AV746" s="259">
        <v>44853.84</v>
      </c>
      <c r="AW746" s="147"/>
      <c r="AX746" s="560">
        <f t="shared" si="1174"/>
        <v>-33846.479999999996</v>
      </c>
      <c r="AY746" s="255">
        <v>1400000</v>
      </c>
      <c r="AZ746" s="99">
        <v>1.042E-2</v>
      </c>
      <c r="BA746" s="141">
        <f t="shared" si="1175"/>
        <v>14588</v>
      </c>
      <c r="BB746" s="194">
        <f t="shared" si="1176"/>
        <v>5835.2000000000007</v>
      </c>
      <c r="BC746" s="259">
        <v>8752.7999999999993</v>
      </c>
      <c r="BD746" s="147"/>
      <c r="BE746" s="141">
        <f t="shared" si="1177"/>
        <v>0</v>
      </c>
      <c r="BF746" s="255">
        <v>1400000</v>
      </c>
      <c r="BG746" s="332">
        <v>1.1050000000000001E-2</v>
      </c>
      <c r="BH746" s="194">
        <f t="shared" si="1178"/>
        <v>15470.000000000002</v>
      </c>
      <c r="BI746" s="194">
        <f t="shared" si="1179"/>
        <v>6188.0000000000009</v>
      </c>
      <c r="BJ746" s="164">
        <v>9282</v>
      </c>
      <c r="BK746" s="165"/>
      <c r="BL746" s="190">
        <f t="shared" si="1180"/>
        <v>0</v>
      </c>
      <c r="BM746" s="255">
        <v>1400000</v>
      </c>
      <c r="BN746" s="332">
        <v>1.189E-2</v>
      </c>
      <c r="BO746" s="194">
        <f t="shared" si="1181"/>
        <v>16646</v>
      </c>
      <c r="BP746" s="194">
        <f t="shared" si="1182"/>
        <v>6658.4000000000005</v>
      </c>
      <c r="BQ746" s="164">
        <v>9987.6</v>
      </c>
      <c r="BR746" s="147"/>
      <c r="BS746" s="190">
        <f t="shared" si="1183"/>
        <v>0</v>
      </c>
      <c r="BT746" s="255">
        <v>1400000</v>
      </c>
      <c r="BU746" s="332">
        <v>1.2722000000000001E-2</v>
      </c>
      <c r="BV746" s="194">
        <f t="shared" si="1184"/>
        <v>17810.8</v>
      </c>
      <c r="BW746" s="194">
        <f t="shared" si="1185"/>
        <v>7124.32</v>
      </c>
      <c r="BX746" s="164">
        <v>10686.48</v>
      </c>
      <c r="BY746" s="147"/>
      <c r="BZ746" s="190">
        <f t="shared" si="1186"/>
        <v>0</v>
      </c>
      <c r="CA746" s="220">
        <v>2200000</v>
      </c>
      <c r="CB746" s="332">
        <v>1.0808999999999999E-2</v>
      </c>
      <c r="CC746" s="194">
        <f t="shared" si="1187"/>
        <v>23779.8</v>
      </c>
      <c r="CD746" s="190">
        <f t="shared" si="1188"/>
        <v>9511.92</v>
      </c>
      <c r="CE746" s="142">
        <v>20771.16</v>
      </c>
      <c r="CF746" s="204"/>
      <c r="CG746" s="208">
        <f t="shared" si="1189"/>
        <v>-6503.2800000000007</v>
      </c>
      <c r="CH746" s="208"/>
      <c r="CI746" s="208"/>
      <c r="CJ746" s="208"/>
      <c r="CK746" s="208"/>
      <c r="CL746" s="223"/>
      <c r="CM746" s="224"/>
      <c r="CN746" s="208"/>
      <c r="CO746" s="219"/>
      <c r="CP746" s="220">
        <f t="shared" si="1135"/>
        <v>0</v>
      </c>
      <c r="CQ746" s="221">
        <v>0</v>
      </c>
      <c r="CR746" s="56"/>
    </row>
    <row r="747" spans="1:97" s="3" customFormat="1" ht="15" customHeight="1">
      <c r="A747" s="41" t="s">
        <v>1769</v>
      </c>
      <c r="B747" s="42" t="s">
        <v>1770</v>
      </c>
      <c r="C747" s="6" t="s">
        <v>1767</v>
      </c>
      <c r="D747" s="388" t="s">
        <v>1717</v>
      </c>
      <c r="E747" s="234">
        <v>206</v>
      </c>
      <c r="F747" s="234"/>
      <c r="G747" s="264" t="s">
        <v>45</v>
      </c>
      <c r="H747" s="191" t="s">
        <v>1771</v>
      </c>
      <c r="I747" s="280"/>
      <c r="J747" s="592">
        <v>5.4870000000000002E-2</v>
      </c>
      <c r="K747" s="72">
        <f t="shared" si="1163"/>
        <v>0</v>
      </c>
      <c r="L747" s="194"/>
      <c r="M747" s="242"/>
      <c r="N747" s="147"/>
      <c r="O747" s="75"/>
      <c r="P747" s="280">
        <v>1850000</v>
      </c>
      <c r="Q747" s="501">
        <v>8.352E-3</v>
      </c>
      <c r="R747" s="194">
        <f t="shared" si="1164"/>
        <v>15451.2</v>
      </c>
      <c r="S747" s="194">
        <f>R747*30%</f>
        <v>4635.3599999999997</v>
      </c>
      <c r="T747" s="600"/>
      <c r="U747" s="165"/>
      <c r="V747" s="596">
        <f t="shared" si="1166"/>
        <v>10815.84</v>
      </c>
      <c r="W747" s="280">
        <v>1850000</v>
      </c>
      <c r="X747" s="500">
        <v>9.0329999999999994E-3</v>
      </c>
      <c r="Y747" s="310">
        <f t="shared" si="1167"/>
        <v>16711.05</v>
      </c>
      <c r="Z747" s="194">
        <f>Y747*30%</f>
        <v>5013.3149999999996</v>
      </c>
      <c r="AA747" s="242"/>
      <c r="AB747" s="143"/>
      <c r="AC747" s="102">
        <f t="shared" si="1168"/>
        <v>11697.735000000001</v>
      </c>
      <c r="AD747" s="280">
        <v>1850000</v>
      </c>
      <c r="AE747" s="101">
        <v>9.8230000000000001E-3</v>
      </c>
      <c r="AF747" s="141">
        <f t="shared" si="1169"/>
        <v>18172.55</v>
      </c>
      <c r="AG747" s="194">
        <f>AF747*30%</f>
        <v>5451.7649999999994</v>
      </c>
      <c r="AH747" s="416"/>
      <c r="AI747" s="143"/>
      <c r="AJ747" s="141">
        <f t="shared" si="1170"/>
        <v>12720.785</v>
      </c>
      <c r="AK747" s="280">
        <v>1850000</v>
      </c>
      <c r="AL747" s="99">
        <v>1.1002E-2</v>
      </c>
      <c r="AM747" s="141">
        <f t="shared" si="1171"/>
        <v>20353.7</v>
      </c>
      <c r="AN747" s="194">
        <f>AM747*30%</f>
        <v>6106.11</v>
      </c>
      <c r="AO747" s="416"/>
      <c r="AP747" s="143"/>
      <c r="AQ747" s="141">
        <f t="shared" si="1172"/>
        <v>14247.59</v>
      </c>
      <c r="AR747" s="384">
        <v>1900000</v>
      </c>
      <c r="AS747" s="99">
        <v>9.8279999999999999E-3</v>
      </c>
      <c r="AT747" s="141">
        <f t="shared" si="1173"/>
        <v>18673.2</v>
      </c>
      <c r="AU747" s="194">
        <f t="shared" ref="AU747:AU749" si="1190">AT747*40%</f>
        <v>7469.2800000000007</v>
      </c>
      <c r="AV747" s="259">
        <v>62497.02</v>
      </c>
      <c r="AW747" s="143"/>
      <c r="AX747" s="560">
        <f t="shared" si="1174"/>
        <v>-51293.1</v>
      </c>
      <c r="AY747" s="374">
        <v>1900000</v>
      </c>
      <c r="AZ747" s="99">
        <v>1.042E-2</v>
      </c>
      <c r="BA747" s="141">
        <f t="shared" si="1175"/>
        <v>19798</v>
      </c>
      <c r="BB747" s="194">
        <f t="shared" si="1176"/>
        <v>7919.2000000000007</v>
      </c>
      <c r="BC747" s="259">
        <v>11878.8</v>
      </c>
      <c r="BD747" s="143"/>
      <c r="BE747" s="141">
        <f t="shared" si="1177"/>
        <v>0</v>
      </c>
      <c r="BF747" s="374">
        <v>1900000</v>
      </c>
      <c r="BG747" s="332">
        <v>1.1050000000000001E-2</v>
      </c>
      <c r="BH747" s="194">
        <f t="shared" si="1178"/>
        <v>20995</v>
      </c>
      <c r="BI747" s="194">
        <f t="shared" si="1179"/>
        <v>8398</v>
      </c>
      <c r="BJ747" s="164">
        <v>12597</v>
      </c>
      <c r="BK747" s="165"/>
      <c r="BL747" s="190">
        <f t="shared" si="1180"/>
        <v>0</v>
      </c>
      <c r="BM747" s="374">
        <v>1900000</v>
      </c>
      <c r="BN747" s="332">
        <v>1.189E-2</v>
      </c>
      <c r="BO747" s="194">
        <f t="shared" si="1181"/>
        <v>22591</v>
      </c>
      <c r="BP747" s="194">
        <f t="shared" si="1182"/>
        <v>9036.4</v>
      </c>
      <c r="BQ747" s="164">
        <v>13554.6</v>
      </c>
      <c r="BR747" s="147"/>
      <c r="BS747" s="190">
        <f t="shared" si="1183"/>
        <v>0</v>
      </c>
      <c r="BT747" s="374">
        <v>1900000</v>
      </c>
      <c r="BU747" s="332">
        <v>1.2722000000000001E-2</v>
      </c>
      <c r="BV747" s="194">
        <f t="shared" si="1184"/>
        <v>24171.800000000003</v>
      </c>
      <c r="BW747" s="194">
        <f t="shared" si="1185"/>
        <v>9668.7200000000012</v>
      </c>
      <c r="BX747" s="164">
        <v>14503.08</v>
      </c>
      <c r="BY747" s="147"/>
      <c r="BZ747" s="190">
        <f t="shared" si="1186"/>
        <v>0</v>
      </c>
      <c r="CA747" s="220">
        <v>2250000</v>
      </c>
      <c r="CB747" s="332">
        <v>1.0808999999999999E-2</v>
      </c>
      <c r="CC747" s="194">
        <f t="shared" si="1187"/>
        <v>24320.249999999996</v>
      </c>
      <c r="CD747" s="190">
        <f t="shared" si="1188"/>
        <v>9728.0999999999985</v>
      </c>
      <c r="CE747" s="142">
        <v>14592.15</v>
      </c>
      <c r="CF747" s="204"/>
      <c r="CG747" s="194">
        <f t="shared" si="1189"/>
        <v>0</v>
      </c>
      <c r="CH747" s="194"/>
      <c r="CI747" s="194"/>
      <c r="CJ747" s="194"/>
      <c r="CK747" s="194"/>
      <c r="CL747" s="142"/>
      <c r="CM747" s="218"/>
      <c r="CN747" s="194"/>
      <c r="CO747" s="219"/>
      <c r="CP747" s="220">
        <f t="shared" si="1135"/>
        <v>-1811.1500000000015</v>
      </c>
      <c r="CQ747" s="221">
        <v>0</v>
      </c>
      <c r="CR747" s="56"/>
    </row>
    <row r="748" spans="1:97" s="3" customFormat="1" ht="15" customHeight="1">
      <c r="A748" s="41" t="s">
        <v>1772</v>
      </c>
      <c r="B748" s="42" t="s">
        <v>1773</v>
      </c>
      <c r="C748" s="6" t="s">
        <v>1767</v>
      </c>
      <c r="D748" s="388" t="s">
        <v>1717</v>
      </c>
      <c r="E748" s="234">
        <v>212</v>
      </c>
      <c r="F748" s="234"/>
      <c r="G748" s="264" t="s">
        <v>45</v>
      </c>
      <c r="H748" s="191" t="s">
        <v>1774</v>
      </c>
      <c r="I748" s="280"/>
      <c r="J748" s="592">
        <v>5.4870000000000002E-2</v>
      </c>
      <c r="K748" s="72">
        <f t="shared" si="1163"/>
        <v>0</v>
      </c>
      <c r="L748" s="194"/>
      <c r="M748" s="242"/>
      <c r="N748" s="147"/>
      <c r="O748" s="75"/>
      <c r="P748" s="280"/>
      <c r="Q748" s="501">
        <v>8.352E-3</v>
      </c>
      <c r="R748" s="194">
        <f t="shared" si="1164"/>
        <v>0</v>
      </c>
      <c r="S748" s="194">
        <f t="shared" si="1165"/>
        <v>0</v>
      </c>
      <c r="T748" s="600"/>
      <c r="U748" s="165"/>
      <c r="V748" s="596">
        <f t="shared" si="1166"/>
        <v>0</v>
      </c>
      <c r="W748" s="280">
        <v>1650000</v>
      </c>
      <c r="X748" s="500">
        <v>9.0329999999999994E-3</v>
      </c>
      <c r="Y748" s="310">
        <f t="shared" si="1167"/>
        <v>14904.449999999999</v>
      </c>
      <c r="Z748" s="194">
        <f t="shared" ref="Z748:Z751" si="1191">Y748*40%</f>
        <v>5961.78</v>
      </c>
      <c r="AA748" s="242"/>
      <c r="AB748" s="143"/>
      <c r="AC748" s="102">
        <f t="shared" si="1168"/>
        <v>8942.6699999999983</v>
      </c>
      <c r="AD748" s="280">
        <v>1650000</v>
      </c>
      <c r="AE748" s="101">
        <v>9.8230000000000001E-3</v>
      </c>
      <c r="AF748" s="141">
        <f t="shared" si="1169"/>
        <v>16207.95</v>
      </c>
      <c r="AG748" s="194">
        <f t="shared" ref="AG748:AG753" si="1192">AF748*40%</f>
        <v>6483.18</v>
      </c>
      <c r="AH748" s="416"/>
      <c r="AI748" s="143"/>
      <c r="AJ748" s="141">
        <f t="shared" si="1170"/>
        <v>9724.77</v>
      </c>
      <c r="AK748" s="280">
        <v>1650000</v>
      </c>
      <c r="AL748" s="99">
        <v>1.1002E-2</v>
      </c>
      <c r="AM748" s="141">
        <f t="shared" si="1171"/>
        <v>18153.3</v>
      </c>
      <c r="AN748" s="194">
        <f t="shared" ref="AN748:AN753" si="1193">AM748*40%</f>
        <v>7261.32</v>
      </c>
      <c r="AO748" s="416"/>
      <c r="AP748" s="147"/>
      <c r="AQ748" s="141">
        <f t="shared" si="1172"/>
        <v>10891.98</v>
      </c>
      <c r="AR748" s="384">
        <v>1700000</v>
      </c>
      <c r="AS748" s="99">
        <v>9.8279999999999999E-3</v>
      </c>
      <c r="AT748" s="141">
        <f t="shared" si="1173"/>
        <v>16707.599999999999</v>
      </c>
      <c r="AU748" s="194">
        <f t="shared" si="1190"/>
        <v>6683.04</v>
      </c>
      <c r="AV748" s="259">
        <v>39583.980000000003</v>
      </c>
      <c r="AW748" s="147"/>
      <c r="AX748" s="560">
        <f t="shared" si="1174"/>
        <v>-29559.420000000006</v>
      </c>
      <c r="AY748" s="255">
        <v>1700000</v>
      </c>
      <c r="AZ748" s="99">
        <v>1.042E-2</v>
      </c>
      <c r="BA748" s="141">
        <f t="shared" si="1175"/>
        <v>17714</v>
      </c>
      <c r="BB748" s="194">
        <f t="shared" si="1176"/>
        <v>7085.6</v>
      </c>
      <c r="BC748" s="259">
        <v>10628.4</v>
      </c>
      <c r="BD748" s="147"/>
      <c r="BE748" s="141">
        <f t="shared" si="1177"/>
        <v>0</v>
      </c>
      <c r="BF748" s="255">
        <v>1700000</v>
      </c>
      <c r="BG748" s="332">
        <v>1.1050000000000001E-2</v>
      </c>
      <c r="BH748" s="194">
        <f t="shared" si="1178"/>
        <v>18785</v>
      </c>
      <c r="BI748" s="194">
        <f t="shared" si="1179"/>
        <v>7514</v>
      </c>
      <c r="BJ748" s="164">
        <v>11271</v>
      </c>
      <c r="BK748" s="165"/>
      <c r="BL748" s="190">
        <f t="shared" si="1180"/>
        <v>0</v>
      </c>
      <c r="BM748" s="255">
        <v>1700000</v>
      </c>
      <c r="BN748" s="332">
        <v>1.189E-2</v>
      </c>
      <c r="BO748" s="194">
        <f t="shared" si="1181"/>
        <v>20213</v>
      </c>
      <c r="BP748" s="194">
        <f t="shared" si="1182"/>
        <v>8085.2000000000007</v>
      </c>
      <c r="BQ748" s="164">
        <v>12127.8</v>
      </c>
      <c r="BR748" s="147"/>
      <c r="BS748" s="190">
        <f t="shared" si="1183"/>
        <v>0</v>
      </c>
      <c r="BT748" s="255">
        <v>1700000</v>
      </c>
      <c r="BU748" s="332">
        <v>1.2722000000000001E-2</v>
      </c>
      <c r="BV748" s="194">
        <f t="shared" si="1184"/>
        <v>21627.4</v>
      </c>
      <c r="BW748" s="194">
        <f t="shared" si="1185"/>
        <v>8650.9600000000009</v>
      </c>
      <c r="BX748" s="164">
        <v>12976.44</v>
      </c>
      <c r="BY748" s="147"/>
      <c r="BZ748" s="190">
        <f t="shared" si="1186"/>
        <v>0</v>
      </c>
      <c r="CA748" s="220">
        <v>1850000</v>
      </c>
      <c r="CB748" s="332">
        <v>1.0808999999999999E-2</v>
      </c>
      <c r="CC748" s="194">
        <f t="shared" si="1187"/>
        <v>19996.649999999998</v>
      </c>
      <c r="CD748" s="190">
        <f t="shared" si="1188"/>
        <v>7998.66</v>
      </c>
      <c r="CE748" s="142">
        <v>11997.99</v>
      </c>
      <c r="CF748" s="204"/>
      <c r="CG748" s="194">
        <f t="shared" si="1189"/>
        <v>0</v>
      </c>
      <c r="CH748" s="194"/>
      <c r="CI748" s="194"/>
      <c r="CJ748" s="194"/>
      <c r="CK748" s="194"/>
      <c r="CL748" s="142"/>
      <c r="CM748" s="218"/>
      <c r="CN748" s="194"/>
      <c r="CO748" s="219"/>
      <c r="CP748" s="220">
        <f t="shared" si="1135"/>
        <v>-7.2759576141834259E-12</v>
      </c>
      <c r="CQ748" s="221">
        <v>0</v>
      </c>
      <c r="CR748" s="56"/>
    </row>
    <row r="749" spans="1:97" s="3" customFormat="1" ht="15" customHeight="1">
      <c r="A749" s="41" t="s">
        <v>1775</v>
      </c>
      <c r="B749" s="237" t="s">
        <v>1776</v>
      </c>
      <c r="C749" s="6" t="s">
        <v>1767</v>
      </c>
      <c r="D749" s="388" t="s">
        <v>1717</v>
      </c>
      <c r="E749" s="234">
        <v>262</v>
      </c>
      <c r="F749" s="234"/>
      <c r="G749" s="41" t="s">
        <v>41</v>
      </c>
      <c r="H749" s="191" t="s">
        <v>1777</v>
      </c>
      <c r="I749" s="280"/>
      <c r="J749" s="592">
        <v>5.4870000000000002E-2</v>
      </c>
      <c r="K749" s="72">
        <f t="shared" si="1163"/>
        <v>0</v>
      </c>
      <c r="L749" s="194"/>
      <c r="M749" s="73">
        <v>33853.910000000003</v>
      </c>
      <c r="N749" s="147"/>
      <c r="O749" s="75"/>
      <c r="P749" s="280">
        <v>3560000</v>
      </c>
      <c r="Q749" s="501">
        <v>8.352E-3</v>
      </c>
      <c r="R749" s="194">
        <f t="shared" si="1164"/>
        <v>29733.119999999999</v>
      </c>
      <c r="S749" s="194">
        <f t="shared" si="1165"/>
        <v>11893.248</v>
      </c>
      <c r="T749" s="432">
        <v>17839.87</v>
      </c>
      <c r="U749" s="165"/>
      <c r="V749" s="596">
        <f t="shared" si="1166"/>
        <v>2.0000000004074536E-3</v>
      </c>
      <c r="W749" s="280">
        <v>3560000</v>
      </c>
      <c r="X749" s="500">
        <v>9.0329999999999994E-3</v>
      </c>
      <c r="Y749" s="310">
        <f t="shared" si="1167"/>
        <v>32157.479999999996</v>
      </c>
      <c r="Z749" s="194">
        <f t="shared" si="1191"/>
        <v>12862.991999999998</v>
      </c>
      <c r="AA749" s="73">
        <v>19294.490000000002</v>
      </c>
      <c r="AB749" s="143"/>
      <c r="AC749" s="102">
        <f t="shared" si="1168"/>
        <v>-2.0000000040454324E-3</v>
      </c>
      <c r="AD749" s="280">
        <v>3560000</v>
      </c>
      <c r="AE749" s="101">
        <v>9.8230000000000001E-3</v>
      </c>
      <c r="AF749" s="141">
        <f t="shared" si="1169"/>
        <v>34969.879999999997</v>
      </c>
      <c r="AG749" s="194">
        <f t="shared" si="1192"/>
        <v>13987.951999999999</v>
      </c>
      <c r="AH749" s="164">
        <v>20981.93</v>
      </c>
      <c r="AI749" s="143"/>
      <c r="AJ749" s="141">
        <f t="shared" si="1170"/>
        <v>-2.0000000004074536E-3</v>
      </c>
      <c r="AK749" s="280">
        <v>3560000</v>
      </c>
      <c r="AL749" s="99">
        <v>1.1002E-2</v>
      </c>
      <c r="AM749" s="141">
        <f t="shared" si="1171"/>
        <v>39167.119999999995</v>
      </c>
      <c r="AN749" s="194">
        <f t="shared" si="1193"/>
        <v>15666.847999999998</v>
      </c>
      <c r="AO749" s="164">
        <v>23500.27</v>
      </c>
      <c r="AP749" s="143"/>
      <c r="AQ749" s="141">
        <f t="shared" si="1172"/>
        <v>1.9999999967694748E-3</v>
      </c>
      <c r="AR749" s="382">
        <v>3850000</v>
      </c>
      <c r="AS749" s="99">
        <v>9.8279999999999999E-3</v>
      </c>
      <c r="AT749" s="141">
        <f t="shared" si="1173"/>
        <v>37837.800000000003</v>
      </c>
      <c r="AU749" s="194">
        <f t="shared" si="1190"/>
        <v>15135.120000000003</v>
      </c>
      <c r="AV749" s="142">
        <v>21228.48</v>
      </c>
      <c r="AW749" s="143"/>
      <c r="AX749" s="560">
        <f t="shared" si="1174"/>
        <v>1474.2000000000007</v>
      </c>
      <c r="AY749" s="374">
        <v>3850000</v>
      </c>
      <c r="AZ749" s="99">
        <v>1.042E-2</v>
      </c>
      <c r="BA749" s="141">
        <f t="shared" si="1175"/>
        <v>40117</v>
      </c>
      <c r="BB749" s="194">
        <f t="shared" si="1176"/>
        <v>16046.800000000001</v>
      </c>
      <c r="BC749" s="142">
        <v>24070.2</v>
      </c>
      <c r="BD749" s="143"/>
      <c r="BE749" s="141">
        <f t="shared" si="1177"/>
        <v>0</v>
      </c>
      <c r="BF749" s="374">
        <v>3850000</v>
      </c>
      <c r="BG749" s="332">
        <v>1.1050000000000001E-2</v>
      </c>
      <c r="BH749" s="194">
        <f t="shared" si="1178"/>
        <v>42542.5</v>
      </c>
      <c r="BI749" s="194">
        <f t="shared" si="1179"/>
        <v>17017</v>
      </c>
      <c r="BJ749" s="164">
        <v>25525.5</v>
      </c>
      <c r="BK749" s="165"/>
      <c r="BL749" s="190">
        <f t="shared" si="1180"/>
        <v>0</v>
      </c>
      <c r="BM749" s="374">
        <v>3850000</v>
      </c>
      <c r="BN749" s="332">
        <v>1.189E-2</v>
      </c>
      <c r="BO749" s="194">
        <f t="shared" si="1181"/>
        <v>45776.5</v>
      </c>
      <c r="BP749" s="194">
        <f t="shared" si="1182"/>
        <v>18310.600000000002</v>
      </c>
      <c r="BQ749" s="164">
        <v>27465.9</v>
      </c>
      <c r="BR749" s="147"/>
      <c r="BS749" s="190">
        <f t="shared" si="1183"/>
        <v>0</v>
      </c>
      <c r="BT749" s="374">
        <v>3850000</v>
      </c>
      <c r="BU749" s="332">
        <v>1.2722000000000001E-2</v>
      </c>
      <c r="BV749" s="194">
        <f t="shared" si="1184"/>
        <v>48979.700000000004</v>
      </c>
      <c r="BW749" s="194">
        <f t="shared" si="1185"/>
        <v>19591.88</v>
      </c>
      <c r="BX749" s="164">
        <v>29387.82</v>
      </c>
      <c r="BY749" s="147"/>
      <c r="BZ749" s="190">
        <f t="shared" si="1186"/>
        <v>0</v>
      </c>
      <c r="CA749" s="603">
        <v>5606000</v>
      </c>
      <c r="CB749" s="332">
        <v>1.0808999999999999E-2</v>
      </c>
      <c r="CC749" s="194">
        <f t="shared" si="1187"/>
        <v>60595.253999999994</v>
      </c>
      <c r="CD749" s="190">
        <f t="shared" si="1188"/>
        <v>24238.101599999998</v>
      </c>
      <c r="CE749" s="142">
        <v>37831.352400000003</v>
      </c>
      <c r="CF749" s="204"/>
      <c r="CG749" s="208">
        <f t="shared" si="1189"/>
        <v>-1474.2000000000116</v>
      </c>
      <c r="CH749" s="208"/>
      <c r="CI749" s="208"/>
      <c r="CJ749" s="208"/>
      <c r="CK749" s="208"/>
      <c r="CL749" s="223"/>
      <c r="CM749" s="224"/>
      <c r="CN749" s="208"/>
      <c r="CO749" s="219"/>
      <c r="CP749" s="220">
        <f t="shared" si="1135"/>
        <v>-1.8189894035458565E-11</v>
      </c>
      <c r="CQ749" s="221">
        <v>0</v>
      </c>
      <c r="CR749" s="56"/>
      <c r="CS749" s="228"/>
    </row>
    <row r="750" spans="1:97" s="3" customFormat="1" ht="15" customHeight="1">
      <c r="A750" s="41" t="s">
        <v>1778</v>
      </c>
      <c r="B750" s="237" t="s">
        <v>1779</v>
      </c>
      <c r="C750" s="6" t="s">
        <v>1767</v>
      </c>
      <c r="D750" s="388" t="s">
        <v>1717</v>
      </c>
      <c r="E750" s="234">
        <v>441</v>
      </c>
      <c r="F750" s="234"/>
      <c r="G750" s="264" t="s">
        <v>45</v>
      </c>
      <c r="H750" s="191" t="s">
        <v>1780</v>
      </c>
      <c r="I750" s="280"/>
      <c r="J750" s="592">
        <v>5.4870000000000002E-2</v>
      </c>
      <c r="K750" s="72">
        <f t="shared" si="1163"/>
        <v>0</v>
      </c>
      <c r="L750" s="194"/>
      <c r="M750" s="73"/>
      <c r="N750" s="147"/>
      <c r="O750" s="75">
        <v>2172.85</v>
      </c>
      <c r="P750" s="280">
        <v>441000</v>
      </c>
      <c r="Q750" s="501">
        <v>8.352E-3</v>
      </c>
      <c r="R750" s="194">
        <f t="shared" si="1164"/>
        <v>3683.232</v>
      </c>
      <c r="S750" s="194">
        <f>R750*20%</f>
        <v>736.64640000000009</v>
      </c>
      <c r="T750" s="432"/>
      <c r="U750" s="165"/>
      <c r="V750" s="596">
        <f t="shared" si="1166"/>
        <v>2946.5855999999999</v>
      </c>
      <c r="W750" s="280">
        <v>441000</v>
      </c>
      <c r="X750" s="500">
        <v>9.0329999999999994E-3</v>
      </c>
      <c r="Y750" s="310">
        <f t="shared" si="1167"/>
        <v>3983.5529999999999</v>
      </c>
      <c r="Z750" s="194">
        <f>Y750*20%</f>
        <v>796.7106</v>
      </c>
      <c r="AA750" s="73"/>
      <c r="AB750" s="143"/>
      <c r="AC750" s="102">
        <f t="shared" si="1168"/>
        <v>3186.8424</v>
      </c>
      <c r="AD750" s="280">
        <v>441000</v>
      </c>
      <c r="AE750" s="101">
        <v>9.8230000000000001E-3</v>
      </c>
      <c r="AF750" s="141">
        <f t="shared" si="1169"/>
        <v>4331.9430000000002</v>
      </c>
      <c r="AG750" s="194">
        <f>AF750*20%</f>
        <v>866.38860000000011</v>
      </c>
      <c r="AH750" s="164"/>
      <c r="AI750" s="143"/>
      <c r="AJ750" s="141">
        <f t="shared" si="1170"/>
        <v>3465.5544</v>
      </c>
      <c r="AK750" s="280">
        <v>441000</v>
      </c>
      <c r="AL750" s="99">
        <v>1.1002E-2</v>
      </c>
      <c r="AM750" s="141">
        <f t="shared" si="1171"/>
        <v>4851.8819999999996</v>
      </c>
      <c r="AN750" s="194">
        <f>AM750*20%</f>
        <v>970.37639999999999</v>
      </c>
      <c r="AO750" s="164"/>
      <c r="AP750" s="143"/>
      <c r="AQ750" s="141">
        <f t="shared" si="1172"/>
        <v>3881.5055999999995</v>
      </c>
      <c r="AR750" s="382">
        <v>565000</v>
      </c>
      <c r="AS750" s="99">
        <v>9.8279999999999999E-3</v>
      </c>
      <c r="AT750" s="141">
        <f t="shared" si="1173"/>
        <v>5552.82</v>
      </c>
      <c r="AU750" s="194">
        <f>AT750*30%</f>
        <v>1665.8459999999998</v>
      </c>
      <c r="AV750" s="142">
        <v>17852.509999999998</v>
      </c>
      <c r="AW750" s="143"/>
      <c r="AX750" s="560">
        <f t="shared" si="1174"/>
        <v>-13965.535999999998</v>
      </c>
      <c r="AY750" s="374">
        <v>565000</v>
      </c>
      <c r="AZ750" s="99">
        <v>1.042E-2</v>
      </c>
      <c r="BA750" s="141">
        <f t="shared" si="1175"/>
        <v>5887.3</v>
      </c>
      <c r="BB750" s="194">
        <f>BA750*30%</f>
        <v>1766.19</v>
      </c>
      <c r="BC750" s="142">
        <v>4121.1099999999997</v>
      </c>
      <c r="BD750" s="143"/>
      <c r="BE750" s="141">
        <f t="shared" si="1177"/>
        <v>0</v>
      </c>
      <c r="BF750" s="374">
        <v>565000</v>
      </c>
      <c r="BG750" s="332">
        <v>1.1050000000000001E-2</v>
      </c>
      <c r="BH750" s="194">
        <f t="shared" si="1178"/>
        <v>6243.25</v>
      </c>
      <c r="BI750" s="194">
        <f>BH750*30%</f>
        <v>1872.9749999999999</v>
      </c>
      <c r="BJ750" s="164">
        <v>4370.2749999999996</v>
      </c>
      <c r="BK750" s="165"/>
      <c r="BL750" s="190">
        <f t="shared" si="1180"/>
        <v>0</v>
      </c>
      <c r="BM750" s="374">
        <v>565000</v>
      </c>
      <c r="BN750" s="332">
        <v>1.189E-2</v>
      </c>
      <c r="BO750" s="194">
        <f t="shared" si="1181"/>
        <v>6717.8499999999995</v>
      </c>
      <c r="BP750" s="194">
        <f>BO750*30%</f>
        <v>2015.3549999999998</v>
      </c>
      <c r="BQ750" s="164">
        <v>4702.4949999999999</v>
      </c>
      <c r="BR750" s="147"/>
      <c r="BS750" s="190">
        <f t="shared" si="1183"/>
        <v>0</v>
      </c>
      <c r="BT750" s="374">
        <v>565000</v>
      </c>
      <c r="BU750" s="332">
        <v>1.2722000000000001E-2</v>
      </c>
      <c r="BV750" s="194">
        <f t="shared" si="1184"/>
        <v>7187.93</v>
      </c>
      <c r="BW750" s="194">
        <f>BV750*30%</f>
        <v>2156.3789999999999</v>
      </c>
      <c r="BX750" s="164">
        <v>5031.5510000000004</v>
      </c>
      <c r="BY750" s="147"/>
      <c r="BZ750" s="190">
        <f t="shared" si="1186"/>
        <v>0</v>
      </c>
      <c r="CA750" s="603">
        <v>671000</v>
      </c>
      <c r="CB750" s="332">
        <v>1.0808999999999999E-2</v>
      </c>
      <c r="CC750" s="194">
        <f t="shared" si="1187"/>
        <v>7252.838999999999</v>
      </c>
      <c r="CD750" s="190">
        <f>CC750*30%</f>
        <v>2175.8516999999997</v>
      </c>
      <c r="CE750" s="164">
        <v>6764.7873</v>
      </c>
      <c r="CF750" s="204"/>
      <c r="CG750" s="208">
        <f t="shared" si="1189"/>
        <v>-1687.8000000000011</v>
      </c>
      <c r="CH750" s="208"/>
      <c r="CI750" s="208"/>
      <c r="CJ750" s="208"/>
      <c r="CK750" s="208"/>
      <c r="CL750" s="223"/>
      <c r="CM750" s="224"/>
      <c r="CN750" s="208"/>
      <c r="CO750" s="219"/>
      <c r="CP750" s="220">
        <f t="shared" si="1135"/>
        <v>2.0000000004074536E-3</v>
      </c>
      <c r="CQ750" s="221">
        <v>0</v>
      </c>
      <c r="CR750" s="56"/>
    </row>
    <row r="751" spans="1:97" s="3" customFormat="1" ht="15" customHeight="1">
      <c r="A751" s="41" t="s">
        <v>1781</v>
      </c>
      <c r="B751" s="42" t="s">
        <v>1766</v>
      </c>
      <c r="C751" s="6" t="s">
        <v>1767</v>
      </c>
      <c r="D751" s="388" t="s">
        <v>1717</v>
      </c>
      <c r="E751" s="234">
        <v>330</v>
      </c>
      <c r="F751" s="234"/>
      <c r="G751" s="264" t="s">
        <v>45</v>
      </c>
      <c r="H751" s="191" t="s">
        <v>1782</v>
      </c>
      <c r="I751" s="280"/>
      <c r="J751" s="592">
        <v>5.4870000000000002E-2</v>
      </c>
      <c r="K751" s="72">
        <f t="shared" si="1163"/>
        <v>0</v>
      </c>
      <c r="L751" s="194"/>
      <c r="M751" s="73"/>
      <c r="N751" s="147"/>
      <c r="O751" s="75"/>
      <c r="P751" s="280"/>
      <c r="Q751" s="501">
        <v>8.352E-3</v>
      </c>
      <c r="R751" s="194">
        <f t="shared" si="1164"/>
        <v>0</v>
      </c>
      <c r="S751" s="194">
        <f t="shared" si="1165"/>
        <v>0</v>
      </c>
      <c r="T751" s="432"/>
      <c r="U751" s="165"/>
      <c r="V751" s="596">
        <f t="shared" si="1166"/>
        <v>0</v>
      </c>
      <c r="W751" s="280">
        <v>5000</v>
      </c>
      <c r="X751" s="500">
        <v>9.0329999999999994E-3</v>
      </c>
      <c r="Y751" s="310">
        <f t="shared" si="1167"/>
        <v>45.164999999999999</v>
      </c>
      <c r="Z751" s="194">
        <f t="shared" si="1191"/>
        <v>18.065999999999999</v>
      </c>
      <c r="AA751" s="73"/>
      <c r="AB751" s="143"/>
      <c r="AC751" s="102">
        <f t="shared" si="1168"/>
        <v>27.099</v>
      </c>
      <c r="AD751" s="280">
        <v>5000</v>
      </c>
      <c r="AE751" s="101">
        <v>9.8230000000000001E-3</v>
      </c>
      <c r="AF751" s="141">
        <f t="shared" si="1169"/>
        <v>49.115000000000002</v>
      </c>
      <c r="AG751" s="194">
        <f t="shared" si="1192"/>
        <v>19.646000000000001</v>
      </c>
      <c r="AH751" s="164"/>
      <c r="AI751" s="143"/>
      <c r="AJ751" s="141">
        <f t="shared" si="1170"/>
        <v>29.469000000000001</v>
      </c>
      <c r="AK751" s="280">
        <v>5000</v>
      </c>
      <c r="AL751" s="99">
        <v>1.1002E-2</v>
      </c>
      <c r="AM751" s="141">
        <f t="shared" si="1171"/>
        <v>55.01</v>
      </c>
      <c r="AN751" s="194">
        <f t="shared" si="1193"/>
        <v>22.004000000000001</v>
      </c>
      <c r="AO751" s="164"/>
      <c r="AP751" s="143"/>
      <c r="AQ751" s="141">
        <f t="shared" si="1172"/>
        <v>33.006</v>
      </c>
      <c r="AR751" s="382">
        <v>5000</v>
      </c>
      <c r="AS751" s="99">
        <v>9.8279999999999999E-3</v>
      </c>
      <c r="AT751" s="141">
        <f t="shared" si="1173"/>
        <v>49.14</v>
      </c>
      <c r="AU751" s="194">
        <f t="shared" ref="AU751:AU753" si="1194">AT751*40%</f>
        <v>19.656000000000002</v>
      </c>
      <c r="AV751" s="142">
        <v>29.48</v>
      </c>
      <c r="AW751" s="143"/>
      <c r="AX751" s="560">
        <f t="shared" si="1174"/>
        <v>3.9999999999977831E-3</v>
      </c>
      <c r="AY751" s="374">
        <v>5000</v>
      </c>
      <c r="AZ751" s="99">
        <v>1.042E-2</v>
      </c>
      <c r="BA751" s="141">
        <f t="shared" si="1175"/>
        <v>52.1</v>
      </c>
      <c r="BB751" s="194">
        <f t="shared" si="1176"/>
        <v>20.840000000000003</v>
      </c>
      <c r="BC751" s="142">
        <v>31.26</v>
      </c>
      <c r="BD751" s="143"/>
      <c r="BE751" s="141">
        <f t="shared" si="1177"/>
        <v>0</v>
      </c>
      <c r="BF751" s="374">
        <v>5000</v>
      </c>
      <c r="BG751" s="332">
        <v>1.1050000000000001E-2</v>
      </c>
      <c r="BH751" s="194">
        <f t="shared" si="1178"/>
        <v>55.250000000000007</v>
      </c>
      <c r="BI751" s="194">
        <f t="shared" si="1179"/>
        <v>22.100000000000005</v>
      </c>
      <c r="BJ751" s="164">
        <v>33.15</v>
      </c>
      <c r="BK751" s="165"/>
      <c r="BL751" s="190">
        <f t="shared" si="1180"/>
        <v>0</v>
      </c>
      <c r="BM751" s="374">
        <v>5000</v>
      </c>
      <c r="BN751" s="332">
        <v>1.189E-2</v>
      </c>
      <c r="BO751" s="194">
        <f t="shared" si="1181"/>
        <v>59.449999999999996</v>
      </c>
      <c r="BP751" s="194">
        <f t="shared" si="1182"/>
        <v>23.78</v>
      </c>
      <c r="BQ751" s="164">
        <v>35.67</v>
      </c>
      <c r="BR751" s="147"/>
      <c r="BS751" s="190">
        <f t="shared" si="1183"/>
        <v>0</v>
      </c>
      <c r="BT751" s="374">
        <v>5000</v>
      </c>
      <c r="BU751" s="332">
        <v>1.2722000000000001E-2</v>
      </c>
      <c r="BV751" s="194">
        <f t="shared" si="1184"/>
        <v>63.610000000000007</v>
      </c>
      <c r="BW751" s="194">
        <f t="shared" si="1185"/>
        <v>25.444000000000003</v>
      </c>
      <c r="BX751" s="164">
        <v>38.165999999999997</v>
      </c>
      <c r="BY751" s="147"/>
      <c r="BZ751" s="190">
        <f t="shared" si="1186"/>
        <v>0</v>
      </c>
      <c r="CA751" s="603">
        <v>1000</v>
      </c>
      <c r="CB751" s="332">
        <v>1.0808999999999999E-2</v>
      </c>
      <c r="CC751" s="194">
        <f t="shared" si="1187"/>
        <v>10.808999999999999</v>
      </c>
      <c r="CD751" s="190">
        <f t="shared" si="1188"/>
        <v>4.3235999999999999</v>
      </c>
      <c r="CE751" s="142">
        <v>96.065399999999997</v>
      </c>
      <c r="CF751" s="204"/>
      <c r="CG751" s="208">
        <f t="shared" si="1189"/>
        <v>-89.58</v>
      </c>
      <c r="CH751" s="208"/>
      <c r="CI751" s="208"/>
      <c r="CJ751" s="208"/>
      <c r="CK751" s="208"/>
      <c r="CL751" s="223"/>
      <c r="CM751" s="224"/>
      <c r="CN751" s="208"/>
      <c r="CO751" s="219"/>
      <c r="CP751" s="220">
        <f t="shared" si="1135"/>
        <v>-1.9999999999953388E-3</v>
      </c>
      <c r="CQ751" s="221">
        <v>0</v>
      </c>
      <c r="CR751" s="56"/>
    </row>
    <row r="752" spans="1:97" s="3" customFormat="1" ht="15" customHeight="1">
      <c r="A752" s="264" t="s">
        <v>1783</v>
      </c>
      <c r="B752" s="61" t="s">
        <v>1770</v>
      </c>
      <c r="C752" s="61" t="s">
        <v>1767</v>
      </c>
      <c r="D752" s="388" t="s">
        <v>1717</v>
      </c>
      <c r="E752" s="234">
        <v>331</v>
      </c>
      <c r="F752" s="234"/>
      <c r="G752" s="264" t="s">
        <v>45</v>
      </c>
      <c r="H752" s="362" t="s">
        <v>1784</v>
      </c>
      <c r="I752" s="280"/>
      <c r="J752" s="592">
        <v>5.4870000000000002E-2</v>
      </c>
      <c r="K752" s="72">
        <f t="shared" si="1163"/>
        <v>0</v>
      </c>
      <c r="L752" s="194"/>
      <c r="M752" s="80">
        <v>71093.52</v>
      </c>
      <c r="N752" s="147"/>
      <c r="O752" s="75"/>
      <c r="P752" s="280">
        <v>50000</v>
      </c>
      <c r="Q752" s="501">
        <v>8.352E-3</v>
      </c>
      <c r="R752" s="194">
        <f t="shared" si="1164"/>
        <v>417.6</v>
      </c>
      <c r="S752" s="194">
        <f t="shared" si="1165"/>
        <v>167.04000000000002</v>
      </c>
      <c r="T752" s="595">
        <v>250.56</v>
      </c>
      <c r="U752" s="165"/>
      <c r="V752" s="596">
        <f t="shared" si="1166"/>
        <v>0</v>
      </c>
      <c r="W752" s="366">
        <v>50000</v>
      </c>
      <c r="X752" s="500">
        <v>9.0329999999999994E-3</v>
      </c>
      <c r="Y752" s="310">
        <v>406.44</v>
      </c>
      <c r="Z752" s="194"/>
      <c r="AA752" s="80">
        <v>270.99</v>
      </c>
      <c r="AB752" s="143"/>
      <c r="AC752" s="102">
        <f t="shared" si="1168"/>
        <v>135.44999999999999</v>
      </c>
      <c r="AD752" s="280">
        <v>50000</v>
      </c>
      <c r="AE752" s="101">
        <v>9.8230000000000001E-3</v>
      </c>
      <c r="AF752" s="141">
        <f t="shared" si="1169"/>
        <v>491.15000000000003</v>
      </c>
      <c r="AG752" s="194">
        <f t="shared" si="1192"/>
        <v>196.46000000000004</v>
      </c>
      <c r="AH752" s="142">
        <v>294.69</v>
      </c>
      <c r="AI752" s="143"/>
      <c r="AJ752" s="141">
        <f t="shared" si="1170"/>
        <v>0</v>
      </c>
      <c r="AK752" s="280">
        <v>50000</v>
      </c>
      <c r="AL752" s="99">
        <v>1.1002E-2</v>
      </c>
      <c r="AM752" s="141">
        <f t="shared" si="1171"/>
        <v>550.1</v>
      </c>
      <c r="AN752" s="194">
        <f t="shared" si="1193"/>
        <v>220.04000000000002</v>
      </c>
      <c r="AO752" s="142">
        <v>330.06</v>
      </c>
      <c r="AP752" s="143"/>
      <c r="AQ752" s="141">
        <f t="shared" si="1172"/>
        <v>0</v>
      </c>
      <c r="AR752" s="386">
        <v>60000</v>
      </c>
      <c r="AS752" s="99">
        <v>9.8279999999999999E-3</v>
      </c>
      <c r="AT752" s="141">
        <f t="shared" si="1173"/>
        <v>589.67999999999995</v>
      </c>
      <c r="AU752" s="194">
        <f t="shared" si="1194"/>
        <v>235.87199999999999</v>
      </c>
      <c r="AV752" s="142">
        <v>353.81</v>
      </c>
      <c r="AW752" s="143"/>
      <c r="AX752" s="560">
        <f t="shared" si="1174"/>
        <v>-2.0000000000095497E-3</v>
      </c>
      <c r="AY752" s="374">
        <v>60000</v>
      </c>
      <c r="AZ752" s="99">
        <v>1.042E-2</v>
      </c>
      <c r="BA752" s="141">
        <f t="shared" si="1175"/>
        <v>625.20000000000005</v>
      </c>
      <c r="BB752" s="194">
        <f t="shared" si="1176"/>
        <v>250.08000000000004</v>
      </c>
      <c r="BC752" s="142">
        <v>375.12</v>
      </c>
      <c r="BD752" s="143"/>
      <c r="BE752" s="141">
        <f t="shared" si="1177"/>
        <v>0</v>
      </c>
      <c r="BF752" s="374">
        <v>60000</v>
      </c>
      <c r="BG752" s="332">
        <v>1.1050000000000001E-2</v>
      </c>
      <c r="BH752" s="194">
        <f t="shared" si="1178"/>
        <v>663</v>
      </c>
      <c r="BI752" s="194">
        <f t="shared" si="1179"/>
        <v>265.2</v>
      </c>
      <c r="BJ752" s="164">
        <v>397.8</v>
      </c>
      <c r="BK752" s="165"/>
      <c r="BL752" s="190">
        <f t="shared" si="1180"/>
        <v>0</v>
      </c>
      <c r="BM752" s="374">
        <v>60000</v>
      </c>
      <c r="BN752" s="332">
        <v>1.189E-2</v>
      </c>
      <c r="BO752" s="194">
        <f t="shared" si="1181"/>
        <v>713.4</v>
      </c>
      <c r="BP752" s="194">
        <f t="shared" si="1182"/>
        <v>285.36</v>
      </c>
      <c r="BQ752" s="164">
        <v>428.04</v>
      </c>
      <c r="BR752" s="147"/>
      <c r="BS752" s="190">
        <f t="shared" si="1183"/>
        <v>0</v>
      </c>
      <c r="BT752" s="374">
        <v>60000</v>
      </c>
      <c r="BU752" s="332">
        <v>1.2722000000000001E-2</v>
      </c>
      <c r="BV752" s="194">
        <f t="shared" si="1184"/>
        <v>763.32</v>
      </c>
      <c r="BW752" s="194">
        <f t="shared" si="1185"/>
        <v>305.32800000000003</v>
      </c>
      <c r="BX752" s="164">
        <v>457.99200000000002</v>
      </c>
      <c r="BY752" s="147"/>
      <c r="BZ752" s="190">
        <f t="shared" si="1186"/>
        <v>0</v>
      </c>
      <c r="CA752" s="603">
        <v>65000</v>
      </c>
      <c r="CB752" s="332">
        <v>1.0808999999999999E-2</v>
      </c>
      <c r="CC752" s="194">
        <f t="shared" si="1187"/>
        <v>702.58499999999992</v>
      </c>
      <c r="CD752" s="190">
        <f t="shared" si="1188"/>
        <v>281.03399999999999</v>
      </c>
      <c r="CE752" s="142">
        <v>557.00099999999998</v>
      </c>
      <c r="CF752" s="204"/>
      <c r="CG752" s="208">
        <f t="shared" si="1189"/>
        <v>-135.45000000000005</v>
      </c>
      <c r="CH752" s="208"/>
      <c r="CI752" s="208"/>
      <c r="CJ752" s="208"/>
      <c r="CK752" s="208"/>
      <c r="CL752" s="223"/>
      <c r="CM752" s="224"/>
      <c r="CN752" s="208"/>
      <c r="CO752" s="219"/>
      <c r="CP752" s="220">
        <f t="shared" si="1135"/>
        <v>-2.0000000000663931E-3</v>
      </c>
      <c r="CQ752" s="221">
        <v>0</v>
      </c>
      <c r="CR752" s="56"/>
    </row>
    <row r="753" spans="1:97" s="3" customFormat="1" ht="15" customHeight="1">
      <c r="A753" s="41" t="s">
        <v>1785</v>
      </c>
      <c r="B753" s="41" t="s">
        <v>1786</v>
      </c>
      <c r="C753" s="61" t="s">
        <v>1787</v>
      </c>
      <c r="D753" s="388" t="s">
        <v>1717</v>
      </c>
      <c r="E753" s="234">
        <v>7</v>
      </c>
      <c r="F753" s="234"/>
      <c r="G753" s="264" t="s">
        <v>45</v>
      </c>
      <c r="H753" s="591" t="s">
        <v>1788</v>
      </c>
      <c r="I753" s="280"/>
      <c r="J753" s="592">
        <v>5.4870000000000002E-2</v>
      </c>
      <c r="K753" s="72">
        <f t="shared" si="1163"/>
        <v>0</v>
      </c>
      <c r="L753" s="194"/>
      <c r="M753" s="80">
        <v>34506.65</v>
      </c>
      <c r="N753" s="147"/>
      <c r="O753" s="75"/>
      <c r="P753" s="280">
        <v>3820000</v>
      </c>
      <c r="Q753" s="501">
        <v>8.352E-3</v>
      </c>
      <c r="R753" s="194">
        <f t="shared" si="1164"/>
        <v>31904.639999999999</v>
      </c>
      <c r="S753" s="194">
        <f t="shared" si="1165"/>
        <v>12761.856</v>
      </c>
      <c r="T753" s="595">
        <v>19142.78</v>
      </c>
      <c r="U753" s="165"/>
      <c r="V753" s="596">
        <f t="shared" si="1166"/>
        <v>4.0000000008149073E-3</v>
      </c>
      <c r="W753" s="280">
        <v>3820000</v>
      </c>
      <c r="X753" s="500">
        <v>9.0329999999999994E-3</v>
      </c>
      <c r="Y753" s="310">
        <f t="shared" si="1167"/>
        <v>34506.06</v>
      </c>
      <c r="Z753" s="194">
        <f>Y753*40%</f>
        <v>13802.423999999999</v>
      </c>
      <c r="AA753" s="80">
        <v>20703.64</v>
      </c>
      <c r="AB753" s="143"/>
      <c r="AC753" s="102">
        <f t="shared" si="1168"/>
        <v>-4.0000000008149073E-3</v>
      </c>
      <c r="AD753" s="280">
        <v>3820000</v>
      </c>
      <c r="AE753" s="101">
        <v>9.8230000000000001E-3</v>
      </c>
      <c r="AF753" s="141">
        <f t="shared" si="1169"/>
        <v>37523.86</v>
      </c>
      <c r="AG753" s="194">
        <f t="shared" si="1192"/>
        <v>15009.544000000002</v>
      </c>
      <c r="AH753" s="142">
        <v>22514.32</v>
      </c>
      <c r="AI753" s="143"/>
      <c r="AJ753" s="141">
        <f t="shared" si="1170"/>
        <v>-4.0000000008149073E-3</v>
      </c>
      <c r="AK753" s="280">
        <v>3820000</v>
      </c>
      <c r="AL753" s="99">
        <v>1.1002E-2</v>
      </c>
      <c r="AM753" s="141">
        <f t="shared" si="1171"/>
        <v>42027.64</v>
      </c>
      <c r="AN753" s="194">
        <f t="shared" si="1193"/>
        <v>16811.056</v>
      </c>
      <c r="AO753" s="142">
        <v>25216.58</v>
      </c>
      <c r="AP753" s="143"/>
      <c r="AQ753" s="141">
        <f t="shared" si="1172"/>
        <v>3.9999999971769284E-3</v>
      </c>
      <c r="AR753" s="386">
        <v>3850000</v>
      </c>
      <c r="AS753" s="99">
        <v>9.8279999999999999E-3</v>
      </c>
      <c r="AT753" s="141">
        <f t="shared" si="1173"/>
        <v>37837.800000000003</v>
      </c>
      <c r="AU753" s="194">
        <f t="shared" si="1194"/>
        <v>15135.120000000003</v>
      </c>
      <c r="AV753" s="142">
        <v>22702.68</v>
      </c>
      <c r="AW753" s="143"/>
      <c r="AX753" s="560">
        <f t="shared" si="1174"/>
        <v>0</v>
      </c>
      <c r="AY753" s="374">
        <v>3850000</v>
      </c>
      <c r="AZ753" s="99">
        <v>1.042E-2</v>
      </c>
      <c r="BA753" s="141">
        <f t="shared" si="1175"/>
        <v>40117</v>
      </c>
      <c r="BB753" s="194">
        <f t="shared" si="1176"/>
        <v>16046.800000000001</v>
      </c>
      <c r="BC753" s="142">
        <v>24070.2</v>
      </c>
      <c r="BD753" s="143"/>
      <c r="BE753" s="141">
        <f t="shared" si="1177"/>
        <v>0</v>
      </c>
      <c r="BF753" s="374">
        <v>3850000</v>
      </c>
      <c r="BG753" s="332">
        <v>1.1050000000000001E-2</v>
      </c>
      <c r="BH753" s="194">
        <f t="shared" si="1178"/>
        <v>42542.5</v>
      </c>
      <c r="BI753" s="194">
        <f t="shared" si="1179"/>
        <v>17017</v>
      </c>
      <c r="BJ753" s="164">
        <v>25525.5</v>
      </c>
      <c r="BK753" s="165"/>
      <c r="BL753" s="190">
        <f t="shared" si="1180"/>
        <v>0</v>
      </c>
      <c r="BM753" s="374">
        <v>3850000</v>
      </c>
      <c r="BN753" s="332">
        <v>1.189E-2</v>
      </c>
      <c r="BO753" s="194">
        <f t="shared" si="1181"/>
        <v>45776.5</v>
      </c>
      <c r="BP753" s="194">
        <f t="shared" si="1182"/>
        <v>18310.600000000002</v>
      </c>
      <c r="BQ753" s="164">
        <v>27465.9</v>
      </c>
      <c r="BR753" s="147"/>
      <c r="BS753" s="190">
        <f t="shared" si="1183"/>
        <v>0</v>
      </c>
      <c r="BT753" s="374">
        <v>3850000</v>
      </c>
      <c r="BU753" s="332">
        <v>1.2722000000000001E-2</v>
      </c>
      <c r="BV753" s="194">
        <f t="shared" si="1184"/>
        <v>48979.700000000004</v>
      </c>
      <c r="BW753" s="194">
        <f t="shared" si="1185"/>
        <v>19591.88</v>
      </c>
      <c r="BX753" s="164">
        <v>28016.36</v>
      </c>
      <c r="BY753" s="147"/>
      <c r="BZ753" s="190">
        <v>0</v>
      </c>
      <c r="CA753" s="603">
        <v>4400000</v>
      </c>
      <c r="CB753" s="332">
        <v>1.0808999999999999E-2</v>
      </c>
      <c r="CC753" s="194">
        <f t="shared" si="1187"/>
        <v>47559.6</v>
      </c>
      <c r="CD753" s="190">
        <f t="shared" si="1188"/>
        <v>19023.84</v>
      </c>
      <c r="CE753" s="142">
        <v>28535.759999999998</v>
      </c>
      <c r="CF753" s="204"/>
      <c r="CG753" s="194">
        <f t="shared" si="1189"/>
        <v>0</v>
      </c>
      <c r="CH753" s="194"/>
      <c r="CI753" s="194"/>
      <c r="CJ753" s="194"/>
      <c r="CK753" s="194"/>
      <c r="CL753" s="142"/>
      <c r="CM753" s="218"/>
      <c r="CN753" s="194"/>
      <c r="CO753" s="219"/>
      <c r="CP753" s="220">
        <f t="shared" si="1135"/>
        <v>-3.637978807091713E-12</v>
      </c>
      <c r="CQ753" s="221">
        <v>0</v>
      </c>
      <c r="CR753" s="56"/>
    </row>
    <row r="754" spans="1:97" s="3" customFormat="1" ht="15" customHeight="1">
      <c r="A754" s="41" t="s">
        <v>1789</v>
      </c>
      <c r="B754" s="6" t="s">
        <v>1790</v>
      </c>
      <c r="C754" s="61" t="s">
        <v>1787</v>
      </c>
      <c r="D754" s="388" t="s">
        <v>1717</v>
      </c>
      <c r="E754" s="234">
        <v>185</v>
      </c>
      <c r="F754" s="234"/>
      <c r="G754" s="49" t="s">
        <v>45</v>
      </c>
      <c r="H754" s="590" t="s">
        <v>1791</v>
      </c>
      <c r="I754" s="280"/>
      <c r="J754" s="592">
        <v>5.4870000000000002E-2</v>
      </c>
      <c r="K754" s="72">
        <f t="shared" si="1163"/>
        <v>0</v>
      </c>
      <c r="L754" s="194"/>
      <c r="M754" s="80">
        <v>4.83</v>
      </c>
      <c r="N754" s="147"/>
      <c r="O754" s="75"/>
      <c r="P754" s="280">
        <v>18000</v>
      </c>
      <c r="Q754" s="501">
        <v>8.352E-3</v>
      </c>
      <c r="R754" s="194">
        <f t="shared" si="1164"/>
        <v>150.33600000000001</v>
      </c>
      <c r="S754" s="194">
        <f>R754*30%</f>
        <v>45.1008</v>
      </c>
      <c r="T754" s="595">
        <v>105.24</v>
      </c>
      <c r="U754" s="165"/>
      <c r="V754" s="596">
        <f t="shared" si="1166"/>
        <v>-4.7999999999746024E-3</v>
      </c>
      <c r="W754" s="280">
        <v>18000</v>
      </c>
      <c r="X754" s="500">
        <v>9.0329999999999994E-3</v>
      </c>
      <c r="Y754" s="310">
        <f t="shared" si="1167"/>
        <v>162.59399999999999</v>
      </c>
      <c r="Z754" s="194">
        <f>Y754*30%</f>
        <v>48.778199999999998</v>
      </c>
      <c r="AA754" s="80">
        <v>113.82</v>
      </c>
      <c r="AB754" s="147"/>
      <c r="AC754" s="102">
        <f t="shared" si="1168"/>
        <v>-4.199999999997317E-3</v>
      </c>
      <c r="AD754" s="280">
        <v>18000</v>
      </c>
      <c r="AE754" s="101">
        <v>9.8230000000000001E-3</v>
      </c>
      <c r="AF754" s="141">
        <f t="shared" si="1169"/>
        <v>176.81399999999999</v>
      </c>
      <c r="AG754" s="194">
        <f>AF754*30%</f>
        <v>53.044199999999996</v>
      </c>
      <c r="AH754" s="142">
        <v>123.77</v>
      </c>
      <c r="AI754" s="147"/>
      <c r="AJ754" s="141">
        <f t="shared" si="1170"/>
        <v>-1.9999999999242846E-4</v>
      </c>
      <c r="AK754" s="280">
        <v>18000</v>
      </c>
      <c r="AL754" s="99">
        <v>1.1002E-2</v>
      </c>
      <c r="AM754" s="141">
        <f t="shared" si="1171"/>
        <v>198.036</v>
      </c>
      <c r="AN754" s="194">
        <f>AM754*30%</f>
        <v>59.410799999999995</v>
      </c>
      <c r="AO754" s="142">
        <v>138.63</v>
      </c>
      <c r="AP754" s="147"/>
      <c r="AQ754" s="141">
        <f t="shared" si="1172"/>
        <v>-4.7999999999888132E-3</v>
      </c>
      <c r="AR754" s="386">
        <v>31400</v>
      </c>
      <c r="AS754" s="99">
        <v>9.8279999999999999E-3</v>
      </c>
      <c r="AT754" s="141">
        <f t="shared" si="1173"/>
        <v>308.5992</v>
      </c>
      <c r="AU754" s="194">
        <f>AT754*30%</f>
        <v>92.579759999999993</v>
      </c>
      <c r="AV754" s="142">
        <v>216.01</v>
      </c>
      <c r="AW754" s="147"/>
      <c r="AX754" s="560">
        <f t="shared" si="1174"/>
        <v>9.4400000000121054E-3</v>
      </c>
      <c r="AY754" s="255">
        <v>31400</v>
      </c>
      <c r="AZ754" s="99">
        <v>1.042E-2</v>
      </c>
      <c r="BA754" s="141">
        <f t="shared" si="1175"/>
        <v>327.18799999999999</v>
      </c>
      <c r="BB754" s="194">
        <f>BA754*30%</f>
        <v>98.156399999999991</v>
      </c>
      <c r="BC754" s="142"/>
      <c r="BD754" s="147"/>
      <c r="BE754" s="141">
        <f t="shared" si="1177"/>
        <v>229.0316</v>
      </c>
      <c r="BF754" s="255">
        <v>31400</v>
      </c>
      <c r="BG754" s="332">
        <v>1.1050000000000001E-2</v>
      </c>
      <c r="BH754" s="194">
        <f t="shared" si="1178"/>
        <v>346.97</v>
      </c>
      <c r="BI754" s="194">
        <f>BH754*30%</f>
        <v>104.09100000000001</v>
      </c>
      <c r="BJ754" s="164"/>
      <c r="BK754" s="165"/>
      <c r="BL754" s="190">
        <f t="shared" si="1180"/>
        <v>242.87900000000002</v>
      </c>
      <c r="BM754" s="255">
        <v>31400</v>
      </c>
      <c r="BN754" s="332">
        <v>1.189E-2</v>
      </c>
      <c r="BO754" s="194">
        <f t="shared" si="1181"/>
        <v>373.346</v>
      </c>
      <c r="BP754" s="194">
        <f>BO754*30%</f>
        <v>112.0038</v>
      </c>
      <c r="BQ754" s="164">
        <v>261.34219999999999</v>
      </c>
      <c r="BR754" s="147"/>
      <c r="BS754" s="190">
        <f t="shared" si="1183"/>
        <v>0</v>
      </c>
      <c r="BT754" s="255">
        <v>31400</v>
      </c>
      <c r="BU754" s="332">
        <v>1.2722000000000001E-2</v>
      </c>
      <c r="BV754" s="194">
        <f t="shared" si="1184"/>
        <v>399.4708</v>
      </c>
      <c r="BW754" s="194">
        <f>BV754*30%</f>
        <v>119.84124</v>
      </c>
      <c r="BX754" s="164">
        <v>279.62956000000003</v>
      </c>
      <c r="BY754" s="147"/>
      <c r="BZ754" s="190">
        <f t="shared" ref="BZ754:BZ761" si="1195">BV754-BW754-BX754</f>
        <v>0</v>
      </c>
      <c r="CA754" s="603">
        <v>38000</v>
      </c>
      <c r="CB754" s="332">
        <v>1.0808999999999999E-2</v>
      </c>
      <c r="CC754" s="194">
        <f t="shared" si="1187"/>
        <v>410.74199999999996</v>
      </c>
      <c r="CD754" s="190">
        <f t="shared" ref="CD754:CD767" si="1196">CC754*30%</f>
        <v>123.22259999999999</v>
      </c>
      <c r="CE754" s="164">
        <v>287.51940000000002</v>
      </c>
      <c r="CF754" s="204"/>
      <c r="CG754" s="194">
        <f t="shared" si="1189"/>
        <v>0</v>
      </c>
      <c r="CH754" s="194"/>
      <c r="CI754" s="194"/>
      <c r="CJ754" s="194"/>
      <c r="CK754" s="194"/>
      <c r="CL754" s="142"/>
      <c r="CM754" s="218"/>
      <c r="CN754" s="194"/>
      <c r="CO754" s="219"/>
      <c r="CP754" s="220">
        <f t="shared" si="1135"/>
        <v>471.90604000000008</v>
      </c>
      <c r="CQ754" s="221">
        <v>0</v>
      </c>
      <c r="CR754" s="56" t="s">
        <v>1748</v>
      </c>
    </row>
    <row r="755" spans="1:97" s="3" customFormat="1" ht="15" customHeight="1">
      <c r="A755" s="41" t="s">
        <v>1792</v>
      </c>
      <c r="B755" s="6" t="s">
        <v>1790</v>
      </c>
      <c r="C755" s="61" t="s">
        <v>1787</v>
      </c>
      <c r="D755" s="388" t="s">
        <v>1717</v>
      </c>
      <c r="E755" s="234">
        <v>186</v>
      </c>
      <c r="F755" s="234"/>
      <c r="G755" s="49" t="s">
        <v>45</v>
      </c>
      <c r="H755" s="590" t="s">
        <v>1793</v>
      </c>
      <c r="I755" s="280"/>
      <c r="J755" s="592">
        <v>5.4870000000000002E-2</v>
      </c>
      <c r="K755" s="72">
        <f t="shared" si="1163"/>
        <v>0</v>
      </c>
      <c r="L755" s="194"/>
      <c r="M755" s="80">
        <v>4.3899999999999997</v>
      </c>
      <c r="N755" s="147"/>
      <c r="O755" s="75"/>
      <c r="P755" s="280">
        <v>15700</v>
      </c>
      <c r="Q755" s="501">
        <v>8.352E-3</v>
      </c>
      <c r="R755" s="194">
        <f t="shared" si="1164"/>
        <v>131.12639999999999</v>
      </c>
      <c r="S755" s="194">
        <f t="shared" ref="S755:S765" si="1197">R755*30%</f>
        <v>39.337919999999997</v>
      </c>
      <c r="T755" s="595">
        <v>91.79</v>
      </c>
      <c r="U755" s="165"/>
      <c r="V755" s="596">
        <f t="shared" si="1166"/>
        <v>-1.5200000000135105E-3</v>
      </c>
      <c r="W755" s="280">
        <v>15700</v>
      </c>
      <c r="X755" s="500">
        <v>9.0329999999999994E-3</v>
      </c>
      <c r="Y755" s="310">
        <f t="shared" si="1167"/>
        <v>141.81809999999999</v>
      </c>
      <c r="Z755" s="194">
        <f t="shared" ref="Z755:Z767" si="1198">Y755*30%</f>
        <v>42.545429999999996</v>
      </c>
      <c r="AA755" s="80">
        <v>99.27</v>
      </c>
      <c r="AB755" s="143"/>
      <c r="AC755" s="102">
        <f t="shared" si="1168"/>
        <v>2.6699999999948432E-3</v>
      </c>
      <c r="AD755" s="280">
        <v>15700</v>
      </c>
      <c r="AE755" s="101">
        <v>9.8230000000000001E-3</v>
      </c>
      <c r="AF755" s="141">
        <f t="shared" si="1169"/>
        <v>154.22110000000001</v>
      </c>
      <c r="AG755" s="194">
        <f t="shared" ref="AG755:AG767" si="1199">AF755*30%</f>
        <v>46.266330000000004</v>
      </c>
      <c r="AH755" s="142">
        <v>107.95</v>
      </c>
      <c r="AI755" s="143"/>
      <c r="AJ755" s="141">
        <f t="shared" si="1170"/>
        <v>4.7699999999935017E-3</v>
      </c>
      <c r="AK755" s="280">
        <v>15700</v>
      </c>
      <c r="AL755" s="99">
        <v>1.1002E-2</v>
      </c>
      <c r="AM755" s="141">
        <f t="shared" si="1171"/>
        <v>172.73140000000001</v>
      </c>
      <c r="AN755" s="194">
        <f t="shared" ref="AN755:AN767" si="1200">AM755*30%</f>
        <v>51.819420000000001</v>
      </c>
      <c r="AO755" s="142">
        <v>120.91</v>
      </c>
      <c r="AP755" s="143"/>
      <c r="AQ755" s="141">
        <f t="shared" si="1172"/>
        <v>1.9800000000032014E-3</v>
      </c>
      <c r="AR755" s="386">
        <v>27400</v>
      </c>
      <c r="AS755" s="99">
        <v>9.8279999999999999E-3</v>
      </c>
      <c r="AT755" s="141">
        <f t="shared" si="1173"/>
        <v>269.28719999999998</v>
      </c>
      <c r="AU755" s="194">
        <f t="shared" ref="AU755:AU767" si="1201">AT755*30%</f>
        <v>80.786159999999995</v>
      </c>
      <c r="AV755" s="142">
        <v>188.5</v>
      </c>
      <c r="AW755" s="143"/>
      <c r="AX755" s="560">
        <f t="shared" si="1174"/>
        <v>1.0399999999890497E-3</v>
      </c>
      <c r="AY755" s="374">
        <v>27400</v>
      </c>
      <c r="AZ755" s="99">
        <v>1.042E-2</v>
      </c>
      <c r="BA755" s="141">
        <f t="shared" si="1175"/>
        <v>285.50800000000004</v>
      </c>
      <c r="BB755" s="194">
        <f t="shared" ref="BB755:BB767" si="1202">BA755*30%</f>
        <v>85.652400000000014</v>
      </c>
      <c r="BC755" s="142">
        <v>199.86</v>
      </c>
      <c r="BD755" s="143"/>
      <c r="BE755" s="141">
        <f t="shared" si="1177"/>
        <v>-4.3999999999755346E-3</v>
      </c>
      <c r="BF755" s="374">
        <v>27400</v>
      </c>
      <c r="BG755" s="332">
        <v>1.1050000000000001E-2</v>
      </c>
      <c r="BH755" s="194">
        <f t="shared" si="1178"/>
        <v>302.77000000000004</v>
      </c>
      <c r="BI755" s="194">
        <f t="shared" ref="BI755:BI767" si="1203">BH755*30%</f>
        <v>90.831000000000003</v>
      </c>
      <c r="BJ755" s="164">
        <v>211.93899999999999</v>
      </c>
      <c r="BK755" s="165"/>
      <c r="BL755" s="190">
        <f t="shared" si="1180"/>
        <v>0</v>
      </c>
      <c r="BM755" s="374">
        <v>27400</v>
      </c>
      <c r="BN755" s="332">
        <v>1.189E-2</v>
      </c>
      <c r="BO755" s="194">
        <f t="shared" si="1181"/>
        <v>325.786</v>
      </c>
      <c r="BP755" s="194">
        <f t="shared" ref="BP755:BP767" si="1204">BO755*30%</f>
        <v>97.735799999999998</v>
      </c>
      <c r="BQ755" s="164">
        <v>228.05019999999999</v>
      </c>
      <c r="BR755" s="147"/>
      <c r="BS755" s="190">
        <f t="shared" si="1183"/>
        <v>0</v>
      </c>
      <c r="BT755" s="374">
        <v>27400</v>
      </c>
      <c r="BU755" s="332">
        <v>1.2722000000000001E-2</v>
      </c>
      <c r="BV755" s="194">
        <f t="shared" si="1184"/>
        <v>348.58280000000002</v>
      </c>
      <c r="BW755" s="194">
        <f t="shared" ref="BW755:BW767" si="1205">BV755*30%</f>
        <v>104.57484000000001</v>
      </c>
      <c r="BX755" s="164">
        <v>244.00796</v>
      </c>
      <c r="BY755" s="147"/>
      <c r="BZ755" s="190">
        <f t="shared" si="1195"/>
        <v>0</v>
      </c>
      <c r="CA755" s="603">
        <v>36000</v>
      </c>
      <c r="CB755" s="332">
        <v>1.0808999999999999E-2</v>
      </c>
      <c r="CC755" s="194">
        <f t="shared" si="1187"/>
        <v>389.12399999999997</v>
      </c>
      <c r="CD755" s="190">
        <f t="shared" si="1196"/>
        <v>116.73719999999999</v>
      </c>
      <c r="CE755" s="164">
        <v>272.38679999999999</v>
      </c>
      <c r="CF755" s="204"/>
      <c r="CG755" s="194">
        <f t="shared" si="1189"/>
        <v>0</v>
      </c>
      <c r="CH755" s="194"/>
      <c r="CI755" s="194"/>
      <c r="CJ755" s="194"/>
      <c r="CK755" s="194"/>
      <c r="CL755" s="142"/>
      <c r="CM755" s="218"/>
      <c r="CN755" s="194"/>
      <c r="CO755" s="219"/>
      <c r="CP755" s="220">
        <f t="shared" si="1135"/>
        <v>4.5399999999915508E-3</v>
      </c>
      <c r="CQ755" s="221">
        <v>0</v>
      </c>
      <c r="CR755" s="56"/>
    </row>
    <row r="756" spans="1:97" s="3" customFormat="1" ht="15" customHeight="1">
      <c r="A756" s="41" t="s">
        <v>1794</v>
      </c>
      <c r="B756" s="6" t="s">
        <v>1790</v>
      </c>
      <c r="C756" s="61" t="s">
        <v>1787</v>
      </c>
      <c r="D756" s="388" t="s">
        <v>1717</v>
      </c>
      <c r="E756" s="234">
        <v>187</v>
      </c>
      <c r="F756" s="234"/>
      <c r="G756" s="49" t="s">
        <v>45</v>
      </c>
      <c r="H756" s="590" t="s">
        <v>1795</v>
      </c>
      <c r="I756" s="280"/>
      <c r="J756" s="592">
        <v>5.4870000000000002E-2</v>
      </c>
      <c r="K756" s="72">
        <f t="shared" si="1163"/>
        <v>0</v>
      </c>
      <c r="L756" s="194"/>
      <c r="M756" s="80">
        <v>4.3899999999999997</v>
      </c>
      <c r="N756" s="147"/>
      <c r="O756" s="75"/>
      <c r="P756" s="280">
        <v>15700</v>
      </c>
      <c r="Q756" s="501">
        <v>8.352E-3</v>
      </c>
      <c r="R756" s="194">
        <f t="shared" si="1164"/>
        <v>131.12639999999999</v>
      </c>
      <c r="S756" s="194">
        <f t="shared" si="1197"/>
        <v>39.337919999999997</v>
      </c>
      <c r="T756" s="595">
        <v>91.79</v>
      </c>
      <c r="U756" s="165"/>
      <c r="V756" s="596">
        <f t="shared" si="1166"/>
        <v>-1.5200000000135105E-3</v>
      </c>
      <c r="W756" s="280">
        <v>15700</v>
      </c>
      <c r="X756" s="500">
        <v>9.0329999999999994E-3</v>
      </c>
      <c r="Y756" s="310">
        <f t="shared" si="1167"/>
        <v>141.81809999999999</v>
      </c>
      <c r="Z756" s="194">
        <f t="shared" si="1198"/>
        <v>42.545429999999996</v>
      </c>
      <c r="AA756" s="80">
        <v>99.27</v>
      </c>
      <c r="AB756" s="143"/>
      <c r="AC756" s="102">
        <f t="shared" si="1168"/>
        <v>2.6699999999948432E-3</v>
      </c>
      <c r="AD756" s="280">
        <v>15700</v>
      </c>
      <c r="AE756" s="101">
        <v>9.8230000000000001E-3</v>
      </c>
      <c r="AF756" s="141">
        <f t="shared" si="1169"/>
        <v>154.22110000000001</v>
      </c>
      <c r="AG756" s="194">
        <f t="shared" si="1199"/>
        <v>46.266330000000004</v>
      </c>
      <c r="AH756" s="142">
        <v>107.95</v>
      </c>
      <c r="AI756" s="143"/>
      <c r="AJ756" s="141">
        <f t="shared" ref="AJ756:AJ774" si="1206">AF756-AG756-AH756</f>
        <v>4.7699999999935017E-3</v>
      </c>
      <c r="AK756" s="280">
        <v>15700</v>
      </c>
      <c r="AL756" s="99">
        <v>1.1002E-2</v>
      </c>
      <c r="AM756" s="141">
        <f t="shared" si="1171"/>
        <v>172.73140000000001</v>
      </c>
      <c r="AN756" s="194">
        <f t="shared" si="1200"/>
        <v>51.819420000000001</v>
      </c>
      <c r="AO756" s="142">
        <v>120.91</v>
      </c>
      <c r="AP756" s="143"/>
      <c r="AQ756" s="141">
        <f t="shared" ref="AQ756:AQ774" si="1207">AM756-AN756-AO756</f>
        <v>1.9800000000032014E-3</v>
      </c>
      <c r="AR756" s="386">
        <v>27400</v>
      </c>
      <c r="AS756" s="99">
        <v>9.8279999999999999E-3</v>
      </c>
      <c r="AT756" s="141">
        <f t="shared" si="1173"/>
        <v>269.28719999999998</v>
      </c>
      <c r="AU756" s="194">
        <f t="shared" si="1201"/>
        <v>80.786159999999995</v>
      </c>
      <c r="AV756" s="142">
        <v>188.5</v>
      </c>
      <c r="AW756" s="143"/>
      <c r="AX756" s="560">
        <f t="shared" ref="AX756:AX774" si="1208">AT756-AU756-AV756</f>
        <v>1.0399999999890497E-3</v>
      </c>
      <c r="AY756" s="374">
        <v>27400</v>
      </c>
      <c r="AZ756" s="99">
        <v>1.042E-2</v>
      </c>
      <c r="BA756" s="141">
        <f t="shared" si="1175"/>
        <v>285.50800000000004</v>
      </c>
      <c r="BB756" s="194">
        <f t="shared" si="1202"/>
        <v>85.652400000000014</v>
      </c>
      <c r="BC756" s="142"/>
      <c r="BD756" s="143"/>
      <c r="BE756" s="141">
        <f t="shared" ref="BE756:BE774" si="1209">BA756-BB756-BC756</f>
        <v>199.85560000000004</v>
      </c>
      <c r="BF756" s="374">
        <v>27400</v>
      </c>
      <c r="BG756" s="332">
        <v>1.1050000000000001E-2</v>
      </c>
      <c r="BH756" s="194">
        <f t="shared" si="1178"/>
        <v>302.77000000000004</v>
      </c>
      <c r="BI756" s="194">
        <f t="shared" si="1203"/>
        <v>90.831000000000003</v>
      </c>
      <c r="BJ756" s="164"/>
      <c r="BK756" s="165"/>
      <c r="BL756" s="190">
        <f t="shared" ref="BL756:BL774" si="1210">BH756-BI756-BJ756</f>
        <v>211.93900000000002</v>
      </c>
      <c r="BM756" s="374">
        <v>27400</v>
      </c>
      <c r="BN756" s="332">
        <v>1.189E-2</v>
      </c>
      <c r="BO756" s="194">
        <f t="shared" si="1181"/>
        <v>325.786</v>
      </c>
      <c r="BP756" s="194">
        <f t="shared" si="1204"/>
        <v>97.735799999999998</v>
      </c>
      <c r="BQ756" s="164">
        <v>228.05019999999999</v>
      </c>
      <c r="BR756" s="147"/>
      <c r="BS756" s="190">
        <f t="shared" ref="BS756:BS774" si="1211">BO756-BP756-BQ756</f>
        <v>0</v>
      </c>
      <c r="BT756" s="374">
        <v>27400</v>
      </c>
      <c r="BU756" s="332">
        <v>1.2722000000000001E-2</v>
      </c>
      <c r="BV756" s="194">
        <f t="shared" si="1184"/>
        <v>348.58280000000002</v>
      </c>
      <c r="BW756" s="194">
        <f t="shared" si="1205"/>
        <v>104.57484000000001</v>
      </c>
      <c r="BX756" s="164">
        <v>244.00796</v>
      </c>
      <c r="BY756" s="147"/>
      <c r="BZ756" s="190">
        <f t="shared" si="1195"/>
        <v>0</v>
      </c>
      <c r="CA756" s="603">
        <v>36000</v>
      </c>
      <c r="CB756" s="332">
        <v>1.0808999999999999E-2</v>
      </c>
      <c r="CC756" s="194">
        <f t="shared" si="1187"/>
        <v>389.12399999999997</v>
      </c>
      <c r="CD756" s="190">
        <f t="shared" si="1196"/>
        <v>116.73719999999999</v>
      </c>
      <c r="CE756" s="164">
        <v>272.38679999999999</v>
      </c>
      <c r="CF756" s="204"/>
      <c r="CG756" s="194">
        <f t="shared" si="1189"/>
        <v>0</v>
      </c>
      <c r="CH756" s="194"/>
      <c r="CI756" s="194"/>
      <c r="CJ756" s="194"/>
      <c r="CK756" s="194"/>
      <c r="CL756" s="142"/>
      <c r="CM756" s="218"/>
      <c r="CN756" s="194"/>
      <c r="CO756" s="219"/>
      <c r="CP756" s="220">
        <f t="shared" si="1135"/>
        <v>411.80354</v>
      </c>
      <c r="CQ756" s="221">
        <v>0</v>
      </c>
      <c r="CR756" s="56" t="s">
        <v>1748</v>
      </c>
    </row>
    <row r="757" spans="1:97" s="3" customFormat="1" ht="15" customHeight="1">
      <c r="A757" s="41" t="s">
        <v>1796</v>
      </c>
      <c r="B757" s="6" t="s">
        <v>1790</v>
      </c>
      <c r="C757" s="61" t="s">
        <v>1787</v>
      </c>
      <c r="D757" s="388" t="s">
        <v>1717</v>
      </c>
      <c r="E757" s="234">
        <v>188</v>
      </c>
      <c r="F757" s="234"/>
      <c r="G757" s="49" t="s">
        <v>45</v>
      </c>
      <c r="H757" s="590" t="s">
        <v>1797</v>
      </c>
      <c r="I757" s="280"/>
      <c r="J757" s="592">
        <v>5.4870000000000002E-2</v>
      </c>
      <c r="K757" s="72">
        <f t="shared" si="1163"/>
        <v>0</v>
      </c>
      <c r="L757" s="194"/>
      <c r="M757" s="80">
        <v>4.3899999999999997</v>
      </c>
      <c r="N757" s="147"/>
      <c r="O757" s="75"/>
      <c r="P757" s="280">
        <v>15700</v>
      </c>
      <c r="Q757" s="501">
        <v>8.352E-3</v>
      </c>
      <c r="R757" s="194">
        <f t="shared" si="1164"/>
        <v>131.12639999999999</v>
      </c>
      <c r="S757" s="194">
        <f t="shared" si="1197"/>
        <v>39.337919999999997</v>
      </c>
      <c r="T757" s="595">
        <v>91.79</v>
      </c>
      <c r="U757" s="165"/>
      <c r="V757" s="596">
        <f t="shared" si="1166"/>
        <v>-1.5200000000135105E-3</v>
      </c>
      <c r="W757" s="280">
        <v>15700</v>
      </c>
      <c r="X757" s="500">
        <v>9.0329999999999994E-3</v>
      </c>
      <c r="Y757" s="310">
        <f t="shared" si="1167"/>
        <v>141.81809999999999</v>
      </c>
      <c r="Z757" s="194">
        <f t="shared" si="1198"/>
        <v>42.545429999999996</v>
      </c>
      <c r="AA757" s="80">
        <v>99.27</v>
      </c>
      <c r="AB757" s="143"/>
      <c r="AC757" s="102">
        <f t="shared" si="1168"/>
        <v>2.6699999999948432E-3</v>
      </c>
      <c r="AD757" s="280">
        <v>15700</v>
      </c>
      <c r="AE757" s="101">
        <v>9.8230000000000001E-3</v>
      </c>
      <c r="AF757" s="141">
        <f t="shared" si="1169"/>
        <v>154.22110000000001</v>
      </c>
      <c r="AG757" s="194">
        <f t="shared" si="1199"/>
        <v>46.266330000000004</v>
      </c>
      <c r="AH757" s="142">
        <v>107.95</v>
      </c>
      <c r="AI757" s="143"/>
      <c r="AJ757" s="141">
        <f t="shared" si="1206"/>
        <v>4.7699999999935017E-3</v>
      </c>
      <c r="AK757" s="280">
        <v>15700</v>
      </c>
      <c r="AL757" s="99">
        <v>1.1002E-2</v>
      </c>
      <c r="AM757" s="141">
        <f t="shared" si="1171"/>
        <v>172.73140000000001</v>
      </c>
      <c r="AN757" s="194">
        <f t="shared" si="1200"/>
        <v>51.819420000000001</v>
      </c>
      <c r="AO757" s="142">
        <v>120.91</v>
      </c>
      <c r="AP757" s="143"/>
      <c r="AQ757" s="141">
        <f t="shared" si="1207"/>
        <v>1.9800000000032014E-3</v>
      </c>
      <c r="AR757" s="386">
        <v>27400</v>
      </c>
      <c r="AS757" s="99">
        <v>9.8279999999999999E-3</v>
      </c>
      <c r="AT757" s="141">
        <f t="shared" si="1173"/>
        <v>269.28719999999998</v>
      </c>
      <c r="AU757" s="194">
        <f t="shared" si="1201"/>
        <v>80.786159999999995</v>
      </c>
      <c r="AV757" s="142">
        <v>188.5</v>
      </c>
      <c r="AW757" s="143"/>
      <c r="AX757" s="560">
        <f t="shared" si="1208"/>
        <v>1.0399999999890497E-3</v>
      </c>
      <c r="AY757" s="374">
        <v>27400</v>
      </c>
      <c r="AZ757" s="99">
        <v>1.042E-2</v>
      </c>
      <c r="BA757" s="141">
        <f t="shared" si="1175"/>
        <v>285.50800000000004</v>
      </c>
      <c r="BB757" s="194">
        <f t="shared" si="1202"/>
        <v>85.652400000000014</v>
      </c>
      <c r="BC757" s="142">
        <v>199.86</v>
      </c>
      <c r="BD757" s="143"/>
      <c r="BE757" s="141">
        <f t="shared" si="1209"/>
        <v>-4.3999999999755346E-3</v>
      </c>
      <c r="BF757" s="374">
        <v>27400</v>
      </c>
      <c r="BG757" s="332">
        <v>1.1050000000000001E-2</v>
      </c>
      <c r="BH757" s="194">
        <f t="shared" si="1178"/>
        <v>302.77000000000004</v>
      </c>
      <c r="BI757" s="194">
        <f t="shared" si="1203"/>
        <v>90.831000000000003</v>
      </c>
      <c r="BJ757" s="164">
        <v>211.93899999999999</v>
      </c>
      <c r="BK757" s="165"/>
      <c r="BL757" s="190">
        <f t="shared" si="1210"/>
        <v>0</v>
      </c>
      <c r="BM757" s="374">
        <v>27400</v>
      </c>
      <c r="BN757" s="332">
        <v>1.189E-2</v>
      </c>
      <c r="BO757" s="194">
        <f t="shared" si="1181"/>
        <v>325.786</v>
      </c>
      <c r="BP757" s="194">
        <f t="shared" si="1204"/>
        <v>97.735799999999998</v>
      </c>
      <c r="BQ757" s="164">
        <v>228.05019999999999</v>
      </c>
      <c r="BR757" s="147"/>
      <c r="BS757" s="190">
        <f t="shared" si="1211"/>
        <v>0</v>
      </c>
      <c r="BT757" s="374">
        <v>27400</v>
      </c>
      <c r="BU757" s="332">
        <v>1.2722000000000001E-2</v>
      </c>
      <c r="BV757" s="194">
        <f t="shared" si="1184"/>
        <v>348.58280000000002</v>
      </c>
      <c r="BW757" s="194">
        <f t="shared" si="1205"/>
        <v>104.57484000000001</v>
      </c>
      <c r="BX757" s="164">
        <v>244.00796</v>
      </c>
      <c r="BY757" s="147"/>
      <c r="BZ757" s="190">
        <f t="shared" si="1195"/>
        <v>0</v>
      </c>
      <c r="CA757" s="603">
        <v>36000</v>
      </c>
      <c r="CB757" s="332">
        <v>1.0808999999999999E-2</v>
      </c>
      <c r="CC757" s="194">
        <f t="shared" si="1187"/>
        <v>389.12399999999997</v>
      </c>
      <c r="CD757" s="190">
        <f t="shared" si="1196"/>
        <v>116.73719999999999</v>
      </c>
      <c r="CE757" s="164">
        <v>272.38679999999999</v>
      </c>
      <c r="CF757" s="204"/>
      <c r="CG757" s="194">
        <f t="shared" si="1189"/>
        <v>0</v>
      </c>
      <c r="CH757" s="194"/>
      <c r="CI757" s="194"/>
      <c r="CJ757" s="194"/>
      <c r="CK757" s="194"/>
      <c r="CL757" s="142"/>
      <c r="CM757" s="218"/>
      <c r="CN757" s="194"/>
      <c r="CO757" s="219"/>
      <c r="CP757" s="220">
        <f t="shared" ref="CP757:CP774" si="1212">O757+V757+AC757+AJ757+AQ757+AX757+BE757+BL757+BS757+BZ757+CG757</f>
        <v>4.5399999999915508E-3</v>
      </c>
      <c r="CQ757" s="221">
        <v>0</v>
      </c>
      <c r="CR757" s="56"/>
    </row>
    <row r="758" spans="1:97" s="3" customFormat="1" ht="15" customHeight="1">
      <c r="A758" s="41" t="s">
        <v>1798</v>
      </c>
      <c r="B758" s="6" t="s">
        <v>1790</v>
      </c>
      <c r="C758" s="61" t="s">
        <v>1787</v>
      </c>
      <c r="D758" s="388" t="s">
        <v>1717</v>
      </c>
      <c r="E758" s="234">
        <v>189</v>
      </c>
      <c r="F758" s="234"/>
      <c r="G758" s="49" t="s">
        <v>45</v>
      </c>
      <c r="H758" s="590" t="s">
        <v>1799</v>
      </c>
      <c r="I758" s="280"/>
      <c r="J758" s="592">
        <v>5.4870000000000002E-2</v>
      </c>
      <c r="K758" s="72">
        <f t="shared" si="1163"/>
        <v>0</v>
      </c>
      <c r="L758" s="194"/>
      <c r="M758" s="80">
        <v>4.83</v>
      </c>
      <c r="N758" s="147"/>
      <c r="O758" s="75"/>
      <c r="P758" s="280">
        <v>5000</v>
      </c>
      <c r="Q758" s="501">
        <v>8.352E-3</v>
      </c>
      <c r="R758" s="194">
        <f t="shared" si="1164"/>
        <v>41.76</v>
      </c>
      <c r="S758" s="194">
        <f t="shared" si="1197"/>
        <v>12.527999999999999</v>
      </c>
      <c r="T758" s="595">
        <v>29.23</v>
      </c>
      <c r="U758" s="165"/>
      <c r="V758" s="596">
        <f t="shared" si="1166"/>
        <v>1.9999999999988916E-3</v>
      </c>
      <c r="W758" s="280">
        <v>5000</v>
      </c>
      <c r="X758" s="500">
        <v>9.0329999999999994E-3</v>
      </c>
      <c r="Y758" s="310">
        <f t="shared" si="1167"/>
        <v>45.164999999999999</v>
      </c>
      <c r="Z758" s="194">
        <f t="shared" si="1198"/>
        <v>13.5495</v>
      </c>
      <c r="AA758" s="80">
        <v>31.62</v>
      </c>
      <c r="AB758" s="143"/>
      <c r="AC758" s="102">
        <f t="shared" si="1168"/>
        <v>-4.5000000000037232E-3</v>
      </c>
      <c r="AD758" s="280">
        <v>5000</v>
      </c>
      <c r="AE758" s="101">
        <v>9.8230000000000001E-3</v>
      </c>
      <c r="AF758" s="141">
        <f t="shared" si="1169"/>
        <v>49.115000000000002</v>
      </c>
      <c r="AG758" s="194">
        <f t="shared" si="1199"/>
        <v>14.734500000000001</v>
      </c>
      <c r="AH758" s="142">
        <v>34.380000000000003</v>
      </c>
      <c r="AI758" s="143"/>
      <c r="AJ758" s="141">
        <f t="shared" si="1206"/>
        <v>4.99999999995282E-4</v>
      </c>
      <c r="AK758" s="280">
        <v>5000</v>
      </c>
      <c r="AL758" s="99">
        <v>1.1002E-2</v>
      </c>
      <c r="AM758" s="141">
        <f t="shared" si="1171"/>
        <v>55.01</v>
      </c>
      <c r="AN758" s="194">
        <f t="shared" si="1200"/>
        <v>16.503</v>
      </c>
      <c r="AO758" s="142">
        <v>38.51</v>
      </c>
      <c r="AP758" s="143"/>
      <c r="AQ758" s="141">
        <f t="shared" si="1207"/>
        <v>-3.0000000000001137E-3</v>
      </c>
      <c r="AR758" s="386">
        <v>31200</v>
      </c>
      <c r="AS758" s="99">
        <v>9.8279999999999999E-3</v>
      </c>
      <c r="AT758" s="141">
        <f t="shared" si="1173"/>
        <v>306.6336</v>
      </c>
      <c r="AU758" s="194">
        <f t="shared" si="1201"/>
        <v>91.990079999999992</v>
      </c>
      <c r="AV758" s="142">
        <v>214.64</v>
      </c>
      <c r="AW758" s="143"/>
      <c r="AX758" s="560">
        <f t="shared" si="1208"/>
        <v>3.5200000000372711E-3</v>
      </c>
      <c r="AY758" s="374">
        <v>31200</v>
      </c>
      <c r="AZ758" s="99">
        <v>1.042E-2</v>
      </c>
      <c r="BA758" s="141">
        <f t="shared" si="1175"/>
        <v>325.10400000000004</v>
      </c>
      <c r="BB758" s="194">
        <f t="shared" si="1202"/>
        <v>97.531200000000013</v>
      </c>
      <c r="BC758" s="142">
        <v>227.57</v>
      </c>
      <c r="BD758" s="143"/>
      <c r="BE758" s="141">
        <f t="shared" si="1209"/>
        <v>2.8000000000361069E-3</v>
      </c>
      <c r="BF758" s="374">
        <v>31200</v>
      </c>
      <c r="BG758" s="332">
        <v>1.1050000000000001E-2</v>
      </c>
      <c r="BH758" s="194">
        <f t="shared" si="1178"/>
        <v>344.76000000000005</v>
      </c>
      <c r="BI758" s="194">
        <f t="shared" si="1203"/>
        <v>103.42800000000001</v>
      </c>
      <c r="BJ758" s="164">
        <v>241.33199999999999</v>
      </c>
      <c r="BK758" s="165"/>
      <c r="BL758" s="190">
        <f t="shared" si="1210"/>
        <v>0</v>
      </c>
      <c r="BM758" s="374">
        <v>31200</v>
      </c>
      <c r="BN758" s="332">
        <v>1.189E-2</v>
      </c>
      <c r="BO758" s="194">
        <f t="shared" si="1181"/>
        <v>370.96799999999996</v>
      </c>
      <c r="BP758" s="194">
        <f t="shared" si="1204"/>
        <v>111.29039999999999</v>
      </c>
      <c r="BQ758" s="164">
        <v>259.67759999999998</v>
      </c>
      <c r="BR758" s="147"/>
      <c r="BS758" s="190">
        <f t="shared" si="1211"/>
        <v>0</v>
      </c>
      <c r="BT758" s="374">
        <v>31200</v>
      </c>
      <c r="BU758" s="332">
        <v>1.2722000000000001E-2</v>
      </c>
      <c r="BV758" s="194">
        <f t="shared" si="1184"/>
        <v>396.9264</v>
      </c>
      <c r="BW758" s="194">
        <f t="shared" si="1205"/>
        <v>119.07791999999999</v>
      </c>
      <c r="BX758" s="164">
        <v>277.84848</v>
      </c>
      <c r="BY758" s="147"/>
      <c r="BZ758" s="190">
        <f t="shared" si="1195"/>
        <v>0</v>
      </c>
      <c r="CA758" s="603">
        <v>38000</v>
      </c>
      <c r="CB758" s="332">
        <v>1.0808999999999999E-2</v>
      </c>
      <c r="CC758" s="194">
        <f t="shared" si="1187"/>
        <v>410.74199999999996</v>
      </c>
      <c r="CD758" s="190">
        <f t="shared" si="1196"/>
        <v>123.22259999999999</v>
      </c>
      <c r="CE758" s="142">
        <v>287.51940000000002</v>
      </c>
      <c r="CF758" s="204"/>
      <c r="CG758" s="194">
        <f t="shared" si="1189"/>
        <v>0</v>
      </c>
      <c r="CH758" s="194"/>
      <c r="CI758" s="194"/>
      <c r="CJ758" s="194"/>
      <c r="CK758" s="194"/>
      <c r="CL758" s="142"/>
      <c r="CM758" s="218"/>
      <c r="CN758" s="194"/>
      <c r="CO758" s="219"/>
      <c r="CP758" s="220">
        <f t="shared" si="1212"/>
        <v>1.3200000000637147E-3</v>
      </c>
      <c r="CQ758" s="221">
        <v>0</v>
      </c>
      <c r="CR758" s="56"/>
    </row>
    <row r="759" spans="1:97" s="3" customFormat="1" ht="15" customHeight="1">
      <c r="A759" s="41" t="s">
        <v>1800</v>
      </c>
      <c r="B759" s="6" t="s">
        <v>1790</v>
      </c>
      <c r="C759" s="61" t="s">
        <v>1787</v>
      </c>
      <c r="D759" s="388" t="s">
        <v>1717</v>
      </c>
      <c r="E759" s="234">
        <v>190</v>
      </c>
      <c r="F759" s="234"/>
      <c r="G759" s="49" t="s">
        <v>45</v>
      </c>
      <c r="H759" s="590" t="s">
        <v>1801</v>
      </c>
      <c r="I759" s="280"/>
      <c r="J759" s="592">
        <v>5.4870000000000002E-2</v>
      </c>
      <c r="K759" s="72">
        <f t="shared" si="1163"/>
        <v>0</v>
      </c>
      <c r="L759" s="194"/>
      <c r="M759" s="80">
        <v>174.71</v>
      </c>
      <c r="N759" s="147"/>
      <c r="O759" s="75"/>
      <c r="P759" s="280">
        <v>40000</v>
      </c>
      <c r="Q759" s="501">
        <v>8.352E-3</v>
      </c>
      <c r="R759" s="194">
        <f t="shared" si="1164"/>
        <v>334.08</v>
      </c>
      <c r="S759" s="194">
        <f t="shared" si="1197"/>
        <v>100.22399999999999</v>
      </c>
      <c r="T759" s="595">
        <v>29.23</v>
      </c>
      <c r="U759" s="165"/>
      <c r="V759" s="596">
        <f t="shared" si="1166"/>
        <v>204.626</v>
      </c>
      <c r="W759" s="280">
        <v>40000</v>
      </c>
      <c r="X759" s="500">
        <v>9.0329999999999994E-3</v>
      </c>
      <c r="Y759" s="310">
        <f t="shared" si="1167"/>
        <v>361.32</v>
      </c>
      <c r="Z759" s="194">
        <f t="shared" si="1198"/>
        <v>108.396</v>
      </c>
      <c r="AA759" s="80">
        <v>252.92</v>
      </c>
      <c r="AB759" s="143"/>
      <c r="AC759" s="102">
        <f t="shared" si="1168"/>
        <v>3.9999999999906777E-3</v>
      </c>
      <c r="AD759" s="280">
        <v>40000</v>
      </c>
      <c r="AE759" s="101">
        <v>9.8230000000000001E-3</v>
      </c>
      <c r="AF759" s="141">
        <f t="shared" si="1169"/>
        <v>392.92</v>
      </c>
      <c r="AG759" s="194">
        <f t="shared" si="1199"/>
        <v>117.876</v>
      </c>
      <c r="AH759" s="142">
        <v>275.04000000000002</v>
      </c>
      <c r="AI759" s="143"/>
      <c r="AJ759" s="141">
        <f t="shared" si="1206"/>
        <v>3.999999999962256E-3</v>
      </c>
      <c r="AK759" s="280">
        <v>40000</v>
      </c>
      <c r="AL759" s="99">
        <v>1.1002E-2</v>
      </c>
      <c r="AM759" s="141">
        <f t="shared" si="1171"/>
        <v>440.08</v>
      </c>
      <c r="AN759" s="194">
        <f t="shared" si="1200"/>
        <v>132.024</v>
      </c>
      <c r="AO759" s="142">
        <v>308.06</v>
      </c>
      <c r="AP759" s="143"/>
      <c r="AQ759" s="141">
        <f t="shared" si="1207"/>
        <v>-4.0000000000190994E-3</v>
      </c>
      <c r="AR759" s="386">
        <v>45000</v>
      </c>
      <c r="AS759" s="99">
        <v>9.8279999999999999E-3</v>
      </c>
      <c r="AT759" s="141">
        <f t="shared" si="1173"/>
        <v>442.26</v>
      </c>
      <c r="AU759" s="194">
        <f t="shared" si="1201"/>
        <v>132.678</v>
      </c>
      <c r="AV759" s="142">
        <v>309.58</v>
      </c>
      <c r="AW759" s="143"/>
      <c r="AX759" s="560">
        <f t="shared" si="1208"/>
        <v>2.0000000000095497E-3</v>
      </c>
      <c r="AY759" s="374">
        <v>45000</v>
      </c>
      <c r="AZ759" s="99">
        <v>1.042E-2</v>
      </c>
      <c r="BA759" s="141">
        <f t="shared" si="1175"/>
        <v>468.90000000000003</v>
      </c>
      <c r="BB759" s="194">
        <f t="shared" si="1202"/>
        <v>140.67000000000002</v>
      </c>
      <c r="BC759" s="142"/>
      <c r="BD759" s="143"/>
      <c r="BE759" s="141">
        <f t="shared" si="1209"/>
        <v>328.23</v>
      </c>
      <c r="BF759" s="374">
        <v>45000</v>
      </c>
      <c r="BG759" s="332">
        <v>1.1050000000000001E-2</v>
      </c>
      <c r="BH759" s="194">
        <f t="shared" si="1178"/>
        <v>497.25000000000006</v>
      </c>
      <c r="BI759" s="194">
        <f t="shared" si="1203"/>
        <v>149.17500000000001</v>
      </c>
      <c r="BJ759" s="164"/>
      <c r="BK759" s="165"/>
      <c r="BL759" s="190">
        <f t="shared" si="1210"/>
        <v>348.07500000000005</v>
      </c>
      <c r="BM759" s="374">
        <v>45000</v>
      </c>
      <c r="BN759" s="332">
        <v>1.189E-2</v>
      </c>
      <c r="BO759" s="194">
        <f t="shared" si="1181"/>
        <v>535.04999999999995</v>
      </c>
      <c r="BP759" s="194">
        <f t="shared" si="1204"/>
        <v>160.51499999999999</v>
      </c>
      <c r="BQ759" s="164">
        <v>374.53500000000003</v>
      </c>
      <c r="BR759" s="147"/>
      <c r="BS759" s="190">
        <f t="shared" si="1211"/>
        <v>0</v>
      </c>
      <c r="BT759" s="374">
        <v>45000</v>
      </c>
      <c r="BU759" s="332">
        <v>1.2722000000000001E-2</v>
      </c>
      <c r="BV759" s="194">
        <f t="shared" si="1184"/>
        <v>572.49</v>
      </c>
      <c r="BW759" s="194">
        <f t="shared" si="1205"/>
        <v>171.74699999999999</v>
      </c>
      <c r="BX759" s="164">
        <v>400.74299999999999</v>
      </c>
      <c r="BY759" s="147"/>
      <c r="BZ759" s="190">
        <f t="shared" si="1195"/>
        <v>0</v>
      </c>
      <c r="CA759" s="603">
        <v>50000</v>
      </c>
      <c r="CB759" s="332">
        <v>1.0808999999999999E-2</v>
      </c>
      <c r="CC759" s="194">
        <f t="shared" si="1187"/>
        <v>540.44999999999993</v>
      </c>
      <c r="CD759" s="190">
        <f t="shared" si="1196"/>
        <v>162.13499999999996</v>
      </c>
      <c r="CE759" s="142">
        <v>378.315</v>
      </c>
      <c r="CF759" s="204"/>
      <c r="CG759" s="194">
        <f t="shared" si="1189"/>
        <v>0</v>
      </c>
      <c r="CH759" s="194"/>
      <c r="CI759" s="194"/>
      <c r="CJ759" s="194"/>
      <c r="CK759" s="194"/>
      <c r="CL759" s="142"/>
      <c r="CM759" s="218"/>
      <c r="CN759" s="194"/>
      <c r="CO759" s="219"/>
      <c r="CP759" s="220">
        <f t="shared" si="1212"/>
        <v>880.93700000000001</v>
      </c>
      <c r="CQ759" s="221">
        <v>0</v>
      </c>
      <c r="CR759" s="56" t="s">
        <v>1748</v>
      </c>
    </row>
    <row r="760" spans="1:97" s="3" customFormat="1" ht="15" customHeight="1">
      <c r="A760" s="41" t="s">
        <v>1802</v>
      </c>
      <c r="B760" s="6" t="s">
        <v>1790</v>
      </c>
      <c r="C760" s="61" t="s">
        <v>1787</v>
      </c>
      <c r="D760" s="388" t="s">
        <v>1717</v>
      </c>
      <c r="E760" s="234">
        <v>191</v>
      </c>
      <c r="F760" s="234"/>
      <c r="G760" s="49" t="s">
        <v>45</v>
      </c>
      <c r="H760" s="590" t="s">
        <v>1803</v>
      </c>
      <c r="I760" s="280"/>
      <c r="J760" s="592">
        <v>5.4870000000000002E-2</v>
      </c>
      <c r="K760" s="72">
        <f t="shared" si="1163"/>
        <v>0</v>
      </c>
      <c r="L760" s="194"/>
      <c r="M760" s="80">
        <v>4.3899999999999997</v>
      </c>
      <c r="N760" s="147"/>
      <c r="O760" s="75"/>
      <c r="P760" s="280">
        <v>15700</v>
      </c>
      <c r="Q760" s="501">
        <v>8.352E-3</v>
      </c>
      <c r="R760" s="194">
        <f t="shared" si="1164"/>
        <v>131.12639999999999</v>
      </c>
      <c r="S760" s="194">
        <f t="shared" si="1197"/>
        <v>39.337919999999997</v>
      </c>
      <c r="T760" s="595">
        <v>91.79</v>
      </c>
      <c r="U760" s="165"/>
      <c r="V760" s="596">
        <f t="shared" si="1166"/>
        <v>-1.5200000000135105E-3</v>
      </c>
      <c r="W760" s="280">
        <v>15700</v>
      </c>
      <c r="X760" s="500">
        <v>9.0329999999999994E-3</v>
      </c>
      <c r="Y760" s="310">
        <f t="shared" si="1167"/>
        <v>141.81809999999999</v>
      </c>
      <c r="Z760" s="194">
        <f t="shared" si="1198"/>
        <v>42.545429999999996</v>
      </c>
      <c r="AA760" s="80">
        <v>99.27</v>
      </c>
      <c r="AB760" s="143"/>
      <c r="AC760" s="102">
        <f t="shared" si="1168"/>
        <v>2.6699999999948432E-3</v>
      </c>
      <c r="AD760" s="280">
        <v>15700</v>
      </c>
      <c r="AE760" s="101">
        <v>9.8230000000000001E-3</v>
      </c>
      <c r="AF760" s="141">
        <f t="shared" si="1169"/>
        <v>154.22110000000001</v>
      </c>
      <c r="AG760" s="194">
        <f t="shared" si="1199"/>
        <v>46.266330000000004</v>
      </c>
      <c r="AH760" s="142">
        <v>107.95</v>
      </c>
      <c r="AI760" s="143"/>
      <c r="AJ760" s="141">
        <f t="shared" si="1206"/>
        <v>4.7699999999935017E-3</v>
      </c>
      <c r="AK760" s="280">
        <v>15700</v>
      </c>
      <c r="AL760" s="99">
        <v>1.1002E-2</v>
      </c>
      <c r="AM760" s="141">
        <f t="shared" si="1171"/>
        <v>172.73140000000001</v>
      </c>
      <c r="AN760" s="194">
        <f t="shared" si="1200"/>
        <v>51.819420000000001</v>
      </c>
      <c r="AO760" s="142">
        <v>120.91</v>
      </c>
      <c r="AP760" s="143"/>
      <c r="AQ760" s="141">
        <f t="shared" si="1207"/>
        <v>1.9800000000032014E-3</v>
      </c>
      <c r="AR760" s="386">
        <v>27400</v>
      </c>
      <c r="AS760" s="99">
        <v>9.8279999999999999E-3</v>
      </c>
      <c r="AT760" s="141">
        <f t="shared" si="1173"/>
        <v>269.28719999999998</v>
      </c>
      <c r="AU760" s="194">
        <f t="shared" si="1201"/>
        <v>80.786159999999995</v>
      </c>
      <c r="AV760" s="142">
        <v>188.5</v>
      </c>
      <c r="AW760" s="143"/>
      <c r="AX760" s="560">
        <f t="shared" si="1208"/>
        <v>1.0399999999890497E-3</v>
      </c>
      <c r="AY760" s="374">
        <v>27400</v>
      </c>
      <c r="AZ760" s="99">
        <v>1.042E-2</v>
      </c>
      <c r="BA760" s="141">
        <f t="shared" si="1175"/>
        <v>285.50800000000004</v>
      </c>
      <c r="BB760" s="194">
        <f t="shared" si="1202"/>
        <v>85.652400000000014</v>
      </c>
      <c r="BC760" s="142">
        <v>199.86</v>
      </c>
      <c r="BD760" s="143"/>
      <c r="BE760" s="141">
        <f t="shared" si="1209"/>
        <v>-4.3999999999755346E-3</v>
      </c>
      <c r="BF760" s="374">
        <v>27400</v>
      </c>
      <c r="BG760" s="332">
        <v>1.1050000000000001E-2</v>
      </c>
      <c r="BH760" s="194">
        <f t="shared" si="1178"/>
        <v>302.77000000000004</v>
      </c>
      <c r="BI760" s="194">
        <f t="shared" si="1203"/>
        <v>90.831000000000003</v>
      </c>
      <c r="BJ760" s="164">
        <v>211.93899999999999</v>
      </c>
      <c r="BK760" s="165"/>
      <c r="BL760" s="190">
        <f t="shared" si="1210"/>
        <v>0</v>
      </c>
      <c r="BM760" s="374">
        <v>27400</v>
      </c>
      <c r="BN760" s="332">
        <v>1.189E-2</v>
      </c>
      <c r="BO760" s="194">
        <f t="shared" si="1181"/>
        <v>325.786</v>
      </c>
      <c r="BP760" s="194">
        <f t="shared" si="1204"/>
        <v>97.735799999999998</v>
      </c>
      <c r="BQ760" s="164">
        <v>228.05019999999999</v>
      </c>
      <c r="BR760" s="147"/>
      <c r="BS760" s="190">
        <f t="shared" si="1211"/>
        <v>0</v>
      </c>
      <c r="BT760" s="374">
        <v>27400</v>
      </c>
      <c r="BU760" s="332">
        <v>1.2722000000000001E-2</v>
      </c>
      <c r="BV760" s="194">
        <f t="shared" si="1184"/>
        <v>348.58280000000002</v>
      </c>
      <c r="BW760" s="194">
        <f t="shared" si="1205"/>
        <v>104.57484000000001</v>
      </c>
      <c r="BX760" s="164">
        <v>244.00796</v>
      </c>
      <c r="BY760" s="147"/>
      <c r="BZ760" s="190">
        <f t="shared" si="1195"/>
        <v>0</v>
      </c>
      <c r="CA760" s="603">
        <v>36000</v>
      </c>
      <c r="CB760" s="332">
        <v>1.0808999999999999E-2</v>
      </c>
      <c r="CC760" s="194">
        <f t="shared" si="1187"/>
        <v>389.12399999999997</v>
      </c>
      <c r="CD760" s="190">
        <f t="shared" si="1196"/>
        <v>116.73719999999999</v>
      </c>
      <c r="CE760" s="142">
        <v>272.38679999999999</v>
      </c>
      <c r="CF760" s="204"/>
      <c r="CG760" s="194">
        <f t="shared" si="1189"/>
        <v>0</v>
      </c>
      <c r="CH760" s="194"/>
      <c r="CI760" s="194"/>
      <c r="CJ760" s="194"/>
      <c r="CK760" s="194"/>
      <c r="CL760" s="142"/>
      <c r="CM760" s="218"/>
      <c r="CN760" s="194"/>
      <c r="CO760" s="219"/>
      <c r="CP760" s="220">
        <f t="shared" si="1212"/>
        <v>4.5399999999915508E-3</v>
      </c>
      <c r="CQ760" s="221">
        <v>0</v>
      </c>
      <c r="CR760" s="56"/>
    </row>
    <row r="761" spans="1:97" s="3" customFormat="1" ht="15" customHeight="1">
      <c r="A761" s="41" t="s">
        <v>1804</v>
      </c>
      <c r="B761" s="6" t="s">
        <v>1790</v>
      </c>
      <c r="C761" s="61" t="s">
        <v>1787</v>
      </c>
      <c r="D761" s="388" t="s">
        <v>1717</v>
      </c>
      <c r="E761" s="234">
        <v>192</v>
      </c>
      <c r="F761" s="234"/>
      <c r="G761" s="49" t="s">
        <v>45</v>
      </c>
      <c r="H761" s="590" t="s">
        <v>1805</v>
      </c>
      <c r="I761" s="280"/>
      <c r="J761" s="592">
        <v>5.4870000000000002E-2</v>
      </c>
      <c r="K761" s="72">
        <f t="shared" si="1163"/>
        <v>0</v>
      </c>
      <c r="L761" s="194"/>
      <c r="M761" s="80">
        <v>398.14</v>
      </c>
      <c r="N761" s="147"/>
      <c r="O761" s="75"/>
      <c r="P761" s="280">
        <v>94500</v>
      </c>
      <c r="Q761" s="501">
        <v>8.352E-3</v>
      </c>
      <c r="R761" s="194">
        <f t="shared" si="1164"/>
        <v>789.26400000000001</v>
      </c>
      <c r="S761" s="194">
        <f t="shared" si="1197"/>
        <v>236.7792</v>
      </c>
      <c r="T761" s="595">
        <v>552.48</v>
      </c>
      <c r="U761" s="165"/>
      <c r="V761" s="596">
        <f t="shared" si="1166"/>
        <v>4.7999999999319698E-3</v>
      </c>
      <c r="W761" s="280">
        <v>94500</v>
      </c>
      <c r="X761" s="500">
        <v>9.0329999999999994E-3</v>
      </c>
      <c r="Y761" s="310">
        <f t="shared" si="1167"/>
        <v>853.61849999999993</v>
      </c>
      <c r="Z761" s="194">
        <f t="shared" si="1198"/>
        <v>256.08554999999996</v>
      </c>
      <c r="AA761" s="80">
        <v>597.53</v>
      </c>
      <c r="AB761" s="143"/>
      <c r="AC761" s="102">
        <f t="shared" si="1168"/>
        <v>2.9500000000552973E-3</v>
      </c>
      <c r="AD761" s="280">
        <v>94500</v>
      </c>
      <c r="AE761" s="101">
        <v>9.8230000000000001E-3</v>
      </c>
      <c r="AF761" s="141">
        <f t="shared" si="1169"/>
        <v>928.27350000000001</v>
      </c>
      <c r="AG761" s="194">
        <f t="shared" si="1199"/>
        <v>278.48205000000002</v>
      </c>
      <c r="AH761" s="142">
        <v>649.79</v>
      </c>
      <c r="AI761" s="143"/>
      <c r="AJ761" s="141">
        <f t="shared" si="1206"/>
        <v>1.4499999999770807E-3</v>
      </c>
      <c r="AK761" s="280">
        <v>94500</v>
      </c>
      <c r="AL761" s="99">
        <v>1.1002E-2</v>
      </c>
      <c r="AM761" s="141">
        <f t="shared" si="1171"/>
        <v>1039.6890000000001</v>
      </c>
      <c r="AN761" s="194">
        <f t="shared" si="1200"/>
        <v>311.9067</v>
      </c>
      <c r="AO761" s="142">
        <v>727.78</v>
      </c>
      <c r="AP761" s="143"/>
      <c r="AQ761" s="141">
        <f t="shared" si="1207"/>
        <v>2.3000000001047738E-3</v>
      </c>
      <c r="AR761" s="386">
        <v>105000</v>
      </c>
      <c r="AS761" s="99">
        <v>9.8279999999999999E-3</v>
      </c>
      <c r="AT761" s="141">
        <f t="shared" si="1173"/>
        <v>1031.94</v>
      </c>
      <c r="AU761" s="194">
        <f t="shared" si="1201"/>
        <v>309.58199999999999</v>
      </c>
      <c r="AV761" s="142">
        <v>722.36</v>
      </c>
      <c r="AW761" s="143"/>
      <c r="AX761" s="560">
        <f t="shared" si="1208"/>
        <v>-1.9999999999527063E-3</v>
      </c>
      <c r="AY761" s="374">
        <v>105000</v>
      </c>
      <c r="AZ761" s="99">
        <v>1.042E-2</v>
      </c>
      <c r="BA761" s="141">
        <f t="shared" si="1175"/>
        <v>1094.1000000000001</v>
      </c>
      <c r="BB761" s="194">
        <f t="shared" si="1202"/>
        <v>328.23</v>
      </c>
      <c r="BC761" s="142">
        <v>765.87</v>
      </c>
      <c r="BD761" s="143"/>
      <c r="BE761" s="141">
        <f t="shared" si="1209"/>
        <v>0</v>
      </c>
      <c r="BF761" s="374">
        <v>105000</v>
      </c>
      <c r="BG761" s="332">
        <v>1.1050000000000001E-2</v>
      </c>
      <c r="BH761" s="194">
        <f t="shared" si="1178"/>
        <v>1160.25</v>
      </c>
      <c r="BI761" s="194">
        <f t="shared" si="1203"/>
        <v>348.07499999999999</v>
      </c>
      <c r="BJ761" s="164">
        <v>812.17499999999995</v>
      </c>
      <c r="BK761" s="165"/>
      <c r="BL761" s="190">
        <f t="shared" si="1210"/>
        <v>0</v>
      </c>
      <c r="BM761" s="374">
        <v>105000</v>
      </c>
      <c r="BN761" s="332">
        <v>1.189E-2</v>
      </c>
      <c r="BO761" s="194">
        <f t="shared" si="1181"/>
        <v>1248.45</v>
      </c>
      <c r="BP761" s="194">
        <f t="shared" si="1204"/>
        <v>374.53500000000003</v>
      </c>
      <c r="BQ761" s="164">
        <v>873.91499999999996</v>
      </c>
      <c r="BR761" s="147"/>
      <c r="BS761" s="190">
        <f t="shared" si="1211"/>
        <v>0</v>
      </c>
      <c r="BT761" s="374">
        <v>105000</v>
      </c>
      <c r="BU761" s="332">
        <v>1.2722000000000001E-2</v>
      </c>
      <c r="BV761" s="194">
        <f t="shared" si="1184"/>
        <v>1335.8100000000002</v>
      </c>
      <c r="BW761" s="194">
        <f t="shared" si="1205"/>
        <v>400.74300000000005</v>
      </c>
      <c r="BX761" s="164">
        <v>935.06700000000001</v>
      </c>
      <c r="BY761" s="147"/>
      <c r="BZ761" s="190">
        <f t="shared" si="1195"/>
        <v>0</v>
      </c>
      <c r="CA761" s="603">
        <v>155000</v>
      </c>
      <c r="CB761" s="332">
        <v>1.0808999999999999E-2</v>
      </c>
      <c r="CC761" s="194">
        <f t="shared" si="1187"/>
        <v>1675.395</v>
      </c>
      <c r="CD761" s="190">
        <f t="shared" si="1196"/>
        <v>502.61849999999998</v>
      </c>
      <c r="CE761" s="142">
        <v>1172.7764999999999</v>
      </c>
      <c r="CF761" s="204"/>
      <c r="CG761" s="194">
        <f t="shared" si="1189"/>
        <v>0</v>
      </c>
      <c r="CH761" s="194"/>
      <c r="CI761" s="194"/>
      <c r="CJ761" s="194"/>
      <c r="CK761" s="194"/>
      <c r="CL761" s="142"/>
      <c r="CM761" s="218"/>
      <c r="CN761" s="194"/>
      <c r="CO761" s="219"/>
      <c r="CP761" s="220">
        <f t="shared" si="1212"/>
        <v>9.5000000001164153E-3</v>
      </c>
      <c r="CQ761" s="221">
        <v>0</v>
      </c>
      <c r="CR761" s="56"/>
    </row>
    <row r="762" spans="1:97" s="3" customFormat="1" ht="15" customHeight="1">
      <c r="A762" s="41" t="s">
        <v>1806</v>
      </c>
      <c r="B762" s="6" t="s">
        <v>1790</v>
      </c>
      <c r="C762" s="61" t="s">
        <v>1787</v>
      </c>
      <c r="D762" s="388" t="s">
        <v>1717</v>
      </c>
      <c r="E762" s="234">
        <v>193</v>
      </c>
      <c r="F762" s="234"/>
      <c r="G762" s="49" t="s">
        <v>45</v>
      </c>
      <c r="H762" s="590" t="s">
        <v>1807</v>
      </c>
      <c r="I762" s="280"/>
      <c r="J762" s="592">
        <v>5.4870000000000002E-2</v>
      </c>
      <c r="K762" s="72">
        <f t="shared" si="1163"/>
        <v>0</v>
      </c>
      <c r="L762" s="194"/>
      <c r="M762" s="80">
        <v>5.25</v>
      </c>
      <c r="N762" s="147"/>
      <c r="O762" s="75"/>
      <c r="P762" s="280">
        <v>20500</v>
      </c>
      <c r="Q762" s="501">
        <v>8.352E-3</v>
      </c>
      <c r="R762" s="194">
        <f t="shared" si="1164"/>
        <v>171.21600000000001</v>
      </c>
      <c r="S762" s="194">
        <f t="shared" si="1197"/>
        <v>51.364800000000002</v>
      </c>
      <c r="T762" s="595">
        <v>119.85</v>
      </c>
      <c r="U762" s="165"/>
      <c r="V762" s="596">
        <f t="shared" si="1166"/>
        <v>1.2000000000114142E-3</v>
      </c>
      <c r="W762" s="280">
        <v>20500</v>
      </c>
      <c r="X762" s="500">
        <v>9.0329999999999994E-3</v>
      </c>
      <c r="Y762" s="310">
        <f t="shared" si="1167"/>
        <v>185.17649999999998</v>
      </c>
      <c r="Z762" s="194">
        <f t="shared" si="1198"/>
        <v>55.552949999999989</v>
      </c>
      <c r="AA762" s="80">
        <v>129.62</v>
      </c>
      <c r="AB762" s="143"/>
      <c r="AC762" s="102">
        <f t="shared" si="1168"/>
        <v>3.5499999999899501E-3</v>
      </c>
      <c r="AD762" s="280">
        <v>20500</v>
      </c>
      <c r="AE762" s="101">
        <v>9.8230000000000001E-3</v>
      </c>
      <c r="AF762" s="141">
        <f t="shared" si="1169"/>
        <v>201.3715</v>
      </c>
      <c r="AG762" s="194">
        <f t="shared" si="1199"/>
        <v>60.411449999999995</v>
      </c>
      <c r="AH762" s="142">
        <v>140.96</v>
      </c>
      <c r="AI762" s="143"/>
      <c r="AJ762" s="141">
        <f t="shared" si="1206"/>
        <v>4.9999999987448973E-5</v>
      </c>
      <c r="AK762" s="280">
        <v>20500</v>
      </c>
      <c r="AL762" s="99">
        <v>1.1002E-2</v>
      </c>
      <c r="AM762" s="141">
        <f t="shared" si="1171"/>
        <v>225.541</v>
      </c>
      <c r="AN762" s="194">
        <f t="shared" si="1200"/>
        <v>67.662300000000002</v>
      </c>
      <c r="AO762" s="142">
        <v>157.88</v>
      </c>
      <c r="AP762" s="143"/>
      <c r="AQ762" s="141">
        <f t="shared" si="1207"/>
        <v>-1.3000000000147338E-3</v>
      </c>
      <c r="AR762" s="386">
        <v>35700</v>
      </c>
      <c r="AS762" s="99">
        <v>9.8279999999999999E-3</v>
      </c>
      <c r="AT762" s="141">
        <f t="shared" si="1173"/>
        <v>350.8596</v>
      </c>
      <c r="AU762" s="194">
        <f t="shared" si="1201"/>
        <v>105.25788</v>
      </c>
      <c r="AV762" s="142">
        <v>245.6</v>
      </c>
      <c r="AW762" s="143"/>
      <c r="AX762" s="560">
        <f t="shared" si="1208"/>
        <v>1.720000000005939E-3</v>
      </c>
      <c r="AY762" s="374">
        <v>35700</v>
      </c>
      <c r="AZ762" s="99">
        <v>1.042E-2</v>
      </c>
      <c r="BA762" s="141">
        <f t="shared" si="1175"/>
        <v>371.99400000000003</v>
      </c>
      <c r="BB762" s="194">
        <f t="shared" si="1202"/>
        <v>111.59820000000001</v>
      </c>
      <c r="BC762" s="142">
        <v>260.39</v>
      </c>
      <c r="BD762" s="143"/>
      <c r="BE762" s="141">
        <f t="shared" si="1209"/>
        <v>5.8000000000220098E-3</v>
      </c>
      <c r="BF762" s="374">
        <v>35700</v>
      </c>
      <c r="BG762" s="332">
        <v>1.1050000000000001E-2</v>
      </c>
      <c r="BH762" s="194">
        <f t="shared" si="1178"/>
        <v>394.48500000000001</v>
      </c>
      <c r="BI762" s="194">
        <f t="shared" si="1203"/>
        <v>118.3455</v>
      </c>
      <c r="BJ762" s="164">
        <v>276.1395</v>
      </c>
      <c r="BK762" s="165"/>
      <c r="BL762" s="190">
        <f t="shared" si="1210"/>
        <v>0</v>
      </c>
      <c r="BM762" s="374">
        <v>35700</v>
      </c>
      <c r="BN762" s="332">
        <v>1.189E-2</v>
      </c>
      <c r="BO762" s="194">
        <f t="shared" si="1181"/>
        <v>424.47299999999996</v>
      </c>
      <c r="BP762" s="194">
        <f t="shared" si="1204"/>
        <v>127.34189999999998</v>
      </c>
      <c r="BQ762" s="164">
        <v>297.1311</v>
      </c>
      <c r="BR762" s="147"/>
      <c r="BS762" s="190">
        <f t="shared" si="1211"/>
        <v>0</v>
      </c>
      <c r="BT762" s="374">
        <v>35700</v>
      </c>
      <c r="BU762" s="332">
        <v>1.2722000000000001E-2</v>
      </c>
      <c r="BV762" s="194">
        <f t="shared" si="1184"/>
        <v>454.17540000000002</v>
      </c>
      <c r="BW762" s="194">
        <f t="shared" si="1205"/>
        <v>136.25262000000001</v>
      </c>
      <c r="BX762" s="164">
        <v>317.85278</v>
      </c>
      <c r="BY762" s="147"/>
      <c r="BZ762" s="190">
        <v>0</v>
      </c>
      <c r="CA762" s="603">
        <v>41000</v>
      </c>
      <c r="CB762" s="332">
        <v>1.0808999999999999E-2</v>
      </c>
      <c r="CC762" s="194">
        <f t="shared" si="1187"/>
        <v>443.16899999999998</v>
      </c>
      <c r="CD762" s="190">
        <f t="shared" si="1196"/>
        <v>132.95069999999998</v>
      </c>
      <c r="CE762" s="142">
        <v>310.2183</v>
      </c>
      <c r="CF762" s="204"/>
      <c r="CG762" s="194">
        <f t="shared" si="1189"/>
        <v>0</v>
      </c>
      <c r="CH762" s="194"/>
      <c r="CI762" s="194"/>
      <c r="CJ762" s="194"/>
      <c r="CK762" s="194"/>
      <c r="CL762" s="142"/>
      <c r="CM762" s="218"/>
      <c r="CN762" s="194"/>
      <c r="CO762" s="219"/>
      <c r="CP762" s="220">
        <f t="shared" si="1212"/>
        <v>1.1020000000002028E-2</v>
      </c>
      <c r="CQ762" s="221">
        <v>0</v>
      </c>
      <c r="CR762" s="56"/>
    </row>
    <row r="763" spans="1:97" s="3" customFormat="1" ht="15" customHeight="1">
      <c r="A763" s="41" t="s">
        <v>1808</v>
      </c>
      <c r="B763" s="220" t="s">
        <v>1809</v>
      </c>
      <c r="C763" s="61" t="s">
        <v>1787</v>
      </c>
      <c r="D763" s="388" t="s">
        <v>1717</v>
      </c>
      <c r="E763" s="234">
        <v>266</v>
      </c>
      <c r="F763" s="234"/>
      <c r="G763" s="49" t="s">
        <v>45</v>
      </c>
      <c r="H763" s="590" t="s">
        <v>1810</v>
      </c>
      <c r="I763" s="280"/>
      <c r="J763" s="592">
        <v>5.4870000000000002E-2</v>
      </c>
      <c r="K763" s="72">
        <f t="shared" si="1163"/>
        <v>0</v>
      </c>
      <c r="L763" s="194"/>
      <c r="M763" s="80">
        <v>32314.5</v>
      </c>
      <c r="N763" s="147"/>
      <c r="O763" s="75"/>
      <c r="P763" s="280">
        <v>1390000</v>
      </c>
      <c r="Q763" s="501">
        <v>8.352E-3</v>
      </c>
      <c r="R763" s="194">
        <f t="shared" si="1164"/>
        <v>11609.28</v>
      </c>
      <c r="S763" s="194">
        <f>R763*40%</f>
        <v>4643.7120000000004</v>
      </c>
      <c r="T763" s="595">
        <v>6965.57</v>
      </c>
      <c r="U763" s="165"/>
      <c r="V763" s="596">
        <f t="shared" si="1166"/>
        <v>-1.9999999994979589E-3</v>
      </c>
      <c r="W763" s="280">
        <v>1390000</v>
      </c>
      <c r="X763" s="500">
        <v>9.0329999999999994E-3</v>
      </c>
      <c r="Y763" s="310">
        <f t="shared" si="1167"/>
        <v>12555.869999999999</v>
      </c>
      <c r="Z763" s="194">
        <f>Y763*20%</f>
        <v>2511.174</v>
      </c>
      <c r="AA763" s="80">
        <v>10044.700000000001</v>
      </c>
      <c r="AB763" s="143"/>
      <c r="AC763" s="102">
        <f t="shared" si="1168"/>
        <v>-4.0000000008149073E-3</v>
      </c>
      <c r="AD763" s="280">
        <v>1390000</v>
      </c>
      <c r="AE763" s="101">
        <v>9.8230000000000001E-3</v>
      </c>
      <c r="AF763" s="141">
        <f t="shared" si="1169"/>
        <v>13653.97</v>
      </c>
      <c r="AG763" s="194">
        <f>AF763*20%</f>
        <v>2730.7939999999999</v>
      </c>
      <c r="AH763" s="142">
        <v>10923.18</v>
      </c>
      <c r="AI763" s="143"/>
      <c r="AJ763" s="141">
        <f t="shared" si="1206"/>
        <v>-4.0000000008149073E-3</v>
      </c>
      <c r="AK763" s="280">
        <v>1390000</v>
      </c>
      <c r="AL763" s="99">
        <v>1.1002E-2</v>
      </c>
      <c r="AM763" s="141">
        <f t="shared" si="1171"/>
        <v>15292.779999999999</v>
      </c>
      <c r="AN763" s="194">
        <f>AM763*40%</f>
        <v>6117.1120000000001</v>
      </c>
      <c r="AO763" s="142">
        <v>9175.67</v>
      </c>
      <c r="AP763" s="143"/>
      <c r="AQ763" s="141">
        <f t="shared" si="1207"/>
        <v>-2.000000002226443E-3</v>
      </c>
      <c r="AR763" s="386">
        <v>1400000</v>
      </c>
      <c r="AS763" s="99">
        <v>9.8279999999999999E-3</v>
      </c>
      <c r="AT763" s="141">
        <f t="shared" si="1173"/>
        <v>13759.2</v>
      </c>
      <c r="AU763" s="194">
        <f>AT763*40%</f>
        <v>5503.68</v>
      </c>
      <c r="AV763" s="142">
        <v>8255.52</v>
      </c>
      <c r="AW763" s="143"/>
      <c r="AX763" s="560">
        <f t="shared" si="1208"/>
        <v>0</v>
      </c>
      <c r="AY763" s="374">
        <v>1400000</v>
      </c>
      <c r="AZ763" s="99">
        <v>1.042E-2</v>
      </c>
      <c r="BA763" s="141">
        <f t="shared" si="1175"/>
        <v>14588</v>
      </c>
      <c r="BB763" s="194">
        <f>BA763*40%</f>
        <v>5835.2000000000007</v>
      </c>
      <c r="BC763" s="142">
        <v>8752.7999999999993</v>
      </c>
      <c r="BD763" s="143"/>
      <c r="BE763" s="141">
        <f t="shared" si="1209"/>
        <v>0</v>
      </c>
      <c r="BF763" s="374">
        <v>1400000</v>
      </c>
      <c r="BG763" s="332">
        <v>1.1050000000000001E-2</v>
      </c>
      <c r="BH763" s="194">
        <f t="shared" si="1178"/>
        <v>15470.000000000002</v>
      </c>
      <c r="BI763" s="194">
        <f>BH763*40%</f>
        <v>6188.0000000000009</v>
      </c>
      <c r="BJ763" s="164">
        <v>9282</v>
      </c>
      <c r="BK763" s="165"/>
      <c r="BL763" s="190">
        <f t="shared" si="1210"/>
        <v>0</v>
      </c>
      <c r="BM763" s="374">
        <v>1400000</v>
      </c>
      <c r="BN763" s="332">
        <v>1.189E-2</v>
      </c>
      <c r="BO763" s="194">
        <f t="shared" si="1181"/>
        <v>16646</v>
      </c>
      <c r="BP763" s="194">
        <f>BO763*40%</f>
        <v>6658.4000000000005</v>
      </c>
      <c r="BQ763" s="164">
        <v>9987.6</v>
      </c>
      <c r="BR763" s="147"/>
      <c r="BS763" s="190">
        <f t="shared" si="1211"/>
        <v>0</v>
      </c>
      <c r="BT763" s="374">
        <v>1400000</v>
      </c>
      <c r="BU763" s="332">
        <v>1.2722000000000001E-2</v>
      </c>
      <c r="BV763" s="194">
        <f t="shared" si="1184"/>
        <v>17810.8</v>
      </c>
      <c r="BW763" s="194">
        <f>BV763*40%</f>
        <v>7124.32</v>
      </c>
      <c r="BX763" s="164">
        <v>10283.1</v>
      </c>
      <c r="BY763" s="147"/>
      <c r="BZ763" s="190">
        <v>0</v>
      </c>
      <c r="CA763" s="603">
        <v>1700000</v>
      </c>
      <c r="CB763" s="332">
        <v>1.0808999999999999E-2</v>
      </c>
      <c r="CC763" s="194">
        <f t="shared" si="1187"/>
        <v>18375.3</v>
      </c>
      <c r="CD763" s="190">
        <f t="shared" ref="CD763" si="1213">CC763*40%</f>
        <v>7350.12</v>
      </c>
      <c r="CE763" s="142">
        <v>11025.18</v>
      </c>
      <c r="CF763" s="204">
        <v>11025.18</v>
      </c>
      <c r="CG763" s="194">
        <f t="shared" si="1189"/>
        <v>0</v>
      </c>
      <c r="CH763" s="194"/>
      <c r="CI763" s="194"/>
      <c r="CJ763" s="194"/>
      <c r="CK763" s="194"/>
      <c r="CL763" s="142"/>
      <c r="CM763" s="218"/>
      <c r="CN763" s="194"/>
      <c r="CO763" s="219"/>
      <c r="CP763" s="220">
        <f t="shared" si="1212"/>
        <v>-1.2000000003354216E-2</v>
      </c>
      <c r="CQ763" s="221">
        <v>0</v>
      </c>
      <c r="CR763" s="56"/>
    </row>
    <row r="764" spans="1:97" s="3" customFormat="1" ht="15" customHeight="1">
      <c r="A764" s="41" t="s">
        <v>1811</v>
      </c>
      <c r="B764" s="61" t="s">
        <v>1812</v>
      </c>
      <c r="C764" s="61" t="s">
        <v>1787</v>
      </c>
      <c r="D764" s="388" t="s">
        <v>1717</v>
      </c>
      <c r="E764" s="234">
        <v>319</v>
      </c>
      <c r="F764" s="234"/>
      <c r="G764" s="41" t="s">
        <v>41</v>
      </c>
      <c r="H764" s="590" t="s">
        <v>1813</v>
      </c>
      <c r="I764" s="280"/>
      <c r="J764" s="592">
        <v>5.4870000000000002E-2</v>
      </c>
      <c r="K764" s="72">
        <f t="shared" si="1163"/>
        <v>0</v>
      </c>
      <c r="L764" s="194"/>
      <c r="M764" s="80">
        <v>1981.45</v>
      </c>
      <c r="N764" s="147"/>
      <c r="O764" s="75"/>
      <c r="P764" s="280">
        <v>336000</v>
      </c>
      <c r="Q764" s="501">
        <v>8.352E-3</v>
      </c>
      <c r="R764" s="194">
        <f t="shared" si="1164"/>
        <v>2806.2719999999999</v>
      </c>
      <c r="S764" s="194">
        <f>R764*20%</f>
        <v>561.25440000000003</v>
      </c>
      <c r="T764" s="595">
        <v>2245.02</v>
      </c>
      <c r="U764" s="165"/>
      <c r="V764" s="596">
        <f t="shared" si="1166"/>
        <v>-2.3999999998522981E-3</v>
      </c>
      <c r="W764" s="280">
        <v>336000</v>
      </c>
      <c r="X764" s="500">
        <v>9.0329999999999994E-3</v>
      </c>
      <c r="Y764" s="310">
        <f t="shared" si="1167"/>
        <v>3035.0879999999997</v>
      </c>
      <c r="Z764" s="194">
        <f>Y764*20%</f>
        <v>607.01760000000002</v>
      </c>
      <c r="AA764" s="80">
        <v>2428.0700000000002</v>
      </c>
      <c r="AB764" s="143"/>
      <c r="AC764" s="102">
        <f t="shared" si="1168"/>
        <v>3.9999999944484443E-4</v>
      </c>
      <c r="AD764" s="280">
        <v>336000</v>
      </c>
      <c r="AE764" s="101">
        <v>9.8230000000000001E-3</v>
      </c>
      <c r="AF764" s="141">
        <f t="shared" si="1169"/>
        <v>3300.5280000000002</v>
      </c>
      <c r="AG764" s="194">
        <f>AF764*20%</f>
        <v>660.10560000000009</v>
      </c>
      <c r="AH764" s="142">
        <v>2640.42</v>
      </c>
      <c r="AI764" s="143"/>
      <c r="AJ764" s="141">
        <f t="shared" si="1206"/>
        <v>2.4000000003070454E-3</v>
      </c>
      <c r="AK764" s="280">
        <v>336000</v>
      </c>
      <c r="AL764" s="99">
        <v>1.1002E-2</v>
      </c>
      <c r="AM764" s="141">
        <f t="shared" si="1171"/>
        <v>3696.672</v>
      </c>
      <c r="AN764" s="194">
        <f>AM764*20%</f>
        <v>739.33440000000007</v>
      </c>
      <c r="AO764" s="142">
        <v>2957.34</v>
      </c>
      <c r="AP764" s="143"/>
      <c r="AQ764" s="141">
        <f t="shared" si="1207"/>
        <v>-2.4000000003070454E-3</v>
      </c>
      <c r="AR764" s="386">
        <v>417000</v>
      </c>
      <c r="AS764" s="99">
        <v>9.8279999999999999E-3</v>
      </c>
      <c r="AT764" s="141">
        <f t="shared" si="1173"/>
        <v>4098.2759999999998</v>
      </c>
      <c r="AU764" s="194">
        <f>AT764*20%</f>
        <v>819.65520000000004</v>
      </c>
      <c r="AV764" s="142">
        <v>3703.19</v>
      </c>
      <c r="AW764" s="143"/>
      <c r="AX764" s="560">
        <f t="shared" si="1208"/>
        <v>-424.56920000000036</v>
      </c>
      <c r="AY764" s="374">
        <v>417000</v>
      </c>
      <c r="AZ764" s="99">
        <v>1.042E-2</v>
      </c>
      <c r="BA764" s="141">
        <f t="shared" si="1175"/>
        <v>4345.1400000000003</v>
      </c>
      <c r="BB764" s="194">
        <f>BA764*20%</f>
        <v>869.02800000000013</v>
      </c>
      <c r="BC764" s="142">
        <v>3476.11</v>
      </c>
      <c r="BD764" s="147"/>
      <c r="BE764" s="141">
        <f t="shared" si="1209"/>
        <v>1.9999999999527063E-3</v>
      </c>
      <c r="BF764" s="374">
        <v>417000</v>
      </c>
      <c r="BG764" s="332">
        <v>1.1050000000000001E-2</v>
      </c>
      <c r="BH764" s="194">
        <f t="shared" si="1178"/>
        <v>4607.8500000000004</v>
      </c>
      <c r="BI764" s="194">
        <f>BH764*30%</f>
        <v>1382.355</v>
      </c>
      <c r="BJ764" s="164">
        <v>3225.5</v>
      </c>
      <c r="BK764" s="165"/>
      <c r="BL764" s="190">
        <f t="shared" si="1210"/>
        <v>-4.999999999654392E-3</v>
      </c>
      <c r="BM764" s="374">
        <v>417000</v>
      </c>
      <c r="BN764" s="332">
        <v>1.189E-2</v>
      </c>
      <c r="BO764" s="194">
        <f t="shared" si="1181"/>
        <v>4958.13</v>
      </c>
      <c r="BP764" s="194">
        <f>BO764*30%</f>
        <v>1487.4390000000001</v>
      </c>
      <c r="BQ764" s="164">
        <v>3470.6909999999998</v>
      </c>
      <c r="BR764" s="147"/>
      <c r="BS764" s="190">
        <f t="shared" si="1211"/>
        <v>0</v>
      </c>
      <c r="BT764" s="374">
        <v>417000</v>
      </c>
      <c r="BU764" s="332">
        <v>1.2722000000000001E-2</v>
      </c>
      <c r="BV764" s="194">
        <f t="shared" si="1184"/>
        <v>5305.0740000000005</v>
      </c>
      <c r="BW764" s="194">
        <f>BV764*30%</f>
        <v>1591.5222000000001</v>
      </c>
      <c r="BX764" s="164">
        <v>3511.7718</v>
      </c>
      <c r="BY764" s="147"/>
      <c r="BZ764" s="190">
        <v>0</v>
      </c>
      <c r="CA764" s="190">
        <v>480000</v>
      </c>
      <c r="CB764" s="332">
        <v>1.0808999999999999E-2</v>
      </c>
      <c r="CC764" s="194">
        <f t="shared" si="1187"/>
        <v>5188.32</v>
      </c>
      <c r="CD764" s="190">
        <f t="shared" si="1196"/>
        <v>1556.4959999999999</v>
      </c>
      <c r="CE764" s="164">
        <v>3631.8240000000001</v>
      </c>
      <c r="CF764" s="204">
        <v>3631.82</v>
      </c>
      <c r="CG764" s="194">
        <f t="shared" si="1189"/>
        <v>0</v>
      </c>
      <c r="CH764" s="194"/>
      <c r="CI764" s="194"/>
      <c r="CJ764" s="194"/>
      <c r="CK764" s="194"/>
      <c r="CL764" s="142"/>
      <c r="CM764" s="218"/>
      <c r="CN764" s="194"/>
      <c r="CO764" s="219"/>
      <c r="CP764" s="220">
        <f t="shared" si="1212"/>
        <v>-424.57420000000047</v>
      </c>
      <c r="CQ764" s="221">
        <v>0</v>
      </c>
      <c r="CR764" s="56"/>
      <c r="CS764" s="228"/>
    </row>
    <row r="765" spans="1:97" s="3" customFormat="1" ht="15" customHeight="1">
      <c r="A765" s="41" t="s">
        <v>1814</v>
      </c>
      <c r="B765" s="61" t="s">
        <v>1815</v>
      </c>
      <c r="C765" s="61" t="s">
        <v>1787</v>
      </c>
      <c r="D765" s="388" t="s">
        <v>1717</v>
      </c>
      <c r="E765" s="234">
        <v>329</v>
      </c>
      <c r="F765" s="234"/>
      <c r="G765" s="56" t="s">
        <v>66</v>
      </c>
      <c r="H765" s="590" t="s">
        <v>1816</v>
      </c>
      <c r="I765" s="280"/>
      <c r="J765" s="592">
        <v>5.4870000000000002E-2</v>
      </c>
      <c r="K765" s="72">
        <f t="shared" si="1163"/>
        <v>0</v>
      </c>
      <c r="L765" s="194"/>
      <c r="M765" s="80">
        <v>1778.23</v>
      </c>
      <c r="N765" s="147"/>
      <c r="O765" s="75"/>
      <c r="P765" s="280">
        <v>296000</v>
      </c>
      <c r="Q765" s="501">
        <v>8.352E-3</v>
      </c>
      <c r="R765" s="194">
        <f t="shared" si="1164"/>
        <v>2472.192</v>
      </c>
      <c r="S765" s="194">
        <f t="shared" si="1197"/>
        <v>741.6576</v>
      </c>
      <c r="T765" s="595">
        <v>1730.53</v>
      </c>
      <c r="U765" s="165"/>
      <c r="V765" s="596">
        <f t="shared" si="1166"/>
        <v>4.400000000032378E-3</v>
      </c>
      <c r="W765" s="280">
        <v>296000</v>
      </c>
      <c r="X765" s="500">
        <v>9.0329999999999994E-3</v>
      </c>
      <c r="Y765" s="310">
        <f t="shared" si="1167"/>
        <v>2673.768</v>
      </c>
      <c r="Z765" s="194">
        <f t="shared" si="1198"/>
        <v>802.13040000000001</v>
      </c>
      <c r="AA765" s="80">
        <v>1871.64</v>
      </c>
      <c r="AB765" s="143"/>
      <c r="AC765" s="102">
        <f t="shared" si="1168"/>
        <v>-2.4000000000796717E-3</v>
      </c>
      <c r="AD765" s="280">
        <v>296000</v>
      </c>
      <c r="AE765" s="101">
        <v>9.8230000000000001E-3</v>
      </c>
      <c r="AF765" s="141">
        <f t="shared" si="1169"/>
        <v>2907.6080000000002</v>
      </c>
      <c r="AG765" s="194">
        <f t="shared" si="1199"/>
        <v>872.28240000000005</v>
      </c>
      <c r="AH765" s="142">
        <v>2035.33</v>
      </c>
      <c r="AI765" s="143"/>
      <c r="AJ765" s="141">
        <f t="shared" si="1206"/>
        <v>-4.3999999998050043E-3</v>
      </c>
      <c r="AK765" s="280">
        <v>296000</v>
      </c>
      <c r="AL765" s="99">
        <v>1.1002E-2</v>
      </c>
      <c r="AM765" s="141">
        <f t="shared" si="1171"/>
        <v>3256.5920000000001</v>
      </c>
      <c r="AN765" s="194">
        <f t="shared" si="1200"/>
        <v>976.97759999999994</v>
      </c>
      <c r="AO765" s="142">
        <v>2279.61</v>
      </c>
      <c r="AP765" s="143"/>
      <c r="AQ765" s="141">
        <f t="shared" si="1207"/>
        <v>4.4000000002597517E-3</v>
      </c>
      <c r="AR765" s="386">
        <v>331800</v>
      </c>
      <c r="AS765" s="99">
        <v>9.8279999999999999E-3</v>
      </c>
      <c r="AT765" s="141">
        <f t="shared" si="1173"/>
        <v>3260.9304000000002</v>
      </c>
      <c r="AU765" s="194">
        <f t="shared" si="1201"/>
        <v>978.27912000000003</v>
      </c>
      <c r="AV765" s="142">
        <v>2282.65</v>
      </c>
      <c r="AW765" s="143"/>
      <c r="AX765" s="560">
        <f t="shared" si="1208"/>
        <v>1.2799999999515421E-3</v>
      </c>
      <c r="AY765" s="374">
        <v>331800</v>
      </c>
      <c r="AZ765" s="99">
        <v>1.042E-2</v>
      </c>
      <c r="BA765" s="141">
        <f t="shared" si="1175"/>
        <v>3457.3560000000002</v>
      </c>
      <c r="BB765" s="194">
        <f t="shared" si="1202"/>
        <v>1037.2067999999999</v>
      </c>
      <c r="BC765" s="142">
        <v>2420.15</v>
      </c>
      <c r="BD765" s="143"/>
      <c r="BE765" s="141">
        <f t="shared" si="1209"/>
        <v>-7.9999999979918357E-4</v>
      </c>
      <c r="BF765" s="374">
        <v>331800</v>
      </c>
      <c r="BG765" s="332">
        <v>1.1050000000000001E-2</v>
      </c>
      <c r="BH765" s="194">
        <f t="shared" si="1178"/>
        <v>3666.3900000000003</v>
      </c>
      <c r="BI765" s="194">
        <f t="shared" si="1203"/>
        <v>1099.9170000000001</v>
      </c>
      <c r="BJ765" s="164">
        <v>2566.473</v>
      </c>
      <c r="BK765" s="165"/>
      <c r="BL765" s="190">
        <f t="shared" si="1210"/>
        <v>0</v>
      </c>
      <c r="BM765" s="374">
        <v>331800</v>
      </c>
      <c r="BN765" s="332">
        <v>1.189E-2</v>
      </c>
      <c r="BO765" s="194">
        <f t="shared" si="1181"/>
        <v>3945.1019999999999</v>
      </c>
      <c r="BP765" s="194">
        <f t="shared" si="1204"/>
        <v>1183.5305999999998</v>
      </c>
      <c r="BQ765" s="164">
        <v>2761.5713999999998</v>
      </c>
      <c r="BR765" s="147"/>
      <c r="BS765" s="190">
        <f t="shared" si="1211"/>
        <v>0</v>
      </c>
      <c r="BT765" s="374">
        <v>331800</v>
      </c>
      <c r="BU765" s="332">
        <v>1.2722000000000001E-2</v>
      </c>
      <c r="BV765" s="194">
        <f t="shared" si="1184"/>
        <v>4221.1596</v>
      </c>
      <c r="BW765" s="194">
        <f t="shared" si="1205"/>
        <v>1266.34788</v>
      </c>
      <c r="BX765" s="164">
        <v>2817.7717200000002</v>
      </c>
      <c r="BY765" s="147"/>
      <c r="BZ765" s="190">
        <v>0</v>
      </c>
      <c r="CA765" s="190">
        <v>381000</v>
      </c>
      <c r="CB765" s="332">
        <v>1.0808999999999999E-2</v>
      </c>
      <c r="CC765" s="194">
        <f t="shared" si="1187"/>
        <v>4118.2289999999994</v>
      </c>
      <c r="CD765" s="190">
        <f t="shared" si="1196"/>
        <v>1235.4686999999997</v>
      </c>
      <c r="CE765" s="164">
        <v>2882.7602999999999</v>
      </c>
      <c r="CF765" s="204">
        <v>2882.76</v>
      </c>
      <c r="CG765" s="194">
        <f t="shared" si="1189"/>
        <v>0</v>
      </c>
      <c r="CH765" s="194"/>
      <c r="CI765" s="194"/>
      <c r="CJ765" s="194"/>
      <c r="CK765" s="194"/>
      <c r="CL765" s="142"/>
      <c r="CM765" s="218"/>
      <c r="CN765" s="194"/>
      <c r="CO765" s="219"/>
      <c r="CP765" s="220">
        <f t="shared" si="1212"/>
        <v>2.4800000005598122E-3</v>
      </c>
      <c r="CQ765" s="221">
        <v>0</v>
      </c>
      <c r="CR765" s="56"/>
      <c r="CS765" s="228"/>
    </row>
    <row r="766" spans="1:97" s="3" customFormat="1" ht="15" customHeight="1">
      <c r="A766" s="41" t="s">
        <v>1817</v>
      </c>
      <c r="B766" s="220" t="s">
        <v>1818</v>
      </c>
      <c r="C766" s="61" t="s">
        <v>1787</v>
      </c>
      <c r="D766" s="388" t="s">
        <v>1717</v>
      </c>
      <c r="E766" s="234">
        <v>330</v>
      </c>
      <c r="F766" s="234"/>
      <c r="G766" s="49" t="s">
        <v>45</v>
      </c>
      <c r="H766" s="590" t="s">
        <v>1819</v>
      </c>
      <c r="I766" s="280"/>
      <c r="J766" s="592">
        <v>5.4870000000000002E-2</v>
      </c>
      <c r="K766" s="72">
        <f t="shared" si="1163"/>
        <v>0</v>
      </c>
      <c r="L766" s="194"/>
      <c r="M766" s="80">
        <v>16.239999999999998</v>
      </c>
      <c r="N766" s="147"/>
      <c r="O766" s="75"/>
      <c r="P766" s="280">
        <v>38100</v>
      </c>
      <c r="Q766" s="501">
        <v>8.352E-3</v>
      </c>
      <c r="R766" s="194">
        <f t="shared" si="1164"/>
        <v>318.21120000000002</v>
      </c>
      <c r="S766" s="194">
        <f t="shared" si="1165"/>
        <v>127.28448000000002</v>
      </c>
      <c r="T766" s="595">
        <v>190.93</v>
      </c>
      <c r="U766" s="165"/>
      <c r="V766" s="596">
        <f t="shared" si="1166"/>
        <v>-3.2800000000179352E-3</v>
      </c>
      <c r="W766" s="280">
        <v>38100</v>
      </c>
      <c r="X766" s="500">
        <v>9.0329999999999994E-3</v>
      </c>
      <c r="Y766" s="310">
        <f t="shared" si="1167"/>
        <v>344.15729999999996</v>
      </c>
      <c r="Z766" s="194">
        <f t="shared" si="1198"/>
        <v>103.24718999999999</v>
      </c>
      <c r="AA766" s="80">
        <v>240.91</v>
      </c>
      <c r="AB766" s="143"/>
      <c r="AC766" s="102">
        <f t="shared" si="1168"/>
        <v>1.0999999997807208E-4</v>
      </c>
      <c r="AD766" s="280">
        <v>38100</v>
      </c>
      <c r="AE766" s="101">
        <v>9.8230000000000001E-3</v>
      </c>
      <c r="AF766" s="141">
        <f t="shared" si="1169"/>
        <v>374.25630000000001</v>
      </c>
      <c r="AG766" s="194">
        <f t="shared" si="1199"/>
        <v>112.27688999999999</v>
      </c>
      <c r="AH766" s="142">
        <v>261.98</v>
      </c>
      <c r="AI766" s="143"/>
      <c r="AJ766" s="141">
        <f t="shared" si="1206"/>
        <v>-5.8999999998832209E-4</v>
      </c>
      <c r="AK766" s="280">
        <v>38100</v>
      </c>
      <c r="AL766" s="99">
        <v>1.1002E-2</v>
      </c>
      <c r="AM766" s="141">
        <f t="shared" si="1171"/>
        <v>419.17619999999999</v>
      </c>
      <c r="AN766" s="194">
        <f t="shared" si="1200"/>
        <v>125.75286</v>
      </c>
      <c r="AO766" s="142">
        <v>293.42</v>
      </c>
      <c r="AP766" s="143"/>
      <c r="AQ766" s="141">
        <f t="shared" si="1207"/>
        <v>3.3399999999801366E-3</v>
      </c>
      <c r="AR766" s="386">
        <v>69300</v>
      </c>
      <c r="AS766" s="99">
        <v>9.8279999999999999E-3</v>
      </c>
      <c r="AT766" s="141">
        <f t="shared" si="1173"/>
        <v>681.08039999999994</v>
      </c>
      <c r="AU766" s="194">
        <f t="shared" si="1201"/>
        <v>204.32411999999997</v>
      </c>
      <c r="AV766" s="142">
        <v>476.76</v>
      </c>
      <c r="AW766" s="143"/>
      <c r="AX766" s="560">
        <f t="shared" si="1208"/>
        <v>-3.7200000000439104E-3</v>
      </c>
      <c r="AY766" s="374">
        <v>69300</v>
      </c>
      <c r="AZ766" s="99">
        <v>1.042E-2</v>
      </c>
      <c r="BA766" s="141">
        <f t="shared" si="1175"/>
        <v>722.10599999999999</v>
      </c>
      <c r="BB766" s="194">
        <f t="shared" si="1202"/>
        <v>216.6318</v>
      </c>
      <c r="BC766" s="142">
        <v>505.48</v>
      </c>
      <c r="BD766" s="143"/>
      <c r="BE766" s="141">
        <f t="shared" si="1209"/>
        <v>-5.8000000000220098E-3</v>
      </c>
      <c r="BF766" s="374">
        <v>69300</v>
      </c>
      <c r="BG766" s="332">
        <v>1.1050000000000001E-2</v>
      </c>
      <c r="BH766" s="194">
        <f t="shared" si="1178"/>
        <v>765.7650000000001</v>
      </c>
      <c r="BI766" s="194">
        <f t="shared" si="1203"/>
        <v>229.72950000000003</v>
      </c>
      <c r="BJ766" s="164">
        <v>536.03549999999996</v>
      </c>
      <c r="BK766" s="165"/>
      <c r="BL766" s="190">
        <f t="shared" si="1210"/>
        <v>0</v>
      </c>
      <c r="BM766" s="374">
        <v>69300</v>
      </c>
      <c r="BN766" s="332">
        <v>1.189E-2</v>
      </c>
      <c r="BO766" s="194">
        <f t="shared" si="1181"/>
        <v>823.97699999999998</v>
      </c>
      <c r="BP766" s="194">
        <f t="shared" si="1204"/>
        <v>247.19309999999999</v>
      </c>
      <c r="BQ766" s="164">
        <v>576.78390000000002</v>
      </c>
      <c r="BR766" s="147"/>
      <c r="BS766" s="190">
        <f t="shared" si="1211"/>
        <v>0</v>
      </c>
      <c r="BT766" s="374">
        <v>69300</v>
      </c>
      <c r="BU766" s="332">
        <v>1.2722000000000001E-2</v>
      </c>
      <c r="BV766" s="194">
        <f t="shared" si="1184"/>
        <v>881.63460000000009</v>
      </c>
      <c r="BW766" s="194">
        <f t="shared" si="1205"/>
        <v>264.49038000000002</v>
      </c>
      <c r="BX766" s="164">
        <v>583.26422000000002</v>
      </c>
      <c r="BY766" s="147"/>
      <c r="BZ766" s="190">
        <v>0</v>
      </c>
      <c r="CA766" s="190">
        <v>77000</v>
      </c>
      <c r="CB766" s="332">
        <v>1.0808999999999999E-2</v>
      </c>
      <c r="CC766" s="194">
        <f t="shared" si="1187"/>
        <v>832.29299999999989</v>
      </c>
      <c r="CD766" s="190">
        <f t="shared" si="1196"/>
        <v>249.68789999999996</v>
      </c>
      <c r="CE766" s="164">
        <v>582.60509999999999</v>
      </c>
      <c r="CF766" s="204"/>
      <c r="CG766" s="194">
        <f t="shared" si="1189"/>
        <v>0</v>
      </c>
      <c r="CH766" s="194"/>
      <c r="CI766" s="194"/>
      <c r="CJ766" s="194"/>
      <c r="CK766" s="194"/>
      <c r="CL766" s="142"/>
      <c r="CM766" s="218"/>
      <c r="CN766" s="194"/>
      <c r="CO766" s="219"/>
      <c r="CP766" s="220">
        <f t="shared" si="1212"/>
        <v>-9.9400000001139688E-3</v>
      </c>
      <c r="CQ766" s="221">
        <v>0</v>
      </c>
      <c r="CR766" s="56"/>
    </row>
    <row r="767" spans="1:97" s="3" customFormat="1" ht="15" customHeight="1">
      <c r="A767" s="41" t="s">
        <v>1820</v>
      </c>
      <c r="B767" s="220" t="s">
        <v>1821</v>
      </c>
      <c r="C767" s="61" t="s">
        <v>1787</v>
      </c>
      <c r="D767" s="388" t="s">
        <v>1717</v>
      </c>
      <c r="E767" s="234">
        <v>331</v>
      </c>
      <c r="F767" s="234"/>
      <c r="G767" s="49" t="s">
        <v>45</v>
      </c>
      <c r="H767" s="590" t="s">
        <v>1822</v>
      </c>
      <c r="I767" s="280"/>
      <c r="J767" s="592">
        <v>5.4870000000000002E-2</v>
      </c>
      <c r="K767" s="72">
        <f t="shared" si="1163"/>
        <v>0</v>
      </c>
      <c r="L767" s="194"/>
      <c r="M767" s="80">
        <v>16.239999999999998</v>
      </c>
      <c r="N767" s="147"/>
      <c r="O767" s="75"/>
      <c r="P767" s="280">
        <v>275000</v>
      </c>
      <c r="Q767" s="501">
        <v>8.352E-3</v>
      </c>
      <c r="R767" s="194">
        <f t="shared" si="1164"/>
        <v>2296.8000000000002</v>
      </c>
      <c r="S767" s="194">
        <f>R767*30%</f>
        <v>689.04000000000008</v>
      </c>
      <c r="T767" s="595">
        <v>1378.08</v>
      </c>
      <c r="U767" s="165"/>
      <c r="V767" s="596">
        <f t="shared" si="1166"/>
        <v>229.68000000000029</v>
      </c>
      <c r="W767" s="280">
        <v>75000</v>
      </c>
      <c r="X767" s="500">
        <v>9.0329999999999994E-3</v>
      </c>
      <c r="Y767" s="310">
        <f t="shared" si="1167"/>
        <v>677.47499999999991</v>
      </c>
      <c r="Z767" s="194">
        <f t="shared" si="1198"/>
        <v>203.24249999999998</v>
      </c>
      <c r="AA767" s="80">
        <v>474.23</v>
      </c>
      <c r="AB767" s="143"/>
      <c r="AC767" s="102">
        <f t="shared" si="1168"/>
        <v>2.4999999999408828E-3</v>
      </c>
      <c r="AD767" s="280">
        <v>75000</v>
      </c>
      <c r="AE767" s="101">
        <v>9.8230000000000001E-3</v>
      </c>
      <c r="AF767" s="141">
        <f t="shared" si="1169"/>
        <v>736.72500000000002</v>
      </c>
      <c r="AG767" s="194">
        <f t="shared" si="1199"/>
        <v>221.01750000000001</v>
      </c>
      <c r="AH767" s="142">
        <v>515.71</v>
      </c>
      <c r="AI767" s="143"/>
      <c r="AJ767" s="141">
        <f t="shared" si="1206"/>
        <v>-2.5000000000545697E-3</v>
      </c>
      <c r="AK767" s="280">
        <v>75000</v>
      </c>
      <c r="AL767" s="99">
        <v>1.1002E-2</v>
      </c>
      <c r="AM767" s="141">
        <f t="shared" si="1171"/>
        <v>825.15</v>
      </c>
      <c r="AN767" s="194">
        <f t="shared" si="1200"/>
        <v>247.54499999999999</v>
      </c>
      <c r="AO767" s="142">
        <v>577.61</v>
      </c>
      <c r="AP767" s="143"/>
      <c r="AQ767" s="141">
        <f t="shared" si="1207"/>
        <v>-4.9999999999954525E-3</v>
      </c>
      <c r="AR767" s="386">
        <v>66300</v>
      </c>
      <c r="AS767" s="99">
        <v>9.8279999999999999E-3</v>
      </c>
      <c r="AT767" s="141">
        <f t="shared" si="1173"/>
        <v>651.59640000000002</v>
      </c>
      <c r="AU767" s="194">
        <f t="shared" si="1201"/>
        <v>195.47891999999999</v>
      </c>
      <c r="AV767" s="142">
        <v>456.12</v>
      </c>
      <c r="AW767" s="143"/>
      <c r="AX767" s="560">
        <f t="shared" si="1208"/>
        <v>-2.5200000000040745E-3</v>
      </c>
      <c r="AY767" s="374">
        <v>66300</v>
      </c>
      <c r="AZ767" s="99">
        <v>1.042E-2</v>
      </c>
      <c r="BA767" s="141">
        <f t="shared" si="1175"/>
        <v>690.846</v>
      </c>
      <c r="BB767" s="194">
        <f t="shared" si="1202"/>
        <v>207.25379999999998</v>
      </c>
      <c r="BC767" s="142"/>
      <c r="BD767" s="143"/>
      <c r="BE767" s="141">
        <f t="shared" si="1209"/>
        <v>483.59220000000005</v>
      </c>
      <c r="BF767" s="374">
        <v>66300</v>
      </c>
      <c r="BG767" s="332">
        <v>1.1050000000000001E-2</v>
      </c>
      <c r="BH767" s="194">
        <f t="shared" si="1178"/>
        <v>732.61500000000001</v>
      </c>
      <c r="BI767" s="194">
        <f t="shared" si="1203"/>
        <v>219.78450000000001</v>
      </c>
      <c r="BJ767" s="164">
        <v>512.83050000000003</v>
      </c>
      <c r="BK767" s="165"/>
      <c r="BL767" s="190">
        <f t="shared" si="1210"/>
        <v>0</v>
      </c>
      <c r="BM767" s="374">
        <v>66300</v>
      </c>
      <c r="BN767" s="332">
        <v>1.189E-2</v>
      </c>
      <c r="BO767" s="194">
        <f t="shared" si="1181"/>
        <v>788.30700000000002</v>
      </c>
      <c r="BP767" s="194">
        <f t="shared" si="1204"/>
        <v>236.49209999999999</v>
      </c>
      <c r="BQ767" s="164">
        <v>551.81489999999997</v>
      </c>
      <c r="BR767" s="147"/>
      <c r="BS767" s="190">
        <f t="shared" si="1211"/>
        <v>0</v>
      </c>
      <c r="BT767" s="374">
        <v>66300</v>
      </c>
      <c r="BU767" s="332">
        <v>1.2722000000000001E-2</v>
      </c>
      <c r="BV767" s="194">
        <f t="shared" si="1184"/>
        <v>843.46860000000004</v>
      </c>
      <c r="BW767" s="194">
        <f t="shared" si="1205"/>
        <v>253.04058000000001</v>
      </c>
      <c r="BX767" s="164">
        <v>584.60802000000001</v>
      </c>
      <c r="BY767" s="147"/>
      <c r="BZ767" s="190">
        <v>0</v>
      </c>
      <c r="CA767" s="190">
        <v>76000</v>
      </c>
      <c r="CB767" s="332">
        <v>1.0808999999999999E-2</v>
      </c>
      <c r="CC767" s="194">
        <f t="shared" si="1187"/>
        <v>821.48399999999992</v>
      </c>
      <c r="CD767" s="190">
        <f t="shared" si="1196"/>
        <v>246.44519999999997</v>
      </c>
      <c r="CE767" s="164">
        <v>1288.2988</v>
      </c>
      <c r="CF767" s="204"/>
      <c r="CG767" s="208">
        <f t="shared" si="1189"/>
        <v>-713.2600000000001</v>
      </c>
      <c r="CH767" s="208"/>
      <c r="CI767" s="208"/>
      <c r="CJ767" s="208"/>
      <c r="CK767" s="208"/>
      <c r="CL767" s="223"/>
      <c r="CM767" s="224"/>
      <c r="CN767" s="208"/>
      <c r="CO767" s="219"/>
      <c r="CP767" s="220">
        <f t="shared" si="1212"/>
        <v>4.6800000001212538E-3</v>
      </c>
      <c r="CQ767" s="221">
        <v>0</v>
      </c>
      <c r="CR767" s="56"/>
    </row>
    <row r="768" spans="1:97" s="3" customFormat="1" ht="15" customHeight="1">
      <c r="A768" s="41" t="s">
        <v>1823</v>
      </c>
      <c r="B768" s="220" t="s">
        <v>1824</v>
      </c>
      <c r="C768" s="61" t="s">
        <v>1787</v>
      </c>
      <c r="D768" s="388" t="s">
        <v>1717</v>
      </c>
      <c r="E768" s="234">
        <v>375</v>
      </c>
      <c r="F768" s="234"/>
      <c r="G768" s="264" t="s">
        <v>45</v>
      </c>
      <c r="H768" s="590" t="s">
        <v>1825</v>
      </c>
      <c r="I768" s="280"/>
      <c r="J768" s="592">
        <v>5.4870000000000002E-2</v>
      </c>
      <c r="K768" s="72">
        <f t="shared" si="1163"/>
        <v>0</v>
      </c>
      <c r="L768" s="194"/>
      <c r="M768" s="80">
        <v>34673.89</v>
      </c>
      <c r="N768" s="147"/>
      <c r="O768" s="75"/>
      <c r="P768" s="280">
        <v>1920000</v>
      </c>
      <c r="Q768" s="501">
        <v>8.352E-3</v>
      </c>
      <c r="R768" s="194">
        <f t="shared" si="1164"/>
        <v>16035.84</v>
      </c>
      <c r="S768" s="194">
        <f t="shared" si="1165"/>
        <v>6414.3360000000002</v>
      </c>
      <c r="T768" s="595">
        <v>9621.5</v>
      </c>
      <c r="U768" s="165"/>
      <c r="V768" s="596">
        <f t="shared" si="1166"/>
        <v>4.0000000008149073E-3</v>
      </c>
      <c r="W768" s="280">
        <v>1920000</v>
      </c>
      <c r="X768" s="500">
        <v>9.0329999999999994E-3</v>
      </c>
      <c r="Y768" s="310">
        <f t="shared" si="1167"/>
        <v>17343.36</v>
      </c>
      <c r="Z768" s="194">
        <f t="shared" ref="Z768:Z771" si="1214">Y768*20%</f>
        <v>3468.6720000000005</v>
      </c>
      <c r="AA768" s="80">
        <v>13874.69</v>
      </c>
      <c r="AB768" s="143"/>
      <c r="AC768" s="102">
        <f t="shared" si="1168"/>
        <v>-2.0000000004074536E-3</v>
      </c>
      <c r="AD768" s="280">
        <v>1920000</v>
      </c>
      <c r="AE768" s="101">
        <v>9.8230000000000001E-3</v>
      </c>
      <c r="AF768" s="141">
        <f t="shared" si="1169"/>
        <v>18860.16</v>
      </c>
      <c r="AG768" s="194">
        <f t="shared" ref="AG768:AG771" si="1215">AF768*20%</f>
        <v>3772.0320000000002</v>
      </c>
      <c r="AH768" s="142">
        <v>15088.13</v>
      </c>
      <c r="AI768" s="143"/>
      <c r="AJ768" s="141">
        <f t="shared" si="1206"/>
        <v>-1.9999999985884642E-3</v>
      </c>
      <c r="AK768" s="280">
        <v>1920000</v>
      </c>
      <c r="AL768" s="99">
        <v>1.1002E-2</v>
      </c>
      <c r="AM768" s="141">
        <f t="shared" si="1171"/>
        <v>21123.84</v>
      </c>
      <c r="AN768" s="194">
        <f t="shared" ref="AN768:AN771" si="1216">AM768*40%</f>
        <v>8449.5360000000001</v>
      </c>
      <c r="AO768" s="142">
        <v>12674.3</v>
      </c>
      <c r="AP768" s="143"/>
      <c r="AQ768" s="141">
        <f t="shared" si="1207"/>
        <v>4.0000000008149073E-3</v>
      </c>
      <c r="AR768" s="386">
        <v>1950000</v>
      </c>
      <c r="AS768" s="99">
        <v>9.8279999999999999E-3</v>
      </c>
      <c r="AT768" s="141">
        <f t="shared" si="1173"/>
        <v>19164.599999999999</v>
      </c>
      <c r="AU768" s="194">
        <f t="shared" ref="AU768:AU771" si="1217">AT768*40%</f>
        <v>7665.84</v>
      </c>
      <c r="AV768" s="142">
        <v>11321.86</v>
      </c>
      <c r="AW768" s="143"/>
      <c r="AX768" s="560">
        <f t="shared" si="1208"/>
        <v>176.89999999999782</v>
      </c>
      <c r="AY768" s="374">
        <v>1950000</v>
      </c>
      <c r="AZ768" s="99">
        <v>1.042E-2</v>
      </c>
      <c r="BA768" s="141">
        <f t="shared" si="1175"/>
        <v>20319</v>
      </c>
      <c r="BB768" s="194">
        <f t="shared" ref="BB768:BB771" si="1218">BA768*40%</f>
        <v>8127.6</v>
      </c>
      <c r="BC768" s="142">
        <v>12191.4</v>
      </c>
      <c r="BD768" s="143"/>
      <c r="BE768" s="141">
        <f t="shared" si="1209"/>
        <v>0</v>
      </c>
      <c r="BF768" s="374">
        <v>1950000</v>
      </c>
      <c r="BG768" s="332">
        <v>1.1050000000000001E-2</v>
      </c>
      <c r="BH768" s="194">
        <f t="shared" si="1178"/>
        <v>21547.5</v>
      </c>
      <c r="BI768" s="194">
        <f t="shared" ref="BI768:BI771" si="1219">BH768*40%</f>
        <v>8619</v>
      </c>
      <c r="BJ768" s="164">
        <v>12928.5</v>
      </c>
      <c r="BK768" s="165"/>
      <c r="BL768" s="190">
        <f t="shared" si="1210"/>
        <v>0</v>
      </c>
      <c r="BM768" s="374">
        <v>1950000</v>
      </c>
      <c r="BN768" s="332">
        <v>1.189E-2</v>
      </c>
      <c r="BO768" s="194">
        <f t="shared" si="1181"/>
        <v>23185.5</v>
      </c>
      <c r="BP768" s="194">
        <f t="shared" ref="BP768:BP771" si="1220">BO768*40%</f>
        <v>9274.2000000000007</v>
      </c>
      <c r="BQ768" s="164">
        <v>13911.3</v>
      </c>
      <c r="BR768" s="147"/>
      <c r="BS768" s="190">
        <f t="shared" si="1211"/>
        <v>0</v>
      </c>
      <c r="BT768" s="374">
        <v>1950000</v>
      </c>
      <c r="BU768" s="332">
        <v>1.2722000000000001E-2</v>
      </c>
      <c r="BV768" s="194">
        <f t="shared" si="1184"/>
        <v>24807.9</v>
      </c>
      <c r="BW768" s="194">
        <f t="shared" ref="BW768:BW771" si="1221">BV768*40%</f>
        <v>9923.1600000000017</v>
      </c>
      <c r="BX768" s="164">
        <v>14074.28</v>
      </c>
      <c r="BY768" s="147"/>
      <c r="BZ768" s="190">
        <v>0</v>
      </c>
      <c r="CA768" s="603">
        <v>2200000</v>
      </c>
      <c r="CB768" s="332">
        <v>1.0808999999999999E-2</v>
      </c>
      <c r="CC768" s="194">
        <f t="shared" si="1187"/>
        <v>23779.8</v>
      </c>
      <c r="CD768" s="190">
        <f t="shared" ref="CD768" si="1222">CC768*40%</f>
        <v>9511.92</v>
      </c>
      <c r="CE768" s="142">
        <v>14267.88</v>
      </c>
      <c r="CF768" s="204">
        <v>14267.88</v>
      </c>
      <c r="CG768" s="194">
        <f t="shared" si="1189"/>
        <v>0</v>
      </c>
      <c r="CH768" s="194"/>
      <c r="CI768" s="194"/>
      <c r="CJ768" s="194"/>
      <c r="CK768" s="194"/>
      <c r="CL768" s="142"/>
      <c r="CM768" s="218"/>
      <c r="CN768" s="194"/>
      <c r="CO768" s="219"/>
      <c r="CP768" s="220">
        <f t="shared" si="1212"/>
        <v>176.90400000000045</v>
      </c>
      <c r="CQ768" s="221">
        <v>0</v>
      </c>
      <c r="CR768" s="56" t="s">
        <v>1748</v>
      </c>
    </row>
    <row r="769" spans="1:97" s="3" customFormat="1" ht="15" customHeight="1">
      <c r="A769" s="41" t="s">
        <v>1826</v>
      </c>
      <c r="B769" s="220" t="s">
        <v>1827</v>
      </c>
      <c r="C769" s="61" t="s">
        <v>1787</v>
      </c>
      <c r="D769" s="388" t="s">
        <v>1717</v>
      </c>
      <c r="E769" s="234">
        <v>437</v>
      </c>
      <c r="F769" s="234"/>
      <c r="G769" s="49" t="s">
        <v>45</v>
      </c>
      <c r="H769" s="590" t="s">
        <v>1828</v>
      </c>
      <c r="I769" s="280"/>
      <c r="J769" s="592">
        <v>5.4870000000000002E-2</v>
      </c>
      <c r="K769" s="72">
        <f t="shared" si="1163"/>
        <v>0</v>
      </c>
      <c r="L769" s="194"/>
      <c r="M769" s="80">
        <v>157.15</v>
      </c>
      <c r="N769" s="147"/>
      <c r="O769" s="75"/>
      <c r="P769" s="280">
        <v>67500</v>
      </c>
      <c r="Q769" s="501">
        <v>8.352E-3</v>
      </c>
      <c r="R769" s="194">
        <f t="shared" si="1164"/>
        <v>563.76</v>
      </c>
      <c r="S769" s="194">
        <f t="shared" si="1165"/>
        <v>225.50400000000002</v>
      </c>
      <c r="T769" s="595">
        <v>338.26</v>
      </c>
      <c r="U769" s="165"/>
      <c r="V769" s="596">
        <f t="shared" si="1166"/>
        <v>-4.0000000000190994E-3</v>
      </c>
      <c r="W769" s="280">
        <v>67500</v>
      </c>
      <c r="X769" s="500">
        <v>9.0329999999999994E-3</v>
      </c>
      <c r="Y769" s="310">
        <f t="shared" si="1167"/>
        <v>609.72749999999996</v>
      </c>
      <c r="Z769" s="194">
        <f t="shared" si="1214"/>
        <v>121.9455</v>
      </c>
      <c r="AA769" s="80">
        <v>487.78</v>
      </c>
      <c r="AB769" s="143"/>
      <c r="AC769" s="102">
        <f t="shared" si="1168"/>
        <v>2.0000000000095497E-3</v>
      </c>
      <c r="AD769" s="280">
        <v>67500</v>
      </c>
      <c r="AE769" s="101">
        <v>9.8230000000000001E-3</v>
      </c>
      <c r="AF769" s="141">
        <f t="shared" si="1169"/>
        <v>663.05250000000001</v>
      </c>
      <c r="AG769" s="194">
        <f>AF769*30%</f>
        <v>198.91575</v>
      </c>
      <c r="AH769" s="142">
        <v>464.14</v>
      </c>
      <c r="AI769" s="143"/>
      <c r="AJ769" s="141">
        <f t="shared" si="1206"/>
        <v>-3.2499999999799911E-3</v>
      </c>
      <c r="AK769" s="280">
        <v>67500</v>
      </c>
      <c r="AL769" s="99">
        <v>1.1002E-2</v>
      </c>
      <c r="AM769" s="141">
        <f t="shared" si="1171"/>
        <v>742.63499999999999</v>
      </c>
      <c r="AN769" s="194">
        <f t="shared" ref="AN769:AN774" si="1223">AM769*30%</f>
        <v>222.79049999999998</v>
      </c>
      <c r="AO769" s="142">
        <v>519.84</v>
      </c>
      <c r="AP769" s="143"/>
      <c r="AQ769" s="141">
        <f t="shared" si="1207"/>
        <v>4.500000000007276E-3</v>
      </c>
      <c r="AR769" s="386">
        <v>70000</v>
      </c>
      <c r="AS769" s="99">
        <v>9.8279999999999999E-3</v>
      </c>
      <c r="AT769" s="141">
        <f t="shared" si="1173"/>
        <v>687.96</v>
      </c>
      <c r="AU769" s="194">
        <f t="shared" ref="AU769:AU774" si="1224">AT769*30%</f>
        <v>206.38800000000001</v>
      </c>
      <c r="AV769" s="142">
        <v>481.57</v>
      </c>
      <c r="AW769" s="143"/>
      <c r="AX769" s="560">
        <f t="shared" si="1208"/>
        <v>2.0000000000095497E-3</v>
      </c>
      <c r="AY769" s="374">
        <v>70000</v>
      </c>
      <c r="AZ769" s="99">
        <v>1.042E-2</v>
      </c>
      <c r="BA769" s="141">
        <f t="shared" si="1175"/>
        <v>729.4</v>
      </c>
      <c r="BB769" s="194">
        <f t="shared" ref="BB769:BB774" si="1225">BA769*30%</f>
        <v>218.82</v>
      </c>
      <c r="BC769" s="142">
        <v>510.58</v>
      </c>
      <c r="BD769" s="143"/>
      <c r="BE769" s="141">
        <f t="shared" si="1209"/>
        <v>0</v>
      </c>
      <c r="BF769" s="374">
        <v>70000</v>
      </c>
      <c r="BG769" s="332">
        <v>1.1050000000000001E-2</v>
      </c>
      <c r="BH769" s="194">
        <f t="shared" si="1178"/>
        <v>773.5</v>
      </c>
      <c r="BI769" s="194">
        <f t="shared" ref="BI769:BI774" si="1226">BH769*30%</f>
        <v>232.04999999999998</v>
      </c>
      <c r="BJ769" s="164">
        <v>541.45000000000005</v>
      </c>
      <c r="BK769" s="165"/>
      <c r="BL769" s="190">
        <f t="shared" si="1210"/>
        <v>0</v>
      </c>
      <c r="BM769" s="374">
        <v>70000</v>
      </c>
      <c r="BN769" s="332">
        <v>1.189E-2</v>
      </c>
      <c r="BO769" s="194">
        <f t="shared" si="1181"/>
        <v>832.3</v>
      </c>
      <c r="BP769" s="194">
        <f t="shared" ref="BP769:BP774" si="1227">BO769*30%</f>
        <v>249.68999999999997</v>
      </c>
      <c r="BQ769" s="164">
        <v>582.61</v>
      </c>
      <c r="BR769" s="147"/>
      <c r="BS769" s="190">
        <f t="shared" si="1211"/>
        <v>0</v>
      </c>
      <c r="BT769" s="374">
        <v>70000</v>
      </c>
      <c r="BU769" s="332">
        <v>1.2722000000000001E-2</v>
      </c>
      <c r="BV769" s="194">
        <f t="shared" si="1184"/>
        <v>890.54000000000008</v>
      </c>
      <c r="BW769" s="194">
        <f t="shared" ref="BW769:BW774" si="1228">BV769*30%</f>
        <v>267.16200000000003</v>
      </c>
      <c r="BX769" s="164">
        <v>623.37800000000004</v>
      </c>
      <c r="BY769" s="147"/>
      <c r="BZ769" s="190">
        <f t="shared" ref="BZ769:BZ771" si="1229">BV769-BW769-BX769</f>
        <v>0</v>
      </c>
      <c r="CA769" s="603">
        <v>79000</v>
      </c>
      <c r="CB769" s="332">
        <v>1.0808999999999999E-2</v>
      </c>
      <c r="CC769" s="194">
        <f t="shared" si="1187"/>
        <v>853.91099999999994</v>
      </c>
      <c r="CD769" s="190">
        <f>CC769*30%</f>
        <v>256.17329999999998</v>
      </c>
      <c r="CE769" s="164">
        <v>597.73770000000002</v>
      </c>
      <c r="CF769" s="204">
        <v>597.74</v>
      </c>
      <c r="CG769" s="194">
        <f t="shared" si="1189"/>
        <v>0</v>
      </c>
      <c r="CH769" s="194"/>
      <c r="CI769" s="194"/>
      <c r="CJ769" s="194"/>
      <c r="CK769" s="194"/>
      <c r="CL769" s="142"/>
      <c r="CM769" s="218"/>
      <c r="CN769" s="194"/>
      <c r="CO769" s="219"/>
      <c r="CP769" s="220">
        <f t="shared" si="1212"/>
        <v>1.2500000000272848E-3</v>
      </c>
      <c r="CQ769" s="221">
        <v>0</v>
      </c>
      <c r="CR769" s="56"/>
    </row>
    <row r="770" spans="1:97" s="3" customFormat="1" ht="15" customHeight="1">
      <c r="A770" s="41" t="s">
        <v>1829</v>
      </c>
      <c r="B770" s="220" t="s">
        <v>1818</v>
      </c>
      <c r="C770" s="61" t="s">
        <v>1787</v>
      </c>
      <c r="D770" s="388" t="s">
        <v>1717</v>
      </c>
      <c r="E770" s="234">
        <v>438</v>
      </c>
      <c r="F770" s="234"/>
      <c r="G770" s="264" t="s">
        <v>45</v>
      </c>
      <c r="H770" s="959" t="s">
        <v>1830</v>
      </c>
      <c r="I770" s="280"/>
      <c r="J770" s="592">
        <v>5.4870000000000002E-2</v>
      </c>
      <c r="K770" s="72">
        <f t="shared" si="1163"/>
        <v>0</v>
      </c>
      <c r="L770" s="194"/>
      <c r="M770" s="80">
        <v>19.75</v>
      </c>
      <c r="N770" s="147"/>
      <c r="O770" s="75"/>
      <c r="P770" s="280">
        <v>51200</v>
      </c>
      <c r="Q770" s="501">
        <v>8.352E-3</v>
      </c>
      <c r="R770" s="194">
        <f t="shared" si="1164"/>
        <v>427.62240000000003</v>
      </c>
      <c r="S770" s="194">
        <f t="shared" si="1165"/>
        <v>171.04896000000002</v>
      </c>
      <c r="T770" s="595">
        <v>256.57</v>
      </c>
      <c r="U770" s="165"/>
      <c r="V770" s="596">
        <f t="shared" si="1166"/>
        <v>3.440000000011878E-3</v>
      </c>
      <c r="W770" s="280">
        <v>51200</v>
      </c>
      <c r="X770" s="500">
        <v>9.0329999999999994E-3</v>
      </c>
      <c r="Y770" s="310">
        <f t="shared" si="1167"/>
        <v>462.4896</v>
      </c>
      <c r="Z770" s="194">
        <f t="shared" si="1214"/>
        <v>92.497920000000008</v>
      </c>
      <c r="AA770" s="80">
        <v>369.99</v>
      </c>
      <c r="AB770" s="143"/>
      <c r="AC770" s="102">
        <f t="shared" si="1168"/>
        <v>1.6799999999648207E-3</v>
      </c>
      <c r="AD770" s="280">
        <v>51200</v>
      </c>
      <c r="AE770" s="101">
        <v>9.8230000000000001E-3</v>
      </c>
      <c r="AF770" s="141">
        <f t="shared" si="1169"/>
        <v>502.93760000000003</v>
      </c>
      <c r="AG770" s="194">
        <f t="shared" si="1215"/>
        <v>100.58752000000001</v>
      </c>
      <c r="AH770" s="142"/>
      <c r="AI770" s="143"/>
      <c r="AJ770" s="141">
        <f t="shared" si="1206"/>
        <v>402.35008000000005</v>
      </c>
      <c r="AK770" s="280">
        <v>51200</v>
      </c>
      <c r="AL770" s="99">
        <v>1.1002E-2</v>
      </c>
      <c r="AM770" s="141">
        <f t="shared" si="1171"/>
        <v>563.30240000000003</v>
      </c>
      <c r="AN770" s="194">
        <f t="shared" si="1223"/>
        <v>168.99072000000001</v>
      </c>
      <c r="AO770" s="142">
        <v>394.31</v>
      </c>
      <c r="AP770" s="143"/>
      <c r="AQ770" s="141">
        <f t="shared" si="1207"/>
        <v>1.6800000000216642E-3</v>
      </c>
      <c r="AR770" s="386">
        <v>93000</v>
      </c>
      <c r="AS770" s="99">
        <v>9.8279999999999999E-3</v>
      </c>
      <c r="AT770" s="141">
        <f t="shared" si="1173"/>
        <v>914.00400000000002</v>
      </c>
      <c r="AU770" s="194">
        <f t="shared" si="1217"/>
        <v>365.60160000000002</v>
      </c>
      <c r="AV770" s="142">
        <v>548.4</v>
      </c>
      <c r="AW770" s="143"/>
      <c r="AX770" s="560">
        <f t="shared" si="1208"/>
        <v>2.3999999999659849E-3</v>
      </c>
      <c r="AY770" s="374">
        <v>93000</v>
      </c>
      <c r="AZ770" s="99">
        <v>1.042E-2</v>
      </c>
      <c r="BA770" s="141">
        <f t="shared" si="1175"/>
        <v>969.06000000000006</v>
      </c>
      <c r="BB770" s="194">
        <f t="shared" si="1218"/>
        <v>387.62400000000002</v>
      </c>
      <c r="BC770" s="142">
        <v>581.44000000000005</v>
      </c>
      <c r="BD770" s="147"/>
      <c r="BE770" s="141">
        <f t="shared" si="1209"/>
        <v>-4.0000000000190994E-3</v>
      </c>
      <c r="BF770" s="374">
        <v>93000</v>
      </c>
      <c r="BG770" s="332">
        <v>1.1050000000000001E-2</v>
      </c>
      <c r="BH770" s="194">
        <f t="shared" si="1178"/>
        <v>1027.6500000000001</v>
      </c>
      <c r="BI770" s="194">
        <f t="shared" si="1219"/>
        <v>411.06000000000006</v>
      </c>
      <c r="BJ770" s="164">
        <v>616.59</v>
      </c>
      <c r="BK770" s="165"/>
      <c r="BL770" s="190">
        <f t="shared" si="1210"/>
        <v>0</v>
      </c>
      <c r="BM770" s="374">
        <v>93000</v>
      </c>
      <c r="BN770" s="332">
        <v>1.189E-2</v>
      </c>
      <c r="BO770" s="194">
        <f t="shared" si="1181"/>
        <v>1105.77</v>
      </c>
      <c r="BP770" s="194">
        <f t="shared" si="1220"/>
        <v>442.30799999999999</v>
      </c>
      <c r="BQ770" s="164">
        <v>663.46199999999999</v>
      </c>
      <c r="BR770" s="147"/>
      <c r="BS770" s="190">
        <f t="shared" si="1211"/>
        <v>0</v>
      </c>
      <c r="BT770" s="374">
        <v>93000</v>
      </c>
      <c r="BU770" s="332">
        <v>1.2722000000000001E-2</v>
      </c>
      <c r="BV770" s="194">
        <f t="shared" si="1184"/>
        <v>1183.146</v>
      </c>
      <c r="BW770" s="194">
        <f t="shared" si="1221"/>
        <v>473.25839999999999</v>
      </c>
      <c r="BX770" s="164">
        <v>709.88760000000002</v>
      </c>
      <c r="BY770" s="147"/>
      <c r="BZ770" s="190">
        <f t="shared" si="1229"/>
        <v>0</v>
      </c>
      <c r="CA770" s="603">
        <v>87000</v>
      </c>
      <c r="CB770" s="332">
        <v>1.0808999999999999E-2</v>
      </c>
      <c r="CC770" s="194">
        <f t="shared" si="1187"/>
        <v>940.38299999999992</v>
      </c>
      <c r="CD770" s="190">
        <f t="shared" ref="CD770:CD771" si="1230">CC770*40%</f>
        <v>376.15319999999997</v>
      </c>
      <c r="CE770" s="142">
        <v>966.58979999999997</v>
      </c>
      <c r="CF770" s="204">
        <v>966.59</v>
      </c>
      <c r="CG770" s="208">
        <f t="shared" si="1189"/>
        <v>-402.36</v>
      </c>
      <c r="CH770" s="208"/>
      <c r="CI770" s="208"/>
      <c r="CJ770" s="208"/>
      <c r="CK770" s="208"/>
      <c r="CL770" s="223"/>
      <c r="CM770" s="224"/>
      <c r="CN770" s="208"/>
      <c r="CO770" s="219"/>
      <c r="CP770" s="220">
        <f t="shared" si="1212"/>
        <v>-4.7200000000202635E-3</v>
      </c>
      <c r="CQ770" s="221">
        <v>0</v>
      </c>
      <c r="CR770" s="56"/>
    </row>
    <row r="771" spans="1:97" s="3" customFormat="1" ht="15" customHeight="1">
      <c r="A771" s="41" t="s">
        <v>1831</v>
      </c>
      <c r="B771" s="220" t="s">
        <v>1832</v>
      </c>
      <c r="C771" s="61" t="s">
        <v>1787</v>
      </c>
      <c r="D771" s="388" t="s">
        <v>1717</v>
      </c>
      <c r="E771" s="234">
        <v>479</v>
      </c>
      <c r="F771" s="234"/>
      <c r="G771" s="41" t="s">
        <v>41</v>
      </c>
      <c r="H771" s="590" t="s">
        <v>1833</v>
      </c>
      <c r="I771" s="280"/>
      <c r="J771" s="592">
        <v>5.4870000000000002E-2</v>
      </c>
      <c r="K771" s="72">
        <f t="shared" si="1163"/>
        <v>0</v>
      </c>
      <c r="L771" s="194"/>
      <c r="M771" s="80">
        <v>52976.33</v>
      </c>
      <c r="N771" s="147"/>
      <c r="O771" s="75"/>
      <c r="P771" s="280">
        <v>1170000</v>
      </c>
      <c r="Q771" s="501">
        <v>8.352E-3</v>
      </c>
      <c r="R771" s="194">
        <f t="shared" si="1164"/>
        <v>9771.84</v>
      </c>
      <c r="S771" s="194">
        <f t="shared" si="1165"/>
        <v>3908.7360000000003</v>
      </c>
      <c r="T771" s="595">
        <v>5863.1</v>
      </c>
      <c r="U771" s="165"/>
      <c r="V771" s="596">
        <f t="shared" si="1166"/>
        <v>3.9999999989959178E-3</v>
      </c>
      <c r="W771" s="280">
        <v>1170000</v>
      </c>
      <c r="X771" s="500">
        <v>9.0329999999999994E-3</v>
      </c>
      <c r="Y771" s="310">
        <f t="shared" si="1167"/>
        <v>10568.609999999999</v>
      </c>
      <c r="Z771" s="194">
        <f t="shared" si="1214"/>
        <v>2113.7219999999998</v>
      </c>
      <c r="AA771" s="80">
        <v>8454.89</v>
      </c>
      <c r="AB771" s="143"/>
      <c r="AC771" s="102">
        <f t="shared" si="1168"/>
        <v>-2.0000000004074536E-3</v>
      </c>
      <c r="AD771" s="280">
        <v>1170000</v>
      </c>
      <c r="AE771" s="101">
        <v>9.8230000000000001E-3</v>
      </c>
      <c r="AF771" s="141">
        <f t="shared" si="1169"/>
        <v>11492.91</v>
      </c>
      <c r="AG771" s="194">
        <f t="shared" si="1215"/>
        <v>2298.5819999999999</v>
      </c>
      <c r="AH771" s="142">
        <v>9194.33</v>
      </c>
      <c r="AI771" s="143"/>
      <c r="AJ771" s="141">
        <f t="shared" si="1206"/>
        <v>-2.0000000004074536E-3</v>
      </c>
      <c r="AK771" s="280">
        <v>1170000</v>
      </c>
      <c r="AL771" s="99">
        <v>1.1002E-2</v>
      </c>
      <c r="AM771" s="141">
        <f t="shared" si="1171"/>
        <v>12872.34</v>
      </c>
      <c r="AN771" s="194">
        <f t="shared" si="1216"/>
        <v>5148.9360000000006</v>
      </c>
      <c r="AO771" s="142">
        <v>7723.4</v>
      </c>
      <c r="AP771" s="147"/>
      <c r="AQ771" s="141">
        <f t="shared" si="1207"/>
        <v>3.9999999999054126E-3</v>
      </c>
      <c r="AR771" s="386">
        <v>1450000</v>
      </c>
      <c r="AS771" s="99">
        <v>9.8279999999999999E-3</v>
      </c>
      <c r="AT771" s="141">
        <f t="shared" si="1173"/>
        <v>14250.6</v>
      </c>
      <c r="AU771" s="194">
        <f t="shared" si="1217"/>
        <v>5700.2400000000007</v>
      </c>
      <c r="AV771" s="142">
        <v>7076.16</v>
      </c>
      <c r="AW771" s="147"/>
      <c r="AX771" s="560">
        <f t="shared" si="1208"/>
        <v>1474.2000000000007</v>
      </c>
      <c r="AY771" s="255">
        <v>1450000</v>
      </c>
      <c r="AZ771" s="99">
        <v>1.042E-2</v>
      </c>
      <c r="BA771" s="141">
        <f t="shared" si="1175"/>
        <v>15109</v>
      </c>
      <c r="BB771" s="194">
        <f t="shared" si="1218"/>
        <v>6043.6</v>
      </c>
      <c r="BC771" s="142">
        <v>9065.4</v>
      </c>
      <c r="BD771" s="147"/>
      <c r="BE771" s="141">
        <f t="shared" si="1209"/>
        <v>0</v>
      </c>
      <c r="BF771" s="255">
        <v>1450000</v>
      </c>
      <c r="BG771" s="332">
        <v>1.1050000000000001E-2</v>
      </c>
      <c r="BH771" s="194">
        <f t="shared" si="1178"/>
        <v>16022.500000000002</v>
      </c>
      <c r="BI771" s="194">
        <f t="shared" si="1219"/>
        <v>6409.0000000000009</v>
      </c>
      <c r="BJ771" s="164">
        <v>9613.5</v>
      </c>
      <c r="BK771" s="165"/>
      <c r="BL771" s="190">
        <f t="shared" si="1210"/>
        <v>0</v>
      </c>
      <c r="BM771" s="255">
        <v>1450000</v>
      </c>
      <c r="BN771" s="332">
        <v>1.189E-2</v>
      </c>
      <c r="BO771" s="194">
        <f t="shared" si="1181"/>
        <v>17240.5</v>
      </c>
      <c r="BP771" s="194">
        <f t="shared" si="1220"/>
        <v>6896.2000000000007</v>
      </c>
      <c r="BQ771" s="164">
        <v>10344.299999999999</v>
      </c>
      <c r="BR771" s="147"/>
      <c r="BS771" s="190">
        <f t="shared" si="1211"/>
        <v>0</v>
      </c>
      <c r="BT771" s="255">
        <v>1450000</v>
      </c>
      <c r="BU771" s="332">
        <v>1.2722000000000001E-2</v>
      </c>
      <c r="BV771" s="194">
        <f t="shared" si="1184"/>
        <v>18446.900000000001</v>
      </c>
      <c r="BW771" s="194">
        <f t="shared" si="1221"/>
        <v>7378.7600000000011</v>
      </c>
      <c r="BX771" s="164">
        <v>11068.14</v>
      </c>
      <c r="BY771" s="147"/>
      <c r="BZ771" s="190">
        <f t="shared" si="1229"/>
        <v>0</v>
      </c>
      <c r="CA771" s="603">
        <v>1800000</v>
      </c>
      <c r="CB771" s="332">
        <v>1.0808999999999999E-2</v>
      </c>
      <c r="CC771" s="194">
        <f t="shared" si="1187"/>
        <v>19456.199999999997</v>
      </c>
      <c r="CD771" s="190">
        <f t="shared" si="1230"/>
        <v>7782.48</v>
      </c>
      <c r="CE771" s="142">
        <v>13147.92</v>
      </c>
      <c r="CF771" s="204">
        <v>13147.92</v>
      </c>
      <c r="CG771" s="208">
        <f t="shared" si="1189"/>
        <v>-1474.2000000000025</v>
      </c>
      <c r="CH771" s="208"/>
      <c r="CI771" s="208"/>
      <c r="CJ771" s="208"/>
      <c r="CK771" s="208"/>
      <c r="CL771" s="223"/>
      <c r="CM771" s="224"/>
      <c r="CN771" s="208"/>
      <c r="CO771" s="219"/>
      <c r="CP771" s="220">
        <f t="shared" si="1212"/>
        <v>3.9999999962674337E-3</v>
      </c>
      <c r="CQ771" s="221">
        <v>0</v>
      </c>
      <c r="CR771" s="56"/>
      <c r="CS771" s="228"/>
    </row>
    <row r="772" spans="1:97" s="3" customFormat="1" ht="15" customHeight="1">
      <c r="A772" s="41" t="s">
        <v>1834</v>
      </c>
      <c r="B772" s="220" t="s">
        <v>1835</v>
      </c>
      <c r="C772" s="61" t="s">
        <v>1787</v>
      </c>
      <c r="D772" s="388" t="s">
        <v>1717</v>
      </c>
      <c r="E772" s="234">
        <v>487</v>
      </c>
      <c r="F772" s="234"/>
      <c r="G772" s="49" t="s">
        <v>45</v>
      </c>
      <c r="H772" s="590" t="s">
        <v>1836</v>
      </c>
      <c r="I772" s="280"/>
      <c r="J772" s="592">
        <v>5.4870000000000002E-2</v>
      </c>
      <c r="K772" s="72">
        <f t="shared" si="1163"/>
        <v>0</v>
      </c>
      <c r="L772" s="194"/>
      <c r="M772" s="80">
        <v>61.89</v>
      </c>
      <c r="N772" s="147"/>
      <c r="O772" s="75"/>
      <c r="P772" s="280">
        <v>226000</v>
      </c>
      <c r="Q772" s="501">
        <v>8.352E-3</v>
      </c>
      <c r="R772" s="194">
        <f t="shared" si="1164"/>
        <v>1887.5519999999999</v>
      </c>
      <c r="S772" s="194">
        <f t="shared" si="1165"/>
        <v>755.02080000000001</v>
      </c>
      <c r="T772" s="595">
        <v>1132.53</v>
      </c>
      <c r="U772" s="165"/>
      <c r="V772" s="596">
        <f t="shared" si="1166"/>
        <v>1.199999999926149E-3</v>
      </c>
      <c r="W772" s="280">
        <v>226000</v>
      </c>
      <c r="X772" s="500">
        <v>9.0329999999999994E-3</v>
      </c>
      <c r="Y772" s="310">
        <f t="shared" si="1167"/>
        <v>2041.4579999999999</v>
      </c>
      <c r="Z772" s="141">
        <v>1251.0054623999999</v>
      </c>
      <c r="AA772" s="80">
        <v>790.39</v>
      </c>
      <c r="AB772" s="147"/>
      <c r="AC772" s="102">
        <f t="shared" si="1168"/>
        <v>6.2537599999927806E-2</v>
      </c>
      <c r="AD772" s="280">
        <v>226000</v>
      </c>
      <c r="AE772" s="101">
        <v>9.8230000000000001E-3</v>
      </c>
      <c r="AF772" s="141">
        <f t="shared" si="1169"/>
        <v>2219.998</v>
      </c>
      <c r="AG772" s="484">
        <v>1360.4147743999999</v>
      </c>
      <c r="AH772" s="142">
        <v>859.52</v>
      </c>
      <c r="AI772" s="143"/>
      <c r="AJ772" s="141">
        <f t="shared" si="1206"/>
        <v>6.322560000012345E-2</v>
      </c>
      <c r="AK772" s="280">
        <v>226000</v>
      </c>
      <c r="AL772" s="99">
        <v>1.1002E-2</v>
      </c>
      <c r="AM772" s="141">
        <f t="shared" si="1171"/>
        <v>2486.4519999999998</v>
      </c>
      <c r="AN772" s="484">
        <v>1523.6977856000001</v>
      </c>
      <c r="AO772" s="142">
        <v>962.68</v>
      </c>
      <c r="AP772" s="147"/>
      <c r="AQ772" s="141">
        <f t="shared" si="1207"/>
        <v>7.421439999973245E-2</v>
      </c>
      <c r="AR772" s="386">
        <v>130000</v>
      </c>
      <c r="AS772" s="99">
        <v>9.8279999999999999E-3</v>
      </c>
      <c r="AT772" s="141">
        <f t="shared" si="1173"/>
        <v>1277.6400000000001</v>
      </c>
      <c r="AU772" s="141">
        <f t="shared" si="1224"/>
        <v>383.29200000000003</v>
      </c>
      <c r="AV772" s="142">
        <v>2034.4</v>
      </c>
      <c r="AW772" s="147"/>
      <c r="AX772" s="560">
        <f t="shared" si="1208"/>
        <v>-1140.0520000000001</v>
      </c>
      <c r="AY772" s="255">
        <v>130000</v>
      </c>
      <c r="AZ772" s="99">
        <v>1.042E-2</v>
      </c>
      <c r="BA772" s="141">
        <f t="shared" si="1175"/>
        <v>1354.6000000000001</v>
      </c>
      <c r="BB772" s="194">
        <f t="shared" si="1225"/>
        <v>406.38000000000005</v>
      </c>
      <c r="BC772" s="142"/>
      <c r="BD772" s="147"/>
      <c r="BE772" s="141">
        <f t="shared" si="1209"/>
        <v>948.22</v>
      </c>
      <c r="BF772" s="255">
        <v>130000</v>
      </c>
      <c r="BG772" s="332">
        <v>1.1050000000000001E-2</v>
      </c>
      <c r="BH772" s="194">
        <f t="shared" si="1178"/>
        <v>1436.5</v>
      </c>
      <c r="BI772" s="194">
        <f t="shared" si="1226"/>
        <v>430.95</v>
      </c>
      <c r="BJ772" s="164"/>
      <c r="BK772" s="165"/>
      <c r="BL772" s="190">
        <f t="shared" si="1210"/>
        <v>1005.55</v>
      </c>
      <c r="BM772" s="255">
        <v>130000</v>
      </c>
      <c r="BN772" s="332">
        <v>1.189E-2</v>
      </c>
      <c r="BO772" s="194">
        <f t="shared" si="1181"/>
        <v>1545.7</v>
      </c>
      <c r="BP772" s="194">
        <f t="shared" si="1227"/>
        <v>463.71</v>
      </c>
      <c r="BQ772" s="164">
        <v>1081.99</v>
      </c>
      <c r="BR772" s="147"/>
      <c r="BS772" s="190">
        <f t="shared" si="1211"/>
        <v>0</v>
      </c>
      <c r="BT772" s="255">
        <v>130000</v>
      </c>
      <c r="BU772" s="332">
        <v>1.2722000000000001E-2</v>
      </c>
      <c r="BV772" s="194">
        <f t="shared" si="1184"/>
        <v>1653.8600000000001</v>
      </c>
      <c r="BW772" s="194">
        <f t="shared" si="1228"/>
        <v>496.15800000000002</v>
      </c>
      <c r="BX772" s="164">
        <v>1144.982</v>
      </c>
      <c r="BY772" s="147"/>
      <c r="BZ772" s="190">
        <v>0</v>
      </c>
      <c r="CA772" s="603">
        <v>130000</v>
      </c>
      <c r="CB772" s="332">
        <v>1.0808999999999999E-2</v>
      </c>
      <c r="CC772" s="194">
        <f t="shared" si="1187"/>
        <v>1405.1699999999998</v>
      </c>
      <c r="CD772" s="190">
        <f>CC772*30%</f>
        <v>421.55099999999993</v>
      </c>
      <c r="CE772" s="142">
        <v>983.61900000000003</v>
      </c>
      <c r="CF772" s="204"/>
      <c r="CG772" s="194">
        <f t="shared" si="1189"/>
        <v>0</v>
      </c>
      <c r="CH772" s="194"/>
      <c r="CI772" s="194"/>
      <c r="CJ772" s="194"/>
      <c r="CK772" s="194"/>
      <c r="CL772" s="142"/>
      <c r="CM772" s="218"/>
      <c r="CN772" s="194"/>
      <c r="CO772" s="219"/>
      <c r="CP772" s="220">
        <f t="shared" si="1212"/>
        <v>813.91917759999956</v>
      </c>
      <c r="CQ772" s="221">
        <v>0</v>
      </c>
      <c r="CR772" s="56" t="s">
        <v>1748</v>
      </c>
    </row>
    <row r="773" spans="1:97" s="3" customFormat="1" ht="15" customHeight="1">
      <c r="A773" s="41" t="s">
        <v>1837</v>
      </c>
      <c r="B773" s="6" t="s">
        <v>1790</v>
      </c>
      <c r="C773" s="61" t="s">
        <v>1787</v>
      </c>
      <c r="D773" s="388" t="s">
        <v>1717</v>
      </c>
      <c r="E773" s="234">
        <v>518</v>
      </c>
      <c r="F773" s="234"/>
      <c r="G773" s="49" t="s">
        <v>45</v>
      </c>
      <c r="H773" s="590" t="s">
        <v>1838</v>
      </c>
      <c r="I773" s="280"/>
      <c r="J773" s="592">
        <v>5.4870000000000002E-2</v>
      </c>
      <c r="K773" s="72">
        <f t="shared" si="1163"/>
        <v>0</v>
      </c>
      <c r="L773" s="194"/>
      <c r="M773" s="80">
        <v>16.239999999999998</v>
      </c>
      <c r="N773" s="147"/>
      <c r="O773" s="75"/>
      <c r="P773" s="280">
        <v>275000</v>
      </c>
      <c r="Q773" s="501">
        <v>8.352E-3</v>
      </c>
      <c r="R773" s="194">
        <f t="shared" si="1164"/>
        <v>2296.8000000000002</v>
      </c>
      <c r="S773" s="194">
        <f>R773*40%</f>
        <v>918.72000000000014</v>
      </c>
      <c r="T773" s="595">
        <v>1378.08</v>
      </c>
      <c r="U773" s="165"/>
      <c r="V773" s="596">
        <f t="shared" si="1166"/>
        <v>0</v>
      </c>
      <c r="W773" s="280">
        <v>15000</v>
      </c>
      <c r="X773" s="500">
        <v>9.0329999999999994E-3</v>
      </c>
      <c r="Y773" s="310">
        <f t="shared" si="1167"/>
        <v>135.495</v>
      </c>
      <c r="Z773" s="194">
        <f>Y773*30%</f>
        <v>40.648499999999999</v>
      </c>
      <c r="AA773" s="80">
        <v>94.85</v>
      </c>
      <c r="AB773" s="143"/>
      <c r="AC773" s="102">
        <f t="shared" si="1168"/>
        <v>-3.4999999999882903E-3</v>
      </c>
      <c r="AD773" s="280">
        <v>15000</v>
      </c>
      <c r="AE773" s="101">
        <v>9.8230000000000001E-3</v>
      </c>
      <c r="AF773" s="141">
        <f t="shared" si="1169"/>
        <v>147.345</v>
      </c>
      <c r="AG773" s="194">
        <f>AF773*30%</f>
        <v>44.203499999999998</v>
      </c>
      <c r="AH773" s="142">
        <v>103.14</v>
      </c>
      <c r="AI773" s="143"/>
      <c r="AJ773" s="141">
        <f t="shared" si="1206"/>
        <v>1.5000000000071623E-3</v>
      </c>
      <c r="AK773" s="280">
        <v>15000</v>
      </c>
      <c r="AL773" s="99">
        <v>1.1002E-2</v>
      </c>
      <c r="AM773" s="141">
        <f t="shared" si="1171"/>
        <v>165.03</v>
      </c>
      <c r="AN773" s="194">
        <f t="shared" si="1223"/>
        <v>49.509</v>
      </c>
      <c r="AO773" s="142">
        <v>115.52</v>
      </c>
      <c r="AP773" s="143"/>
      <c r="AQ773" s="141">
        <f t="shared" si="1207"/>
        <v>1.0000000000047748E-3</v>
      </c>
      <c r="AR773" s="386">
        <v>35000</v>
      </c>
      <c r="AS773" s="99">
        <v>9.8279999999999999E-3</v>
      </c>
      <c r="AT773" s="141">
        <f t="shared" si="1173"/>
        <v>343.98</v>
      </c>
      <c r="AU773" s="194">
        <f t="shared" si="1224"/>
        <v>103.194</v>
      </c>
      <c r="AV773" s="142">
        <v>240.79</v>
      </c>
      <c r="AW773" s="143"/>
      <c r="AX773" s="560">
        <f t="shared" si="1208"/>
        <v>-3.9999999999906777E-3</v>
      </c>
      <c r="AY773" s="374">
        <v>35000</v>
      </c>
      <c r="AZ773" s="99">
        <v>1.042E-2</v>
      </c>
      <c r="BA773" s="141">
        <f t="shared" si="1175"/>
        <v>364.7</v>
      </c>
      <c r="BB773" s="194">
        <f t="shared" si="1225"/>
        <v>109.41</v>
      </c>
      <c r="BC773" s="142">
        <v>255.29</v>
      </c>
      <c r="BD773" s="143"/>
      <c r="BE773" s="141">
        <f t="shared" si="1209"/>
        <v>0</v>
      </c>
      <c r="BF773" s="374">
        <v>35000</v>
      </c>
      <c r="BG773" s="332">
        <v>1.1050000000000001E-2</v>
      </c>
      <c r="BH773" s="194">
        <f t="shared" si="1178"/>
        <v>386.75</v>
      </c>
      <c r="BI773" s="194">
        <f t="shared" si="1226"/>
        <v>116.02499999999999</v>
      </c>
      <c r="BJ773" s="164">
        <v>270.72500000000002</v>
      </c>
      <c r="BK773" s="165"/>
      <c r="BL773" s="190">
        <f t="shared" si="1210"/>
        <v>0</v>
      </c>
      <c r="BM773" s="374">
        <v>35000</v>
      </c>
      <c r="BN773" s="332">
        <v>1.189E-2</v>
      </c>
      <c r="BO773" s="194">
        <f t="shared" si="1181"/>
        <v>416.15</v>
      </c>
      <c r="BP773" s="194">
        <f t="shared" si="1227"/>
        <v>124.84499999999998</v>
      </c>
      <c r="BQ773" s="164">
        <v>291.30500000000001</v>
      </c>
      <c r="BR773" s="147"/>
      <c r="BS773" s="190">
        <f t="shared" si="1211"/>
        <v>0</v>
      </c>
      <c r="BT773" s="374">
        <v>35000</v>
      </c>
      <c r="BU773" s="332">
        <v>1.2722000000000001E-2</v>
      </c>
      <c r="BV773" s="194">
        <f t="shared" si="1184"/>
        <v>445.27000000000004</v>
      </c>
      <c r="BW773" s="194">
        <f t="shared" si="1228"/>
        <v>133.58100000000002</v>
      </c>
      <c r="BX773" s="164">
        <v>294.05900000000003</v>
      </c>
      <c r="BY773" s="147"/>
      <c r="BZ773" s="190">
        <v>0</v>
      </c>
      <c r="CA773" s="603">
        <v>78000</v>
      </c>
      <c r="CB773" s="332">
        <v>1.0808999999999999E-2</v>
      </c>
      <c r="CC773" s="194">
        <f t="shared" si="1187"/>
        <v>843.10199999999998</v>
      </c>
      <c r="CD773" s="190">
        <f t="shared" ref="CD773:CD774" si="1231">CC773*30%</f>
        <v>252.93059999999997</v>
      </c>
      <c r="CE773" s="142">
        <v>590.17139999999995</v>
      </c>
      <c r="CF773" s="204"/>
      <c r="CG773" s="194">
        <f t="shared" si="1189"/>
        <v>0</v>
      </c>
      <c r="CH773" s="194"/>
      <c r="CI773" s="194"/>
      <c r="CJ773" s="194"/>
      <c r="CK773" s="194"/>
      <c r="CL773" s="142"/>
      <c r="CM773" s="218"/>
      <c r="CN773" s="194"/>
      <c r="CO773" s="219"/>
      <c r="CP773" s="220">
        <f t="shared" si="1212"/>
        <v>-4.9999999999670308E-3</v>
      </c>
      <c r="CQ773" s="221">
        <v>0</v>
      </c>
      <c r="CR773" s="56"/>
    </row>
    <row r="774" spans="1:97" s="3" customFormat="1" ht="15" customHeight="1">
      <c r="A774" s="41" t="s">
        <v>1839</v>
      </c>
      <c r="B774" s="6" t="s">
        <v>1790</v>
      </c>
      <c r="C774" s="61" t="s">
        <v>1787</v>
      </c>
      <c r="D774" s="388" t="s">
        <v>1717</v>
      </c>
      <c r="E774" s="234">
        <v>521</v>
      </c>
      <c r="F774" s="234"/>
      <c r="G774" s="49" t="s">
        <v>45</v>
      </c>
      <c r="H774" s="590" t="s">
        <v>1840</v>
      </c>
      <c r="I774" s="280"/>
      <c r="J774" s="592">
        <v>5.4870000000000002E-2</v>
      </c>
      <c r="K774" s="72">
        <f t="shared" si="1163"/>
        <v>0</v>
      </c>
      <c r="L774" s="194"/>
      <c r="M774" s="80">
        <v>9.66</v>
      </c>
      <c r="N774" s="147"/>
      <c r="O774" s="75"/>
      <c r="P774" s="280">
        <v>21600</v>
      </c>
      <c r="Q774" s="501">
        <v>8.352E-3</v>
      </c>
      <c r="R774" s="194">
        <f t="shared" si="1164"/>
        <v>180.4032</v>
      </c>
      <c r="S774" s="194">
        <f>R774*30%</f>
        <v>54.120959999999997</v>
      </c>
      <c r="T774" s="595">
        <v>126.28</v>
      </c>
      <c r="U774" s="165"/>
      <c r="V774" s="596">
        <f t="shared" si="1166"/>
        <v>2.2400000000004638E-3</v>
      </c>
      <c r="W774" s="280">
        <v>21600</v>
      </c>
      <c r="X774" s="500">
        <v>9.0329999999999994E-3</v>
      </c>
      <c r="Y774" s="310">
        <f t="shared" si="1167"/>
        <v>195.11279999999999</v>
      </c>
      <c r="Z774" s="194">
        <f>Y774*30%</f>
        <v>58.533839999999998</v>
      </c>
      <c r="AA774" s="80">
        <v>136.58000000000001</v>
      </c>
      <c r="AB774" s="143"/>
      <c r="AC774" s="102">
        <f t="shared" si="1168"/>
        <v>-1.0400000000174714E-3</v>
      </c>
      <c r="AD774" s="280">
        <v>21600</v>
      </c>
      <c r="AE774" s="101">
        <v>9.8230000000000001E-3</v>
      </c>
      <c r="AF774" s="141">
        <f t="shared" si="1169"/>
        <v>212.17680000000001</v>
      </c>
      <c r="AG774" s="194">
        <f>AF774*30%</f>
        <v>63.653040000000004</v>
      </c>
      <c r="AH774" s="142">
        <v>148.52000000000001</v>
      </c>
      <c r="AI774" s="143"/>
      <c r="AJ774" s="141">
        <f t="shared" si="1206"/>
        <v>3.7599999999997635E-3</v>
      </c>
      <c r="AK774" s="280">
        <v>21600</v>
      </c>
      <c r="AL774" s="99">
        <v>1.1002E-2</v>
      </c>
      <c r="AM774" s="141">
        <f t="shared" si="1171"/>
        <v>237.64319999999998</v>
      </c>
      <c r="AN774" s="194">
        <f t="shared" si="1223"/>
        <v>71.292959999999994</v>
      </c>
      <c r="AO774" s="142">
        <v>166.35</v>
      </c>
      <c r="AP774" s="143"/>
      <c r="AQ774" s="141">
        <f t="shared" si="1207"/>
        <v>2.3999999999091415E-4</v>
      </c>
      <c r="AR774" s="386">
        <v>34000</v>
      </c>
      <c r="AS774" s="99">
        <v>9.8279999999999999E-3</v>
      </c>
      <c r="AT774" s="141">
        <f t="shared" si="1173"/>
        <v>334.15199999999999</v>
      </c>
      <c r="AU774" s="194">
        <f t="shared" si="1224"/>
        <v>100.2456</v>
      </c>
      <c r="AV774" s="142">
        <v>233.9</v>
      </c>
      <c r="AW774" s="143"/>
      <c r="AX774" s="560">
        <f t="shared" si="1208"/>
        <v>6.3999999999850843E-3</v>
      </c>
      <c r="AY774" s="374">
        <v>34000</v>
      </c>
      <c r="AZ774" s="99">
        <v>1.042E-2</v>
      </c>
      <c r="BA774" s="141">
        <f t="shared" si="1175"/>
        <v>354.28000000000003</v>
      </c>
      <c r="BB774" s="194">
        <f t="shared" si="1225"/>
        <v>106.28400000000001</v>
      </c>
      <c r="BC774" s="142">
        <v>248</v>
      </c>
      <c r="BD774" s="143"/>
      <c r="BE774" s="141">
        <f t="shared" si="1209"/>
        <v>-3.999999999962256E-3</v>
      </c>
      <c r="BF774" s="374">
        <v>34000</v>
      </c>
      <c r="BG774" s="332">
        <v>1.1050000000000001E-2</v>
      </c>
      <c r="BH774" s="194">
        <f t="shared" si="1178"/>
        <v>375.70000000000005</v>
      </c>
      <c r="BI774" s="194">
        <f t="shared" si="1226"/>
        <v>112.71000000000001</v>
      </c>
      <c r="BJ774" s="164">
        <v>262.99</v>
      </c>
      <c r="BK774" s="165"/>
      <c r="BL774" s="190">
        <f t="shared" si="1210"/>
        <v>0</v>
      </c>
      <c r="BM774" s="374">
        <v>34000</v>
      </c>
      <c r="BN774" s="332">
        <v>1.189E-2</v>
      </c>
      <c r="BO774" s="194">
        <f t="shared" si="1181"/>
        <v>404.26</v>
      </c>
      <c r="BP774" s="194">
        <f t="shared" si="1227"/>
        <v>121.27799999999999</v>
      </c>
      <c r="BQ774" s="164">
        <v>282.98200000000003</v>
      </c>
      <c r="BR774" s="147"/>
      <c r="BS774" s="190">
        <f t="shared" si="1211"/>
        <v>0</v>
      </c>
      <c r="BT774" s="374">
        <v>34000</v>
      </c>
      <c r="BU774" s="332">
        <v>1.2722000000000001E-2</v>
      </c>
      <c r="BV774" s="194">
        <f t="shared" si="1184"/>
        <v>432.548</v>
      </c>
      <c r="BW774" s="194">
        <f t="shared" si="1228"/>
        <v>129.76439999999999</v>
      </c>
      <c r="BX774" s="164">
        <v>302.78359999999998</v>
      </c>
      <c r="BY774" s="147"/>
      <c r="BZ774" s="190">
        <f>BV774-BW774-BX774</f>
        <v>0</v>
      </c>
      <c r="CA774" s="603">
        <v>63000</v>
      </c>
      <c r="CB774" s="332">
        <v>1.0808999999999999E-2</v>
      </c>
      <c r="CC774" s="194">
        <f t="shared" si="1187"/>
        <v>680.96699999999998</v>
      </c>
      <c r="CD774" s="190">
        <f t="shared" si="1231"/>
        <v>204.2901</v>
      </c>
      <c r="CE774" s="142">
        <v>476.67689999999999</v>
      </c>
      <c r="CF774" s="204">
        <v>476.68</v>
      </c>
      <c r="CG774" s="194">
        <f t="shared" si="1189"/>
        <v>0</v>
      </c>
      <c r="CH774" s="194"/>
      <c r="CI774" s="194"/>
      <c r="CJ774" s="194"/>
      <c r="CK774" s="194"/>
      <c r="CL774" s="142"/>
      <c r="CM774" s="218"/>
      <c r="CN774" s="194"/>
      <c r="CO774" s="219"/>
      <c r="CP774" s="220">
        <f t="shared" si="1212"/>
        <v>7.5999999999964984E-3</v>
      </c>
      <c r="CQ774" s="221">
        <v>0</v>
      </c>
      <c r="CR774" s="56"/>
    </row>
    <row r="775" spans="1:97" s="3" customFormat="1" ht="15" customHeight="1">
      <c r="A775" s="41" t="s">
        <v>1841</v>
      </c>
      <c r="B775" s="6" t="s">
        <v>1824</v>
      </c>
      <c r="C775" s="61" t="s">
        <v>1787</v>
      </c>
      <c r="D775" s="388" t="s">
        <v>1717</v>
      </c>
      <c r="E775" s="234">
        <v>1012</v>
      </c>
      <c r="F775" s="234"/>
      <c r="G775" s="49" t="s">
        <v>340</v>
      </c>
      <c r="H775" s="590"/>
      <c r="I775" s="280"/>
      <c r="J775" s="592"/>
      <c r="K775" s="72"/>
      <c r="L775" s="194"/>
      <c r="M775" s="80"/>
      <c r="N775" s="147"/>
      <c r="O775" s="75"/>
      <c r="P775" s="280"/>
      <c r="Q775" s="501"/>
      <c r="R775" s="194"/>
      <c r="S775" s="194"/>
      <c r="T775" s="595"/>
      <c r="U775" s="165"/>
      <c r="V775" s="596"/>
      <c r="W775" s="280"/>
      <c r="X775" s="500"/>
      <c r="Y775" s="310"/>
      <c r="Z775" s="194"/>
      <c r="AA775" s="80"/>
      <c r="AB775" s="143"/>
      <c r="AC775" s="102"/>
      <c r="AD775" s="280"/>
      <c r="AE775" s="101"/>
      <c r="AF775" s="141"/>
      <c r="AG775" s="194"/>
      <c r="AH775" s="142"/>
      <c r="AI775" s="143"/>
      <c r="AJ775" s="141"/>
      <c r="AK775" s="280"/>
      <c r="AL775" s="99"/>
      <c r="AM775" s="141"/>
      <c r="AN775" s="194"/>
      <c r="AO775" s="142"/>
      <c r="AP775" s="143"/>
      <c r="AQ775" s="141"/>
      <c r="AR775" s="386"/>
      <c r="AS775" s="99"/>
      <c r="AT775" s="141"/>
      <c r="AU775" s="194"/>
      <c r="AV775" s="142"/>
      <c r="AW775" s="143"/>
      <c r="AX775" s="560"/>
      <c r="AY775" s="374"/>
      <c r="AZ775" s="99"/>
      <c r="BA775" s="141"/>
      <c r="BB775" s="194"/>
      <c r="BC775" s="142"/>
      <c r="BD775" s="143"/>
      <c r="BE775" s="141"/>
      <c r="BF775" s="374"/>
      <c r="BG775" s="332"/>
      <c r="BH775" s="194"/>
      <c r="BI775" s="194"/>
      <c r="BJ775" s="164"/>
      <c r="BK775" s="165"/>
      <c r="BL775" s="190"/>
      <c r="BM775" s="374"/>
      <c r="BN775" s="332"/>
      <c r="BO775" s="194"/>
      <c r="BP775" s="194"/>
      <c r="BQ775" s="164"/>
      <c r="BR775" s="147"/>
      <c r="BS775" s="190"/>
      <c r="BT775" s="374"/>
      <c r="BU775" s="332"/>
      <c r="BV775" s="194"/>
      <c r="BW775" s="194"/>
      <c r="BX775" s="164"/>
      <c r="BY775" s="147"/>
      <c r="BZ775" s="190"/>
      <c r="CA775" s="603"/>
      <c r="CB775" s="332"/>
      <c r="CC775" s="194"/>
      <c r="CD775" s="190"/>
      <c r="CE775" s="142"/>
      <c r="CF775" s="204"/>
      <c r="CG775" s="194"/>
      <c r="CH775" s="194"/>
      <c r="CI775" s="194"/>
      <c r="CJ775" s="194"/>
      <c r="CK775" s="194"/>
      <c r="CL775" s="142"/>
      <c r="CM775" s="218"/>
      <c r="CN775" s="194"/>
      <c r="CO775" s="219"/>
      <c r="CP775" s="220"/>
      <c r="CQ775" s="221"/>
      <c r="CR775" s="56"/>
      <c r="CS775" s="358" t="s">
        <v>42</v>
      </c>
    </row>
    <row r="776" spans="1:97" s="3" customFormat="1" ht="15" customHeight="1">
      <c r="A776" s="41" t="s">
        <v>1842</v>
      </c>
      <c r="B776" s="6" t="s">
        <v>1843</v>
      </c>
      <c r="C776" s="61" t="s">
        <v>1787</v>
      </c>
      <c r="D776" s="388" t="s">
        <v>1717</v>
      </c>
      <c r="E776" s="234"/>
      <c r="F776" s="234"/>
      <c r="G776" s="49" t="s">
        <v>340</v>
      </c>
      <c r="H776" s="590"/>
      <c r="I776" s="280"/>
      <c r="J776" s="592"/>
      <c r="K776" s="72"/>
      <c r="L776" s="194"/>
      <c r="M776" s="80"/>
      <c r="N776" s="147"/>
      <c r="O776" s="75"/>
      <c r="P776" s="280"/>
      <c r="Q776" s="501"/>
      <c r="R776" s="194"/>
      <c r="S776" s="194"/>
      <c r="T776" s="595"/>
      <c r="U776" s="165"/>
      <c r="V776" s="596"/>
      <c r="W776" s="280"/>
      <c r="X776" s="500"/>
      <c r="Y776" s="310"/>
      <c r="Z776" s="194"/>
      <c r="AA776" s="80"/>
      <c r="AB776" s="143"/>
      <c r="AC776" s="102"/>
      <c r="AD776" s="280"/>
      <c r="AE776" s="101"/>
      <c r="AF776" s="141"/>
      <c r="AG776" s="194"/>
      <c r="AH776" s="142"/>
      <c r="AI776" s="143"/>
      <c r="AJ776" s="141"/>
      <c r="AK776" s="280"/>
      <c r="AL776" s="99"/>
      <c r="AM776" s="141"/>
      <c r="AN776" s="194"/>
      <c r="AO776" s="142"/>
      <c r="AP776" s="143"/>
      <c r="AQ776" s="141"/>
      <c r="AR776" s="386"/>
      <c r="AS776" s="99"/>
      <c r="AT776" s="141"/>
      <c r="AU776" s="194"/>
      <c r="AV776" s="142"/>
      <c r="AW776" s="143"/>
      <c r="AX776" s="560"/>
      <c r="AY776" s="374"/>
      <c r="AZ776" s="99"/>
      <c r="BA776" s="141"/>
      <c r="BB776" s="194"/>
      <c r="BC776" s="142"/>
      <c r="BD776" s="143"/>
      <c r="BE776" s="141"/>
      <c r="BF776" s="374"/>
      <c r="BG776" s="332"/>
      <c r="BH776" s="194"/>
      <c r="BI776" s="194"/>
      <c r="BJ776" s="164"/>
      <c r="BK776" s="165"/>
      <c r="BL776" s="190"/>
      <c r="BM776" s="374"/>
      <c r="BN776" s="332"/>
      <c r="BO776" s="194"/>
      <c r="BP776" s="194"/>
      <c r="BQ776" s="164"/>
      <c r="BR776" s="147"/>
      <c r="BS776" s="190"/>
      <c r="BT776" s="374"/>
      <c r="BU776" s="332"/>
      <c r="BV776" s="194"/>
      <c r="BW776" s="194"/>
      <c r="BX776" s="164"/>
      <c r="BY776" s="147"/>
      <c r="BZ776" s="190"/>
      <c r="CA776" s="603"/>
      <c r="CB776" s="332"/>
      <c r="CC776" s="194"/>
      <c r="CD776" s="190"/>
      <c r="CE776" s="142"/>
      <c r="CF776" s="204"/>
      <c r="CG776" s="194"/>
      <c r="CH776" s="194"/>
      <c r="CI776" s="194"/>
      <c r="CJ776" s="194"/>
      <c r="CK776" s="194"/>
      <c r="CL776" s="142"/>
      <c r="CM776" s="218"/>
      <c r="CN776" s="194"/>
      <c r="CO776" s="219"/>
      <c r="CP776" s="220"/>
      <c r="CQ776" s="221"/>
      <c r="CR776" s="56"/>
      <c r="CS776" s="358" t="s">
        <v>42</v>
      </c>
    </row>
    <row r="777" spans="1:97" s="2" customFormat="1" ht="15" customHeight="1">
      <c r="A777" s="266" t="s">
        <v>1844</v>
      </c>
      <c r="B777" s="42" t="s">
        <v>1845</v>
      </c>
      <c r="C777" s="6" t="s">
        <v>1846</v>
      </c>
      <c r="D777" s="274" t="s">
        <v>1847</v>
      </c>
      <c r="E777" s="43" t="s">
        <v>1848</v>
      </c>
      <c r="F777" s="43"/>
      <c r="G777" s="41" t="s">
        <v>457</v>
      </c>
      <c r="H777" s="191">
        <v>20003845</v>
      </c>
      <c r="I777" s="280"/>
      <c r="J777" s="403">
        <v>1.4500000000000001E-2</v>
      </c>
      <c r="K777" s="72">
        <f t="shared" ref="K777:K783" si="1232">I777*J777</f>
        <v>0</v>
      </c>
      <c r="L777" s="72">
        <f t="shared" ref="L777:L783" si="1233">K777*30%</f>
        <v>0</v>
      </c>
      <c r="M777" s="249"/>
      <c r="N777" s="77"/>
      <c r="O777" s="72">
        <f t="shared" ref="O777:O783" si="1234">K777-L777-M777</f>
        <v>0</v>
      </c>
      <c r="P777" s="280"/>
      <c r="Q777" s="6">
        <v>1.54E-2</v>
      </c>
      <c r="R777" s="72">
        <f t="shared" ref="R777:R783" si="1235">P777*Q777</f>
        <v>0</v>
      </c>
      <c r="S777" s="72"/>
      <c r="T777" s="249"/>
      <c r="U777" s="77"/>
      <c r="V777" s="411">
        <f t="shared" ref="V777:V783" si="1236">R777-S777-T777</f>
        <v>0</v>
      </c>
      <c r="W777" s="280">
        <v>1628700</v>
      </c>
      <c r="X777" s="42">
        <v>1.3899999999999999E-2</v>
      </c>
      <c r="Y777" s="629">
        <f t="shared" ref="Y777:Y783" si="1237">W777*X777</f>
        <v>22638.93</v>
      </c>
      <c r="Z777" s="251"/>
      <c r="AA777" s="249"/>
      <c r="AB777" s="100"/>
      <c r="AC777" s="251">
        <f t="shared" ref="AC777:AC783" si="1238">Y777-Z777-AA777</f>
        <v>22638.93</v>
      </c>
      <c r="AD777" s="280">
        <v>1628700</v>
      </c>
      <c r="AE777" s="101">
        <v>1.1132E-2</v>
      </c>
      <c r="AF777" s="251">
        <f t="shared" ref="AF777:AF783" si="1239">AD777*AE777</f>
        <v>18130.688399999999</v>
      </c>
      <c r="AG777" s="99"/>
      <c r="AH777" s="249"/>
      <c r="AI777" s="100"/>
      <c r="AJ777" s="251">
        <f t="shared" ref="AJ777:AJ783" si="1240">AF777-AG777-AH777</f>
        <v>18130.688399999999</v>
      </c>
      <c r="AK777" s="280">
        <v>1628700</v>
      </c>
      <c r="AL777" s="99">
        <v>1.176E-2</v>
      </c>
      <c r="AM777" s="251">
        <f t="shared" ref="AM777:AM783" si="1241">AK777*AL777</f>
        <v>19153.511999999999</v>
      </c>
      <c r="AN777" s="99"/>
      <c r="AO777" s="249">
        <v>19153.509999999998</v>
      </c>
      <c r="AP777" s="100"/>
      <c r="AQ777" s="251">
        <f t="shared" ref="AQ777:AQ783" si="1242">AM777-AN777-AO777</f>
        <v>2.0000000004074536E-3</v>
      </c>
      <c r="AR777" s="255">
        <v>6190000</v>
      </c>
      <c r="AS777" s="99">
        <v>5.8799999999999998E-3</v>
      </c>
      <c r="AT777" s="251">
        <f>AR777*AS777</f>
        <v>36397.199999999997</v>
      </c>
      <c r="AU777" s="99"/>
      <c r="AV777" s="254">
        <v>36397.199999999997</v>
      </c>
      <c r="AW777" s="100"/>
      <c r="AX777" s="251">
        <f>AT777-AU777-AV777</f>
        <v>0</v>
      </c>
      <c r="AY777" s="255">
        <v>6190000</v>
      </c>
      <c r="AZ777" s="638">
        <v>6.2500000000000003E-3</v>
      </c>
      <c r="BA777" s="141">
        <f>AY777*AZ777</f>
        <v>38687.5</v>
      </c>
      <c r="BB777" s="141"/>
      <c r="BC777" s="259">
        <v>38687.5</v>
      </c>
      <c r="BD777" s="100"/>
      <c r="BE777" s="141">
        <f>BA777-BB777-BC777</f>
        <v>0</v>
      </c>
      <c r="BF777" s="255">
        <v>6190000</v>
      </c>
      <c r="BG777" s="6">
        <v>6.6400000000000001E-3</v>
      </c>
      <c r="BH777" s="72">
        <f>BF777*BG777</f>
        <v>41101.599999999999</v>
      </c>
      <c r="BI777" s="6"/>
      <c r="BJ777" s="164">
        <v>41101.599999999999</v>
      </c>
      <c r="BK777" s="167"/>
      <c r="BL777" s="75">
        <f>BH777-BI777-BJ777</f>
        <v>0</v>
      </c>
      <c r="BM777" s="453">
        <v>6190000</v>
      </c>
      <c r="BN777" s="345">
        <v>7.0759999999999998E-3</v>
      </c>
      <c r="BO777" s="72">
        <f>BM777*BN777</f>
        <v>43800.44</v>
      </c>
      <c r="BP777" s="6"/>
      <c r="BQ777" s="164"/>
      <c r="BR777" s="77"/>
      <c r="BS777" s="75">
        <f>BO777-BP777-BQ777</f>
        <v>43800.44</v>
      </c>
      <c r="BT777" s="453">
        <v>6190000</v>
      </c>
      <c r="BU777" s="345">
        <v>7.5290000000000001E-3</v>
      </c>
      <c r="BV777" s="141">
        <f>BT777*BU777</f>
        <v>46604.51</v>
      </c>
      <c r="BW777" s="6"/>
      <c r="BX777" s="164">
        <v>46604.51</v>
      </c>
      <c r="BY777" s="77"/>
      <c r="BZ777" s="337">
        <f>BV777-BW777-BX777</f>
        <v>0</v>
      </c>
      <c r="CA777" s="453">
        <v>6190000</v>
      </c>
      <c r="CB777" s="345">
        <v>7.9279999999999993E-3</v>
      </c>
      <c r="CC777" s="72">
        <f>CA777*CB777</f>
        <v>49074.319999999992</v>
      </c>
      <c r="CD777" s="6"/>
      <c r="CE777" s="164">
        <v>49074.32</v>
      </c>
      <c r="CF777" s="167"/>
      <c r="CG777" s="72">
        <f>CC777-CD777-CE777</f>
        <v>0</v>
      </c>
      <c r="CH777" s="665">
        <v>10820000</v>
      </c>
      <c r="CI777" s="345">
        <v>6.3E-3</v>
      </c>
      <c r="CJ777" s="666">
        <f t="shared" ref="CJ777:CJ784" si="1243">CH777*CI777</f>
        <v>68166</v>
      </c>
      <c r="CK777" s="666"/>
      <c r="CL777" s="485">
        <v>84570.06</v>
      </c>
      <c r="CM777" s="668"/>
      <c r="CN777" s="666">
        <f>CJ777-CK777-CL777</f>
        <v>-16404.059999999998</v>
      </c>
      <c r="CO777" s="219"/>
      <c r="CP777" s="220">
        <f t="shared" ref="CP777:CP803" si="1244">O777+V777+AC777+AJ777+AQ777+AX777+BE777+BL777+BS777+BZ777+CG777+CN777</f>
        <v>68166.000400000004</v>
      </c>
      <c r="CQ777" s="666"/>
      <c r="CR777" s="6"/>
      <c r="CS777" s="227" t="s">
        <v>42</v>
      </c>
    </row>
    <row r="778" spans="1:97" s="2" customFormat="1" ht="15" customHeight="1">
      <c r="A778" s="266" t="s">
        <v>1849</v>
      </c>
      <c r="B778" s="42" t="s">
        <v>1850</v>
      </c>
      <c r="C778" s="6" t="s">
        <v>1846</v>
      </c>
      <c r="D778" s="274" t="s">
        <v>1847</v>
      </c>
      <c r="E778" s="43">
        <v>222</v>
      </c>
      <c r="F778" s="43"/>
      <c r="G778" s="263" t="s">
        <v>1851</v>
      </c>
      <c r="H778" s="191"/>
      <c r="I778" s="280"/>
      <c r="J778" s="403"/>
      <c r="K778" s="72"/>
      <c r="L778" s="72"/>
      <c r="M778" s="249"/>
      <c r="N778" s="77"/>
      <c r="O778" s="72"/>
      <c r="P778" s="280"/>
      <c r="Q778" s="6"/>
      <c r="R778" s="72"/>
      <c r="S778" s="72"/>
      <c r="T778" s="249"/>
      <c r="U778" s="77"/>
      <c r="V778" s="411"/>
      <c r="W778" s="280"/>
      <c r="X778" s="42"/>
      <c r="Y778" s="629"/>
      <c r="Z778" s="251"/>
      <c r="AA778" s="249"/>
      <c r="AB778" s="100"/>
      <c r="AC778" s="251"/>
      <c r="AD778" s="280"/>
      <c r="AE778" s="101"/>
      <c r="AF778" s="251"/>
      <c r="AG778" s="99"/>
      <c r="AH778" s="249"/>
      <c r="AI778" s="100"/>
      <c r="AJ778" s="251"/>
      <c r="AK778" s="280"/>
      <c r="AL778" s="99"/>
      <c r="AM778" s="251"/>
      <c r="AN778" s="99"/>
      <c r="AO778" s="249"/>
      <c r="AP778" s="100"/>
      <c r="AQ778" s="251"/>
      <c r="AR778" s="255"/>
      <c r="AS778" s="99">
        <v>5.8799999999999998E-3</v>
      </c>
      <c r="AT778" s="251">
        <f t="shared" ref="AT778:AT784" si="1245">AR778*AS778</f>
        <v>0</v>
      </c>
      <c r="AU778" s="99"/>
      <c r="AV778" s="254"/>
      <c r="AW778" s="100"/>
      <c r="AX778" s="251">
        <f t="shared" ref="AX778:AX784" si="1246">AT778-AU778-AV778</f>
        <v>0</v>
      </c>
      <c r="AY778" s="255"/>
      <c r="AZ778" s="638">
        <v>6.2500000000000003E-3</v>
      </c>
      <c r="BA778" s="141">
        <f t="shared" ref="BA778:BA784" si="1247">AY778*AZ778</f>
        <v>0</v>
      </c>
      <c r="BB778" s="141"/>
      <c r="BC778" s="259"/>
      <c r="BD778" s="100"/>
      <c r="BE778" s="141">
        <f t="shared" ref="BE778:BE784" si="1248">BA778-BB778-BC778</f>
        <v>0</v>
      </c>
      <c r="BF778" s="255"/>
      <c r="BG778" s="6">
        <v>6.6400000000000001E-3</v>
      </c>
      <c r="BH778" s="72">
        <f t="shared" ref="BH778:BH784" si="1249">BF778*BG778</f>
        <v>0</v>
      </c>
      <c r="BI778" s="6"/>
      <c r="BJ778" s="164"/>
      <c r="BK778" s="167"/>
      <c r="BL778" s="75">
        <f t="shared" ref="BL778:BL784" si="1250">BH778-BI778-BJ778</f>
        <v>0</v>
      </c>
      <c r="BM778" s="453"/>
      <c r="BN778" s="345">
        <v>7.0759999999999998E-3</v>
      </c>
      <c r="BO778" s="72">
        <f t="shared" ref="BO778:BO784" si="1251">BM778*BN778</f>
        <v>0</v>
      </c>
      <c r="BP778" s="6"/>
      <c r="BQ778" s="164"/>
      <c r="BR778" s="77"/>
      <c r="BS778" s="75">
        <f t="shared" ref="BS778:BS784" si="1252">BO778-BP778-BQ778</f>
        <v>0</v>
      </c>
      <c r="BT778" s="453"/>
      <c r="BU778" s="345">
        <v>7.5290000000000001E-3</v>
      </c>
      <c r="BV778" s="141">
        <f t="shared" ref="BV778:BV784" si="1253">BT778*BU778</f>
        <v>0</v>
      </c>
      <c r="BW778" s="6"/>
      <c r="BX778" s="164"/>
      <c r="BY778" s="77"/>
      <c r="BZ778" s="337">
        <f t="shared" ref="BZ778:BZ784" si="1254">BV778-BW778-BX778</f>
        <v>0</v>
      </c>
      <c r="CA778" s="453"/>
      <c r="CB778" s="345">
        <v>7.9279999999999993E-3</v>
      </c>
      <c r="CC778" s="72">
        <f t="shared" ref="CC778:CC784" si="1255">CA778*CB778</f>
        <v>0</v>
      </c>
      <c r="CD778" s="6"/>
      <c r="CE778" s="164"/>
      <c r="CF778" s="167"/>
      <c r="CG778" s="72">
        <f t="shared" ref="CG778:CG784" si="1256">CC778-CD778-CE778</f>
        <v>0</v>
      </c>
      <c r="CH778" s="665">
        <v>4548000</v>
      </c>
      <c r="CI778" s="345">
        <v>6.3E-3</v>
      </c>
      <c r="CJ778" s="666">
        <f t="shared" si="1243"/>
        <v>28652.400000000001</v>
      </c>
      <c r="CK778" s="666"/>
      <c r="CL778" s="485"/>
      <c r="CM778" s="668"/>
      <c r="CN778" s="666">
        <f t="shared" ref="CN778:CN784" si="1257">CJ778-CK778-CL778</f>
        <v>28652.400000000001</v>
      </c>
      <c r="CO778" s="219"/>
      <c r="CP778" s="220">
        <f t="shared" si="1244"/>
        <v>28652.400000000001</v>
      </c>
      <c r="CQ778" s="666"/>
      <c r="CR778" s="6" t="s">
        <v>1852</v>
      </c>
      <c r="CS778" s="227" t="s">
        <v>42</v>
      </c>
    </row>
    <row r="779" spans="1:97" s="3" customFormat="1" ht="15" customHeight="1">
      <c r="A779" s="59" t="s">
        <v>1853</v>
      </c>
      <c r="B779" s="6" t="s">
        <v>1854</v>
      </c>
      <c r="C779" s="6" t="s">
        <v>1846</v>
      </c>
      <c r="D779" s="274" t="s">
        <v>1847</v>
      </c>
      <c r="E779" s="43">
        <v>262</v>
      </c>
      <c r="F779" s="43"/>
      <c r="G779" s="41" t="s">
        <v>41</v>
      </c>
      <c r="H779" s="58">
        <v>20004543</v>
      </c>
      <c r="I779" s="593">
        <v>245000</v>
      </c>
      <c r="J779" s="612">
        <v>1.4500000000000001E-2</v>
      </c>
      <c r="K779" s="72">
        <f t="shared" si="1232"/>
        <v>3552.5</v>
      </c>
      <c r="L779" s="168">
        <f t="shared" si="1233"/>
        <v>1065.75</v>
      </c>
      <c r="M779" s="73">
        <v>2486.75</v>
      </c>
      <c r="N779" s="77"/>
      <c r="O779" s="72">
        <f t="shared" si="1234"/>
        <v>0</v>
      </c>
      <c r="P779" s="593">
        <v>245000</v>
      </c>
      <c r="Q779" s="56">
        <v>1.54E-2</v>
      </c>
      <c r="R779" s="168">
        <f t="shared" si="1235"/>
        <v>3773</v>
      </c>
      <c r="S779" s="168">
        <f t="shared" ref="S779:S783" si="1258">R779*20%</f>
        <v>754.6</v>
      </c>
      <c r="T779" s="73">
        <v>3018.4</v>
      </c>
      <c r="U779" s="77"/>
      <c r="V779" s="574">
        <f t="shared" si="1236"/>
        <v>0</v>
      </c>
      <c r="W779" s="593">
        <v>245000</v>
      </c>
      <c r="X779" s="78">
        <v>1.3899999999999999E-2</v>
      </c>
      <c r="Y779" s="629">
        <f t="shared" si="1237"/>
        <v>3405.5</v>
      </c>
      <c r="Z779" s="251"/>
      <c r="AA779" s="73">
        <v>3405.5</v>
      </c>
      <c r="AB779" s="100"/>
      <c r="AC779" s="251">
        <f t="shared" si="1238"/>
        <v>0</v>
      </c>
      <c r="AD779" s="630">
        <v>2915000</v>
      </c>
      <c r="AE779" s="101">
        <v>1.1132E-2</v>
      </c>
      <c r="AF779" s="251">
        <f t="shared" si="1239"/>
        <v>32449.78</v>
      </c>
      <c r="AG779" s="99"/>
      <c r="AH779" s="117">
        <v>32449.78</v>
      </c>
      <c r="AI779" s="100"/>
      <c r="AJ779" s="251">
        <f t="shared" si="1240"/>
        <v>0</v>
      </c>
      <c r="AK779" s="630">
        <v>2915000</v>
      </c>
      <c r="AL779" s="99">
        <v>1.176E-2</v>
      </c>
      <c r="AM779" s="251">
        <f t="shared" si="1241"/>
        <v>34280.400000000001</v>
      </c>
      <c r="AN779" s="99"/>
      <c r="AO779" s="117">
        <v>34280.400000000001</v>
      </c>
      <c r="AP779" s="100"/>
      <c r="AQ779" s="251">
        <f t="shared" si="1242"/>
        <v>0</v>
      </c>
      <c r="AR779" s="151">
        <v>8680000</v>
      </c>
      <c r="AS779" s="99">
        <v>5.8799999999999998E-3</v>
      </c>
      <c r="AT779" s="251">
        <f t="shared" si="1245"/>
        <v>51038.400000000001</v>
      </c>
      <c r="AU779" s="99"/>
      <c r="AV779" s="122">
        <v>51038.400000000001</v>
      </c>
      <c r="AW779" s="100"/>
      <c r="AX779" s="251">
        <f t="shared" si="1246"/>
        <v>0</v>
      </c>
      <c r="AY779" s="151">
        <v>8680000</v>
      </c>
      <c r="AZ779" s="638">
        <v>6.2500000000000003E-3</v>
      </c>
      <c r="BA779" s="141">
        <f t="shared" si="1247"/>
        <v>54250</v>
      </c>
      <c r="BB779" s="141"/>
      <c r="BC779" s="142">
        <v>54250</v>
      </c>
      <c r="BD779" s="143"/>
      <c r="BE779" s="141">
        <f t="shared" si="1248"/>
        <v>0</v>
      </c>
      <c r="BF779" s="151">
        <v>8680000</v>
      </c>
      <c r="BG779" s="6">
        <v>6.6400000000000001E-3</v>
      </c>
      <c r="BH779" s="72">
        <f t="shared" si="1249"/>
        <v>57635.199999999997</v>
      </c>
      <c r="BI779" s="56"/>
      <c r="BJ779" s="164">
        <v>57635.199999999997</v>
      </c>
      <c r="BK779" s="165"/>
      <c r="BL779" s="75">
        <f t="shared" si="1250"/>
        <v>0</v>
      </c>
      <c r="BM779" s="151">
        <v>8680000</v>
      </c>
      <c r="BN779" s="345">
        <v>7.0759999999999998E-3</v>
      </c>
      <c r="BO779" s="72">
        <f t="shared" si="1251"/>
        <v>61419.68</v>
      </c>
      <c r="BP779" s="56"/>
      <c r="BQ779" s="164"/>
      <c r="BR779" s="147"/>
      <c r="BS779" s="75">
        <f t="shared" si="1252"/>
        <v>61419.68</v>
      </c>
      <c r="BT779" s="151">
        <v>8680000</v>
      </c>
      <c r="BU779" s="345">
        <v>7.5290000000000001E-3</v>
      </c>
      <c r="BV779" s="141">
        <f t="shared" si="1253"/>
        <v>65351.72</v>
      </c>
      <c r="BW779" s="56"/>
      <c r="BX779" s="164">
        <v>65351.72</v>
      </c>
      <c r="BY779" s="147"/>
      <c r="BZ779" s="337">
        <f t="shared" si="1254"/>
        <v>0</v>
      </c>
      <c r="CA779" s="151">
        <v>8680000</v>
      </c>
      <c r="CB779" s="345">
        <v>7.9279999999999993E-3</v>
      </c>
      <c r="CC779" s="72">
        <f t="shared" si="1255"/>
        <v>68815.039999999994</v>
      </c>
      <c r="CD779" s="56"/>
      <c r="CE779" s="164">
        <v>68815.039999999994</v>
      </c>
      <c r="CF779" s="165"/>
      <c r="CG779" s="72">
        <f t="shared" si="1256"/>
        <v>0</v>
      </c>
      <c r="CH779" s="587">
        <v>14811000</v>
      </c>
      <c r="CI779" s="345">
        <v>6.3E-3</v>
      </c>
      <c r="CJ779" s="666">
        <f t="shared" si="1243"/>
        <v>93309.3</v>
      </c>
      <c r="CK779" s="585"/>
      <c r="CL779" s="485">
        <v>61419.68</v>
      </c>
      <c r="CM779" s="668"/>
      <c r="CN779" s="666">
        <f t="shared" si="1257"/>
        <v>31889.620000000003</v>
      </c>
      <c r="CO779" s="219"/>
      <c r="CP779" s="220">
        <f t="shared" si="1244"/>
        <v>93309.3</v>
      </c>
      <c r="CQ779" s="585"/>
      <c r="CR779" s="56"/>
      <c r="CS779" s="228"/>
    </row>
    <row r="780" spans="1:97" s="2" customFormat="1" ht="15" customHeight="1">
      <c r="A780" s="41" t="s">
        <v>1855</v>
      </c>
      <c r="B780" s="6" t="s">
        <v>1856</v>
      </c>
      <c r="C780" s="6" t="s">
        <v>1846</v>
      </c>
      <c r="D780" s="274" t="s">
        <v>1847</v>
      </c>
      <c r="E780" s="43">
        <v>265</v>
      </c>
      <c r="F780" s="43"/>
      <c r="G780" s="57" t="s">
        <v>340</v>
      </c>
      <c r="H780" s="191">
        <v>10004551</v>
      </c>
      <c r="I780" s="280"/>
      <c r="J780" s="403">
        <v>1.4500000000000001E-2</v>
      </c>
      <c r="K780" s="72">
        <f t="shared" si="1232"/>
        <v>0</v>
      </c>
      <c r="L780" s="72">
        <f t="shared" si="1233"/>
        <v>0</v>
      </c>
      <c r="M780" s="117"/>
      <c r="N780" s="77"/>
      <c r="O780" s="72">
        <f t="shared" si="1234"/>
        <v>0</v>
      </c>
      <c r="P780" s="280"/>
      <c r="Q780" s="6">
        <v>1.54E-2</v>
      </c>
      <c r="R780" s="72">
        <f t="shared" si="1235"/>
        <v>0</v>
      </c>
      <c r="S780" s="72"/>
      <c r="T780" s="117"/>
      <c r="U780" s="77"/>
      <c r="V780" s="411">
        <f t="shared" si="1236"/>
        <v>0</v>
      </c>
      <c r="W780" s="280">
        <v>541500</v>
      </c>
      <c r="X780" s="42">
        <v>1.3899999999999999E-2</v>
      </c>
      <c r="Y780" s="629">
        <f t="shared" si="1237"/>
        <v>7526.8499999999995</v>
      </c>
      <c r="Z780" s="251"/>
      <c r="AA780" s="117"/>
      <c r="AB780" s="100"/>
      <c r="AC780" s="251">
        <f t="shared" si="1238"/>
        <v>7526.8499999999995</v>
      </c>
      <c r="AD780" s="280">
        <v>541500</v>
      </c>
      <c r="AE780" s="101">
        <v>1.1132E-2</v>
      </c>
      <c r="AF780" s="251">
        <f t="shared" si="1239"/>
        <v>6027.9780000000001</v>
      </c>
      <c r="AG780" s="99"/>
      <c r="AH780" s="117">
        <v>6027.98</v>
      </c>
      <c r="AI780" s="100"/>
      <c r="AJ780" s="251">
        <f t="shared" si="1240"/>
        <v>-1.9999999994979589E-3</v>
      </c>
      <c r="AK780" s="280">
        <v>541500</v>
      </c>
      <c r="AL780" s="99">
        <v>1.176E-2</v>
      </c>
      <c r="AM780" s="251">
        <f t="shared" si="1241"/>
        <v>6368.04</v>
      </c>
      <c r="AN780" s="99"/>
      <c r="AO780" s="117">
        <v>6368.04</v>
      </c>
      <c r="AP780" s="100"/>
      <c r="AQ780" s="251">
        <f t="shared" si="1242"/>
        <v>0</v>
      </c>
      <c r="AR780" s="255">
        <v>1890000</v>
      </c>
      <c r="AS780" s="99">
        <v>5.8799999999999998E-3</v>
      </c>
      <c r="AT780" s="251">
        <f t="shared" si="1245"/>
        <v>11113.199999999999</v>
      </c>
      <c r="AU780" s="99"/>
      <c r="AV780" s="122">
        <v>11113.2</v>
      </c>
      <c r="AW780" s="100"/>
      <c r="AX780" s="251">
        <f t="shared" si="1246"/>
        <v>0</v>
      </c>
      <c r="AY780" s="255">
        <v>1890000</v>
      </c>
      <c r="AZ780" s="638">
        <v>6.2500000000000003E-3</v>
      </c>
      <c r="BA780" s="141">
        <f t="shared" si="1247"/>
        <v>11812.5</v>
      </c>
      <c r="BB780" s="141"/>
      <c r="BC780" s="142">
        <v>11812.5</v>
      </c>
      <c r="BD780" s="100"/>
      <c r="BE780" s="141">
        <f t="shared" si="1248"/>
        <v>0</v>
      </c>
      <c r="BF780" s="255">
        <v>1890000</v>
      </c>
      <c r="BG780" s="6">
        <v>6.6400000000000001E-3</v>
      </c>
      <c r="BH780" s="72">
        <f t="shared" si="1249"/>
        <v>12549.6</v>
      </c>
      <c r="BI780" s="6"/>
      <c r="BJ780" s="164">
        <v>12549.6</v>
      </c>
      <c r="BK780" s="167"/>
      <c r="BL780" s="75">
        <f t="shared" si="1250"/>
        <v>0</v>
      </c>
      <c r="BM780" s="255">
        <v>1890000</v>
      </c>
      <c r="BN780" s="345">
        <v>7.0759999999999998E-3</v>
      </c>
      <c r="BO780" s="72">
        <f t="shared" si="1251"/>
        <v>13373.64</v>
      </c>
      <c r="BP780" s="6"/>
      <c r="BQ780" s="164"/>
      <c r="BR780" s="77"/>
      <c r="BS780" s="75">
        <f t="shared" si="1252"/>
        <v>13373.64</v>
      </c>
      <c r="BT780" s="255">
        <v>1890000</v>
      </c>
      <c r="BU780" s="345">
        <v>7.5290000000000001E-3</v>
      </c>
      <c r="BV780" s="141">
        <f t="shared" si="1253"/>
        <v>14229.81</v>
      </c>
      <c r="BW780" s="6"/>
      <c r="BX780" s="164">
        <v>14229.81</v>
      </c>
      <c r="BY780" s="77"/>
      <c r="BZ780" s="337">
        <f t="shared" si="1254"/>
        <v>0</v>
      </c>
      <c r="CA780" s="255">
        <v>1890000</v>
      </c>
      <c r="CB780" s="345">
        <v>7.9279999999999993E-3</v>
      </c>
      <c r="CC780" s="72">
        <f t="shared" si="1255"/>
        <v>14983.919999999998</v>
      </c>
      <c r="CD780" s="6"/>
      <c r="CE780" s="164">
        <v>14983.92</v>
      </c>
      <c r="CF780" s="167"/>
      <c r="CG780" s="72">
        <f t="shared" si="1256"/>
        <v>0</v>
      </c>
      <c r="CH780" s="351">
        <v>3335000</v>
      </c>
      <c r="CI780" s="345">
        <v>6.3E-3</v>
      </c>
      <c r="CJ780" s="666">
        <f t="shared" si="1243"/>
        <v>21010.5</v>
      </c>
      <c r="CK780" s="666"/>
      <c r="CL780" s="485">
        <v>20900.490000000002</v>
      </c>
      <c r="CM780" s="668"/>
      <c r="CN780" s="666">
        <f t="shared" si="1257"/>
        <v>110.0099999999984</v>
      </c>
      <c r="CO780" s="219"/>
      <c r="CP780" s="220">
        <f t="shared" si="1244"/>
        <v>21010.497999999996</v>
      </c>
      <c r="CQ780" s="220"/>
      <c r="CR780" s="6"/>
      <c r="CS780" s="9" t="s">
        <v>42</v>
      </c>
    </row>
    <row r="781" spans="1:97" s="3" customFormat="1" ht="15" customHeight="1">
      <c r="A781" s="59" t="s">
        <v>1857</v>
      </c>
      <c r="B781" s="41" t="s">
        <v>1858</v>
      </c>
      <c r="C781" s="6" t="s">
        <v>1846</v>
      </c>
      <c r="D781" s="274" t="s">
        <v>1847</v>
      </c>
      <c r="E781" s="43">
        <v>707</v>
      </c>
      <c r="F781" s="43"/>
      <c r="G781" s="49" t="s">
        <v>45</v>
      </c>
      <c r="H781" s="58">
        <v>80004561</v>
      </c>
      <c r="I781" s="593">
        <v>46900</v>
      </c>
      <c r="J781" s="612">
        <v>1.4500000000000001E-2</v>
      </c>
      <c r="K781" s="72">
        <f t="shared" si="1232"/>
        <v>680.05000000000007</v>
      </c>
      <c r="L781" s="168">
        <f t="shared" si="1233"/>
        <v>204.01500000000001</v>
      </c>
      <c r="M781" s="73">
        <v>476.04</v>
      </c>
      <c r="N781" s="77"/>
      <c r="O781" s="72">
        <f t="shared" si="1234"/>
        <v>-4.9999999999386091E-3</v>
      </c>
      <c r="P781" s="593">
        <v>46900</v>
      </c>
      <c r="Q781" s="56">
        <v>1.54E-2</v>
      </c>
      <c r="R781" s="168">
        <f t="shared" si="1235"/>
        <v>722.26</v>
      </c>
      <c r="S781" s="168">
        <f t="shared" si="1258"/>
        <v>144.452</v>
      </c>
      <c r="T781" s="73">
        <v>577.80999999999995</v>
      </c>
      <c r="U781" s="77"/>
      <c r="V781" s="574">
        <f t="shared" si="1236"/>
        <v>-1.9999999999527063E-3</v>
      </c>
      <c r="W781" s="593">
        <v>46900</v>
      </c>
      <c r="X781" s="78">
        <v>1.3899999999999999E-2</v>
      </c>
      <c r="Y781" s="629">
        <f t="shared" si="1237"/>
        <v>651.91</v>
      </c>
      <c r="Z781" s="251"/>
      <c r="AA781" s="73">
        <v>651.91</v>
      </c>
      <c r="AB781" s="100"/>
      <c r="AC781" s="251">
        <f t="shared" si="1238"/>
        <v>0</v>
      </c>
      <c r="AD781" s="593">
        <v>46900</v>
      </c>
      <c r="AE781" s="101">
        <v>1.1132E-2</v>
      </c>
      <c r="AF781" s="251">
        <f t="shared" si="1239"/>
        <v>522.09079999999994</v>
      </c>
      <c r="AG781" s="99"/>
      <c r="AH781" s="117">
        <v>522.09</v>
      </c>
      <c r="AI781" s="100"/>
      <c r="AJ781" s="251">
        <f t="shared" si="1240"/>
        <v>7.9999999991287041E-4</v>
      </c>
      <c r="AK781" s="593">
        <v>46900</v>
      </c>
      <c r="AL781" s="99">
        <v>1.176E-2</v>
      </c>
      <c r="AM781" s="251">
        <f t="shared" si="1241"/>
        <v>551.54399999999998</v>
      </c>
      <c r="AN781" s="99"/>
      <c r="AO781" s="117">
        <v>551.54</v>
      </c>
      <c r="AP781" s="100"/>
      <c r="AQ781" s="251">
        <f t="shared" si="1242"/>
        <v>4.0000000000190994E-3</v>
      </c>
      <c r="AR781" s="151">
        <v>170000</v>
      </c>
      <c r="AS781" s="99">
        <v>5.8799999999999998E-3</v>
      </c>
      <c r="AT781" s="251">
        <f t="shared" si="1245"/>
        <v>999.6</v>
      </c>
      <c r="AU781" s="99"/>
      <c r="AV781" s="122">
        <v>999.6</v>
      </c>
      <c r="AW781" s="100"/>
      <c r="AX781" s="251">
        <f t="shared" si="1246"/>
        <v>0</v>
      </c>
      <c r="AY781" s="151">
        <v>170000</v>
      </c>
      <c r="AZ781" s="638">
        <v>6.2500000000000003E-3</v>
      </c>
      <c r="BA781" s="141">
        <f t="shared" si="1247"/>
        <v>1062.5</v>
      </c>
      <c r="BB781" s="141"/>
      <c r="BC781" s="142">
        <v>1062.5</v>
      </c>
      <c r="BD781" s="143"/>
      <c r="BE781" s="141">
        <f t="shared" si="1248"/>
        <v>0</v>
      </c>
      <c r="BF781" s="151">
        <v>170000</v>
      </c>
      <c r="BG781" s="6">
        <v>6.6400000000000001E-3</v>
      </c>
      <c r="BH781" s="72">
        <f t="shared" si="1249"/>
        <v>1128.8</v>
      </c>
      <c r="BI781" s="56"/>
      <c r="BJ781" s="164">
        <v>1128.8</v>
      </c>
      <c r="BK781" s="165"/>
      <c r="BL781" s="75">
        <f t="shared" si="1250"/>
        <v>0</v>
      </c>
      <c r="BM781" s="151">
        <v>170000</v>
      </c>
      <c r="BN781" s="345">
        <v>7.0759999999999998E-3</v>
      </c>
      <c r="BO781" s="72">
        <f t="shared" si="1251"/>
        <v>1202.92</v>
      </c>
      <c r="BP781" s="56"/>
      <c r="BQ781" s="164"/>
      <c r="BR781" s="147"/>
      <c r="BS781" s="75">
        <f t="shared" si="1252"/>
        <v>1202.92</v>
      </c>
      <c r="BT781" s="151">
        <v>170000</v>
      </c>
      <c r="BU781" s="345">
        <v>7.5290000000000001E-3</v>
      </c>
      <c r="BV781" s="141">
        <f t="shared" si="1253"/>
        <v>1279.93</v>
      </c>
      <c r="BW781" s="56"/>
      <c r="BX781" s="164">
        <v>1279.93</v>
      </c>
      <c r="BY781" s="147"/>
      <c r="BZ781" s="337">
        <f t="shared" si="1254"/>
        <v>0</v>
      </c>
      <c r="CA781" s="151">
        <v>170000</v>
      </c>
      <c r="CB781" s="345">
        <v>7.9279999999999993E-3</v>
      </c>
      <c r="CC781" s="72">
        <f t="shared" si="1255"/>
        <v>1347.76</v>
      </c>
      <c r="CD781" s="56"/>
      <c r="CE781" s="164">
        <v>1347.76</v>
      </c>
      <c r="CF781" s="165"/>
      <c r="CG781" s="72">
        <f t="shared" si="1256"/>
        <v>0</v>
      </c>
      <c r="CH781" s="587">
        <v>340000</v>
      </c>
      <c r="CI781" s="345">
        <v>6.3E-3</v>
      </c>
      <c r="CJ781" s="666">
        <f t="shared" si="1243"/>
        <v>2142</v>
      </c>
      <c r="CK781" s="585"/>
      <c r="CL781" s="485">
        <v>1202.92</v>
      </c>
      <c r="CM781" s="668"/>
      <c r="CN781" s="666">
        <f t="shared" si="1257"/>
        <v>939.07999999999993</v>
      </c>
      <c r="CO781" s="219"/>
      <c r="CP781" s="220">
        <f t="shared" si="1244"/>
        <v>2141.9978000000001</v>
      </c>
      <c r="CQ781" s="585"/>
      <c r="CR781" s="56"/>
      <c r="CS781" s="228"/>
    </row>
    <row r="782" spans="1:97" s="3" customFormat="1" ht="15" customHeight="1">
      <c r="A782" s="59" t="s">
        <v>1859</v>
      </c>
      <c r="B782" s="6" t="s">
        <v>1860</v>
      </c>
      <c r="C782" s="6" t="s">
        <v>1846</v>
      </c>
      <c r="D782" s="274" t="s">
        <v>1847</v>
      </c>
      <c r="E782" s="43">
        <v>756</v>
      </c>
      <c r="F782" s="43"/>
      <c r="G782" s="41" t="s">
        <v>45</v>
      </c>
      <c r="H782" s="58">
        <v>90004553</v>
      </c>
      <c r="I782" s="593">
        <v>1262700</v>
      </c>
      <c r="J782" s="612">
        <v>1.4500000000000001E-2</v>
      </c>
      <c r="K782" s="72">
        <f t="shared" si="1232"/>
        <v>18309.150000000001</v>
      </c>
      <c r="L782" s="168">
        <f t="shared" si="1233"/>
        <v>5492.7449999999999</v>
      </c>
      <c r="M782" s="73">
        <v>12816.41</v>
      </c>
      <c r="N782" s="77"/>
      <c r="O782" s="72">
        <f t="shared" si="1234"/>
        <v>-4.9999999973806553E-3</v>
      </c>
      <c r="P782" s="593">
        <v>1262700</v>
      </c>
      <c r="Q782" s="56">
        <v>1.54E-2</v>
      </c>
      <c r="R782" s="168">
        <f t="shared" si="1235"/>
        <v>19445.580000000002</v>
      </c>
      <c r="S782" s="168">
        <f t="shared" si="1258"/>
        <v>3889.1160000000004</v>
      </c>
      <c r="T782" s="73">
        <v>15556.46</v>
      </c>
      <c r="U782" s="77"/>
      <c r="V782" s="574">
        <f t="shared" si="1236"/>
        <v>4.0000000026338967E-3</v>
      </c>
      <c r="W782" s="593">
        <v>1262700</v>
      </c>
      <c r="X782" s="78">
        <v>1.3899999999999999E-2</v>
      </c>
      <c r="Y782" s="629">
        <f t="shared" si="1237"/>
        <v>17551.53</v>
      </c>
      <c r="Z782" s="251"/>
      <c r="AA782" s="73">
        <v>17551.53</v>
      </c>
      <c r="AB782" s="414">
        <v>17551.53</v>
      </c>
      <c r="AC782" s="251">
        <f t="shared" si="1238"/>
        <v>0</v>
      </c>
      <c r="AD782" s="593">
        <v>1262700</v>
      </c>
      <c r="AE782" s="101">
        <v>1.1132E-2</v>
      </c>
      <c r="AF782" s="251">
        <f t="shared" si="1239"/>
        <v>14056.376399999999</v>
      </c>
      <c r="AG782" s="99"/>
      <c r="AH782" s="117">
        <v>14056.38</v>
      </c>
      <c r="AI782" s="100"/>
      <c r="AJ782" s="251">
        <f t="shared" si="1240"/>
        <v>-3.6000000000058208E-3</v>
      </c>
      <c r="AK782" s="593">
        <v>1262700</v>
      </c>
      <c r="AL782" s="99">
        <v>1.176E-2</v>
      </c>
      <c r="AM782" s="251">
        <f t="shared" si="1241"/>
        <v>14849.351999999999</v>
      </c>
      <c r="AN782" s="99"/>
      <c r="AO782" s="117">
        <v>14849.35</v>
      </c>
      <c r="AP782" s="100"/>
      <c r="AQ782" s="251">
        <f t="shared" si="1242"/>
        <v>1.9999999985884642E-3</v>
      </c>
      <c r="AR782" s="151">
        <v>9060000</v>
      </c>
      <c r="AS782" s="99">
        <v>5.8799999999999998E-3</v>
      </c>
      <c r="AT782" s="251">
        <f t="shared" si="1245"/>
        <v>53272.799999999996</v>
      </c>
      <c r="AU782" s="99"/>
      <c r="AV782" s="122">
        <v>53272.800000000003</v>
      </c>
      <c r="AW782" s="100"/>
      <c r="AX782" s="251">
        <f t="shared" si="1246"/>
        <v>0</v>
      </c>
      <c r="AY782" s="151">
        <v>9060000</v>
      </c>
      <c r="AZ782" s="638">
        <v>6.2500000000000003E-3</v>
      </c>
      <c r="BA782" s="141">
        <f t="shared" si="1247"/>
        <v>56625</v>
      </c>
      <c r="BB782" s="141"/>
      <c r="BC782" s="142">
        <v>56625</v>
      </c>
      <c r="BD782" s="143"/>
      <c r="BE782" s="141">
        <f t="shared" si="1248"/>
        <v>0</v>
      </c>
      <c r="BF782" s="151">
        <v>9060000</v>
      </c>
      <c r="BG782" s="6">
        <v>6.6400000000000001E-3</v>
      </c>
      <c r="BH782" s="72">
        <f t="shared" si="1249"/>
        <v>60158.400000000001</v>
      </c>
      <c r="BI782" s="56"/>
      <c r="BJ782" s="164">
        <v>60158.400000000001</v>
      </c>
      <c r="BK782" s="165"/>
      <c r="BL782" s="75">
        <f t="shared" si="1250"/>
        <v>0</v>
      </c>
      <c r="BM782" s="151">
        <v>9060000</v>
      </c>
      <c r="BN782" s="345">
        <v>7.0759999999999998E-3</v>
      </c>
      <c r="BO782" s="72">
        <f t="shared" si="1251"/>
        <v>64108.56</v>
      </c>
      <c r="BP782" s="56"/>
      <c r="BQ782" s="164"/>
      <c r="BR782" s="147"/>
      <c r="BS782" s="75">
        <f t="shared" si="1252"/>
        <v>64108.56</v>
      </c>
      <c r="BT782" s="151">
        <v>9060000</v>
      </c>
      <c r="BU782" s="345">
        <v>7.5290000000000001E-3</v>
      </c>
      <c r="BV782" s="141">
        <f t="shared" si="1253"/>
        <v>68212.740000000005</v>
      </c>
      <c r="BW782" s="56"/>
      <c r="BX782" s="164">
        <v>68212.740000000005</v>
      </c>
      <c r="BY782" s="147"/>
      <c r="BZ782" s="337">
        <f t="shared" si="1254"/>
        <v>0</v>
      </c>
      <c r="CA782" s="151">
        <v>9060000</v>
      </c>
      <c r="CB782" s="345">
        <v>7.9279999999999993E-3</v>
      </c>
      <c r="CC782" s="72">
        <f t="shared" si="1255"/>
        <v>71827.679999999993</v>
      </c>
      <c r="CD782" s="56"/>
      <c r="CE782" s="164">
        <v>71827.679999999993</v>
      </c>
      <c r="CF782" s="165"/>
      <c r="CG782" s="72">
        <f t="shared" si="1256"/>
        <v>0</v>
      </c>
      <c r="CH782" s="587">
        <v>7728000</v>
      </c>
      <c r="CI782" s="345">
        <v>6.3E-3</v>
      </c>
      <c r="CJ782" s="666">
        <f t="shared" si="1243"/>
        <v>48686.400000000001</v>
      </c>
      <c r="CK782" s="585"/>
      <c r="CL782" s="485">
        <v>64108.56</v>
      </c>
      <c r="CM782" s="668"/>
      <c r="CN782" s="666">
        <f t="shared" si="1257"/>
        <v>-15422.159999999996</v>
      </c>
      <c r="CO782" s="219"/>
      <c r="CP782" s="220">
        <f t="shared" si="1244"/>
        <v>48686.397400000009</v>
      </c>
      <c r="CQ782" s="585"/>
      <c r="CR782" s="56"/>
      <c r="CS782" s="228"/>
    </row>
    <row r="783" spans="1:97" s="3" customFormat="1" ht="15" customHeight="1">
      <c r="A783" s="59" t="s">
        <v>1861</v>
      </c>
      <c r="B783" s="6" t="s">
        <v>1862</v>
      </c>
      <c r="C783" s="6" t="s">
        <v>1846</v>
      </c>
      <c r="D783" s="274" t="s">
        <v>1847</v>
      </c>
      <c r="E783" s="43">
        <v>1979</v>
      </c>
      <c r="F783" s="43"/>
      <c r="G783" s="41" t="s">
        <v>41</v>
      </c>
      <c r="H783" s="58">
        <v>30004559</v>
      </c>
      <c r="I783" s="593">
        <v>1341270</v>
      </c>
      <c r="J783" s="612">
        <v>1.4500000000000001E-2</v>
      </c>
      <c r="K783" s="72">
        <f t="shared" si="1232"/>
        <v>19448.415000000001</v>
      </c>
      <c r="L783" s="168">
        <f t="shared" si="1233"/>
        <v>5834.5245000000004</v>
      </c>
      <c r="M783" s="73">
        <v>13613.89</v>
      </c>
      <c r="N783" s="77"/>
      <c r="O783" s="72">
        <f t="shared" si="1234"/>
        <v>5.0000000192085281E-4</v>
      </c>
      <c r="P783" s="593">
        <v>1341270</v>
      </c>
      <c r="Q783" s="56">
        <v>1.54E-2</v>
      </c>
      <c r="R783" s="168">
        <f t="shared" si="1235"/>
        <v>20655.558000000001</v>
      </c>
      <c r="S783" s="168">
        <f t="shared" si="1258"/>
        <v>4131.1116000000002</v>
      </c>
      <c r="T783" s="73">
        <v>16524.45</v>
      </c>
      <c r="U783" s="77"/>
      <c r="V783" s="574">
        <f t="shared" si="1236"/>
        <v>-3.6000000000058208E-3</v>
      </c>
      <c r="W783" s="593">
        <v>1341270</v>
      </c>
      <c r="X783" s="78">
        <v>1.3899999999999999E-2</v>
      </c>
      <c r="Y783" s="629">
        <f t="shared" si="1237"/>
        <v>18643.652999999998</v>
      </c>
      <c r="Z783" s="251"/>
      <c r="AA783" s="73">
        <v>18643.650000000001</v>
      </c>
      <c r="AB783" s="100"/>
      <c r="AC783" s="251">
        <f t="shared" si="1238"/>
        <v>2.9999999969732016E-3</v>
      </c>
      <c r="AD783" s="593">
        <v>1341270</v>
      </c>
      <c r="AE783" s="101">
        <v>1.1132E-2</v>
      </c>
      <c r="AF783" s="251">
        <f t="shared" si="1239"/>
        <v>14931.01764</v>
      </c>
      <c r="AG783" s="99"/>
      <c r="AH783" s="117">
        <v>14931.02</v>
      </c>
      <c r="AI783" s="100"/>
      <c r="AJ783" s="251">
        <f t="shared" si="1240"/>
        <v>-2.3600000004080357E-3</v>
      </c>
      <c r="AK783" s="593">
        <v>1341270</v>
      </c>
      <c r="AL783" s="99">
        <v>1.176E-2</v>
      </c>
      <c r="AM783" s="251">
        <f t="shared" si="1241"/>
        <v>15773.3352</v>
      </c>
      <c r="AN783" s="99"/>
      <c r="AO783" s="117">
        <v>15773.34</v>
      </c>
      <c r="AP783" s="100"/>
      <c r="AQ783" s="251">
        <f t="shared" si="1242"/>
        <v>-4.8000000006140908E-3</v>
      </c>
      <c r="AR783" s="151">
        <v>3625000</v>
      </c>
      <c r="AS783" s="99">
        <v>5.8799999999999998E-3</v>
      </c>
      <c r="AT783" s="251">
        <f t="shared" si="1245"/>
        <v>21315</v>
      </c>
      <c r="AU783" s="99"/>
      <c r="AV783" s="122">
        <v>21315</v>
      </c>
      <c r="AW783" s="100"/>
      <c r="AX783" s="251">
        <f t="shared" si="1246"/>
        <v>0</v>
      </c>
      <c r="AY783" s="151">
        <v>3625000</v>
      </c>
      <c r="AZ783" s="638">
        <v>6.2500000000000003E-3</v>
      </c>
      <c r="BA783" s="141">
        <f t="shared" si="1247"/>
        <v>22656.25</v>
      </c>
      <c r="BB783" s="141"/>
      <c r="BC783" s="142">
        <v>22656.25</v>
      </c>
      <c r="BD783" s="143"/>
      <c r="BE783" s="141">
        <f t="shared" si="1248"/>
        <v>0</v>
      </c>
      <c r="BF783" s="151">
        <v>3625000</v>
      </c>
      <c r="BG783" s="6">
        <v>6.6400000000000001E-3</v>
      </c>
      <c r="BH783" s="72">
        <f t="shared" si="1249"/>
        <v>24070</v>
      </c>
      <c r="BI783" s="56"/>
      <c r="BJ783" s="164">
        <v>24070</v>
      </c>
      <c r="BK783" s="165"/>
      <c r="BL783" s="75">
        <f t="shared" si="1250"/>
        <v>0</v>
      </c>
      <c r="BM783" s="151">
        <v>3625000</v>
      </c>
      <c r="BN783" s="345">
        <v>7.0759999999999998E-3</v>
      </c>
      <c r="BO783" s="72">
        <f t="shared" si="1251"/>
        <v>25650.5</v>
      </c>
      <c r="BP783" s="56"/>
      <c r="BQ783" s="164"/>
      <c r="BR783" s="147"/>
      <c r="BS783" s="75">
        <f t="shared" si="1252"/>
        <v>25650.5</v>
      </c>
      <c r="BT783" s="151">
        <v>3625000</v>
      </c>
      <c r="BU783" s="345">
        <v>7.5290000000000001E-3</v>
      </c>
      <c r="BV783" s="141">
        <f t="shared" si="1253"/>
        <v>27292.625</v>
      </c>
      <c r="BW783" s="56"/>
      <c r="BX783" s="164">
        <v>27292.625</v>
      </c>
      <c r="BY783" s="147"/>
      <c r="BZ783" s="337">
        <f t="shared" si="1254"/>
        <v>0</v>
      </c>
      <c r="CA783" s="151">
        <v>3625000</v>
      </c>
      <c r="CB783" s="345">
        <v>7.9279999999999993E-3</v>
      </c>
      <c r="CC783" s="72">
        <f t="shared" si="1255"/>
        <v>28738.999999999996</v>
      </c>
      <c r="CD783" s="56"/>
      <c r="CE783" s="164">
        <v>28739</v>
      </c>
      <c r="CF783" s="165"/>
      <c r="CG783" s="72">
        <f t="shared" si="1256"/>
        <v>0</v>
      </c>
      <c r="CH783" s="587">
        <v>6698000</v>
      </c>
      <c r="CI783" s="345">
        <v>6.3E-3</v>
      </c>
      <c r="CJ783" s="666">
        <f t="shared" si="1243"/>
        <v>42197.4</v>
      </c>
      <c r="CK783" s="585"/>
      <c r="CL783" s="485">
        <v>25650.5</v>
      </c>
      <c r="CM783" s="668"/>
      <c r="CN783" s="666">
        <f t="shared" si="1257"/>
        <v>16546.900000000001</v>
      </c>
      <c r="CO783" s="219"/>
      <c r="CP783" s="220">
        <f t="shared" si="1244"/>
        <v>42197.392739999996</v>
      </c>
      <c r="CQ783" s="585"/>
      <c r="CR783" s="56"/>
      <c r="CS783" s="228"/>
    </row>
    <row r="784" spans="1:97" s="3" customFormat="1" ht="15" customHeight="1">
      <c r="A784" s="59" t="s">
        <v>1863</v>
      </c>
      <c r="B784" s="6" t="s">
        <v>1864</v>
      </c>
      <c r="C784" s="6" t="s">
        <v>1846</v>
      </c>
      <c r="D784" s="274" t="s">
        <v>1847</v>
      </c>
      <c r="E784" s="43">
        <v>1980</v>
      </c>
      <c r="F784" s="43"/>
      <c r="G784" s="263" t="s">
        <v>1865</v>
      </c>
      <c r="H784" s="58"/>
      <c r="I784" s="593"/>
      <c r="J784" s="612"/>
      <c r="K784" s="72"/>
      <c r="L784" s="168"/>
      <c r="M784" s="73"/>
      <c r="N784" s="77"/>
      <c r="O784" s="72"/>
      <c r="P784" s="593"/>
      <c r="Q784" s="56"/>
      <c r="R784" s="168"/>
      <c r="S784" s="168"/>
      <c r="T784" s="73"/>
      <c r="U784" s="77"/>
      <c r="V784" s="574"/>
      <c r="W784" s="593"/>
      <c r="X784" s="78"/>
      <c r="Y784" s="629"/>
      <c r="Z784" s="251"/>
      <c r="AA784" s="73"/>
      <c r="AB784" s="100"/>
      <c r="AC784" s="251"/>
      <c r="AD784" s="593"/>
      <c r="AE784" s="101"/>
      <c r="AF784" s="251"/>
      <c r="AG784" s="99"/>
      <c r="AH784" s="117"/>
      <c r="AI784" s="100"/>
      <c r="AJ784" s="251"/>
      <c r="AK784" s="593"/>
      <c r="AL784" s="99"/>
      <c r="AM784" s="251"/>
      <c r="AN784" s="99"/>
      <c r="AO784" s="117"/>
      <c r="AP784" s="100"/>
      <c r="AQ784" s="251"/>
      <c r="AR784" s="151"/>
      <c r="AS784" s="99">
        <v>5.8799999999999998E-3</v>
      </c>
      <c r="AT784" s="251">
        <f t="shared" si="1245"/>
        <v>0</v>
      </c>
      <c r="AU784" s="99"/>
      <c r="AV784" s="122"/>
      <c r="AW784" s="100"/>
      <c r="AX784" s="251">
        <f t="shared" si="1246"/>
        <v>0</v>
      </c>
      <c r="AY784" s="151"/>
      <c r="AZ784" s="638">
        <v>6.2500000000000003E-3</v>
      </c>
      <c r="BA784" s="141">
        <f t="shared" si="1247"/>
        <v>0</v>
      </c>
      <c r="BB784" s="141"/>
      <c r="BC784" s="142"/>
      <c r="BD784" s="143"/>
      <c r="BE784" s="141">
        <f t="shared" si="1248"/>
        <v>0</v>
      </c>
      <c r="BF784" s="151"/>
      <c r="BG784" s="6">
        <v>6.6400000000000001E-3</v>
      </c>
      <c r="BH784" s="72">
        <f t="shared" si="1249"/>
        <v>0</v>
      </c>
      <c r="BI784" s="56"/>
      <c r="BJ784" s="164"/>
      <c r="BK784" s="165"/>
      <c r="BL784" s="75">
        <f t="shared" si="1250"/>
        <v>0</v>
      </c>
      <c r="BM784" s="151"/>
      <c r="BN784" s="345">
        <v>7.0759999999999998E-3</v>
      </c>
      <c r="BO784" s="72">
        <f t="shared" si="1251"/>
        <v>0</v>
      </c>
      <c r="BP784" s="56"/>
      <c r="BQ784" s="164"/>
      <c r="BR784" s="147"/>
      <c r="BS784" s="75">
        <f t="shared" si="1252"/>
        <v>0</v>
      </c>
      <c r="BT784" s="151"/>
      <c r="BU784" s="345">
        <v>7.5290000000000001E-3</v>
      </c>
      <c r="BV784" s="141">
        <f t="shared" si="1253"/>
        <v>0</v>
      </c>
      <c r="BW784" s="56"/>
      <c r="BX784" s="164"/>
      <c r="BY784" s="147"/>
      <c r="BZ784" s="337">
        <f t="shared" si="1254"/>
        <v>0</v>
      </c>
      <c r="CA784" s="151"/>
      <c r="CB784" s="345">
        <v>7.9279999999999993E-3</v>
      </c>
      <c r="CC784" s="72">
        <f t="shared" si="1255"/>
        <v>0</v>
      </c>
      <c r="CD784" s="56"/>
      <c r="CE784" s="164"/>
      <c r="CF784" s="165"/>
      <c r="CG784" s="72">
        <f t="shared" si="1256"/>
        <v>0</v>
      </c>
      <c r="CH784" s="587">
        <v>91000</v>
      </c>
      <c r="CI784" s="345">
        <v>6.3E-3</v>
      </c>
      <c r="CJ784" s="666">
        <f t="shared" si="1243"/>
        <v>573.29999999999995</v>
      </c>
      <c r="CK784" s="585"/>
      <c r="CL784" s="485"/>
      <c r="CM784" s="668"/>
      <c r="CN784" s="666">
        <f t="shared" si="1257"/>
        <v>573.29999999999995</v>
      </c>
      <c r="CO784" s="219"/>
      <c r="CP784" s="220">
        <f t="shared" si="1244"/>
        <v>573.29999999999995</v>
      </c>
      <c r="CQ784" s="585"/>
      <c r="CR784" s="56" t="s">
        <v>1852</v>
      </c>
      <c r="CS784" s="227" t="s">
        <v>42</v>
      </c>
    </row>
    <row r="785" spans="1:97" s="2" customFormat="1" ht="15" customHeight="1">
      <c r="A785" s="604" t="s">
        <v>1866</v>
      </c>
      <c r="B785" s="604" t="s">
        <v>1867</v>
      </c>
      <c r="C785" s="605" t="s">
        <v>1868</v>
      </c>
      <c r="D785" s="41" t="s">
        <v>1869</v>
      </c>
      <c r="E785" s="43">
        <v>210</v>
      </c>
      <c r="F785" s="43"/>
      <c r="G785" s="606" t="s">
        <v>1870</v>
      </c>
      <c r="H785" s="191"/>
      <c r="I785" s="613"/>
      <c r="J785" s="241"/>
      <c r="K785" s="72"/>
      <c r="L785" s="6"/>
      <c r="M785" s="357"/>
      <c r="N785" s="6"/>
      <c r="O785" s="75"/>
      <c r="P785" s="6"/>
      <c r="Q785" s="6"/>
      <c r="R785" s="6"/>
      <c r="S785" s="6"/>
      <c r="T785" s="357"/>
      <c r="U785" s="6"/>
      <c r="V785" s="42"/>
      <c r="W785" s="42"/>
      <c r="X785" s="42"/>
      <c r="Y785" s="247"/>
      <c r="Z785" s="99"/>
      <c r="AA785" s="357"/>
      <c r="AB785" s="99"/>
      <c r="AC785" s="102"/>
      <c r="AD785" s="101"/>
      <c r="AE785" s="101"/>
      <c r="AF785" s="99"/>
      <c r="AG785" s="99"/>
      <c r="AH785" s="357"/>
      <c r="AI785" s="99"/>
      <c r="AJ785" s="99"/>
      <c r="AK785" s="102"/>
      <c r="AL785" s="99"/>
      <c r="AM785" s="99"/>
      <c r="AN785" s="99"/>
      <c r="AO785" s="357"/>
      <c r="AP785" s="99"/>
      <c r="AQ785" s="99"/>
      <c r="AR785" s="99"/>
      <c r="AS785" s="99"/>
      <c r="AT785" s="99"/>
      <c r="AU785" s="99"/>
      <c r="AV785" s="220"/>
      <c r="AW785" s="99"/>
      <c r="AX785" s="99"/>
      <c r="AY785" s="99"/>
      <c r="AZ785" s="99"/>
      <c r="BA785" s="141"/>
      <c r="BB785" s="141"/>
      <c r="BC785" s="141"/>
      <c r="BD785" s="99"/>
      <c r="BE785" s="141"/>
      <c r="BF785" s="6"/>
      <c r="BG785" s="6"/>
      <c r="BH785" s="6"/>
      <c r="BI785" s="6"/>
      <c r="BJ785" s="72"/>
      <c r="BK785" s="72"/>
      <c r="BL785" s="6"/>
      <c r="BM785" s="6"/>
      <c r="BN785" s="6"/>
      <c r="BO785" s="6"/>
      <c r="BP785" s="6"/>
      <c r="BQ785" s="72"/>
      <c r="BR785" s="6"/>
      <c r="BS785" s="6"/>
      <c r="BT785" s="6"/>
      <c r="BU785" s="6"/>
      <c r="BV785" s="141"/>
      <c r="BW785" s="6"/>
      <c r="BX785" s="6"/>
      <c r="BY785" s="6"/>
      <c r="BZ785" s="337"/>
      <c r="CA785" s="351">
        <v>800000</v>
      </c>
      <c r="CB785" s="6"/>
      <c r="CC785" s="72"/>
      <c r="CD785" s="6"/>
      <c r="CE785" s="72"/>
      <c r="CF785" s="72"/>
      <c r="CG785" s="72"/>
      <c r="CH785" s="351">
        <v>3300000</v>
      </c>
      <c r="CI785" s="667">
        <v>1.0999999999999999E-2</v>
      </c>
      <c r="CJ785" s="585">
        <f t="shared" ref="CJ785:CJ803" si="1259">CH785*CI785</f>
        <v>36300</v>
      </c>
      <c r="CK785" s="585">
        <f t="shared" ref="CK785:CK803" si="1260">CJ785*5%</f>
        <v>1815</v>
      </c>
      <c r="CL785" s="485"/>
      <c r="CM785" s="668"/>
      <c r="CN785" s="585">
        <f t="shared" ref="CN785:CN803" si="1261">CJ785-CK785-CL785</f>
        <v>34485</v>
      </c>
      <c r="CO785" s="219"/>
      <c r="CP785" s="220">
        <f t="shared" si="1244"/>
        <v>34485</v>
      </c>
      <c r="CQ785" s="357"/>
      <c r="CR785" s="6"/>
      <c r="CS785" s="604" t="s">
        <v>1871</v>
      </c>
    </row>
    <row r="786" spans="1:97" s="2" customFormat="1" ht="15" customHeight="1">
      <c r="A786" s="604" t="s">
        <v>1872</v>
      </c>
      <c r="B786" s="604" t="s">
        <v>1873</v>
      </c>
      <c r="C786" s="605" t="s">
        <v>1868</v>
      </c>
      <c r="D786" s="41" t="s">
        <v>1869</v>
      </c>
      <c r="E786" s="43">
        <v>537</v>
      </c>
      <c r="F786" s="43"/>
      <c r="G786" s="606" t="s">
        <v>1870</v>
      </c>
      <c r="H786" s="191"/>
      <c r="I786" s="613"/>
      <c r="J786" s="241"/>
      <c r="K786" s="72"/>
      <c r="L786" s="6"/>
      <c r="M786" s="357"/>
      <c r="N786" s="6"/>
      <c r="O786" s="75"/>
      <c r="P786" s="6"/>
      <c r="Q786" s="6"/>
      <c r="R786" s="6"/>
      <c r="S786" s="6"/>
      <c r="T786" s="357"/>
      <c r="U786" s="6"/>
      <c r="V786" s="42"/>
      <c r="W786" s="42"/>
      <c r="X786" s="42"/>
      <c r="Y786" s="247"/>
      <c r="Z786" s="99"/>
      <c r="AA786" s="357"/>
      <c r="AB786" s="99"/>
      <c r="AC786" s="102"/>
      <c r="AD786" s="101"/>
      <c r="AE786" s="101"/>
      <c r="AF786" s="99"/>
      <c r="AG786" s="99"/>
      <c r="AH786" s="357"/>
      <c r="AI786" s="99"/>
      <c r="AJ786" s="99"/>
      <c r="AK786" s="102"/>
      <c r="AL786" s="99"/>
      <c r="AM786" s="99"/>
      <c r="AN786" s="99"/>
      <c r="AO786" s="357"/>
      <c r="AP786" s="99"/>
      <c r="AQ786" s="99"/>
      <c r="AR786" s="99"/>
      <c r="AS786" s="99"/>
      <c r="AT786" s="99"/>
      <c r="AU786" s="99"/>
      <c r="AV786" s="220"/>
      <c r="AW786" s="99"/>
      <c r="AX786" s="99"/>
      <c r="AY786" s="99"/>
      <c r="AZ786" s="99"/>
      <c r="BA786" s="141"/>
      <c r="BB786" s="141"/>
      <c r="BC786" s="141"/>
      <c r="BD786" s="99"/>
      <c r="BE786" s="141"/>
      <c r="BF786" s="6"/>
      <c r="BG786" s="6"/>
      <c r="BH786" s="6"/>
      <c r="BI786" s="6"/>
      <c r="BJ786" s="72"/>
      <c r="BK786" s="72"/>
      <c r="BL786" s="6"/>
      <c r="BM786" s="6"/>
      <c r="BN786" s="6"/>
      <c r="BO786" s="6"/>
      <c r="BP786" s="6"/>
      <c r="BQ786" s="72"/>
      <c r="BR786" s="6"/>
      <c r="BS786" s="6"/>
      <c r="BT786" s="6"/>
      <c r="BU786" s="6"/>
      <c r="BV786" s="141"/>
      <c r="BW786" s="6"/>
      <c r="BX786" s="6"/>
      <c r="BY786" s="6"/>
      <c r="BZ786" s="337"/>
      <c r="CA786" s="351">
        <v>1640000</v>
      </c>
      <c r="CB786" s="6"/>
      <c r="CC786" s="72"/>
      <c r="CD786" s="6"/>
      <c r="CE786" s="72"/>
      <c r="CF786" s="72"/>
      <c r="CG786" s="72"/>
      <c r="CH786" s="351">
        <v>2600000</v>
      </c>
      <c r="CI786" s="667">
        <v>1.0999999999999999E-2</v>
      </c>
      <c r="CJ786" s="585">
        <f t="shared" si="1259"/>
        <v>28600</v>
      </c>
      <c r="CK786" s="585">
        <f t="shared" si="1260"/>
        <v>1430</v>
      </c>
      <c r="CL786" s="485"/>
      <c r="CM786" s="668"/>
      <c r="CN786" s="585">
        <f t="shared" si="1261"/>
        <v>27170</v>
      </c>
      <c r="CO786" s="219"/>
      <c r="CP786" s="220">
        <f t="shared" si="1244"/>
        <v>27170</v>
      </c>
      <c r="CQ786" s="357"/>
      <c r="CR786" s="6"/>
      <c r="CS786" s="604" t="s">
        <v>1874</v>
      </c>
    </row>
    <row r="787" spans="1:97" s="3" customFormat="1" ht="15" customHeight="1">
      <c r="A787" s="605" t="s">
        <v>1875</v>
      </c>
      <c r="B787" s="605" t="s">
        <v>1876</v>
      </c>
      <c r="C787" s="605" t="s">
        <v>1868</v>
      </c>
      <c r="D787" s="274" t="s">
        <v>1869</v>
      </c>
      <c r="E787" s="43">
        <v>689</v>
      </c>
      <c r="F787" s="43"/>
      <c r="G787" s="606" t="s">
        <v>45</v>
      </c>
      <c r="H787" s="191">
        <v>604063</v>
      </c>
      <c r="I787" s="593">
        <v>738000</v>
      </c>
      <c r="J787" s="243">
        <v>0.02</v>
      </c>
      <c r="K787" s="72">
        <f>I787*J787</f>
        <v>14760</v>
      </c>
      <c r="L787" s="168">
        <f>K787*20%</f>
        <v>2952</v>
      </c>
      <c r="M787" s="73">
        <v>11808</v>
      </c>
      <c r="N787" s="77">
        <v>11808</v>
      </c>
      <c r="O787" s="75">
        <f>K787-L787-M787</f>
        <v>0</v>
      </c>
      <c r="P787" s="593">
        <v>738000</v>
      </c>
      <c r="Q787" s="56">
        <v>2.1999999999999999E-2</v>
      </c>
      <c r="R787" s="168">
        <f>P787*Q787</f>
        <v>16235.999999999998</v>
      </c>
      <c r="S787" s="56">
        <f>R787*20%</f>
        <v>3247.2</v>
      </c>
      <c r="T787" s="73">
        <v>12988.8</v>
      </c>
      <c r="U787" s="77">
        <v>12988.8</v>
      </c>
      <c r="V787" s="574">
        <f>R787-S787-T787</f>
        <v>0</v>
      </c>
      <c r="W787" s="593">
        <v>738000</v>
      </c>
      <c r="X787" s="78">
        <v>2.4E-2</v>
      </c>
      <c r="Y787" s="577">
        <f>W787*X787</f>
        <v>17712</v>
      </c>
      <c r="Z787" s="251">
        <f>Y787*20%</f>
        <v>3542.4</v>
      </c>
      <c r="AA787" s="73">
        <v>14169.6</v>
      </c>
      <c r="AB787" s="100">
        <v>14169.6</v>
      </c>
      <c r="AC787" s="251">
        <f>Y787-Z787-AA787</f>
        <v>0</v>
      </c>
      <c r="AD787" s="593">
        <v>738000</v>
      </c>
      <c r="AE787" s="101">
        <v>2.5499999999999998E-2</v>
      </c>
      <c r="AF787" s="251">
        <f>AD787*AE787</f>
        <v>18819</v>
      </c>
      <c r="AG787" s="251">
        <f>AF787*20%</f>
        <v>3763.8</v>
      </c>
      <c r="AH787" s="117">
        <v>15055.2</v>
      </c>
      <c r="AI787" s="100">
        <v>15055.2</v>
      </c>
      <c r="AJ787" s="251">
        <f>AF787-AG787-AH787</f>
        <v>0</v>
      </c>
      <c r="AK787" s="593">
        <v>738000</v>
      </c>
      <c r="AL787" s="99">
        <v>2.75E-2</v>
      </c>
      <c r="AM787" s="251">
        <f>AK787*AL787</f>
        <v>20295</v>
      </c>
      <c r="AN787" s="251">
        <f>AM787*20%</f>
        <v>4059</v>
      </c>
      <c r="AO787" s="117">
        <v>16236</v>
      </c>
      <c r="AP787" s="414">
        <v>16236</v>
      </c>
      <c r="AQ787" s="251">
        <f>AM787-AN787-AO787</f>
        <v>0</v>
      </c>
      <c r="AR787" s="151">
        <v>1870000</v>
      </c>
      <c r="AS787" s="99">
        <v>1.2E-2</v>
      </c>
      <c r="AT787" s="251">
        <f>AR787*AS787</f>
        <v>22440</v>
      </c>
      <c r="AU787" s="251">
        <f>AT787*10%</f>
        <v>2244</v>
      </c>
      <c r="AV787" s="122">
        <v>20196</v>
      </c>
      <c r="AW787" s="414">
        <v>20196</v>
      </c>
      <c r="AX787" s="251">
        <f>AT787-AU787-AV787</f>
        <v>0</v>
      </c>
      <c r="AY787" s="151">
        <v>1870000</v>
      </c>
      <c r="AZ787" s="99">
        <v>1.32E-2</v>
      </c>
      <c r="BA787" s="141">
        <f>AY787*AZ787</f>
        <v>24684</v>
      </c>
      <c r="BB787" s="141">
        <f>BA787*10%</f>
        <v>2468.4</v>
      </c>
      <c r="BC787" s="142">
        <v>22215.599999999999</v>
      </c>
      <c r="BD787" s="143">
        <v>22215.599999999999</v>
      </c>
      <c r="BE787" s="141">
        <f>BA787-BB787-BC787</f>
        <v>0</v>
      </c>
      <c r="BF787" s="151">
        <v>1870000</v>
      </c>
      <c r="BG787" s="56">
        <v>1.41E-2</v>
      </c>
      <c r="BH787" s="168">
        <f>BF787*BG787</f>
        <v>26367</v>
      </c>
      <c r="BI787" s="166">
        <f>BH787*10%</f>
        <v>2636.7000000000003</v>
      </c>
      <c r="BJ787" s="164">
        <v>23730.3</v>
      </c>
      <c r="BK787" s="165"/>
      <c r="BL787" s="166">
        <f>BH787-BI787-BJ787</f>
        <v>0</v>
      </c>
      <c r="BM787" s="151">
        <v>1870000</v>
      </c>
      <c r="BN787" s="56">
        <v>1.49E-2</v>
      </c>
      <c r="BO787" s="168">
        <f>BM787*BN787</f>
        <v>27863</v>
      </c>
      <c r="BP787" s="166">
        <f>BO787*10%</f>
        <v>2786.3</v>
      </c>
      <c r="BQ787" s="164">
        <v>25076.7</v>
      </c>
      <c r="BR787" s="147"/>
      <c r="BS787" s="166">
        <f>BO787-BP787-BQ787</f>
        <v>0</v>
      </c>
      <c r="BT787" s="151">
        <v>1870000</v>
      </c>
      <c r="BU787" s="56">
        <v>1.5939999999999999E-2</v>
      </c>
      <c r="BV787" s="194">
        <f>BT787*BU787</f>
        <v>29807.8</v>
      </c>
      <c r="BW787" s="166">
        <f>BV787*5%</f>
        <v>1490.39</v>
      </c>
      <c r="BX787" s="164">
        <v>28317.41</v>
      </c>
      <c r="BY787" s="147"/>
      <c r="BZ787" s="190">
        <f>BV787-BW787-BX787</f>
        <v>0</v>
      </c>
      <c r="CA787" s="351">
        <v>1870000</v>
      </c>
      <c r="CB787" s="6">
        <v>1.6889999999999999E-2</v>
      </c>
      <c r="CC787" s="168">
        <f>CA787*CB787</f>
        <v>31584.3</v>
      </c>
      <c r="CD787" s="166">
        <f>CC787*5%</f>
        <v>1579.2150000000001</v>
      </c>
      <c r="CE787" s="164">
        <v>30005.084999999999</v>
      </c>
      <c r="CF787" s="165">
        <v>30005.09</v>
      </c>
      <c r="CG787" s="168">
        <f>CC787-CD787-CE787</f>
        <v>0</v>
      </c>
      <c r="CH787" s="587">
        <v>2900000</v>
      </c>
      <c r="CI787" s="667">
        <v>1.0999999999999999E-2</v>
      </c>
      <c r="CJ787" s="585">
        <f t="shared" si="1259"/>
        <v>31899.999999999996</v>
      </c>
      <c r="CK787" s="585">
        <f t="shared" si="1260"/>
        <v>1595</v>
      </c>
      <c r="CL787" s="485"/>
      <c r="CM787" s="668"/>
      <c r="CN787" s="585">
        <f t="shared" si="1261"/>
        <v>30304.999999999996</v>
      </c>
      <c r="CO787" s="219"/>
      <c r="CP787" s="220">
        <f t="shared" si="1244"/>
        <v>30304.999999999996</v>
      </c>
      <c r="CQ787" s="585">
        <v>0</v>
      </c>
      <c r="CR787" s="56"/>
    </row>
    <row r="788" spans="1:97" s="3" customFormat="1" ht="15" customHeight="1">
      <c r="A788" s="604" t="s">
        <v>1877</v>
      </c>
      <c r="B788" s="604" t="s">
        <v>1878</v>
      </c>
      <c r="C788" s="605" t="s">
        <v>1879</v>
      </c>
      <c r="D788" s="41" t="s">
        <v>1869</v>
      </c>
      <c r="E788" s="43">
        <v>122</v>
      </c>
      <c r="F788" s="43"/>
      <c r="G788" s="607" t="s">
        <v>1880</v>
      </c>
      <c r="H788" s="191"/>
      <c r="I788" s="593"/>
      <c r="J788" s="243"/>
      <c r="K788" s="72"/>
      <c r="L788" s="168"/>
      <c r="M788" s="73"/>
      <c r="N788" s="77"/>
      <c r="O788" s="75"/>
      <c r="P788" s="593"/>
      <c r="Q788" s="56"/>
      <c r="R788" s="168"/>
      <c r="S788" s="56"/>
      <c r="T788" s="73"/>
      <c r="U788" s="77"/>
      <c r="V788" s="574"/>
      <c r="W788" s="593"/>
      <c r="X788" s="78"/>
      <c r="Y788" s="577"/>
      <c r="Z788" s="251"/>
      <c r="AA788" s="73"/>
      <c r="AB788" s="100"/>
      <c r="AC788" s="251"/>
      <c r="AD788" s="593"/>
      <c r="AE788" s="101"/>
      <c r="AF788" s="251"/>
      <c r="AG788" s="251"/>
      <c r="AH788" s="117"/>
      <c r="AI788" s="100"/>
      <c r="AJ788" s="251"/>
      <c r="AK788" s="593"/>
      <c r="AL788" s="99"/>
      <c r="AM788" s="251"/>
      <c r="AN788" s="251"/>
      <c r="AO788" s="117"/>
      <c r="AP788" s="414"/>
      <c r="AQ788" s="251"/>
      <c r="AR788" s="151"/>
      <c r="AS788" s="99"/>
      <c r="AT788" s="251"/>
      <c r="AU788" s="251"/>
      <c r="AV788" s="122"/>
      <c r="AW788" s="414"/>
      <c r="AX788" s="251"/>
      <c r="AY788" s="151"/>
      <c r="AZ788" s="99"/>
      <c r="BA788" s="141"/>
      <c r="BB788" s="141"/>
      <c r="BC788" s="142"/>
      <c r="BD788" s="143"/>
      <c r="BE788" s="141"/>
      <c r="BF788" s="151"/>
      <c r="BG788" s="56"/>
      <c r="BH788" s="168"/>
      <c r="BI788" s="166"/>
      <c r="BJ788" s="164"/>
      <c r="BK788" s="165"/>
      <c r="BL788" s="166"/>
      <c r="BM788" s="151"/>
      <c r="BN788" s="56"/>
      <c r="BO788" s="168"/>
      <c r="BP788" s="166"/>
      <c r="BQ788" s="164"/>
      <c r="BR788" s="147"/>
      <c r="BS788" s="166"/>
      <c r="BT788" s="151"/>
      <c r="BU788" s="56"/>
      <c r="BV788" s="194"/>
      <c r="BW788" s="166"/>
      <c r="BX788" s="164"/>
      <c r="BY788" s="147"/>
      <c r="BZ788" s="190"/>
      <c r="CA788" s="351">
        <v>50000</v>
      </c>
      <c r="CB788" s="6"/>
      <c r="CC788" s="168"/>
      <c r="CD788" s="166"/>
      <c r="CE788" s="164"/>
      <c r="CF788" s="165"/>
      <c r="CG788" s="168"/>
      <c r="CH788" s="587">
        <v>150000</v>
      </c>
      <c r="CI788" s="667">
        <v>1.0999999999999999E-2</v>
      </c>
      <c r="CJ788" s="585">
        <f t="shared" si="1259"/>
        <v>1650</v>
      </c>
      <c r="CK788" s="585">
        <f t="shared" si="1260"/>
        <v>82.5</v>
      </c>
      <c r="CL788" s="485"/>
      <c r="CM788" s="668"/>
      <c r="CN788" s="585">
        <f t="shared" si="1261"/>
        <v>1567.5</v>
      </c>
      <c r="CO788" s="219"/>
      <c r="CP788" s="220">
        <f t="shared" si="1244"/>
        <v>1567.5</v>
      </c>
      <c r="CQ788" s="585"/>
      <c r="CR788" s="56"/>
      <c r="CS788" s="604" t="s">
        <v>1871</v>
      </c>
    </row>
    <row r="789" spans="1:97" s="3" customFormat="1" ht="15" customHeight="1">
      <c r="A789" s="604" t="s">
        <v>1881</v>
      </c>
      <c r="B789" s="604" t="s">
        <v>1882</v>
      </c>
      <c r="C789" s="605" t="s">
        <v>1883</v>
      </c>
      <c r="D789" s="41" t="s">
        <v>1869</v>
      </c>
      <c r="E789" s="43" t="s">
        <v>1534</v>
      </c>
      <c r="F789" s="56"/>
      <c r="G789" s="608"/>
      <c r="H789" s="191"/>
      <c r="I789" s="593"/>
      <c r="J789" s="243"/>
      <c r="K789" s="72"/>
      <c r="L789" s="168"/>
      <c r="M789" s="73"/>
      <c r="N789" s="77"/>
      <c r="O789" s="75"/>
      <c r="P789" s="593"/>
      <c r="Q789" s="56"/>
      <c r="R789" s="168"/>
      <c r="S789" s="56"/>
      <c r="T789" s="73"/>
      <c r="U789" s="77"/>
      <c r="V789" s="574"/>
      <c r="W789" s="593"/>
      <c r="X789" s="78"/>
      <c r="Y789" s="577"/>
      <c r="Z789" s="251"/>
      <c r="AA789" s="73"/>
      <c r="AB789" s="100"/>
      <c r="AC789" s="251"/>
      <c r="AD789" s="593"/>
      <c r="AE789" s="101"/>
      <c r="AF789" s="251"/>
      <c r="AG789" s="251"/>
      <c r="AH789" s="117"/>
      <c r="AI789" s="100"/>
      <c r="AJ789" s="251"/>
      <c r="AK789" s="593"/>
      <c r="AL789" s="99"/>
      <c r="AM789" s="251"/>
      <c r="AN789" s="251"/>
      <c r="AO789" s="117"/>
      <c r="AP789" s="414"/>
      <c r="AQ789" s="251"/>
      <c r="AR789" s="151"/>
      <c r="AS789" s="99"/>
      <c r="AT789" s="251"/>
      <c r="AU789" s="251"/>
      <c r="AV789" s="122"/>
      <c r="AW789" s="414"/>
      <c r="AX789" s="251"/>
      <c r="AY789" s="151"/>
      <c r="AZ789" s="99"/>
      <c r="BA789" s="141"/>
      <c r="BB789" s="141"/>
      <c r="BC789" s="142"/>
      <c r="BD789" s="143"/>
      <c r="BE789" s="141"/>
      <c r="BF789" s="151"/>
      <c r="BG789" s="56"/>
      <c r="BH789" s="168"/>
      <c r="BI789" s="166"/>
      <c r="BJ789" s="164"/>
      <c r="BK789" s="165"/>
      <c r="BL789" s="166"/>
      <c r="BM789" s="151"/>
      <c r="BN789" s="56"/>
      <c r="BO789" s="168"/>
      <c r="BP789" s="166"/>
      <c r="BQ789" s="164"/>
      <c r="BR789" s="147"/>
      <c r="BS789" s="166"/>
      <c r="BT789" s="151"/>
      <c r="BU789" s="56"/>
      <c r="BV789" s="194"/>
      <c r="BW789" s="166"/>
      <c r="BX789" s="164"/>
      <c r="BY789" s="147"/>
      <c r="BZ789" s="190"/>
      <c r="CA789" s="351"/>
      <c r="CB789" s="6"/>
      <c r="CC789" s="168"/>
      <c r="CD789" s="166"/>
      <c r="CE789" s="164"/>
      <c r="CF789" s="165"/>
      <c r="CG789" s="168"/>
      <c r="CH789" s="587"/>
      <c r="CI789" s="667">
        <v>1.0999999999999999E-2</v>
      </c>
      <c r="CJ789" s="585">
        <f t="shared" si="1259"/>
        <v>0</v>
      </c>
      <c r="CK789" s="585">
        <f t="shared" si="1260"/>
        <v>0</v>
      </c>
      <c r="CL789" s="485"/>
      <c r="CM789" s="668"/>
      <c r="CN789" s="585">
        <f t="shared" si="1261"/>
        <v>0</v>
      </c>
      <c r="CO789" s="219"/>
      <c r="CP789" s="220">
        <f t="shared" si="1244"/>
        <v>0</v>
      </c>
      <c r="CQ789" s="585"/>
      <c r="CR789" s="56"/>
      <c r="CS789" s="3" t="s">
        <v>42</v>
      </c>
    </row>
    <row r="790" spans="1:97" s="3" customFormat="1" ht="15" customHeight="1">
      <c r="A790" s="605" t="s">
        <v>1884</v>
      </c>
      <c r="B790" s="605" t="s">
        <v>1885</v>
      </c>
      <c r="C790" s="605" t="s">
        <v>1883</v>
      </c>
      <c r="D790" s="274" t="s">
        <v>1869</v>
      </c>
      <c r="E790" s="43">
        <v>19</v>
      </c>
      <c r="F790" s="43"/>
      <c r="G790" s="606" t="s">
        <v>45</v>
      </c>
      <c r="H790" s="191">
        <v>612203</v>
      </c>
      <c r="I790" s="593">
        <v>108000</v>
      </c>
      <c r="J790" s="243">
        <v>0.02</v>
      </c>
      <c r="K790" s="72">
        <f t="shared" ref="K790:K796" si="1262">I790*J790</f>
        <v>2160</v>
      </c>
      <c r="L790" s="168">
        <f t="shared" ref="L790:L796" si="1263">K790*20%</f>
        <v>432</v>
      </c>
      <c r="M790" s="73">
        <v>1728</v>
      </c>
      <c r="N790" s="77"/>
      <c r="O790" s="75">
        <f t="shared" ref="O790:O796" si="1264">K790-L790-M790</f>
        <v>0</v>
      </c>
      <c r="P790" s="593">
        <v>108000</v>
      </c>
      <c r="Q790" s="56">
        <v>2.1999999999999999E-2</v>
      </c>
      <c r="R790" s="168">
        <f t="shared" ref="R790:R796" si="1265">P790*Q790</f>
        <v>2376</v>
      </c>
      <c r="S790" s="56">
        <f t="shared" ref="S790:S796" si="1266">R790*20%</f>
        <v>475.20000000000005</v>
      </c>
      <c r="T790" s="73">
        <v>1900.8</v>
      </c>
      <c r="U790" s="77"/>
      <c r="V790" s="574">
        <f t="shared" ref="V790:V796" si="1267">R790-S790-T790</f>
        <v>0</v>
      </c>
      <c r="W790" s="593">
        <v>108000</v>
      </c>
      <c r="X790" s="78">
        <v>2.4E-2</v>
      </c>
      <c r="Y790" s="577">
        <f t="shared" ref="Y790:Y796" si="1268">W790*X790</f>
        <v>2592</v>
      </c>
      <c r="Z790" s="251">
        <f t="shared" ref="Z790:Z796" si="1269">Y790*20%</f>
        <v>518.4</v>
      </c>
      <c r="AA790" s="73">
        <v>2073.6</v>
      </c>
      <c r="AB790" s="100">
        <v>2073.6</v>
      </c>
      <c r="AC790" s="251">
        <f t="shared" ref="AC790:AC796" si="1270">Y790-Z790-AA790</f>
        <v>0</v>
      </c>
      <c r="AD790" s="593">
        <v>108000</v>
      </c>
      <c r="AE790" s="101">
        <v>2.5499999999999998E-2</v>
      </c>
      <c r="AF790" s="251">
        <f t="shared" ref="AF790:AF796" si="1271">AD790*AE790</f>
        <v>2754</v>
      </c>
      <c r="AG790" s="251">
        <f t="shared" ref="AG790:AG796" si="1272">AF790*20%</f>
        <v>550.80000000000007</v>
      </c>
      <c r="AH790" s="117">
        <v>2203.1999999999998</v>
      </c>
      <c r="AI790" s="100">
        <v>2203.1999999999998</v>
      </c>
      <c r="AJ790" s="251">
        <f t="shared" ref="AJ790:AJ796" si="1273">AF790-AG790-AH790</f>
        <v>0</v>
      </c>
      <c r="AK790" s="593">
        <v>108000</v>
      </c>
      <c r="AL790" s="99">
        <v>2.75E-2</v>
      </c>
      <c r="AM790" s="251">
        <f t="shared" ref="AM790:AM796" si="1274">AK790*AL790</f>
        <v>2970</v>
      </c>
      <c r="AN790" s="251">
        <f t="shared" ref="AN790:AN796" si="1275">AM790*20%</f>
        <v>594</v>
      </c>
      <c r="AO790" s="117">
        <v>2376</v>
      </c>
      <c r="AP790" s="414">
        <v>2376</v>
      </c>
      <c r="AQ790" s="251">
        <f t="shared" ref="AQ790:AQ796" si="1276">AM790-AN790-AO790</f>
        <v>0</v>
      </c>
      <c r="AR790" s="151">
        <v>840000</v>
      </c>
      <c r="AS790" s="99">
        <v>1.2E-2</v>
      </c>
      <c r="AT790" s="251">
        <f t="shared" ref="AT790:AT796" si="1277">AR790*AS790</f>
        <v>10080</v>
      </c>
      <c r="AU790" s="251">
        <f t="shared" ref="AU790:AU796" si="1278">AT790*10%</f>
        <v>1008</v>
      </c>
      <c r="AV790" s="122">
        <v>9072</v>
      </c>
      <c r="AW790" s="414">
        <v>9072</v>
      </c>
      <c r="AX790" s="251">
        <f t="shared" ref="AX790:AX796" si="1279">AT790-AU790-AV790</f>
        <v>0</v>
      </c>
      <c r="AY790" s="151">
        <v>840000</v>
      </c>
      <c r="AZ790" s="99">
        <v>1.32E-2</v>
      </c>
      <c r="BA790" s="141">
        <f t="shared" ref="BA790:BA796" si="1280">AY790*AZ790</f>
        <v>11088</v>
      </c>
      <c r="BB790" s="141">
        <f t="shared" ref="BB790:BB796" si="1281">BA790*10%</f>
        <v>1108.8</v>
      </c>
      <c r="BC790" s="142">
        <v>9979.2000000000007</v>
      </c>
      <c r="BD790" s="143">
        <v>9979.2000000000007</v>
      </c>
      <c r="BE790" s="141">
        <f t="shared" ref="BE790:BE796" si="1282">BA790-BB790-BC790</f>
        <v>0</v>
      </c>
      <c r="BF790" s="151">
        <v>840000</v>
      </c>
      <c r="BG790" s="56">
        <v>1.41E-2</v>
      </c>
      <c r="BH790" s="168">
        <f t="shared" ref="BH790:BH796" si="1283">BF790*BG790</f>
        <v>11844</v>
      </c>
      <c r="BI790" s="166">
        <f t="shared" ref="BI790:BI796" si="1284">BH790*10%</f>
        <v>1184.4000000000001</v>
      </c>
      <c r="BJ790" s="164">
        <v>10659.6</v>
      </c>
      <c r="BK790" s="165"/>
      <c r="BL790" s="166">
        <f t="shared" ref="BL790:BL796" si="1285">BH790-BI790-BJ790</f>
        <v>0</v>
      </c>
      <c r="BM790" s="151">
        <v>840000</v>
      </c>
      <c r="BN790" s="56">
        <v>1.49E-2</v>
      </c>
      <c r="BO790" s="168">
        <f t="shared" ref="BO790:BO796" si="1286">BM790*BN790</f>
        <v>12516</v>
      </c>
      <c r="BP790" s="166">
        <f t="shared" ref="BP790:BP796" si="1287">BO790*10%</f>
        <v>1251.6000000000001</v>
      </c>
      <c r="BQ790" s="164">
        <v>11264.4</v>
      </c>
      <c r="BR790" s="147"/>
      <c r="BS790" s="166">
        <f t="shared" ref="BS790:BS796" si="1288">BO790-BP790-BQ790</f>
        <v>0</v>
      </c>
      <c r="BT790" s="151">
        <v>840000</v>
      </c>
      <c r="BU790" s="56">
        <v>1.5939999999999999E-2</v>
      </c>
      <c r="BV790" s="194">
        <f t="shared" ref="BV790:BV796" si="1289">BT790*BU790</f>
        <v>13389.599999999999</v>
      </c>
      <c r="BW790" s="166">
        <f t="shared" ref="BW790:BW796" si="1290">BV790*5%</f>
        <v>669.48</v>
      </c>
      <c r="BX790" s="164">
        <v>12720.12</v>
      </c>
      <c r="BY790" s="147"/>
      <c r="BZ790" s="190">
        <f t="shared" ref="BZ790:BZ796" si="1291">BV790-BW790-BX790</f>
        <v>0</v>
      </c>
      <c r="CA790" s="351">
        <v>840000</v>
      </c>
      <c r="CB790" s="6">
        <v>1.6889999999999999E-2</v>
      </c>
      <c r="CC790" s="168">
        <f t="shared" ref="CC790:CC796" si="1292">CA790*CB790</f>
        <v>14187.599999999999</v>
      </c>
      <c r="CD790" s="166">
        <f t="shared" ref="CD790:CD796" si="1293">CC790*5%</f>
        <v>709.38</v>
      </c>
      <c r="CE790" s="164">
        <v>13478.22</v>
      </c>
      <c r="CF790" s="165">
        <v>13478.22</v>
      </c>
      <c r="CG790" s="168">
        <f t="shared" ref="CG790:CG796" si="1294">CC790-CD790-CE790</f>
        <v>0</v>
      </c>
      <c r="CH790" s="587">
        <v>440000</v>
      </c>
      <c r="CI790" s="667">
        <v>1.0999999999999999E-2</v>
      </c>
      <c r="CJ790" s="585">
        <f t="shared" si="1259"/>
        <v>4840</v>
      </c>
      <c r="CK790" s="585">
        <f t="shared" si="1260"/>
        <v>242</v>
      </c>
      <c r="CL790" s="485"/>
      <c r="CM790" s="668"/>
      <c r="CN790" s="585">
        <f t="shared" si="1261"/>
        <v>4598</v>
      </c>
      <c r="CO790" s="219"/>
      <c r="CP790" s="220">
        <f t="shared" si="1244"/>
        <v>4598</v>
      </c>
      <c r="CQ790" s="585">
        <v>0</v>
      </c>
      <c r="CR790" s="56"/>
    </row>
    <row r="791" spans="1:97" s="3" customFormat="1" ht="15" customHeight="1">
      <c r="A791" s="605" t="s">
        <v>1886</v>
      </c>
      <c r="B791" s="605" t="s">
        <v>1887</v>
      </c>
      <c r="C791" s="605" t="s">
        <v>1883</v>
      </c>
      <c r="D791" s="274" t="s">
        <v>1869</v>
      </c>
      <c r="E791" s="43">
        <v>72</v>
      </c>
      <c r="F791" s="43"/>
      <c r="G791" s="606" t="s">
        <v>1888</v>
      </c>
      <c r="H791" s="191">
        <v>600977</v>
      </c>
      <c r="I791" s="593">
        <v>598200</v>
      </c>
      <c r="J791" s="243">
        <v>0.02</v>
      </c>
      <c r="K791" s="72">
        <f t="shared" si="1262"/>
        <v>11964</v>
      </c>
      <c r="L791" s="168">
        <f t="shared" si="1263"/>
        <v>2392.8000000000002</v>
      </c>
      <c r="M791" s="73">
        <v>9571.2000000000007</v>
      </c>
      <c r="N791" s="77"/>
      <c r="O791" s="75">
        <f t="shared" si="1264"/>
        <v>0</v>
      </c>
      <c r="P791" s="593">
        <v>598200</v>
      </c>
      <c r="Q791" s="56">
        <v>2.1999999999999999E-2</v>
      </c>
      <c r="R791" s="168">
        <f t="shared" si="1265"/>
        <v>13160.4</v>
      </c>
      <c r="S791" s="56">
        <f t="shared" si="1266"/>
        <v>2632.08</v>
      </c>
      <c r="T791" s="73">
        <v>10528.32</v>
      </c>
      <c r="U791" s="77"/>
      <c r="V791" s="574">
        <f t="shared" si="1267"/>
        <v>0</v>
      </c>
      <c r="W791" s="593">
        <v>598200</v>
      </c>
      <c r="X791" s="78">
        <v>2.4E-2</v>
      </c>
      <c r="Y791" s="577">
        <f t="shared" si="1268"/>
        <v>14356.800000000001</v>
      </c>
      <c r="Z791" s="251">
        <f t="shared" si="1269"/>
        <v>2871.3600000000006</v>
      </c>
      <c r="AA791" s="73">
        <v>11485.44</v>
      </c>
      <c r="AB791" s="100"/>
      <c r="AC791" s="251">
        <f t="shared" si="1270"/>
        <v>0</v>
      </c>
      <c r="AD791" s="593">
        <v>598200</v>
      </c>
      <c r="AE791" s="101">
        <v>2.5499999999999998E-2</v>
      </c>
      <c r="AF791" s="251">
        <f t="shared" si="1271"/>
        <v>15254.099999999999</v>
      </c>
      <c r="AG791" s="251">
        <f t="shared" si="1272"/>
        <v>3050.8199999999997</v>
      </c>
      <c r="AH791" s="117">
        <v>12203.28</v>
      </c>
      <c r="AI791" s="100"/>
      <c r="AJ791" s="251">
        <f t="shared" si="1273"/>
        <v>0</v>
      </c>
      <c r="AK791" s="593">
        <v>598200</v>
      </c>
      <c r="AL791" s="99">
        <v>2.75E-2</v>
      </c>
      <c r="AM791" s="251">
        <f t="shared" si="1274"/>
        <v>16450.5</v>
      </c>
      <c r="AN791" s="251">
        <f t="shared" si="1275"/>
        <v>3290.1000000000004</v>
      </c>
      <c r="AO791" s="117">
        <v>13160.4</v>
      </c>
      <c r="AP791" s="414"/>
      <c r="AQ791" s="251">
        <f t="shared" si="1276"/>
        <v>0</v>
      </c>
      <c r="AR791" s="151">
        <v>1050000</v>
      </c>
      <c r="AS791" s="99">
        <v>1.2E-2</v>
      </c>
      <c r="AT791" s="251">
        <f t="shared" si="1277"/>
        <v>12600</v>
      </c>
      <c r="AU791" s="251">
        <f t="shared" si="1278"/>
        <v>1260</v>
      </c>
      <c r="AV791" s="122">
        <v>11340</v>
      </c>
      <c r="AW791" s="414"/>
      <c r="AX791" s="251">
        <f t="shared" si="1279"/>
        <v>0</v>
      </c>
      <c r="AY791" s="151">
        <v>1050000</v>
      </c>
      <c r="AZ791" s="99">
        <v>1.32E-2</v>
      </c>
      <c r="BA791" s="141">
        <f t="shared" si="1280"/>
        <v>13860</v>
      </c>
      <c r="BB791" s="141">
        <f t="shared" si="1281"/>
        <v>1386</v>
      </c>
      <c r="BC791" s="142">
        <v>12474</v>
      </c>
      <c r="BD791" s="143"/>
      <c r="BE791" s="141">
        <f t="shared" si="1282"/>
        <v>0</v>
      </c>
      <c r="BF791" s="151">
        <v>1050000</v>
      </c>
      <c r="BG791" s="56">
        <v>1.41E-2</v>
      </c>
      <c r="BH791" s="168">
        <f t="shared" si="1283"/>
        <v>14805</v>
      </c>
      <c r="BI791" s="166">
        <f t="shared" si="1284"/>
        <v>1480.5</v>
      </c>
      <c r="BJ791" s="164">
        <v>13324.5</v>
      </c>
      <c r="BK791" s="165"/>
      <c r="BL791" s="166">
        <f t="shared" si="1285"/>
        <v>0</v>
      </c>
      <c r="BM791" s="151">
        <v>1050000</v>
      </c>
      <c r="BN791" s="56">
        <v>1.49E-2</v>
      </c>
      <c r="BO791" s="168">
        <f t="shared" si="1286"/>
        <v>15645</v>
      </c>
      <c r="BP791" s="166">
        <f t="shared" si="1287"/>
        <v>1564.5</v>
      </c>
      <c r="BQ791" s="164">
        <v>14080.5</v>
      </c>
      <c r="BR791" s="147"/>
      <c r="BS791" s="166">
        <f t="shared" si="1288"/>
        <v>0</v>
      </c>
      <c r="BT791" s="151">
        <v>1050000</v>
      </c>
      <c r="BU791" s="56">
        <v>1.5939999999999999E-2</v>
      </c>
      <c r="BV791" s="194">
        <f t="shared" si="1289"/>
        <v>16737</v>
      </c>
      <c r="BW791" s="166">
        <f t="shared" si="1290"/>
        <v>836.85</v>
      </c>
      <c r="BX791" s="164">
        <v>15900.15</v>
      </c>
      <c r="BY791" s="147"/>
      <c r="BZ791" s="190">
        <f t="shared" si="1291"/>
        <v>0</v>
      </c>
      <c r="CA791" s="351">
        <v>1050000</v>
      </c>
      <c r="CB791" s="6">
        <v>1.6889999999999999E-2</v>
      </c>
      <c r="CC791" s="168">
        <f t="shared" si="1292"/>
        <v>17734.5</v>
      </c>
      <c r="CD791" s="166">
        <f t="shared" si="1293"/>
        <v>886.72500000000002</v>
      </c>
      <c r="CE791" s="164">
        <v>16847.775000000001</v>
      </c>
      <c r="CF791" s="165">
        <v>16847.78</v>
      </c>
      <c r="CG791" s="168">
        <f t="shared" si="1294"/>
        <v>0</v>
      </c>
      <c r="CH791" s="587">
        <v>2800000</v>
      </c>
      <c r="CI791" s="667">
        <v>1.0999999999999999E-2</v>
      </c>
      <c r="CJ791" s="585">
        <f t="shared" si="1259"/>
        <v>30800</v>
      </c>
      <c r="CK791" s="585">
        <f t="shared" si="1260"/>
        <v>1540</v>
      </c>
      <c r="CL791" s="485"/>
      <c r="CM791" s="668"/>
      <c r="CN791" s="585">
        <f t="shared" si="1261"/>
        <v>29260</v>
      </c>
      <c r="CO791" s="219"/>
      <c r="CP791" s="220">
        <f t="shared" si="1244"/>
        <v>29260</v>
      </c>
      <c r="CQ791" s="585">
        <v>0</v>
      </c>
      <c r="CR791" s="56"/>
      <c r="CS791" s="228"/>
    </row>
    <row r="792" spans="1:97" s="3" customFormat="1" ht="15" customHeight="1">
      <c r="A792" s="605" t="s">
        <v>1889</v>
      </c>
      <c r="B792" s="605" t="s">
        <v>1890</v>
      </c>
      <c r="C792" s="605" t="s">
        <v>1883</v>
      </c>
      <c r="D792" s="274" t="s">
        <v>1869</v>
      </c>
      <c r="E792" s="43">
        <v>168</v>
      </c>
      <c r="F792" s="43"/>
      <c r="G792" s="606" t="s">
        <v>45</v>
      </c>
      <c r="H792" s="191">
        <v>612177</v>
      </c>
      <c r="I792" s="593">
        <v>189800</v>
      </c>
      <c r="J792" s="243">
        <v>0.02</v>
      </c>
      <c r="K792" s="72">
        <f t="shared" si="1262"/>
        <v>3796</v>
      </c>
      <c r="L792" s="168">
        <f t="shared" si="1263"/>
        <v>759.2</v>
      </c>
      <c r="M792" s="73">
        <v>3036.8</v>
      </c>
      <c r="N792" s="77"/>
      <c r="O792" s="75">
        <f t="shared" si="1264"/>
        <v>0</v>
      </c>
      <c r="P792" s="593">
        <v>189800</v>
      </c>
      <c r="Q792" s="56">
        <v>2.1999999999999999E-2</v>
      </c>
      <c r="R792" s="168">
        <f t="shared" si="1265"/>
        <v>4175.5999999999995</v>
      </c>
      <c r="S792" s="56">
        <f t="shared" si="1266"/>
        <v>835.11999999999989</v>
      </c>
      <c r="T792" s="73">
        <v>3340.48</v>
      </c>
      <c r="U792" s="77"/>
      <c r="V792" s="574">
        <f t="shared" si="1267"/>
        <v>0</v>
      </c>
      <c r="W792" s="593">
        <v>189800</v>
      </c>
      <c r="X792" s="78">
        <v>2.4E-2</v>
      </c>
      <c r="Y792" s="577">
        <f t="shared" si="1268"/>
        <v>4555.2</v>
      </c>
      <c r="Z792" s="251">
        <f t="shared" si="1269"/>
        <v>911.04</v>
      </c>
      <c r="AA792" s="73">
        <v>3644.16</v>
      </c>
      <c r="AB792" s="100"/>
      <c r="AC792" s="251">
        <f t="shared" si="1270"/>
        <v>0</v>
      </c>
      <c r="AD792" s="593">
        <v>189800</v>
      </c>
      <c r="AE792" s="101">
        <v>2.5499999999999998E-2</v>
      </c>
      <c r="AF792" s="251">
        <f t="shared" si="1271"/>
        <v>4839.8999999999996</v>
      </c>
      <c r="AG792" s="251">
        <f t="shared" si="1272"/>
        <v>967.98</v>
      </c>
      <c r="AH792" s="117">
        <v>3871.92</v>
      </c>
      <c r="AI792" s="100"/>
      <c r="AJ792" s="251">
        <f t="shared" si="1273"/>
        <v>0</v>
      </c>
      <c r="AK792" s="593">
        <v>189800</v>
      </c>
      <c r="AL792" s="99">
        <v>2.75E-2</v>
      </c>
      <c r="AM792" s="251">
        <f t="shared" si="1274"/>
        <v>5219.5</v>
      </c>
      <c r="AN792" s="251">
        <f t="shared" si="1275"/>
        <v>1043.9000000000001</v>
      </c>
      <c r="AO792" s="117">
        <v>4175.6000000000004</v>
      </c>
      <c r="AP792" s="414"/>
      <c r="AQ792" s="251">
        <f t="shared" si="1276"/>
        <v>0</v>
      </c>
      <c r="AR792" s="151">
        <v>490000</v>
      </c>
      <c r="AS792" s="99">
        <v>1.2E-2</v>
      </c>
      <c r="AT792" s="251">
        <f t="shared" si="1277"/>
        <v>5880</v>
      </c>
      <c r="AU792" s="251">
        <f t="shared" si="1278"/>
        <v>588</v>
      </c>
      <c r="AV792" s="122">
        <v>5292</v>
      </c>
      <c r="AW792" s="414"/>
      <c r="AX792" s="251">
        <f t="shared" si="1279"/>
        <v>0</v>
      </c>
      <c r="AY792" s="151">
        <v>490000</v>
      </c>
      <c r="AZ792" s="99">
        <v>1.32E-2</v>
      </c>
      <c r="BA792" s="141">
        <f t="shared" si="1280"/>
        <v>6468</v>
      </c>
      <c r="BB792" s="141">
        <f t="shared" si="1281"/>
        <v>646.80000000000007</v>
      </c>
      <c r="BC792" s="142">
        <v>5821.2</v>
      </c>
      <c r="BD792" s="143">
        <v>5821.2</v>
      </c>
      <c r="BE792" s="141">
        <f t="shared" si="1282"/>
        <v>0</v>
      </c>
      <c r="BF792" s="151">
        <v>490000</v>
      </c>
      <c r="BG792" s="56">
        <v>1.41E-2</v>
      </c>
      <c r="BH792" s="168">
        <f t="shared" si="1283"/>
        <v>6909</v>
      </c>
      <c r="BI792" s="166">
        <f t="shared" si="1284"/>
        <v>690.90000000000009</v>
      </c>
      <c r="BJ792" s="164">
        <v>6218.1</v>
      </c>
      <c r="BK792" s="165"/>
      <c r="BL792" s="166">
        <f t="shared" si="1285"/>
        <v>0</v>
      </c>
      <c r="BM792" s="151">
        <v>490000</v>
      </c>
      <c r="BN792" s="56">
        <v>1.49E-2</v>
      </c>
      <c r="BO792" s="168">
        <f t="shared" si="1286"/>
        <v>7301</v>
      </c>
      <c r="BP792" s="166">
        <f t="shared" si="1287"/>
        <v>730.1</v>
      </c>
      <c r="BQ792" s="164">
        <v>6570.9</v>
      </c>
      <c r="BR792" s="147"/>
      <c r="BS792" s="166">
        <f t="shared" si="1288"/>
        <v>0</v>
      </c>
      <c r="BT792" s="151">
        <v>490000</v>
      </c>
      <c r="BU792" s="56">
        <v>1.5939999999999999E-2</v>
      </c>
      <c r="BV792" s="194">
        <f t="shared" si="1289"/>
        <v>7810.5999999999995</v>
      </c>
      <c r="BW792" s="166">
        <f t="shared" si="1290"/>
        <v>390.53</v>
      </c>
      <c r="BX792" s="164">
        <v>7420.07</v>
      </c>
      <c r="BY792" s="147"/>
      <c r="BZ792" s="190">
        <f t="shared" si="1291"/>
        <v>0</v>
      </c>
      <c r="CA792" s="351">
        <v>490000</v>
      </c>
      <c r="CB792" s="6">
        <v>1.6889999999999999E-2</v>
      </c>
      <c r="CC792" s="168">
        <f t="shared" si="1292"/>
        <v>8276.0999999999985</v>
      </c>
      <c r="CD792" s="166">
        <f t="shared" si="1293"/>
        <v>413.80499999999995</v>
      </c>
      <c r="CE792" s="164">
        <v>7862.2950000000001</v>
      </c>
      <c r="CF792" s="165">
        <v>7862.3</v>
      </c>
      <c r="CG792" s="168">
        <f t="shared" si="1294"/>
        <v>0</v>
      </c>
      <c r="CH792" s="587">
        <v>800000</v>
      </c>
      <c r="CI792" s="667">
        <v>1.0999999999999999E-2</v>
      </c>
      <c r="CJ792" s="585">
        <f t="shared" si="1259"/>
        <v>8800</v>
      </c>
      <c r="CK792" s="585">
        <f t="shared" si="1260"/>
        <v>440</v>
      </c>
      <c r="CL792" s="485"/>
      <c r="CM792" s="668"/>
      <c r="CN792" s="585">
        <f t="shared" si="1261"/>
        <v>8360</v>
      </c>
      <c r="CO792" s="219"/>
      <c r="CP792" s="220">
        <f t="shared" si="1244"/>
        <v>8360</v>
      </c>
      <c r="CQ792" s="585">
        <v>0</v>
      </c>
      <c r="CR792" s="56"/>
    </row>
    <row r="793" spans="1:97" s="3" customFormat="1" ht="15" customHeight="1">
      <c r="A793" s="605" t="s">
        <v>1891</v>
      </c>
      <c r="B793" s="605" t="s">
        <v>1890</v>
      </c>
      <c r="C793" s="605" t="s">
        <v>1883</v>
      </c>
      <c r="D793" s="274" t="s">
        <v>1869</v>
      </c>
      <c r="E793" s="43">
        <v>169</v>
      </c>
      <c r="F793" s="43"/>
      <c r="G793" s="606" t="s">
        <v>45</v>
      </c>
      <c r="H793" s="191">
        <v>612178</v>
      </c>
      <c r="I793" s="593">
        <v>4900</v>
      </c>
      <c r="J793" s="243">
        <v>0.02</v>
      </c>
      <c r="K793" s="72">
        <f t="shared" si="1262"/>
        <v>98</v>
      </c>
      <c r="L793" s="168">
        <f t="shared" si="1263"/>
        <v>19.600000000000001</v>
      </c>
      <c r="M793" s="73"/>
      <c r="N793" s="77"/>
      <c r="O793" s="75">
        <f t="shared" si="1264"/>
        <v>78.400000000000006</v>
      </c>
      <c r="P793" s="593">
        <v>4900</v>
      </c>
      <c r="Q793" s="56">
        <v>2.1999999999999999E-2</v>
      </c>
      <c r="R793" s="168">
        <f t="shared" si="1265"/>
        <v>107.8</v>
      </c>
      <c r="S793" s="56">
        <f t="shared" si="1266"/>
        <v>21.560000000000002</v>
      </c>
      <c r="T793" s="73"/>
      <c r="U793" s="77"/>
      <c r="V793" s="574">
        <f t="shared" si="1267"/>
        <v>86.24</v>
      </c>
      <c r="W793" s="593">
        <v>4900</v>
      </c>
      <c r="X793" s="78">
        <v>2.4E-2</v>
      </c>
      <c r="Y793" s="577">
        <f t="shared" si="1268"/>
        <v>117.60000000000001</v>
      </c>
      <c r="Z793" s="251">
        <f t="shared" si="1269"/>
        <v>23.520000000000003</v>
      </c>
      <c r="AA793" s="73"/>
      <c r="AB793" s="100"/>
      <c r="AC793" s="251">
        <f t="shared" si="1270"/>
        <v>94.080000000000013</v>
      </c>
      <c r="AD793" s="593">
        <v>4900</v>
      </c>
      <c r="AE793" s="101">
        <v>2.5499999999999998E-2</v>
      </c>
      <c r="AF793" s="251">
        <f t="shared" si="1271"/>
        <v>124.94999999999999</v>
      </c>
      <c r="AG793" s="251">
        <f t="shared" si="1272"/>
        <v>24.99</v>
      </c>
      <c r="AH793" s="117"/>
      <c r="AI793" s="100"/>
      <c r="AJ793" s="251">
        <f t="shared" si="1273"/>
        <v>99.96</v>
      </c>
      <c r="AK793" s="593">
        <v>4900</v>
      </c>
      <c r="AL793" s="99">
        <v>2.75E-2</v>
      </c>
      <c r="AM793" s="251">
        <f t="shared" si="1274"/>
        <v>134.75</v>
      </c>
      <c r="AN793" s="251">
        <f t="shared" si="1275"/>
        <v>26.950000000000003</v>
      </c>
      <c r="AO793" s="117"/>
      <c r="AP793" s="414"/>
      <c r="AQ793" s="251">
        <f t="shared" si="1276"/>
        <v>107.8</v>
      </c>
      <c r="AR793" s="151">
        <v>30000</v>
      </c>
      <c r="AS793" s="99">
        <v>1.2E-2</v>
      </c>
      <c r="AT793" s="251">
        <f t="shared" si="1277"/>
        <v>360</v>
      </c>
      <c r="AU793" s="251">
        <f t="shared" si="1278"/>
        <v>36</v>
      </c>
      <c r="AV793" s="122"/>
      <c r="AW793" s="414"/>
      <c r="AX793" s="251">
        <f t="shared" si="1279"/>
        <v>324</v>
      </c>
      <c r="AY793" s="151">
        <v>30000</v>
      </c>
      <c r="AZ793" s="99">
        <v>1.32E-2</v>
      </c>
      <c r="BA793" s="141">
        <f t="shared" si="1280"/>
        <v>396</v>
      </c>
      <c r="BB793" s="141">
        <f t="shared" si="1281"/>
        <v>39.6</v>
      </c>
      <c r="BC793" s="142"/>
      <c r="BD793" s="143">
        <v>356.4</v>
      </c>
      <c r="BE793" s="141">
        <f t="shared" si="1282"/>
        <v>356.4</v>
      </c>
      <c r="BF793" s="151">
        <v>30000</v>
      </c>
      <c r="BG793" s="56">
        <v>1.41E-2</v>
      </c>
      <c r="BH793" s="168">
        <f t="shared" si="1283"/>
        <v>423</v>
      </c>
      <c r="BI793" s="166">
        <f t="shared" si="1284"/>
        <v>42.300000000000004</v>
      </c>
      <c r="BJ793" s="164"/>
      <c r="BK793" s="165"/>
      <c r="BL793" s="166">
        <f t="shared" si="1285"/>
        <v>380.7</v>
      </c>
      <c r="BM793" s="151">
        <v>30000</v>
      </c>
      <c r="BN793" s="56">
        <v>1.49E-2</v>
      </c>
      <c r="BO793" s="168">
        <f t="shared" si="1286"/>
        <v>447</v>
      </c>
      <c r="BP793" s="166">
        <f t="shared" si="1287"/>
        <v>44.7</v>
      </c>
      <c r="BQ793" s="164">
        <v>402.3</v>
      </c>
      <c r="BR793" s="147"/>
      <c r="BS793" s="166">
        <f t="shared" si="1288"/>
        <v>0</v>
      </c>
      <c r="BT793" s="151">
        <v>30000</v>
      </c>
      <c r="BU793" s="56">
        <v>1.5939999999999999E-2</v>
      </c>
      <c r="BV793" s="194">
        <f t="shared" si="1289"/>
        <v>478.2</v>
      </c>
      <c r="BW793" s="166">
        <f t="shared" si="1290"/>
        <v>23.91</v>
      </c>
      <c r="BX793" s="164">
        <v>454.29</v>
      </c>
      <c r="BY793" s="147"/>
      <c r="BZ793" s="190">
        <f t="shared" si="1291"/>
        <v>0</v>
      </c>
      <c r="CA793" s="351">
        <v>30000</v>
      </c>
      <c r="CB793" s="6">
        <v>1.6889999999999999E-2</v>
      </c>
      <c r="CC793" s="168">
        <f t="shared" si="1292"/>
        <v>506.7</v>
      </c>
      <c r="CD793" s="166">
        <f t="shared" si="1293"/>
        <v>25.335000000000001</v>
      </c>
      <c r="CE793" s="164">
        <v>481.36500000000001</v>
      </c>
      <c r="CF793" s="165">
        <v>481.37</v>
      </c>
      <c r="CG793" s="168">
        <f t="shared" si="1294"/>
        <v>0</v>
      </c>
      <c r="CH793" s="587">
        <v>92000</v>
      </c>
      <c r="CI793" s="667">
        <v>1.0999999999999999E-2</v>
      </c>
      <c r="CJ793" s="585">
        <f t="shared" si="1259"/>
        <v>1011.9999999999999</v>
      </c>
      <c r="CK793" s="585">
        <f t="shared" si="1260"/>
        <v>50.599999999999994</v>
      </c>
      <c r="CL793" s="485"/>
      <c r="CM793" s="668"/>
      <c r="CN793" s="585">
        <f t="shared" si="1261"/>
        <v>961.39999999999986</v>
      </c>
      <c r="CO793" s="219"/>
      <c r="CP793" s="220">
        <f t="shared" si="1244"/>
        <v>2488.98</v>
      </c>
      <c r="CQ793" s="585"/>
      <c r="CR793" s="56"/>
    </row>
    <row r="794" spans="1:97" s="3" customFormat="1" ht="15" customHeight="1">
      <c r="A794" s="605" t="s">
        <v>1892</v>
      </c>
      <c r="B794" s="605" t="s">
        <v>1887</v>
      </c>
      <c r="C794" s="605" t="s">
        <v>1883</v>
      </c>
      <c r="D794" s="274" t="s">
        <v>1869</v>
      </c>
      <c r="E794" s="43">
        <v>219</v>
      </c>
      <c r="F794" s="43"/>
      <c r="G794" s="606" t="s">
        <v>45</v>
      </c>
      <c r="H794" s="191">
        <v>612210</v>
      </c>
      <c r="I794" s="593">
        <v>2646700</v>
      </c>
      <c r="J794" s="243">
        <v>0.02</v>
      </c>
      <c r="K794" s="72">
        <f t="shared" si="1262"/>
        <v>52934</v>
      </c>
      <c r="L794" s="168">
        <f t="shared" si="1263"/>
        <v>10586.800000000001</v>
      </c>
      <c r="M794" s="73">
        <v>42347.199999999997</v>
      </c>
      <c r="N794" s="77"/>
      <c r="O794" s="75">
        <f t="shared" si="1264"/>
        <v>0</v>
      </c>
      <c r="P794" s="593">
        <v>2646700</v>
      </c>
      <c r="Q794" s="56">
        <v>2.1999999999999999E-2</v>
      </c>
      <c r="R794" s="168">
        <f t="shared" si="1265"/>
        <v>58227.399999999994</v>
      </c>
      <c r="S794" s="56">
        <f t="shared" si="1266"/>
        <v>11645.48</v>
      </c>
      <c r="T794" s="73">
        <v>46581.919999999998</v>
      </c>
      <c r="U794" s="77"/>
      <c r="V794" s="574">
        <f t="shared" si="1267"/>
        <v>0</v>
      </c>
      <c r="W794" s="593">
        <v>2646700</v>
      </c>
      <c r="X794" s="78">
        <v>2.4E-2</v>
      </c>
      <c r="Y794" s="577">
        <f t="shared" si="1268"/>
        <v>63520.800000000003</v>
      </c>
      <c r="Z794" s="251">
        <f t="shared" si="1269"/>
        <v>12704.160000000002</v>
      </c>
      <c r="AA794" s="73">
        <v>50816.639999999999</v>
      </c>
      <c r="AB794" s="100">
        <v>50816.639999999999</v>
      </c>
      <c r="AC794" s="251">
        <f t="shared" si="1270"/>
        <v>0</v>
      </c>
      <c r="AD794" s="593">
        <v>2646700</v>
      </c>
      <c r="AE794" s="101">
        <v>2.5499999999999998E-2</v>
      </c>
      <c r="AF794" s="251">
        <f t="shared" si="1271"/>
        <v>67490.849999999991</v>
      </c>
      <c r="AG794" s="251">
        <f t="shared" si="1272"/>
        <v>13498.169999999998</v>
      </c>
      <c r="AH794" s="117">
        <v>53992.68</v>
      </c>
      <c r="AI794" s="100">
        <v>53992.68</v>
      </c>
      <c r="AJ794" s="251">
        <f t="shared" si="1273"/>
        <v>0</v>
      </c>
      <c r="AK794" s="593">
        <v>2646700</v>
      </c>
      <c r="AL794" s="99">
        <v>2.75E-2</v>
      </c>
      <c r="AM794" s="251">
        <f t="shared" si="1274"/>
        <v>72784.25</v>
      </c>
      <c r="AN794" s="251">
        <f t="shared" si="1275"/>
        <v>14556.85</v>
      </c>
      <c r="AO794" s="117">
        <v>58227.4</v>
      </c>
      <c r="AP794" s="414">
        <v>58227.4</v>
      </c>
      <c r="AQ794" s="251">
        <f t="shared" si="1276"/>
        <v>0</v>
      </c>
      <c r="AR794" s="151">
        <v>2460000</v>
      </c>
      <c r="AS794" s="99">
        <v>1.2E-2</v>
      </c>
      <c r="AT794" s="251">
        <f t="shared" si="1277"/>
        <v>29520</v>
      </c>
      <c r="AU794" s="251">
        <f t="shared" si="1278"/>
        <v>2952</v>
      </c>
      <c r="AV794" s="122">
        <v>26568</v>
      </c>
      <c r="AW794" s="414">
        <v>26568</v>
      </c>
      <c r="AX794" s="251">
        <f t="shared" si="1279"/>
        <v>0</v>
      </c>
      <c r="AY794" s="151">
        <v>2460000</v>
      </c>
      <c r="AZ794" s="99">
        <v>1.32E-2</v>
      </c>
      <c r="BA794" s="141">
        <f t="shared" si="1280"/>
        <v>32472</v>
      </c>
      <c r="BB794" s="141">
        <f t="shared" si="1281"/>
        <v>3247.2000000000003</v>
      </c>
      <c r="BC794" s="142">
        <v>29224.799999999999</v>
      </c>
      <c r="BD794" s="143">
        <v>29224.799999999999</v>
      </c>
      <c r="BE794" s="141">
        <f t="shared" si="1282"/>
        <v>0</v>
      </c>
      <c r="BF794" s="151">
        <v>2460000</v>
      </c>
      <c r="BG794" s="56">
        <v>1.41E-2</v>
      </c>
      <c r="BH794" s="168">
        <f t="shared" si="1283"/>
        <v>34686</v>
      </c>
      <c r="BI794" s="166">
        <f t="shared" si="1284"/>
        <v>3468.6000000000004</v>
      </c>
      <c r="BJ794" s="164">
        <v>31217.4</v>
      </c>
      <c r="BK794" s="165"/>
      <c r="BL794" s="166">
        <f t="shared" si="1285"/>
        <v>0</v>
      </c>
      <c r="BM794" s="151">
        <v>2460000</v>
      </c>
      <c r="BN794" s="56">
        <v>1.49E-2</v>
      </c>
      <c r="BO794" s="168">
        <f t="shared" si="1286"/>
        <v>36654</v>
      </c>
      <c r="BP794" s="166">
        <f t="shared" si="1287"/>
        <v>3665.4</v>
      </c>
      <c r="BQ794" s="164">
        <v>32988.6</v>
      </c>
      <c r="BR794" s="147"/>
      <c r="BS794" s="166">
        <f t="shared" si="1288"/>
        <v>0</v>
      </c>
      <c r="BT794" s="151">
        <v>2460000</v>
      </c>
      <c r="BU794" s="56">
        <v>1.5939999999999999E-2</v>
      </c>
      <c r="BV794" s="194">
        <f t="shared" si="1289"/>
        <v>39212.400000000001</v>
      </c>
      <c r="BW794" s="166">
        <f t="shared" si="1290"/>
        <v>1960.6200000000001</v>
      </c>
      <c r="BX794" s="164">
        <v>37251.78</v>
      </c>
      <c r="BY794" s="147"/>
      <c r="BZ794" s="190">
        <f t="shared" si="1291"/>
        <v>0</v>
      </c>
      <c r="CA794" s="351">
        <v>2460000</v>
      </c>
      <c r="CB794" s="6">
        <v>1.6889999999999999E-2</v>
      </c>
      <c r="CC794" s="168">
        <f t="shared" si="1292"/>
        <v>41549.399999999994</v>
      </c>
      <c r="CD794" s="166">
        <f t="shared" si="1293"/>
        <v>2077.4699999999998</v>
      </c>
      <c r="CE794" s="164">
        <v>39471.93</v>
      </c>
      <c r="CF794" s="165">
        <v>39471.19</v>
      </c>
      <c r="CG794" s="168">
        <f t="shared" si="1294"/>
        <v>0</v>
      </c>
      <c r="CH794" s="587">
        <v>4100000</v>
      </c>
      <c r="CI794" s="667">
        <v>1.0999999999999999E-2</v>
      </c>
      <c r="CJ794" s="585">
        <f t="shared" si="1259"/>
        <v>45100</v>
      </c>
      <c r="CK794" s="585">
        <f t="shared" si="1260"/>
        <v>2255</v>
      </c>
      <c r="CL794" s="485"/>
      <c r="CM794" s="668"/>
      <c r="CN794" s="585">
        <f t="shared" si="1261"/>
        <v>42845</v>
      </c>
      <c r="CO794" s="219"/>
      <c r="CP794" s="220">
        <f t="shared" si="1244"/>
        <v>42845</v>
      </c>
      <c r="CQ794" s="585">
        <v>0</v>
      </c>
      <c r="CR794" s="56"/>
    </row>
    <row r="795" spans="1:97" s="3" customFormat="1" ht="15" customHeight="1">
      <c r="A795" s="605" t="s">
        <v>1893</v>
      </c>
      <c r="B795" s="605" t="s">
        <v>1894</v>
      </c>
      <c r="C795" s="605" t="s">
        <v>1883</v>
      </c>
      <c r="D795" s="274" t="s">
        <v>1869</v>
      </c>
      <c r="E795" s="43">
        <v>238</v>
      </c>
      <c r="F795" s="43"/>
      <c r="G795" s="606" t="s">
        <v>45</v>
      </c>
      <c r="H795" s="191">
        <v>613942</v>
      </c>
      <c r="I795" s="593">
        <v>2759400</v>
      </c>
      <c r="J795" s="243">
        <v>0.02</v>
      </c>
      <c r="K795" s="72">
        <f t="shared" si="1262"/>
        <v>55188</v>
      </c>
      <c r="L795" s="168">
        <f t="shared" si="1263"/>
        <v>11037.6</v>
      </c>
      <c r="M795" s="73">
        <v>44150.400000000001</v>
      </c>
      <c r="N795" s="77"/>
      <c r="O795" s="75">
        <f t="shared" si="1264"/>
        <v>0</v>
      </c>
      <c r="P795" s="593">
        <v>2759400</v>
      </c>
      <c r="Q795" s="56">
        <v>2.1999999999999999E-2</v>
      </c>
      <c r="R795" s="168">
        <f t="shared" si="1265"/>
        <v>60706.799999999996</v>
      </c>
      <c r="S795" s="56">
        <f t="shared" si="1266"/>
        <v>12141.36</v>
      </c>
      <c r="T795" s="73">
        <v>48565.440000000002</v>
      </c>
      <c r="U795" s="77"/>
      <c r="V795" s="574">
        <f t="shared" si="1267"/>
        <v>0</v>
      </c>
      <c r="W795" s="593">
        <v>2759400</v>
      </c>
      <c r="X795" s="78">
        <v>2.4E-2</v>
      </c>
      <c r="Y795" s="577">
        <f t="shared" si="1268"/>
        <v>66225.600000000006</v>
      </c>
      <c r="Z795" s="251">
        <f t="shared" si="1269"/>
        <v>13245.120000000003</v>
      </c>
      <c r="AA795" s="73">
        <v>52980.480000000003</v>
      </c>
      <c r="AB795" s="100"/>
      <c r="AC795" s="251">
        <f t="shared" si="1270"/>
        <v>0</v>
      </c>
      <c r="AD795" s="593">
        <v>2759400</v>
      </c>
      <c r="AE795" s="101">
        <v>2.5499999999999998E-2</v>
      </c>
      <c r="AF795" s="251">
        <f t="shared" si="1271"/>
        <v>70364.7</v>
      </c>
      <c r="AG795" s="251">
        <f t="shared" si="1272"/>
        <v>14072.94</v>
      </c>
      <c r="AH795" s="117">
        <v>56291.76</v>
      </c>
      <c r="AI795" s="100"/>
      <c r="AJ795" s="251">
        <f t="shared" si="1273"/>
        <v>0</v>
      </c>
      <c r="AK795" s="593">
        <v>2759400</v>
      </c>
      <c r="AL795" s="99">
        <v>2.75E-2</v>
      </c>
      <c r="AM795" s="251">
        <f t="shared" si="1274"/>
        <v>75883.5</v>
      </c>
      <c r="AN795" s="251">
        <f t="shared" si="1275"/>
        <v>15176.7</v>
      </c>
      <c r="AO795" s="117">
        <v>60706.8</v>
      </c>
      <c r="AP795" s="414"/>
      <c r="AQ795" s="251">
        <f t="shared" si="1276"/>
        <v>0</v>
      </c>
      <c r="AR795" s="151">
        <v>1590000</v>
      </c>
      <c r="AS795" s="99">
        <v>1.2E-2</v>
      </c>
      <c r="AT795" s="251">
        <f t="shared" si="1277"/>
        <v>19080</v>
      </c>
      <c r="AU795" s="251">
        <f t="shared" si="1278"/>
        <v>1908</v>
      </c>
      <c r="AV795" s="122">
        <v>29801.52</v>
      </c>
      <c r="AW795" s="414"/>
      <c r="AX795" s="251">
        <f t="shared" si="1279"/>
        <v>-12629.52</v>
      </c>
      <c r="AY795" s="151">
        <v>1590000</v>
      </c>
      <c r="AZ795" s="99">
        <v>1.32E-2</v>
      </c>
      <c r="BA795" s="141">
        <f t="shared" si="1280"/>
        <v>20988</v>
      </c>
      <c r="BB795" s="141">
        <f t="shared" si="1281"/>
        <v>2098.8000000000002</v>
      </c>
      <c r="BC795" s="142">
        <v>18889.2</v>
      </c>
      <c r="BD795" s="147">
        <v>18889.2</v>
      </c>
      <c r="BE795" s="141">
        <f t="shared" si="1282"/>
        <v>0</v>
      </c>
      <c r="BF795" s="151">
        <v>1590000</v>
      </c>
      <c r="BG795" s="56">
        <v>1.41E-2</v>
      </c>
      <c r="BH795" s="168">
        <f t="shared" si="1283"/>
        <v>22419</v>
      </c>
      <c r="BI795" s="166">
        <f t="shared" si="1284"/>
        <v>2241.9</v>
      </c>
      <c r="BJ795" s="164">
        <v>20177.099999999999</v>
      </c>
      <c r="BK795" s="165"/>
      <c r="BL795" s="166">
        <f t="shared" si="1285"/>
        <v>0</v>
      </c>
      <c r="BM795" s="151">
        <v>1590000</v>
      </c>
      <c r="BN795" s="56">
        <v>1.49E-2</v>
      </c>
      <c r="BO795" s="168">
        <f t="shared" si="1286"/>
        <v>23691</v>
      </c>
      <c r="BP795" s="166">
        <f t="shared" si="1287"/>
        <v>2369.1</v>
      </c>
      <c r="BQ795" s="164">
        <v>21321.9</v>
      </c>
      <c r="BR795" s="147"/>
      <c r="BS795" s="166">
        <f t="shared" si="1288"/>
        <v>0</v>
      </c>
      <c r="BT795" s="151">
        <v>1590000</v>
      </c>
      <c r="BU795" s="56">
        <v>1.5939999999999999E-2</v>
      </c>
      <c r="BV795" s="194">
        <f t="shared" si="1289"/>
        <v>25344.6</v>
      </c>
      <c r="BW795" s="166">
        <f t="shared" si="1290"/>
        <v>1267.23</v>
      </c>
      <c r="BX795" s="164">
        <v>24077.37</v>
      </c>
      <c r="BY795" s="147"/>
      <c r="BZ795" s="190">
        <f t="shared" si="1291"/>
        <v>0</v>
      </c>
      <c r="CA795" s="351">
        <v>1590000</v>
      </c>
      <c r="CB795" s="6">
        <v>1.6889999999999999E-2</v>
      </c>
      <c r="CC795" s="168">
        <f t="shared" si="1292"/>
        <v>26855.1</v>
      </c>
      <c r="CD795" s="166">
        <f t="shared" si="1293"/>
        <v>1342.7550000000001</v>
      </c>
      <c r="CE795" s="164">
        <v>25512.345000000001</v>
      </c>
      <c r="CF795" s="165">
        <v>25512.35</v>
      </c>
      <c r="CG795" s="168">
        <f t="shared" si="1294"/>
        <v>0</v>
      </c>
      <c r="CH795" s="587">
        <v>1900000</v>
      </c>
      <c r="CI795" s="667">
        <v>1.0999999999999999E-2</v>
      </c>
      <c r="CJ795" s="585">
        <f t="shared" si="1259"/>
        <v>20900</v>
      </c>
      <c r="CK795" s="585">
        <f t="shared" si="1260"/>
        <v>1045</v>
      </c>
      <c r="CL795" s="485"/>
      <c r="CM795" s="668"/>
      <c r="CN795" s="585">
        <f t="shared" si="1261"/>
        <v>19855</v>
      </c>
      <c r="CO795" s="219"/>
      <c r="CP795" s="220">
        <f t="shared" si="1244"/>
        <v>7225.48</v>
      </c>
      <c r="CQ795" s="585"/>
      <c r="CR795" s="56"/>
    </row>
    <row r="796" spans="1:97" s="3" customFormat="1" ht="15" customHeight="1">
      <c r="A796" s="605" t="s">
        <v>1895</v>
      </c>
      <c r="B796" s="605" t="s">
        <v>1887</v>
      </c>
      <c r="C796" s="605" t="s">
        <v>1883</v>
      </c>
      <c r="D796" s="274" t="s">
        <v>1869</v>
      </c>
      <c r="E796" s="43">
        <v>241</v>
      </c>
      <c r="F796" s="265"/>
      <c r="G796" s="606" t="s">
        <v>1888</v>
      </c>
      <c r="H796" s="191">
        <v>600980</v>
      </c>
      <c r="I796" s="593">
        <v>280500</v>
      </c>
      <c r="J796" s="243">
        <v>0.02</v>
      </c>
      <c r="K796" s="72">
        <f t="shared" si="1262"/>
        <v>5610</v>
      </c>
      <c r="L796" s="168">
        <f t="shared" si="1263"/>
        <v>1122</v>
      </c>
      <c r="M796" s="73">
        <v>4488</v>
      </c>
      <c r="N796" s="77"/>
      <c r="O796" s="75">
        <f t="shared" si="1264"/>
        <v>0</v>
      </c>
      <c r="P796" s="593">
        <v>280500</v>
      </c>
      <c r="Q796" s="56">
        <v>2.1999999999999999E-2</v>
      </c>
      <c r="R796" s="168">
        <f t="shared" si="1265"/>
        <v>6171</v>
      </c>
      <c r="S796" s="56">
        <f t="shared" si="1266"/>
        <v>1234.2</v>
      </c>
      <c r="T796" s="73">
        <v>4936.8</v>
      </c>
      <c r="U796" s="77"/>
      <c r="V796" s="574">
        <f t="shared" si="1267"/>
        <v>0</v>
      </c>
      <c r="W796" s="593">
        <v>280500</v>
      </c>
      <c r="X796" s="78">
        <v>2.4E-2</v>
      </c>
      <c r="Y796" s="577">
        <f t="shared" si="1268"/>
        <v>6732</v>
      </c>
      <c r="Z796" s="251">
        <f t="shared" si="1269"/>
        <v>1346.4</v>
      </c>
      <c r="AA796" s="73">
        <v>5385.6</v>
      </c>
      <c r="AB796" s="100"/>
      <c r="AC796" s="251">
        <f t="shared" si="1270"/>
        <v>0</v>
      </c>
      <c r="AD796" s="593">
        <v>280500</v>
      </c>
      <c r="AE796" s="101">
        <v>2.5499999999999998E-2</v>
      </c>
      <c r="AF796" s="251">
        <f t="shared" si="1271"/>
        <v>7152.7499999999991</v>
      </c>
      <c r="AG796" s="251">
        <f t="shared" si="1272"/>
        <v>1430.55</v>
      </c>
      <c r="AH796" s="117">
        <v>5722.2</v>
      </c>
      <c r="AI796" s="100"/>
      <c r="AJ796" s="251">
        <f t="shared" si="1273"/>
        <v>0</v>
      </c>
      <c r="AK796" s="593">
        <v>280500</v>
      </c>
      <c r="AL796" s="99">
        <v>2.75E-2</v>
      </c>
      <c r="AM796" s="251">
        <f t="shared" si="1274"/>
        <v>7713.75</v>
      </c>
      <c r="AN796" s="251">
        <f t="shared" si="1275"/>
        <v>1542.75</v>
      </c>
      <c r="AO796" s="117">
        <v>6171</v>
      </c>
      <c r="AP796" s="414"/>
      <c r="AQ796" s="251">
        <f t="shared" si="1276"/>
        <v>0</v>
      </c>
      <c r="AR796" s="151">
        <v>2780000</v>
      </c>
      <c r="AS796" s="99">
        <v>1.2E-2</v>
      </c>
      <c r="AT796" s="251">
        <f t="shared" si="1277"/>
        <v>33360</v>
      </c>
      <c r="AU796" s="251">
        <f t="shared" si="1278"/>
        <v>3336</v>
      </c>
      <c r="AV796" s="122">
        <v>30024</v>
      </c>
      <c r="AW796" s="414"/>
      <c r="AX796" s="251">
        <f t="shared" si="1279"/>
        <v>0</v>
      </c>
      <c r="AY796" s="151">
        <v>2780000</v>
      </c>
      <c r="AZ796" s="99">
        <v>1.32E-2</v>
      </c>
      <c r="BA796" s="141">
        <f t="shared" si="1280"/>
        <v>36696</v>
      </c>
      <c r="BB796" s="141">
        <f t="shared" si="1281"/>
        <v>3669.6000000000004</v>
      </c>
      <c r="BC796" s="142">
        <v>33026.400000000001</v>
      </c>
      <c r="BD796" s="143"/>
      <c r="BE796" s="141">
        <f t="shared" si="1282"/>
        <v>0</v>
      </c>
      <c r="BF796" s="151">
        <v>2780000</v>
      </c>
      <c r="BG796" s="56">
        <v>1.41E-2</v>
      </c>
      <c r="BH796" s="168">
        <f t="shared" si="1283"/>
        <v>39198</v>
      </c>
      <c r="BI796" s="166">
        <f t="shared" si="1284"/>
        <v>3919.8</v>
      </c>
      <c r="BJ796" s="164">
        <v>35278.199999999997</v>
      </c>
      <c r="BK796" s="165"/>
      <c r="BL796" s="166">
        <f t="shared" si="1285"/>
        <v>0</v>
      </c>
      <c r="BM796" s="151">
        <v>2780000</v>
      </c>
      <c r="BN796" s="56">
        <v>1.49E-2</v>
      </c>
      <c r="BO796" s="168">
        <f t="shared" si="1286"/>
        <v>41422</v>
      </c>
      <c r="BP796" s="166">
        <f t="shared" si="1287"/>
        <v>4142.2</v>
      </c>
      <c r="BQ796" s="164">
        <v>37279.800000000003</v>
      </c>
      <c r="BR796" s="147"/>
      <c r="BS796" s="166">
        <f t="shared" si="1288"/>
        <v>0</v>
      </c>
      <c r="BT796" s="151">
        <v>2780000</v>
      </c>
      <c r="BU796" s="56">
        <v>1.5939999999999999E-2</v>
      </c>
      <c r="BV796" s="194">
        <f t="shared" si="1289"/>
        <v>44313.2</v>
      </c>
      <c r="BW796" s="166">
        <f t="shared" si="1290"/>
        <v>2215.66</v>
      </c>
      <c r="BX796" s="164">
        <v>42097.54</v>
      </c>
      <c r="BY796" s="147"/>
      <c r="BZ796" s="190">
        <f t="shared" si="1291"/>
        <v>0</v>
      </c>
      <c r="CA796" s="351">
        <v>2780000</v>
      </c>
      <c r="CB796" s="6">
        <v>1.6889999999999999E-2</v>
      </c>
      <c r="CC796" s="168">
        <f t="shared" si="1292"/>
        <v>46954.2</v>
      </c>
      <c r="CD796" s="166">
        <f t="shared" si="1293"/>
        <v>2347.71</v>
      </c>
      <c r="CE796" s="164">
        <v>44606.49</v>
      </c>
      <c r="CF796" s="165">
        <v>44606.49</v>
      </c>
      <c r="CG796" s="168">
        <f t="shared" si="1294"/>
        <v>0</v>
      </c>
      <c r="CH796" s="587">
        <v>6700000</v>
      </c>
      <c r="CI796" s="667">
        <v>1.0999999999999999E-2</v>
      </c>
      <c r="CJ796" s="585">
        <f t="shared" si="1259"/>
        <v>73700</v>
      </c>
      <c r="CK796" s="585">
        <f t="shared" si="1260"/>
        <v>3685</v>
      </c>
      <c r="CL796" s="485"/>
      <c r="CM796" s="668"/>
      <c r="CN796" s="585">
        <f t="shared" si="1261"/>
        <v>70015</v>
      </c>
      <c r="CO796" s="219"/>
      <c r="CP796" s="220">
        <f t="shared" si="1244"/>
        <v>70015</v>
      </c>
      <c r="CQ796" s="585">
        <v>0</v>
      </c>
      <c r="CR796" s="56"/>
      <c r="CS796" s="228"/>
    </row>
    <row r="797" spans="1:97" s="3" customFormat="1" ht="15" customHeight="1">
      <c r="A797" s="604" t="s">
        <v>1896</v>
      </c>
      <c r="B797" s="604" t="s">
        <v>1897</v>
      </c>
      <c r="C797" s="605" t="s">
        <v>1883</v>
      </c>
      <c r="D797" s="274" t="s">
        <v>1869</v>
      </c>
      <c r="E797" s="43">
        <v>409</v>
      </c>
      <c r="F797" s="48"/>
      <c r="G797" s="607" t="s">
        <v>1898</v>
      </c>
      <c r="H797" s="191"/>
      <c r="I797" s="593"/>
      <c r="J797" s="243"/>
      <c r="K797" s="72"/>
      <c r="L797" s="168"/>
      <c r="M797" s="73"/>
      <c r="N797" s="77"/>
      <c r="O797" s="75"/>
      <c r="P797" s="593"/>
      <c r="Q797" s="56"/>
      <c r="R797" s="168"/>
      <c r="S797" s="56"/>
      <c r="T797" s="73"/>
      <c r="U797" s="77"/>
      <c r="V797" s="574"/>
      <c r="W797" s="593"/>
      <c r="X797" s="78"/>
      <c r="Y797" s="577"/>
      <c r="Z797" s="251"/>
      <c r="AA797" s="73"/>
      <c r="AB797" s="100"/>
      <c r="AC797" s="251"/>
      <c r="AD797" s="593"/>
      <c r="AE797" s="101"/>
      <c r="AF797" s="251"/>
      <c r="AG797" s="251"/>
      <c r="AH797" s="117"/>
      <c r="AI797" s="100"/>
      <c r="AJ797" s="251"/>
      <c r="AK797" s="593"/>
      <c r="AL797" s="99"/>
      <c r="AM797" s="251"/>
      <c r="AN797" s="251"/>
      <c r="AO797" s="117"/>
      <c r="AP797" s="414"/>
      <c r="AQ797" s="251"/>
      <c r="AR797" s="151"/>
      <c r="AS797" s="99"/>
      <c r="AT797" s="251"/>
      <c r="AU797" s="251"/>
      <c r="AV797" s="122"/>
      <c r="AW797" s="414"/>
      <c r="AX797" s="251"/>
      <c r="AY797" s="151"/>
      <c r="AZ797" s="99"/>
      <c r="BA797" s="141"/>
      <c r="BB797" s="141"/>
      <c r="BC797" s="142"/>
      <c r="BD797" s="143"/>
      <c r="BE797" s="141"/>
      <c r="BF797" s="151"/>
      <c r="BG797" s="56"/>
      <c r="BH797" s="168"/>
      <c r="BI797" s="166"/>
      <c r="BJ797" s="164"/>
      <c r="BK797" s="165"/>
      <c r="BL797" s="166"/>
      <c r="BM797" s="151"/>
      <c r="BN797" s="56"/>
      <c r="BO797" s="168"/>
      <c r="BP797" s="166"/>
      <c r="BQ797" s="164"/>
      <c r="BR797" s="147"/>
      <c r="BS797" s="166"/>
      <c r="BT797" s="151"/>
      <c r="BU797" s="56"/>
      <c r="BV797" s="194"/>
      <c r="BW797" s="166"/>
      <c r="BX797" s="164"/>
      <c r="BY797" s="147"/>
      <c r="BZ797" s="190"/>
      <c r="CA797" s="351">
        <v>1030000</v>
      </c>
      <c r="CB797" s="6"/>
      <c r="CC797" s="168"/>
      <c r="CD797" s="166"/>
      <c r="CE797" s="164"/>
      <c r="CF797" s="165"/>
      <c r="CG797" s="168"/>
      <c r="CH797" s="587">
        <v>4100000</v>
      </c>
      <c r="CI797" s="667">
        <v>1.0999999999999999E-2</v>
      </c>
      <c r="CJ797" s="585">
        <f t="shared" si="1259"/>
        <v>45100</v>
      </c>
      <c r="CK797" s="585">
        <f t="shared" si="1260"/>
        <v>2255</v>
      </c>
      <c r="CL797" s="485"/>
      <c r="CM797" s="668"/>
      <c r="CN797" s="585">
        <f t="shared" si="1261"/>
        <v>42845</v>
      </c>
      <c r="CO797" s="219"/>
      <c r="CP797" s="220">
        <f t="shared" si="1244"/>
        <v>42845</v>
      </c>
      <c r="CQ797" s="585"/>
      <c r="CR797" s="56"/>
      <c r="CS797" s="227" t="s">
        <v>42</v>
      </c>
    </row>
    <row r="798" spans="1:97" s="3" customFormat="1" ht="15" customHeight="1">
      <c r="A798" s="605" t="s">
        <v>1899</v>
      </c>
      <c r="B798" s="605" t="s">
        <v>1900</v>
      </c>
      <c r="C798" s="605" t="s">
        <v>1883</v>
      </c>
      <c r="D798" s="274" t="s">
        <v>1869</v>
      </c>
      <c r="E798" s="43">
        <v>525</v>
      </c>
      <c r="F798" s="48"/>
      <c r="G798" s="606" t="s">
        <v>45</v>
      </c>
      <c r="H798" s="191">
        <v>612222</v>
      </c>
      <c r="I798" s="593">
        <v>17500</v>
      </c>
      <c r="J798" s="243">
        <v>0.02</v>
      </c>
      <c r="K798" s="72">
        <f>I798*J798</f>
        <v>350</v>
      </c>
      <c r="L798" s="168">
        <f>K798*20%</f>
        <v>70</v>
      </c>
      <c r="M798" s="73">
        <v>280</v>
      </c>
      <c r="N798" s="77"/>
      <c r="O798" s="75">
        <f>K798-L798-M798</f>
        <v>0</v>
      </c>
      <c r="P798" s="593">
        <v>17500</v>
      </c>
      <c r="Q798" s="56">
        <v>2.1999999999999999E-2</v>
      </c>
      <c r="R798" s="168">
        <f>P798*Q798</f>
        <v>385</v>
      </c>
      <c r="S798" s="56">
        <f>R798*20%</f>
        <v>77</v>
      </c>
      <c r="T798" s="73">
        <v>308</v>
      </c>
      <c r="U798" s="77"/>
      <c r="V798" s="574">
        <f>R798-S798-T798</f>
        <v>0</v>
      </c>
      <c r="W798" s="593">
        <v>17500</v>
      </c>
      <c r="X798" s="78">
        <v>2.4E-2</v>
      </c>
      <c r="Y798" s="577">
        <f>W798*X798</f>
        <v>420</v>
      </c>
      <c r="Z798" s="251">
        <f>Y798*20%</f>
        <v>84</v>
      </c>
      <c r="AA798" s="73">
        <v>336</v>
      </c>
      <c r="AB798" s="100"/>
      <c r="AC798" s="251">
        <f>Y798-Z798-AA798</f>
        <v>0</v>
      </c>
      <c r="AD798" s="593">
        <v>17500</v>
      </c>
      <c r="AE798" s="101">
        <v>2.5499999999999998E-2</v>
      </c>
      <c r="AF798" s="251">
        <f>AD798*AE798</f>
        <v>446.24999999999994</v>
      </c>
      <c r="AG798" s="251">
        <f>AF798*20%</f>
        <v>89.25</v>
      </c>
      <c r="AH798" s="117">
        <v>357</v>
      </c>
      <c r="AI798" s="100"/>
      <c r="AJ798" s="251">
        <f>AF798-AG798-AH798</f>
        <v>0</v>
      </c>
      <c r="AK798" s="593">
        <v>17500</v>
      </c>
      <c r="AL798" s="99">
        <v>2.75E-2</v>
      </c>
      <c r="AM798" s="251">
        <f>AK798*AL798</f>
        <v>481.25</v>
      </c>
      <c r="AN798" s="251">
        <f>AM798*20%</f>
        <v>96.25</v>
      </c>
      <c r="AO798" s="117">
        <v>385</v>
      </c>
      <c r="AP798" s="414"/>
      <c r="AQ798" s="251">
        <f>AM798-AN798-AO798</f>
        <v>0</v>
      </c>
      <c r="AR798" s="151">
        <v>50000</v>
      </c>
      <c r="AS798" s="99">
        <v>1.2E-2</v>
      </c>
      <c r="AT798" s="251">
        <f>AR798*AS798</f>
        <v>600</v>
      </c>
      <c r="AU798" s="251">
        <f>AT798*10%</f>
        <v>60</v>
      </c>
      <c r="AV798" s="122">
        <v>540</v>
      </c>
      <c r="AW798" s="414"/>
      <c r="AX798" s="251">
        <f>AT798-AU798-AV798</f>
        <v>0</v>
      </c>
      <c r="AY798" s="151">
        <v>50000</v>
      </c>
      <c r="AZ798" s="99">
        <v>1.32E-2</v>
      </c>
      <c r="BA798" s="141">
        <f>AY798*AZ798</f>
        <v>660</v>
      </c>
      <c r="BB798" s="141">
        <f>BA798*10%</f>
        <v>66</v>
      </c>
      <c r="BC798" s="142">
        <v>594</v>
      </c>
      <c r="BD798" s="143"/>
      <c r="BE798" s="141">
        <f>BA798-BB798-BC798</f>
        <v>0</v>
      </c>
      <c r="BF798" s="151">
        <v>50000</v>
      </c>
      <c r="BG798" s="56">
        <v>1.41E-2</v>
      </c>
      <c r="BH798" s="168">
        <f>BF798*BG798</f>
        <v>705</v>
      </c>
      <c r="BI798" s="166">
        <f>BH798*10%</f>
        <v>70.5</v>
      </c>
      <c r="BJ798" s="164">
        <v>634.5</v>
      </c>
      <c r="BK798" s="165"/>
      <c r="BL798" s="166">
        <f>BH798-BI798-BJ798</f>
        <v>0</v>
      </c>
      <c r="BM798" s="151">
        <v>50000</v>
      </c>
      <c r="BN798" s="56">
        <v>1.49E-2</v>
      </c>
      <c r="BO798" s="168">
        <f>BM798*BN798</f>
        <v>745</v>
      </c>
      <c r="BP798" s="166">
        <f>BO798*10%</f>
        <v>74.5</v>
      </c>
      <c r="BQ798" s="164">
        <v>670.5</v>
      </c>
      <c r="BR798" s="147"/>
      <c r="BS798" s="166">
        <f>BO798-BP798-BQ798</f>
        <v>0</v>
      </c>
      <c r="BT798" s="151">
        <v>50000</v>
      </c>
      <c r="BU798" s="56">
        <v>1.5939999999999999E-2</v>
      </c>
      <c r="BV798" s="194">
        <f>BT798*BU798</f>
        <v>797</v>
      </c>
      <c r="BW798" s="166">
        <f>BV798*5%</f>
        <v>39.85</v>
      </c>
      <c r="BX798" s="164">
        <v>757.15</v>
      </c>
      <c r="BY798" s="147"/>
      <c r="BZ798" s="190">
        <f>BV798-BW798-BX798</f>
        <v>0</v>
      </c>
      <c r="CA798" s="351">
        <v>50000</v>
      </c>
      <c r="CB798" s="6">
        <v>1.6889999999999999E-2</v>
      </c>
      <c r="CC798" s="168">
        <f>CA798*CB798</f>
        <v>844.49999999999989</v>
      </c>
      <c r="CD798" s="166">
        <f>CC798*5%</f>
        <v>42.224999999999994</v>
      </c>
      <c r="CE798" s="164">
        <v>802.27499999999998</v>
      </c>
      <c r="CF798" s="165">
        <v>802.28</v>
      </c>
      <c r="CG798" s="168">
        <f>CC798-CD798-CE798</f>
        <v>0</v>
      </c>
      <c r="CH798" s="587">
        <v>120000</v>
      </c>
      <c r="CI798" s="667">
        <v>1.0999999999999999E-2</v>
      </c>
      <c r="CJ798" s="585">
        <f t="shared" si="1259"/>
        <v>1320</v>
      </c>
      <c r="CK798" s="585">
        <f t="shared" si="1260"/>
        <v>66</v>
      </c>
      <c r="CL798" s="485"/>
      <c r="CM798" s="668"/>
      <c r="CN798" s="585">
        <f t="shared" si="1261"/>
        <v>1254</v>
      </c>
      <c r="CO798" s="219"/>
      <c r="CP798" s="220">
        <f t="shared" si="1244"/>
        <v>1254</v>
      </c>
      <c r="CQ798" s="585">
        <v>0</v>
      </c>
      <c r="CR798" s="56"/>
    </row>
    <row r="799" spans="1:97" s="3" customFormat="1" ht="15" customHeight="1">
      <c r="A799" s="605" t="s">
        <v>1901</v>
      </c>
      <c r="B799" s="605" t="s">
        <v>1887</v>
      </c>
      <c r="C799" s="605" t="s">
        <v>1883</v>
      </c>
      <c r="D799" s="274" t="s">
        <v>1869</v>
      </c>
      <c r="E799" s="43">
        <v>534</v>
      </c>
      <c r="F799" s="48"/>
      <c r="G799" s="606" t="s">
        <v>1888</v>
      </c>
      <c r="H799" s="191">
        <v>600981</v>
      </c>
      <c r="I799" s="593">
        <v>107000</v>
      </c>
      <c r="J799" s="243">
        <v>0.02</v>
      </c>
      <c r="K799" s="72">
        <f>I799*J799</f>
        <v>2140</v>
      </c>
      <c r="L799" s="168">
        <f>K799*20%</f>
        <v>428</v>
      </c>
      <c r="M799" s="73">
        <v>1712</v>
      </c>
      <c r="N799" s="77"/>
      <c r="O799" s="75">
        <f>K799-L799-M799</f>
        <v>0</v>
      </c>
      <c r="P799" s="593">
        <v>107000</v>
      </c>
      <c r="Q799" s="56">
        <v>2.1999999999999999E-2</v>
      </c>
      <c r="R799" s="168">
        <f>P799*Q799</f>
        <v>2354</v>
      </c>
      <c r="S799" s="56">
        <f>R799*20%</f>
        <v>470.8</v>
      </c>
      <c r="T799" s="73">
        <v>1883.2</v>
      </c>
      <c r="U799" s="77"/>
      <c r="V799" s="574">
        <f>R799-S799-T799</f>
        <v>0</v>
      </c>
      <c r="W799" s="593">
        <v>107000</v>
      </c>
      <c r="X799" s="78">
        <v>2.4E-2</v>
      </c>
      <c r="Y799" s="577">
        <f>W799*X799</f>
        <v>2568</v>
      </c>
      <c r="Z799" s="251">
        <f>Y799*20%</f>
        <v>513.6</v>
      </c>
      <c r="AA799" s="73">
        <v>2054.4</v>
      </c>
      <c r="AB799" s="100"/>
      <c r="AC799" s="251">
        <f>Y799-Z799-AA799</f>
        <v>0</v>
      </c>
      <c r="AD799" s="593">
        <v>107000</v>
      </c>
      <c r="AE799" s="101">
        <v>2.5499999999999998E-2</v>
      </c>
      <c r="AF799" s="251">
        <f>AD799*AE799</f>
        <v>2728.5</v>
      </c>
      <c r="AG799" s="251">
        <f>AF799*20%</f>
        <v>545.70000000000005</v>
      </c>
      <c r="AH799" s="117">
        <v>2182.8000000000002</v>
      </c>
      <c r="AI799" s="100"/>
      <c r="AJ799" s="251">
        <f>AF799-AG799-AH799</f>
        <v>0</v>
      </c>
      <c r="AK799" s="593">
        <v>107000</v>
      </c>
      <c r="AL799" s="99">
        <v>2.75E-2</v>
      </c>
      <c r="AM799" s="251">
        <f>AK799*AL799</f>
        <v>2942.5</v>
      </c>
      <c r="AN799" s="251">
        <f>AM799*20%</f>
        <v>588.5</v>
      </c>
      <c r="AO799" s="117">
        <v>2354</v>
      </c>
      <c r="AP799" s="414"/>
      <c r="AQ799" s="251">
        <f>AM799-AN799-AO799</f>
        <v>0</v>
      </c>
      <c r="AR799" s="151">
        <v>210000</v>
      </c>
      <c r="AS799" s="99">
        <v>1.2E-2</v>
      </c>
      <c r="AT799" s="251">
        <f>AR799*AS799</f>
        <v>2520</v>
      </c>
      <c r="AU799" s="251">
        <f>AT799*10%</f>
        <v>252</v>
      </c>
      <c r="AV799" s="122">
        <v>2268</v>
      </c>
      <c r="AW799" s="414"/>
      <c r="AX799" s="251">
        <f>AT799-AU799-AV799</f>
        <v>0</v>
      </c>
      <c r="AY799" s="151">
        <v>210000</v>
      </c>
      <c r="AZ799" s="99">
        <v>1.32E-2</v>
      </c>
      <c r="BA799" s="141">
        <f>AY799*AZ799</f>
        <v>2772</v>
      </c>
      <c r="BB799" s="141">
        <f>BA799*10%</f>
        <v>277.2</v>
      </c>
      <c r="BC799" s="142">
        <v>2494.8000000000002</v>
      </c>
      <c r="BD799" s="143"/>
      <c r="BE799" s="141">
        <f>BA799-BB799-BC799</f>
        <v>0</v>
      </c>
      <c r="BF799" s="151">
        <v>210000</v>
      </c>
      <c r="BG799" s="56">
        <v>1.41E-2</v>
      </c>
      <c r="BH799" s="168">
        <f>BF799*BG799</f>
        <v>2961</v>
      </c>
      <c r="BI799" s="166">
        <f>BH799*10%</f>
        <v>296.10000000000002</v>
      </c>
      <c r="BJ799" s="164">
        <v>2664.9</v>
      </c>
      <c r="BK799" s="165"/>
      <c r="BL799" s="166">
        <f>BH799-BI799-BJ799</f>
        <v>0</v>
      </c>
      <c r="BM799" s="151">
        <v>210000</v>
      </c>
      <c r="BN799" s="56">
        <v>1.49E-2</v>
      </c>
      <c r="BO799" s="168">
        <f>BM799*BN799</f>
        <v>3129</v>
      </c>
      <c r="BP799" s="166">
        <f>BO799*10%</f>
        <v>312.90000000000003</v>
      </c>
      <c r="BQ799" s="164">
        <v>2816.1</v>
      </c>
      <c r="BR799" s="147"/>
      <c r="BS799" s="166">
        <f>BO799-BP799-BQ799</f>
        <v>0</v>
      </c>
      <c r="BT799" s="151">
        <v>210000</v>
      </c>
      <c r="BU799" s="56">
        <v>1.5939999999999999E-2</v>
      </c>
      <c r="BV799" s="194">
        <f>BT799*BU799</f>
        <v>3347.3999999999996</v>
      </c>
      <c r="BW799" s="166">
        <f>BV799*5%</f>
        <v>167.37</v>
      </c>
      <c r="BX799" s="164">
        <v>3180.03</v>
      </c>
      <c r="BY799" s="147"/>
      <c r="BZ799" s="190">
        <f>BV799-BW799-BX799</f>
        <v>0</v>
      </c>
      <c r="CA799" s="351">
        <v>210000</v>
      </c>
      <c r="CB799" s="6">
        <v>1.6889999999999999E-2</v>
      </c>
      <c r="CC799" s="168">
        <f>CA799*CB799</f>
        <v>3546.8999999999996</v>
      </c>
      <c r="CD799" s="166">
        <f>CC799*5%</f>
        <v>177.345</v>
      </c>
      <c r="CE799" s="164">
        <v>3369.5549999999998</v>
      </c>
      <c r="CF799" s="165">
        <v>3369.53</v>
      </c>
      <c r="CG799" s="168">
        <f>CC799-CD799-CE799</f>
        <v>0</v>
      </c>
      <c r="CH799" s="587">
        <v>780000</v>
      </c>
      <c r="CI799" s="667">
        <v>1.0999999999999999E-2</v>
      </c>
      <c r="CJ799" s="585">
        <f t="shared" si="1259"/>
        <v>8580</v>
      </c>
      <c r="CK799" s="585">
        <f t="shared" si="1260"/>
        <v>429</v>
      </c>
      <c r="CL799" s="485"/>
      <c r="CM799" s="668"/>
      <c r="CN799" s="585">
        <f t="shared" si="1261"/>
        <v>8151</v>
      </c>
      <c r="CO799" s="219"/>
      <c r="CP799" s="220">
        <f t="shared" si="1244"/>
        <v>8151</v>
      </c>
      <c r="CQ799" s="585">
        <v>0</v>
      </c>
      <c r="CR799" s="56"/>
      <c r="CS799" s="228"/>
    </row>
    <row r="800" spans="1:97" s="3" customFormat="1" ht="15" customHeight="1">
      <c r="A800" s="604" t="s">
        <v>1902</v>
      </c>
      <c r="B800" s="604" t="s">
        <v>1903</v>
      </c>
      <c r="C800" s="605" t="s">
        <v>1904</v>
      </c>
      <c r="D800" s="41" t="s">
        <v>1869</v>
      </c>
      <c r="E800" s="43">
        <v>3</v>
      </c>
      <c r="F800" s="48"/>
      <c r="G800" s="608" t="s">
        <v>1905</v>
      </c>
      <c r="H800" s="191"/>
      <c r="I800" s="593"/>
      <c r="J800" s="243"/>
      <c r="K800" s="72"/>
      <c r="L800" s="168"/>
      <c r="M800" s="73"/>
      <c r="N800" s="77"/>
      <c r="O800" s="75"/>
      <c r="P800" s="593"/>
      <c r="Q800" s="56"/>
      <c r="R800" s="168"/>
      <c r="S800" s="56"/>
      <c r="T800" s="73"/>
      <c r="U800" s="77"/>
      <c r="V800" s="574"/>
      <c r="W800" s="593"/>
      <c r="X800" s="78"/>
      <c r="Y800" s="577"/>
      <c r="Z800" s="251"/>
      <c r="AA800" s="73"/>
      <c r="AB800" s="100"/>
      <c r="AC800" s="251"/>
      <c r="AD800" s="593"/>
      <c r="AE800" s="101"/>
      <c r="AF800" s="251"/>
      <c r="AG800" s="251"/>
      <c r="AH800" s="117"/>
      <c r="AI800" s="100"/>
      <c r="AJ800" s="251"/>
      <c r="AK800" s="593"/>
      <c r="AL800" s="99"/>
      <c r="AM800" s="251"/>
      <c r="AN800" s="251"/>
      <c r="AO800" s="117"/>
      <c r="AP800" s="414"/>
      <c r="AQ800" s="251"/>
      <c r="AR800" s="151"/>
      <c r="AS800" s="99"/>
      <c r="AT800" s="251"/>
      <c r="AU800" s="251"/>
      <c r="AV800" s="122"/>
      <c r="AW800" s="414"/>
      <c r="AX800" s="251"/>
      <c r="AY800" s="151"/>
      <c r="AZ800" s="99"/>
      <c r="BA800" s="141"/>
      <c r="BB800" s="141"/>
      <c r="BC800" s="142"/>
      <c r="BD800" s="143"/>
      <c r="BE800" s="141"/>
      <c r="BF800" s="151"/>
      <c r="BG800" s="56"/>
      <c r="BH800" s="168"/>
      <c r="BI800" s="166"/>
      <c r="BJ800" s="164"/>
      <c r="BK800" s="165"/>
      <c r="BL800" s="166"/>
      <c r="BM800" s="151"/>
      <c r="BN800" s="56"/>
      <c r="BO800" s="168"/>
      <c r="BP800" s="166"/>
      <c r="BQ800" s="164"/>
      <c r="BR800" s="147"/>
      <c r="BS800" s="166"/>
      <c r="BT800" s="151"/>
      <c r="BU800" s="56"/>
      <c r="BV800" s="194"/>
      <c r="BW800" s="166"/>
      <c r="BX800" s="164"/>
      <c r="BY800" s="147"/>
      <c r="BZ800" s="190"/>
      <c r="CA800" s="351">
        <v>50000</v>
      </c>
      <c r="CB800" s="6"/>
      <c r="CC800" s="168"/>
      <c r="CD800" s="166"/>
      <c r="CE800" s="164"/>
      <c r="CF800" s="165"/>
      <c r="CG800" s="168"/>
      <c r="CH800" s="587">
        <v>180000</v>
      </c>
      <c r="CI800" s="667">
        <v>1.0999999999999999E-2</v>
      </c>
      <c r="CJ800" s="585">
        <f t="shared" si="1259"/>
        <v>1979.9999999999998</v>
      </c>
      <c r="CK800" s="585">
        <f t="shared" si="1260"/>
        <v>99</v>
      </c>
      <c r="CL800" s="485"/>
      <c r="CM800" s="668"/>
      <c r="CN800" s="585">
        <f t="shared" si="1261"/>
        <v>1880.9999999999998</v>
      </c>
      <c r="CO800" s="219"/>
      <c r="CP800" s="220">
        <f t="shared" si="1244"/>
        <v>1880.9999999999998</v>
      </c>
      <c r="CQ800" s="585"/>
      <c r="CR800" s="56"/>
      <c r="CS800" s="472" t="s">
        <v>42</v>
      </c>
    </row>
    <row r="801" spans="1:98" s="3" customFormat="1" ht="15" customHeight="1">
      <c r="A801" s="604" t="s">
        <v>1906</v>
      </c>
      <c r="B801" s="604" t="s">
        <v>1907</v>
      </c>
      <c r="C801" s="605" t="s">
        <v>1904</v>
      </c>
      <c r="D801" s="41" t="s">
        <v>1869</v>
      </c>
      <c r="E801" s="43">
        <v>109</v>
      </c>
      <c r="F801" s="63"/>
      <c r="G801" s="608" t="s">
        <v>1908</v>
      </c>
      <c r="H801" s="191"/>
      <c r="I801" s="593"/>
      <c r="J801" s="243"/>
      <c r="K801" s="72"/>
      <c r="L801" s="168"/>
      <c r="M801" s="73"/>
      <c r="N801" s="77"/>
      <c r="O801" s="75"/>
      <c r="P801" s="593"/>
      <c r="Q801" s="56"/>
      <c r="R801" s="168"/>
      <c r="S801" s="56"/>
      <c r="T801" s="73"/>
      <c r="U801" s="77"/>
      <c r="V801" s="574"/>
      <c r="W801" s="593"/>
      <c r="X801" s="78"/>
      <c r="Y801" s="577"/>
      <c r="Z801" s="251"/>
      <c r="AA801" s="73"/>
      <c r="AB801" s="100"/>
      <c r="AC801" s="251"/>
      <c r="AD801" s="593"/>
      <c r="AE801" s="101"/>
      <c r="AF801" s="251"/>
      <c r="AG801" s="251"/>
      <c r="AH801" s="117"/>
      <c r="AI801" s="100"/>
      <c r="AJ801" s="251"/>
      <c r="AK801" s="593"/>
      <c r="AL801" s="99"/>
      <c r="AM801" s="251"/>
      <c r="AN801" s="251"/>
      <c r="AO801" s="117"/>
      <c r="AP801" s="414"/>
      <c r="AQ801" s="251"/>
      <c r="AR801" s="151"/>
      <c r="AS801" s="99"/>
      <c r="AT801" s="251"/>
      <c r="AU801" s="251"/>
      <c r="AV801" s="122"/>
      <c r="AW801" s="414"/>
      <c r="AX801" s="251"/>
      <c r="AY801" s="151"/>
      <c r="AZ801" s="99"/>
      <c r="BA801" s="141"/>
      <c r="BB801" s="141"/>
      <c r="BC801" s="142"/>
      <c r="BD801" s="143"/>
      <c r="BE801" s="141"/>
      <c r="BF801" s="151"/>
      <c r="BG801" s="56"/>
      <c r="BH801" s="168"/>
      <c r="BI801" s="166"/>
      <c r="BJ801" s="164"/>
      <c r="BK801" s="165"/>
      <c r="BL801" s="166"/>
      <c r="BM801" s="151"/>
      <c r="BN801" s="56"/>
      <c r="BO801" s="168"/>
      <c r="BP801" s="166"/>
      <c r="BQ801" s="164"/>
      <c r="BR801" s="147"/>
      <c r="BS801" s="166"/>
      <c r="BT801" s="151"/>
      <c r="BU801" s="56"/>
      <c r="BV801" s="194"/>
      <c r="BW801" s="166"/>
      <c r="BX801" s="164"/>
      <c r="BY801" s="147"/>
      <c r="BZ801" s="190"/>
      <c r="CA801" s="351"/>
      <c r="CB801" s="6"/>
      <c r="CC801" s="168"/>
      <c r="CD801" s="166"/>
      <c r="CE801" s="164"/>
      <c r="CF801" s="165"/>
      <c r="CG801" s="168"/>
      <c r="CH801" s="587">
        <v>240000</v>
      </c>
      <c r="CI801" s="667">
        <v>1.0999999999999999E-2</v>
      </c>
      <c r="CJ801" s="585">
        <f t="shared" si="1259"/>
        <v>2640</v>
      </c>
      <c r="CK801" s="585">
        <f t="shared" si="1260"/>
        <v>132</v>
      </c>
      <c r="CL801" s="485"/>
      <c r="CM801" s="668"/>
      <c r="CN801" s="585">
        <f t="shared" si="1261"/>
        <v>2508</v>
      </c>
      <c r="CO801" s="219"/>
      <c r="CP801" s="220">
        <f t="shared" si="1244"/>
        <v>2508</v>
      </c>
      <c r="CQ801" s="585"/>
      <c r="CR801" s="56"/>
      <c r="CS801" s="228"/>
    </row>
    <row r="802" spans="1:98" s="3" customFormat="1" ht="15" customHeight="1">
      <c r="A802" s="604" t="s">
        <v>1909</v>
      </c>
      <c r="B802" s="604" t="s">
        <v>1910</v>
      </c>
      <c r="C802" s="605" t="s">
        <v>1911</v>
      </c>
      <c r="D802" s="41" t="s">
        <v>1869</v>
      </c>
      <c r="E802" s="43">
        <v>143</v>
      </c>
      <c r="F802" s="63">
        <v>1</v>
      </c>
      <c r="G802" s="608" t="s">
        <v>45</v>
      </c>
      <c r="H802" s="191"/>
      <c r="I802" s="593"/>
      <c r="J802" s="243"/>
      <c r="K802" s="72"/>
      <c r="L802" s="168"/>
      <c r="M802" s="73"/>
      <c r="N802" s="77"/>
      <c r="O802" s="75"/>
      <c r="P802" s="593"/>
      <c r="Q802" s="56"/>
      <c r="R802" s="168"/>
      <c r="S802" s="56"/>
      <c r="T802" s="73"/>
      <c r="U802" s="77"/>
      <c r="V802" s="574"/>
      <c r="W802" s="593"/>
      <c r="X802" s="78"/>
      <c r="Y802" s="577"/>
      <c r="Z802" s="251"/>
      <c r="AA802" s="73"/>
      <c r="AB802" s="100"/>
      <c r="AC802" s="251"/>
      <c r="AD802" s="593"/>
      <c r="AE802" s="101"/>
      <c r="AF802" s="251"/>
      <c r="AG802" s="251"/>
      <c r="AH802" s="117"/>
      <c r="AI802" s="100"/>
      <c r="AJ802" s="251"/>
      <c r="AK802" s="593"/>
      <c r="AL802" s="99"/>
      <c r="AM802" s="251"/>
      <c r="AN802" s="251"/>
      <c r="AO802" s="117"/>
      <c r="AP802" s="414"/>
      <c r="AQ802" s="251"/>
      <c r="AR802" s="151"/>
      <c r="AS802" s="99"/>
      <c r="AT802" s="251"/>
      <c r="AU802" s="251"/>
      <c r="AV802" s="122"/>
      <c r="AW802" s="414"/>
      <c r="AX802" s="251"/>
      <c r="AY802" s="151"/>
      <c r="AZ802" s="99"/>
      <c r="BA802" s="141"/>
      <c r="BB802" s="141"/>
      <c r="BC802" s="142"/>
      <c r="BD802" s="143"/>
      <c r="BE802" s="141"/>
      <c r="BF802" s="151"/>
      <c r="BG802" s="56"/>
      <c r="BH802" s="168"/>
      <c r="BI802" s="166"/>
      <c r="BJ802" s="164"/>
      <c r="BK802" s="165"/>
      <c r="BL802" s="166"/>
      <c r="BM802" s="151"/>
      <c r="BN802" s="56"/>
      <c r="BO802" s="168"/>
      <c r="BP802" s="166"/>
      <c r="BQ802" s="164"/>
      <c r="BR802" s="147"/>
      <c r="BS802" s="166"/>
      <c r="BT802" s="151"/>
      <c r="BU802" s="56"/>
      <c r="BV802" s="194"/>
      <c r="BW802" s="166"/>
      <c r="BX802" s="164"/>
      <c r="BY802" s="147"/>
      <c r="BZ802" s="190"/>
      <c r="CA802" s="351">
        <v>10000</v>
      </c>
      <c r="CB802" s="6"/>
      <c r="CC802" s="168"/>
      <c r="CD802" s="166"/>
      <c r="CE802" s="164"/>
      <c r="CF802" s="165"/>
      <c r="CG802" s="168"/>
      <c r="CH802" s="587">
        <v>10000</v>
      </c>
      <c r="CI802" s="667">
        <v>1.0999999999999999E-2</v>
      </c>
      <c r="CJ802" s="585">
        <f t="shared" si="1259"/>
        <v>110</v>
      </c>
      <c r="CK802" s="585">
        <f t="shared" si="1260"/>
        <v>5.5</v>
      </c>
      <c r="CL802" s="485"/>
      <c r="CM802" s="668"/>
      <c r="CN802" s="585">
        <f t="shared" si="1261"/>
        <v>104.5</v>
      </c>
      <c r="CO802" s="219"/>
      <c r="CP802" s="220">
        <f t="shared" si="1244"/>
        <v>104.5</v>
      </c>
      <c r="CQ802" s="585"/>
      <c r="CR802" s="56"/>
      <c r="CS802" s="228"/>
    </row>
    <row r="803" spans="1:98" s="3" customFormat="1" ht="15" customHeight="1">
      <c r="A803" s="604" t="s">
        <v>1912</v>
      </c>
      <c r="B803" s="604" t="s">
        <v>1913</v>
      </c>
      <c r="C803" s="609" t="s">
        <v>1914</v>
      </c>
      <c r="D803" s="41" t="s">
        <v>1869</v>
      </c>
      <c r="E803" s="43">
        <v>39</v>
      </c>
      <c r="F803" s="48">
        <v>1</v>
      </c>
      <c r="G803" s="607" t="s">
        <v>1915</v>
      </c>
      <c r="H803" s="191"/>
      <c r="I803" s="593"/>
      <c r="J803" s="243"/>
      <c r="K803" s="72"/>
      <c r="L803" s="168"/>
      <c r="M803" s="73"/>
      <c r="N803" s="77"/>
      <c r="O803" s="75"/>
      <c r="P803" s="593"/>
      <c r="Q803" s="56"/>
      <c r="R803" s="168"/>
      <c r="S803" s="56"/>
      <c r="T803" s="73"/>
      <c r="U803" s="77"/>
      <c r="V803" s="574"/>
      <c r="W803" s="593"/>
      <c r="X803" s="78"/>
      <c r="Y803" s="577"/>
      <c r="Z803" s="251"/>
      <c r="AA803" s="73"/>
      <c r="AB803" s="100"/>
      <c r="AC803" s="251"/>
      <c r="AD803" s="593"/>
      <c r="AE803" s="101"/>
      <c r="AF803" s="251"/>
      <c r="AG803" s="251"/>
      <c r="AH803" s="117"/>
      <c r="AI803" s="100"/>
      <c r="AJ803" s="251"/>
      <c r="AK803" s="593"/>
      <c r="AL803" s="99"/>
      <c r="AM803" s="251"/>
      <c r="AN803" s="251"/>
      <c r="AO803" s="117"/>
      <c r="AP803" s="414"/>
      <c r="AQ803" s="251"/>
      <c r="AR803" s="151"/>
      <c r="AS803" s="99"/>
      <c r="AT803" s="251"/>
      <c r="AU803" s="251"/>
      <c r="AV803" s="122"/>
      <c r="AW803" s="414"/>
      <c r="AX803" s="251"/>
      <c r="AY803" s="151"/>
      <c r="AZ803" s="99"/>
      <c r="BA803" s="141"/>
      <c r="BB803" s="141"/>
      <c r="BC803" s="142"/>
      <c r="BD803" s="143"/>
      <c r="BE803" s="141"/>
      <c r="BF803" s="151"/>
      <c r="BG803" s="56"/>
      <c r="BH803" s="168"/>
      <c r="BI803" s="166"/>
      <c r="BJ803" s="164"/>
      <c r="BK803" s="165"/>
      <c r="BL803" s="166"/>
      <c r="BM803" s="151"/>
      <c r="BN803" s="56"/>
      <c r="BO803" s="168"/>
      <c r="BP803" s="166"/>
      <c r="BQ803" s="164"/>
      <c r="BR803" s="147"/>
      <c r="BS803" s="166"/>
      <c r="BT803" s="151"/>
      <c r="BU803" s="56"/>
      <c r="BV803" s="194"/>
      <c r="BW803" s="166"/>
      <c r="BX803" s="164"/>
      <c r="BY803" s="147"/>
      <c r="BZ803" s="190"/>
      <c r="CA803" s="351"/>
      <c r="CB803" s="6"/>
      <c r="CC803" s="168"/>
      <c r="CD803" s="166"/>
      <c r="CE803" s="164"/>
      <c r="CF803" s="165"/>
      <c r="CG803" s="168"/>
      <c r="CH803" s="587">
        <v>80000</v>
      </c>
      <c r="CI803" s="667">
        <v>1.0999999999999999E-2</v>
      </c>
      <c r="CJ803" s="585">
        <f t="shared" si="1259"/>
        <v>880</v>
      </c>
      <c r="CK803" s="585">
        <f t="shared" si="1260"/>
        <v>44</v>
      </c>
      <c r="CL803" s="485"/>
      <c r="CM803" s="668"/>
      <c r="CN803" s="585">
        <f t="shared" si="1261"/>
        <v>836</v>
      </c>
      <c r="CO803" s="219"/>
      <c r="CP803" s="220">
        <f t="shared" si="1244"/>
        <v>836</v>
      </c>
      <c r="CQ803" s="585"/>
      <c r="CR803" s="604"/>
      <c r="CS803" s="604" t="s">
        <v>1874</v>
      </c>
    </row>
    <row r="804" spans="1:98">
      <c r="A804" s="47" t="s">
        <v>1916</v>
      </c>
      <c r="B804" s="51" t="s">
        <v>1917</v>
      </c>
      <c r="C804" s="6" t="s">
        <v>1918</v>
      </c>
      <c r="D804" s="274" t="s">
        <v>1919</v>
      </c>
      <c r="E804" s="43">
        <v>2</v>
      </c>
      <c r="F804" s="63"/>
      <c r="G804" s="275" t="s">
        <v>1920</v>
      </c>
      <c r="H804" s="191">
        <v>6005</v>
      </c>
      <c r="I804" s="614"/>
      <c r="J804" s="236">
        <v>1.9900000000000001E-2</v>
      </c>
      <c r="K804" s="369">
        <f t="shared" ref="K804:K807" si="1295">I804*J804</f>
        <v>0</v>
      </c>
      <c r="L804" s="369"/>
      <c r="M804" s="283"/>
      <c r="N804" s="515"/>
      <c r="O804" s="369">
        <f t="shared" ref="O804:O807" si="1296">K804-L804-M804</f>
        <v>0</v>
      </c>
      <c r="P804" s="615"/>
      <c r="Q804" s="191"/>
      <c r="R804" s="369">
        <f t="shared" ref="R804:R839" si="1297">P804*Q804</f>
        <v>0</v>
      </c>
      <c r="S804" s="369"/>
      <c r="T804" s="512"/>
      <c r="U804" s="515"/>
      <c r="V804" s="88">
        <f t="shared" ref="V804:V839" si="1298">R804-S804-T804</f>
        <v>0</v>
      </c>
      <c r="W804" s="615">
        <v>2000000</v>
      </c>
      <c r="X804" s="191">
        <v>1.6000000000000001E-3</v>
      </c>
      <c r="Y804" s="369">
        <f t="shared" ref="Y804:Y839" si="1299">W804*X804</f>
        <v>3200</v>
      </c>
      <c r="Z804" s="369">
        <f t="shared" ref="Z804:Z839" si="1300">Y804*30/100</f>
        <v>960</v>
      </c>
      <c r="AA804" s="512"/>
      <c r="AB804" s="515"/>
      <c r="AC804" s="88">
        <f t="shared" ref="AC804:AC839" si="1301">Y804-Z804-AA804</f>
        <v>2240</v>
      </c>
      <c r="AD804" s="615">
        <v>2000000</v>
      </c>
      <c r="AE804" s="191">
        <v>1.6999999999999999E-3</v>
      </c>
      <c r="AF804" s="369">
        <f t="shared" ref="AF804:AF839" si="1302">AD804*AE804</f>
        <v>3400</v>
      </c>
      <c r="AG804" s="369">
        <f t="shared" ref="AG804:AG839" si="1303">AF804*30/100</f>
        <v>1020</v>
      </c>
      <c r="AH804" s="518"/>
      <c r="AI804" s="515"/>
      <c r="AJ804" s="369">
        <f>AF804-AG804-AH804</f>
        <v>2380</v>
      </c>
      <c r="AK804" s="615">
        <v>2000000</v>
      </c>
      <c r="AL804" s="191">
        <v>1.8E-3</v>
      </c>
      <c r="AM804" s="369">
        <f t="shared" ref="AM804:AM839" si="1304">AK804*AL804</f>
        <v>3600</v>
      </c>
      <c r="AN804" s="633"/>
      <c r="AO804" s="518"/>
      <c r="AP804" s="515"/>
      <c r="AQ804" s="88">
        <f t="shared" ref="AQ804:AQ839" si="1305">AM804-AO804-AN804</f>
        <v>3600</v>
      </c>
      <c r="AR804" s="615">
        <v>2000000</v>
      </c>
      <c r="AS804" s="191">
        <v>1.9E-3</v>
      </c>
      <c r="AT804" s="369">
        <f t="shared" ref="AT804:AT839" si="1306">AR804*AS804</f>
        <v>3800</v>
      </c>
      <c r="AU804" s="633"/>
      <c r="AV804" s="518"/>
      <c r="AW804" s="515"/>
      <c r="AX804" s="88">
        <f t="shared" ref="AX804:AX839" si="1307">AT804-AV804-AU804</f>
        <v>3800</v>
      </c>
      <c r="AY804" s="255">
        <v>2250000</v>
      </c>
      <c r="AZ804" s="328">
        <v>8.3000000000000001E-3</v>
      </c>
      <c r="BA804" s="168">
        <f t="shared" ref="BA804:BA839" si="1308">AY804*AZ804</f>
        <v>18675</v>
      </c>
      <c r="BB804" s="168">
        <f>AZ804*15000</f>
        <v>124.5</v>
      </c>
      <c r="BC804" s="142"/>
      <c r="BD804" s="515"/>
      <c r="BE804" s="194">
        <f t="shared" ref="BE804:BE839" si="1309">BA804-BC804-BB804</f>
        <v>18550.5</v>
      </c>
      <c r="BF804" s="255">
        <v>2250000</v>
      </c>
      <c r="BG804" s="644">
        <v>8.8000000000000005E-3</v>
      </c>
      <c r="BH804" s="633">
        <f t="shared" ref="BH804:BH839" si="1310">BF804*BG804</f>
        <v>19800</v>
      </c>
      <c r="BI804" s="645">
        <f>BG804*15000</f>
        <v>132</v>
      </c>
      <c r="BJ804" s="142">
        <v>19800</v>
      </c>
      <c r="BK804" s="204"/>
      <c r="BL804" s="190">
        <f t="shared" ref="BL804:BL839" si="1311">BH804-BI804-BJ804</f>
        <v>-132</v>
      </c>
      <c r="BM804" s="255">
        <v>2250000</v>
      </c>
      <c r="BN804" s="654">
        <v>9.2999999999999992E-3</v>
      </c>
      <c r="BO804" s="633">
        <f t="shared" ref="BO804:BO839" si="1312">BM804*BN804</f>
        <v>20925</v>
      </c>
      <c r="BP804" s="655">
        <f>BN804*15000</f>
        <v>139.5</v>
      </c>
      <c r="BQ804" s="656">
        <v>20925</v>
      </c>
      <c r="BR804" s="657"/>
      <c r="BS804" s="190">
        <f t="shared" ref="BS804:BS839" si="1313">BO804-BP804-BQ804</f>
        <v>-139.5</v>
      </c>
      <c r="BT804" s="255">
        <v>2250000</v>
      </c>
      <c r="BU804" s="654">
        <v>9.8499999999999994E-3</v>
      </c>
      <c r="BV804" s="633">
        <f t="shared" ref="BV804:BV839" si="1314">BT804*BU804</f>
        <v>22162.5</v>
      </c>
      <c r="BW804" s="369">
        <f>BU804*15000</f>
        <v>147.75</v>
      </c>
      <c r="BX804" s="634"/>
      <c r="BY804" s="622"/>
      <c r="BZ804" s="190">
        <f t="shared" ref="BZ804:BZ839" si="1315">BV804-BX804-BW804</f>
        <v>22014.75</v>
      </c>
      <c r="CA804" s="255">
        <v>2250000</v>
      </c>
      <c r="CB804" s="654">
        <v>8.3999999999999995E-3</v>
      </c>
      <c r="CC804" s="168">
        <f>CA804*CB804</f>
        <v>18900</v>
      </c>
      <c r="CD804" s="633"/>
      <c r="CE804" s="164">
        <v>40914.75</v>
      </c>
      <c r="CF804" s="165"/>
      <c r="CG804" s="208">
        <f>CC804-CD804-CE804</f>
        <v>-22014.75</v>
      </c>
      <c r="CH804" s="208"/>
      <c r="CI804" s="208"/>
      <c r="CJ804" s="208"/>
      <c r="CK804" s="208"/>
      <c r="CL804" s="223"/>
      <c r="CM804" s="224"/>
      <c r="CN804" s="208"/>
      <c r="CO804" s="669"/>
      <c r="CP804" s="220">
        <f t="shared" ref="CP804:CP839" si="1316">O804+V804+AC804+AJ804+AQ804+AX804+BE804+BL804+BS804+BZ804+CG804</f>
        <v>30299</v>
      </c>
      <c r="CQ804" s="542"/>
      <c r="CR804" s="47" t="s">
        <v>1921</v>
      </c>
      <c r="CS804" s="227" t="s">
        <v>42</v>
      </c>
    </row>
    <row r="805" spans="1:98">
      <c r="A805" s="47" t="s">
        <v>1922</v>
      </c>
      <c r="B805" s="51" t="s">
        <v>1923</v>
      </c>
      <c r="C805" s="41" t="s">
        <v>1924</v>
      </c>
      <c r="D805" s="274" t="s">
        <v>1919</v>
      </c>
      <c r="E805" s="43">
        <v>69</v>
      </c>
      <c r="F805" s="63"/>
      <c r="G805" s="275" t="s">
        <v>1925</v>
      </c>
      <c r="H805" s="191">
        <v>21212</v>
      </c>
      <c r="I805" s="369"/>
      <c r="J805" s="236">
        <v>1.9900000000000001E-2</v>
      </c>
      <c r="K805" s="369">
        <f t="shared" si="1295"/>
        <v>0</v>
      </c>
      <c r="L805" s="369"/>
      <c r="M805" s="616"/>
      <c r="N805" s="515"/>
      <c r="O805" s="369">
        <f t="shared" si="1296"/>
        <v>0</v>
      </c>
      <c r="P805" s="615"/>
      <c r="Q805" s="191"/>
      <c r="R805" s="369">
        <f t="shared" si="1297"/>
        <v>0</v>
      </c>
      <c r="S805" s="369"/>
      <c r="T805" s="512"/>
      <c r="U805" s="515"/>
      <c r="V805" s="88">
        <f t="shared" si="1298"/>
        <v>0</v>
      </c>
      <c r="W805" s="615">
        <v>80000</v>
      </c>
      <c r="X805" s="191">
        <v>1.2999999999999999E-3</v>
      </c>
      <c r="Y805" s="369">
        <f t="shared" si="1299"/>
        <v>104</v>
      </c>
      <c r="Z805" s="369"/>
      <c r="AA805" s="512"/>
      <c r="AB805" s="515"/>
      <c r="AC805" s="88">
        <f t="shared" si="1301"/>
        <v>104</v>
      </c>
      <c r="AD805" s="615">
        <v>80000</v>
      </c>
      <c r="AE805" s="191">
        <v>1.4E-3</v>
      </c>
      <c r="AF805" s="369">
        <f t="shared" si="1302"/>
        <v>112</v>
      </c>
      <c r="AG805" s="369"/>
      <c r="AH805" s="518"/>
      <c r="AI805" s="515"/>
      <c r="AJ805" s="369">
        <f t="shared" ref="AJ805:AJ839" si="1317">AF805-AG805-AH805</f>
        <v>112</v>
      </c>
      <c r="AK805" s="615">
        <v>80000</v>
      </c>
      <c r="AL805" s="191">
        <v>1.5E-3</v>
      </c>
      <c r="AM805" s="369">
        <f t="shared" si="1304"/>
        <v>120</v>
      </c>
      <c r="AN805" s="633"/>
      <c r="AO805" s="518"/>
      <c r="AP805" s="515"/>
      <c r="AQ805" s="88">
        <f t="shared" si="1305"/>
        <v>120</v>
      </c>
      <c r="AR805" s="615">
        <v>80000</v>
      </c>
      <c r="AS805" s="191">
        <v>1.6000000000000001E-3</v>
      </c>
      <c r="AT805" s="369">
        <f t="shared" si="1306"/>
        <v>128</v>
      </c>
      <c r="AU805" s="633"/>
      <c r="AV805" s="518"/>
      <c r="AW805" s="515"/>
      <c r="AX805" s="88">
        <f t="shared" si="1307"/>
        <v>128</v>
      </c>
      <c r="AY805" s="255">
        <v>260000</v>
      </c>
      <c r="AZ805" s="328">
        <v>1.6999999999999999E-3</v>
      </c>
      <c r="BA805" s="168">
        <f t="shared" si="1308"/>
        <v>442</v>
      </c>
      <c r="BB805" s="168"/>
      <c r="BC805" s="142"/>
      <c r="BD805" s="515"/>
      <c r="BE805" s="194">
        <f t="shared" si="1309"/>
        <v>442</v>
      </c>
      <c r="BF805" s="255">
        <v>260000</v>
      </c>
      <c r="BG805" s="644">
        <v>1.8E-3</v>
      </c>
      <c r="BH805" s="633">
        <f t="shared" si="1310"/>
        <v>468</v>
      </c>
      <c r="BI805" s="646"/>
      <c r="BJ805" s="142">
        <v>468</v>
      </c>
      <c r="BK805" s="204"/>
      <c r="BL805" s="190">
        <f t="shared" si="1311"/>
        <v>0</v>
      </c>
      <c r="BM805" s="255">
        <v>260000</v>
      </c>
      <c r="BN805" s="658">
        <v>1.91E-3</v>
      </c>
      <c r="BO805" s="633">
        <f t="shared" si="1312"/>
        <v>496.6</v>
      </c>
      <c r="BP805" s="48"/>
      <c r="BQ805" s="656">
        <v>496.6</v>
      </c>
      <c r="BR805" s="657"/>
      <c r="BS805" s="190">
        <f t="shared" si="1313"/>
        <v>0</v>
      </c>
      <c r="BT805" s="255">
        <v>260000</v>
      </c>
      <c r="BU805" s="658">
        <v>1.97E-3</v>
      </c>
      <c r="BV805" s="633">
        <f t="shared" si="1314"/>
        <v>512.20000000000005</v>
      </c>
      <c r="BW805" s="369"/>
      <c r="BX805" s="634"/>
      <c r="BY805" s="622"/>
      <c r="BZ805" s="190">
        <f t="shared" si="1315"/>
        <v>512.20000000000005</v>
      </c>
      <c r="CA805" s="255">
        <v>260000</v>
      </c>
      <c r="CB805" s="658">
        <v>2.0999999999999999E-3</v>
      </c>
      <c r="CC805" s="168">
        <f t="shared" ref="CC805:CC839" si="1318">CA805*CB805</f>
        <v>546</v>
      </c>
      <c r="CD805" s="633"/>
      <c r="CE805" s="164">
        <v>1058.2</v>
      </c>
      <c r="CF805" s="165"/>
      <c r="CG805" s="208">
        <f t="shared" ref="CG805:CG839" si="1319">CC805-CD805-CE805</f>
        <v>-512.20000000000005</v>
      </c>
      <c r="CH805" s="208"/>
      <c r="CI805" s="208"/>
      <c r="CJ805" s="208"/>
      <c r="CK805" s="208"/>
      <c r="CL805" s="223"/>
      <c r="CM805" s="224"/>
      <c r="CN805" s="208"/>
      <c r="CO805" s="669"/>
      <c r="CP805" s="220">
        <f t="shared" si="1316"/>
        <v>906</v>
      </c>
      <c r="CQ805" s="542"/>
      <c r="CR805" s="47" t="s">
        <v>1921</v>
      </c>
    </row>
    <row r="806" spans="1:98">
      <c r="A806" s="47" t="s">
        <v>1926</v>
      </c>
      <c r="B806" s="51" t="s">
        <v>1923</v>
      </c>
      <c r="C806" s="6" t="s">
        <v>1924</v>
      </c>
      <c r="D806" s="274" t="s">
        <v>1919</v>
      </c>
      <c r="E806" s="43">
        <v>71</v>
      </c>
      <c r="F806" s="63"/>
      <c r="G806" s="49" t="s">
        <v>45</v>
      </c>
      <c r="H806" s="191">
        <v>2561264</v>
      </c>
      <c r="I806" s="369"/>
      <c r="J806" s="236">
        <v>1.9900000000000001E-2</v>
      </c>
      <c r="K806" s="369">
        <f t="shared" si="1295"/>
        <v>0</v>
      </c>
      <c r="L806" s="369"/>
      <c r="M806" s="616"/>
      <c r="N806" s="515"/>
      <c r="O806" s="369">
        <f t="shared" si="1296"/>
        <v>0</v>
      </c>
      <c r="P806" s="615"/>
      <c r="Q806" s="191"/>
      <c r="R806" s="369">
        <f t="shared" si="1297"/>
        <v>0</v>
      </c>
      <c r="S806" s="369"/>
      <c r="T806" s="512"/>
      <c r="U806" s="626"/>
      <c r="V806" s="88">
        <f t="shared" si="1298"/>
        <v>0</v>
      </c>
      <c r="W806" s="615">
        <v>85000</v>
      </c>
      <c r="X806" s="611">
        <v>1.6000000000000001E-3</v>
      </c>
      <c r="Y806" s="369">
        <f t="shared" si="1299"/>
        <v>136</v>
      </c>
      <c r="Z806" s="369">
        <f t="shared" si="1300"/>
        <v>40.799999999999997</v>
      </c>
      <c r="AA806" s="512"/>
      <c r="AB806" s="631"/>
      <c r="AC806" s="88">
        <f t="shared" si="1301"/>
        <v>95.2</v>
      </c>
      <c r="AD806" s="615">
        <v>85000</v>
      </c>
      <c r="AE806" s="611">
        <v>1.6999999999999999E-3</v>
      </c>
      <c r="AF806" s="369">
        <f t="shared" si="1302"/>
        <v>144.5</v>
      </c>
      <c r="AG806" s="369">
        <f t="shared" si="1303"/>
        <v>43.35</v>
      </c>
      <c r="AH806" s="518"/>
      <c r="AI806" s="515"/>
      <c r="AJ806" s="369">
        <f t="shared" si="1317"/>
        <v>101.15</v>
      </c>
      <c r="AK806" s="615">
        <v>85000</v>
      </c>
      <c r="AL806" s="191">
        <v>1.5E-3</v>
      </c>
      <c r="AM806" s="369">
        <f t="shared" si="1304"/>
        <v>127.5</v>
      </c>
      <c r="AN806" s="633"/>
      <c r="AO806" s="518"/>
      <c r="AP806" s="515"/>
      <c r="AQ806" s="88">
        <f t="shared" si="1305"/>
        <v>127.5</v>
      </c>
      <c r="AR806" s="615">
        <v>85000</v>
      </c>
      <c r="AS806" s="191">
        <v>1.6000000000000001E-3</v>
      </c>
      <c r="AT806" s="369">
        <f t="shared" si="1306"/>
        <v>136</v>
      </c>
      <c r="AU806" s="633"/>
      <c r="AV806" s="637"/>
      <c r="AW806" s="515"/>
      <c r="AX806" s="88">
        <f t="shared" si="1307"/>
        <v>136</v>
      </c>
      <c r="AY806" s="255">
        <v>110000</v>
      </c>
      <c r="AZ806" s="639">
        <v>1.6999999999999999E-3</v>
      </c>
      <c r="BA806" s="168">
        <f t="shared" si="1308"/>
        <v>187</v>
      </c>
      <c r="BB806" s="168"/>
      <c r="BC806" s="142"/>
      <c r="BD806" s="515"/>
      <c r="BE806" s="194">
        <f t="shared" si="1309"/>
        <v>187</v>
      </c>
      <c r="BF806" s="255">
        <v>110000</v>
      </c>
      <c r="BG806" s="644">
        <v>1.8E-3</v>
      </c>
      <c r="BH806" s="633">
        <f t="shared" si="1310"/>
        <v>198</v>
      </c>
      <c r="BI806" s="646"/>
      <c r="BJ806" s="142">
        <v>198</v>
      </c>
      <c r="BK806" s="204"/>
      <c r="BL806" s="190">
        <f t="shared" si="1311"/>
        <v>0</v>
      </c>
      <c r="BM806" s="255">
        <v>110000</v>
      </c>
      <c r="BN806" s="658">
        <v>1.91E-3</v>
      </c>
      <c r="BO806" s="633">
        <f t="shared" si="1312"/>
        <v>210.1</v>
      </c>
      <c r="BP806" s="48"/>
      <c r="BQ806" s="526">
        <v>210.1</v>
      </c>
      <c r="BR806" s="528"/>
      <c r="BS806" s="190">
        <f t="shared" si="1313"/>
        <v>0</v>
      </c>
      <c r="BT806" s="255">
        <v>110000</v>
      </c>
      <c r="BU806" s="658">
        <v>1.97E-3</v>
      </c>
      <c r="BV806" s="633">
        <f t="shared" si="1314"/>
        <v>216.7</v>
      </c>
      <c r="BW806" s="369"/>
      <c r="BX806" s="634"/>
      <c r="BY806" s="622"/>
      <c r="BZ806" s="190">
        <f t="shared" si="1315"/>
        <v>216.7</v>
      </c>
      <c r="CA806" s="255">
        <v>110000</v>
      </c>
      <c r="CB806" s="658">
        <v>1.0500000000000001E-2</v>
      </c>
      <c r="CC806" s="168">
        <f t="shared" si="1318"/>
        <v>1155</v>
      </c>
      <c r="CD806" s="633">
        <f>CB806*15000</f>
        <v>157.5</v>
      </c>
      <c r="CE806" s="164">
        <v>1214.2</v>
      </c>
      <c r="CF806" s="165"/>
      <c r="CG806" s="208">
        <f t="shared" si="1319"/>
        <v>-216.70000000000005</v>
      </c>
      <c r="CH806" s="208"/>
      <c r="CI806" s="208"/>
      <c r="CJ806" s="208"/>
      <c r="CK806" s="208"/>
      <c r="CL806" s="223"/>
      <c r="CM806" s="224"/>
      <c r="CN806" s="208"/>
      <c r="CO806" s="669"/>
      <c r="CP806" s="220">
        <f t="shared" si="1316"/>
        <v>646.84999999999991</v>
      </c>
      <c r="CQ806" s="542"/>
      <c r="CR806" s="47" t="s">
        <v>1921</v>
      </c>
      <c r="CS806" s="12"/>
    </row>
    <row r="807" spans="1:98" s="8" customFormat="1">
      <c r="A807" s="51" t="s">
        <v>1927</v>
      </c>
      <c r="B807" s="51" t="s">
        <v>1928</v>
      </c>
      <c r="C807" s="6" t="s">
        <v>1929</v>
      </c>
      <c r="D807" s="41" t="s">
        <v>1919</v>
      </c>
      <c r="E807" s="43">
        <v>94</v>
      </c>
      <c r="F807" s="63"/>
      <c r="G807" s="41" t="s">
        <v>457</v>
      </c>
      <c r="H807" s="191" t="s">
        <v>1930</v>
      </c>
      <c r="I807" s="369"/>
      <c r="J807" s="236">
        <v>1.9900000000000001E-2</v>
      </c>
      <c r="K807" s="369">
        <f t="shared" si="1295"/>
        <v>0</v>
      </c>
      <c r="L807" s="369"/>
      <c r="M807" s="617"/>
      <c r="N807" s="520"/>
      <c r="O807" s="369">
        <f t="shared" si="1296"/>
        <v>0</v>
      </c>
      <c r="P807" s="615"/>
      <c r="Q807" s="191"/>
      <c r="R807" s="369">
        <f t="shared" si="1297"/>
        <v>0</v>
      </c>
      <c r="S807" s="369"/>
      <c r="T807" s="518"/>
      <c r="U807" s="520"/>
      <c r="V807" s="88">
        <f t="shared" si="1298"/>
        <v>0</v>
      </c>
      <c r="W807" s="615">
        <v>2000000</v>
      </c>
      <c r="X807" s="191">
        <v>1.6000000000000001E-3</v>
      </c>
      <c r="Y807" s="369">
        <f t="shared" si="1299"/>
        <v>3200</v>
      </c>
      <c r="Z807" s="369">
        <f t="shared" si="1300"/>
        <v>960</v>
      </c>
      <c r="AA807" s="518"/>
      <c r="AB807" s="520"/>
      <c r="AC807" s="88">
        <f t="shared" si="1301"/>
        <v>2240</v>
      </c>
      <c r="AD807" s="615">
        <v>2000000</v>
      </c>
      <c r="AE807" s="191">
        <v>1.6999999999999999E-3</v>
      </c>
      <c r="AF807" s="369">
        <f t="shared" si="1302"/>
        <v>3400</v>
      </c>
      <c r="AG807" s="369">
        <f t="shared" si="1303"/>
        <v>1020</v>
      </c>
      <c r="AH807" s="518"/>
      <c r="AI807" s="520"/>
      <c r="AJ807" s="369">
        <f t="shared" si="1317"/>
        <v>2380</v>
      </c>
      <c r="AK807" s="615">
        <v>2000000</v>
      </c>
      <c r="AL807" s="191">
        <v>1.8E-3</v>
      </c>
      <c r="AM807" s="369">
        <f t="shared" si="1304"/>
        <v>3600</v>
      </c>
      <c r="AN807" s="375"/>
      <c r="AO807" s="518"/>
      <c r="AP807" s="520"/>
      <c r="AQ807" s="88">
        <f t="shared" si="1305"/>
        <v>3600</v>
      </c>
      <c r="AR807" s="615">
        <v>2000000</v>
      </c>
      <c r="AS807" s="191">
        <v>1.9E-3</v>
      </c>
      <c r="AT807" s="369">
        <f t="shared" si="1306"/>
        <v>3800</v>
      </c>
      <c r="AU807" s="375"/>
      <c r="AV807" s="518"/>
      <c r="AW807" s="520"/>
      <c r="AX807" s="88">
        <f t="shared" si="1307"/>
        <v>3800</v>
      </c>
      <c r="AY807" s="255">
        <v>2500000</v>
      </c>
      <c r="AZ807" s="328">
        <v>8.3000000000000001E-3</v>
      </c>
      <c r="BA807" s="72">
        <f t="shared" si="1308"/>
        <v>20750</v>
      </c>
      <c r="BB807" s="72">
        <f>AZ807*15000</f>
        <v>124.5</v>
      </c>
      <c r="BC807" s="142"/>
      <c r="BD807" s="520"/>
      <c r="BE807" s="141">
        <f t="shared" si="1309"/>
        <v>20625.5</v>
      </c>
      <c r="BF807" s="255">
        <v>2500000</v>
      </c>
      <c r="BG807" s="644">
        <v>8.8000000000000005E-3</v>
      </c>
      <c r="BH807" s="375">
        <f t="shared" si="1310"/>
        <v>22000</v>
      </c>
      <c r="BI807" s="645">
        <f>BG807*15000</f>
        <v>132</v>
      </c>
      <c r="BJ807" s="142">
        <v>22000</v>
      </c>
      <c r="BK807" s="218"/>
      <c r="BL807" s="337">
        <f t="shared" si="1311"/>
        <v>-132</v>
      </c>
      <c r="BM807" s="255">
        <v>2500000</v>
      </c>
      <c r="BN807" s="659">
        <v>2.3E-3</v>
      </c>
      <c r="BO807" s="375">
        <f t="shared" si="1312"/>
        <v>5750</v>
      </c>
      <c r="BP807" s="48"/>
      <c r="BQ807" s="656">
        <v>5750</v>
      </c>
      <c r="BR807" s="660"/>
      <c r="BS807" s="337">
        <f t="shared" si="1313"/>
        <v>0</v>
      </c>
      <c r="BT807" s="255">
        <v>2500000</v>
      </c>
      <c r="BU807" s="659">
        <v>1.231E-2</v>
      </c>
      <c r="BV807" s="375">
        <f t="shared" si="1314"/>
        <v>30775</v>
      </c>
      <c r="BW807" s="369"/>
      <c r="BX807" s="634"/>
      <c r="BY807" s="664"/>
      <c r="BZ807" s="337">
        <f t="shared" si="1315"/>
        <v>30775</v>
      </c>
      <c r="CA807" s="255">
        <v>2500000</v>
      </c>
      <c r="CB807" s="659">
        <v>8.3999999999999995E-3</v>
      </c>
      <c r="CC807" s="72">
        <f t="shared" si="1318"/>
        <v>21000</v>
      </c>
      <c r="CD807" s="375"/>
      <c r="CE807" s="164">
        <v>51775</v>
      </c>
      <c r="CF807" s="167"/>
      <c r="CG807" s="483">
        <f t="shared" si="1319"/>
        <v>-30775</v>
      </c>
      <c r="CH807" s="483"/>
      <c r="CI807" s="483"/>
      <c r="CJ807" s="483"/>
      <c r="CK807" s="483"/>
      <c r="CL807" s="223"/>
      <c r="CM807" s="224"/>
      <c r="CN807" s="483"/>
      <c r="CO807" s="669"/>
      <c r="CP807" s="220">
        <f t="shared" si="1316"/>
        <v>32513.5</v>
      </c>
      <c r="CQ807" s="465"/>
      <c r="CR807" s="51" t="s">
        <v>1921</v>
      </c>
      <c r="CS807" s="227" t="s">
        <v>42</v>
      </c>
    </row>
    <row r="808" spans="1:98">
      <c r="A808" s="47" t="s">
        <v>1931</v>
      </c>
      <c r="B808" s="51" t="s">
        <v>1932</v>
      </c>
      <c r="C808" s="6" t="s">
        <v>1929</v>
      </c>
      <c r="D808" s="274" t="s">
        <v>1919</v>
      </c>
      <c r="E808" s="43">
        <v>97</v>
      </c>
      <c r="F808" s="63"/>
      <c r="G808" s="239" t="s">
        <v>1933</v>
      </c>
      <c r="H808" s="610" t="s">
        <v>1934</v>
      </c>
      <c r="I808" s="369"/>
      <c r="J808" s="236">
        <v>1.9900000000000001E-2</v>
      </c>
      <c r="K808" s="369"/>
      <c r="L808" s="369"/>
      <c r="M808" s="616"/>
      <c r="N808" s="515"/>
      <c r="O808" s="369"/>
      <c r="P808" s="615"/>
      <c r="Q808" s="191"/>
      <c r="R808" s="369">
        <f t="shared" si="1297"/>
        <v>0</v>
      </c>
      <c r="S808" s="369"/>
      <c r="T808" s="512"/>
      <c r="U808" s="515"/>
      <c r="V808" s="88">
        <f t="shared" si="1298"/>
        <v>0</v>
      </c>
      <c r="W808" s="615"/>
      <c r="X808" s="191"/>
      <c r="Y808" s="369">
        <f t="shared" si="1299"/>
        <v>0</v>
      </c>
      <c r="Z808" s="369">
        <f t="shared" si="1300"/>
        <v>0</v>
      </c>
      <c r="AA808" s="512"/>
      <c r="AB808" s="515"/>
      <c r="AC808" s="88">
        <f t="shared" si="1301"/>
        <v>0</v>
      </c>
      <c r="AD808" s="615"/>
      <c r="AE808" s="191"/>
      <c r="AF808" s="369">
        <f t="shared" si="1302"/>
        <v>0</v>
      </c>
      <c r="AG808" s="369">
        <f t="shared" si="1303"/>
        <v>0</v>
      </c>
      <c r="AH808" s="518"/>
      <c r="AI808" s="515"/>
      <c r="AJ808" s="369">
        <f t="shared" si="1317"/>
        <v>0</v>
      </c>
      <c r="AK808" s="615"/>
      <c r="AL808" s="191"/>
      <c r="AM808" s="369">
        <f t="shared" si="1304"/>
        <v>0</v>
      </c>
      <c r="AN808" s="633"/>
      <c r="AO808" s="518"/>
      <c r="AP808" s="515"/>
      <c r="AQ808" s="88">
        <f t="shared" si="1305"/>
        <v>0</v>
      </c>
      <c r="AR808" s="615"/>
      <c r="AS808" s="191"/>
      <c r="AT808" s="369">
        <f t="shared" si="1306"/>
        <v>0</v>
      </c>
      <c r="AU808" s="633"/>
      <c r="AV808" s="518"/>
      <c r="AW808" s="515"/>
      <c r="AX808" s="88">
        <f t="shared" si="1307"/>
        <v>0</v>
      </c>
      <c r="AY808" s="255"/>
      <c r="AZ808" s="640"/>
      <c r="BA808" s="168">
        <f t="shared" si="1308"/>
        <v>0</v>
      </c>
      <c r="BB808" s="168"/>
      <c r="BC808" s="142"/>
      <c r="BD808" s="515"/>
      <c r="BE808" s="194">
        <f t="shared" si="1309"/>
        <v>0</v>
      </c>
      <c r="BF808" s="255"/>
      <c r="BG808" s="647"/>
      <c r="BH808" s="633">
        <f t="shared" si="1310"/>
        <v>0</v>
      </c>
      <c r="BI808" s="646"/>
      <c r="BJ808" s="142"/>
      <c r="BK808" s="204"/>
      <c r="BL808" s="190">
        <f t="shared" si="1311"/>
        <v>0</v>
      </c>
      <c r="BM808" s="255"/>
      <c r="BN808" s="661"/>
      <c r="BO808" s="633">
        <f t="shared" si="1312"/>
        <v>0</v>
      </c>
      <c r="BP808" s="48"/>
      <c r="BQ808" s="656"/>
      <c r="BR808" s="657"/>
      <c r="BS808" s="190">
        <f t="shared" si="1313"/>
        <v>0</v>
      </c>
      <c r="BT808" s="255"/>
      <c r="BU808" s="661"/>
      <c r="BV808" s="633">
        <f t="shared" si="1314"/>
        <v>0</v>
      </c>
      <c r="BW808" s="369"/>
      <c r="BX808" s="634"/>
      <c r="BY808" s="622"/>
      <c r="BZ808" s="190">
        <f t="shared" si="1315"/>
        <v>0</v>
      </c>
      <c r="CA808" s="633"/>
      <c r="CB808" s="633"/>
      <c r="CC808" s="168">
        <f t="shared" si="1318"/>
        <v>0</v>
      </c>
      <c r="CD808" s="633"/>
      <c r="CE808" s="164"/>
      <c r="CF808" s="165"/>
      <c r="CG808" s="168">
        <f t="shared" si="1319"/>
        <v>0</v>
      </c>
      <c r="CH808" s="168"/>
      <c r="CI808" s="168"/>
      <c r="CJ808" s="168"/>
      <c r="CK808" s="168"/>
      <c r="CL808" s="164"/>
      <c r="CM808" s="167"/>
      <c r="CN808" s="168"/>
      <c r="CO808" s="669"/>
      <c r="CP808" s="220">
        <f t="shared" si="1316"/>
        <v>0</v>
      </c>
      <c r="CQ808" s="542"/>
      <c r="CR808" s="47" t="s">
        <v>1921</v>
      </c>
      <c r="CS808" s="227" t="s">
        <v>42</v>
      </c>
    </row>
    <row r="809" spans="1:98">
      <c r="A809" s="47" t="s">
        <v>1935</v>
      </c>
      <c r="B809" s="51" t="s">
        <v>1936</v>
      </c>
      <c r="C809" s="6" t="s">
        <v>1929</v>
      </c>
      <c r="D809" s="274" t="s">
        <v>1919</v>
      </c>
      <c r="E809" s="43">
        <v>98</v>
      </c>
      <c r="F809" s="63"/>
      <c r="G809" s="49" t="s">
        <v>1937</v>
      </c>
      <c r="H809" s="191">
        <v>1807</v>
      </c>
      <c r="I809" s="369">
        <v>103000</v>
      </c>
      <c r="J809" s="236">
        <v>1.9900000000000001E-2</v>
      </c>
      <c r="K809" s="369">
        <f>I809*J809</f>
        <v>2049.7000000000003</v>
      </c>
      <c r="L809" s="369">
        <f>K809*20%</f>
        <v>409.94000000000005</v>
      </c>
      <c r="M809" s="616">
        <v>1639.76</v>
      </c>
      <c r="N809" s="618"/>
      <c r="O809" s="369">
        <f>K809-L809-M809</f>
        <v>0</v>
      </c>
      <c r="P809" s="615">
        <v>103000</v>
      </c>
      <c r="Q809" s="191">
        <v>7.4999999999999997E-3</v>
      </c>
      <c r="R809" s="369">
        <f t="shared" si="1297"/>
        <v>772.5</v>
      </c>
      <c r="S809" s="369">
        <f>R809*30%</f>
        <v>231.75</v>
      </c>
      <c r="T809" s="512">
        <v>22.5</v>
      </c>
      <c r="U809" s="515">
        <v>22.5</v>
      </c>
      <c r="V809" s="88">
        <f t="shared" si="1298"/>
        <v>518.25</v>
      </c>
      <c r="W809" s="615">
        <v>180000</v>
      </c>
      <c r="X809" s="191">
        <v>1.6000000000000001E-3</v>
      </c>
      <c r="Y809" s="369">
        <f t="shared" si="1299"/>
        <v>288</v>
      </c>
      <c r="Z809" s="369">
        <f t="shared" si="1300"/>
        <v>86.4</v>
      </c>
      <c r="AA809" s="512">
        <v>201.6</v>
      </c>
      <c r="AB809" s="515">
        <v>201.6</v>
      </c>
      <c r="AC809" s="88">
        <f t="shared" si="1301"/>
        <v>0</v>
      </c>
      <c r="AD809" s="615">
        <v>180000</v>
      </c>
      <c r="AE809" s="191">
        <v>1.6999999999999999E-3</v>
      </c>
      <c r="AF809" s="369">
        <f t="shared" si="1302"/>
        <v>306</v>
      </c>
      <c r="AG809" s="369">
        <f t="shared" si="1303"/>
        <v>91.8</v>
      </c>
      <c r="AH809" s="518">
        <v>214.2</v>
      </c>
      <c r="AI809" s="515">
        <v>214.2</v>
      </c>
      <c r="AJ809" s="369">
        <f t="shared" si="1317"/>
        <v>0</v>
      </c>
      <c r="AK809" s="615">
        <v>180000</v>
      </c>
      <c r="AL809" s="191">
        <v>1.8E-3</v>
      </c>
      <c r="AM809" s="369">
        <f t="shared" si="1304"/>
        <v>324</v>
      </c>
      <c r="AN809" s="369"/>
      <c r="AO809" s="518">
        <v>234</v>
      </c>
      <c r="AP809" s="618"/>
      <c r="AQ809" s="88">
        <f t="shared" si="1305"/>
        <v>90</v>
      </c>
      <c r="AR809" s="615">
        <v>180000</v>
      </c>
      <c r="AS809" s="191">
        <v>1.9E-3</v>
      </c>
      <c r="AT809" s="369">
        <f t="shared" si="1306"/>
        <v>342</v>
      </c>
      <c r="AU809" s="369"/>
      <c r="AV809" s="518"/>
      <c r="AW809" s="515"/>
      <c r="AX809" s="88">
        <f t="shared" si="1307"/>
        <v>342</v>
      </c>
      <c r="AY809" s="376">
        <v>230000</v>
      </c>
      <c r="AZ809" s="641">
        <v>2E-3</v>
      </c>
      <c r="BA809" s="168">
        <f t="shared" si="1308"/>
        <v>460</v>
      </c>
      <c r="BB809" s="168"/>
      <c r="BC809" s="142">
        <v>802</v>
      </c>
      <c r="BD809" s="515">
        <v>802</v>
      </c>
      <c r="BE809" s="194">
        <f t="shared" si="1309"/>
        <v>-342</v>
      </c>
      <c r="BF809" s="376">
        <v>230000</v>
      </c>
      <c r="BG809" s="648">
        <v>2.0999999999999999E-3</v>
      </c>
      <c r="BH809" s="633">
        <f t="shared" si="1310"/>
        <v>482.99999999999994</v>
      </c>
      <c r="BI809" s="649"/>
      <c r="BJ809" s="142">
        <v>483</v>
      </c>
      <c r="BK809" s="204"/>
      <c r="BL809" s="190">
        <f t="shared" si="1311"/>
        <v>0</v>
      </c>
      <c r="BM809" s="376">
        <v>230000</v>
      </c>
      <c r="BN809" s="658">
        <v>2.3E-3</v>
      </c>
      <c r="BO809" s="633">
        <f t="shared" si="1312"/>
        <v>529</v>
      </c>
      <c r="BP809" s="63"/>
      <c r="BQ809" s="656">
        <v>529</v>
      </c>
      <c r="BR809" s="657"/>
      <c r="BS809" s="190">
        <f t="shared" si="1313"/>
        <v>0</v>
      </c>
      <c r="BT809" s="376">
        <v>230000</v>
      </c>
      <c r="BU809" s="658">
        <v>1.231E-2</v>
      </c>
      <c r="BV809" s="633">
        <f t="shared" si="1314"/>
        <v>2831.2999999999997</v>
      </c>
      <c r="BW809" s="369"/>
      <c r="BX809" s="634"/>
      <c r="BY809" s="622"/>
      <c r="BZ809" s="190">
        <f t="shared" si="1315"/>
        <v>2831.2999999999997</v>
      </c>
      <c r="CA809" s="376">
        <v>230000</v>
      </c>
      <c r="CB809" s="658">
        <v>8.3999999999999995E-3</v>
      </c>
      <c r="CC809" s="168">
        <f t="shared" si="1318"/>
        <v>1931.9999999999998</v>
      </c>
      <c r="CD809" s="633"/>
      <c r="CE809" s="164">
        <v>4763.3</v>
      </c>
      <c r="CF809" s="165"/>
      <c r="CG809" s="208">
        <f t="shared" si="1319"/>
        <v>-2831.3</v>
      </c>
      <c r="CH809" s="208"/>
      <c r="CI809" s="208"/>
      <c r="CJ809" s="208"/>
      <c r="CK809" s="208"/>
      <c r="CL809" s="223"/>
      <c r="CM809" s="224"/>
      <c r="CN809" s="208"/>
      <c r="CO809" s="669"/>
      <c r="CP809" s="220">
        <f t="shared" si="1316"/>
        <v>608.24999999999955</v>
      </c>
      <c r="CQ809" s="542"/>
      <c r="CR809" s="47" t="s">
        <v>1921</v>
      </c>
      <c r="CT809" s="8"/>
    </row>
    <row r="810" spans="1:98">
      <c r="A810" s="47" t="s">
        <v>1938</v>
      </c>
      <c r="B810" s="51" t="s">
        <v>71</v>
      </c>
      <c r="C810" s="6" t="s">
        <v>1924</v>
      </c>
      <c r="D810" s="274" t="s">
        <v>1919</v>
      </c>
      <c r="E810" s="43">
        <v>155</v>
      </c>
      <c r="F810" s="63"/>
      <c r="G810" s="49" t="s">
        <v>45</v>
      </c>
      <c r="H810" s="191">
        <v>14261</v>
      </c>
      <c r="I810" s="369"/>
      <c r="J810" s="236">
        <v>1.9900000000000001E-2</v>
      </c>
      <c r="K810" s="369">
        <f>I810*J810</f>
        <v>0</v>
      </c>
      <c r="L810" s="369"/>
      <c r="M810" s="616"/>
      <c r="N810" s="515"/>
      <c r="O810" s="369">
        <f>K810-L810-M810</f>
        <v>0</v>
      </c>
      <c r="P810" s="615"/>
      <c r="Q810" s="191"/>
      <c r="R810" s="369">
        <f t="shared" si="1297"/>
        <v>0</v>
      </c>
      <c r="S810" s="369"/>
      <c r="T810" s="512"/>
      <c r="U810" s="515"/>
      <c r="V810" s="88">
        <f t="shared" si="1298"/>
        <v>0</v>
      </c>
      <c r="W810" s="615">
        <v>45000</v>
      </c>
      <c r="X810" s="191">
        <v>1.6000000000000001E-3</v>
      </c>
      <c r="Y810" s="369">
        <f t="shared" si="1299"/>
        <v>72</v>
      </c>
      <c r="Z810" s="369">
        <f t="shared" si="1300"/>
        <v>21.6</v>
      </c>
      <c r="AA810" s="512"/>
      <c r="AB810" s="515"/>
      <c r="AC810" s="88">
        <f t="shared" si="1301"/>
        <v>50.4</v>
      </c>
      <c r="AD810" s="615">
        <v>45000</v>
      </c>
      <c r="AE810" s="191">
        <v>1.6999999999999999E-3</v>
      </c>
      <c r="AF810" s="369">
        <f t="shared" si="1302"/>
        <v>76.5</v>
      </c>
      <c r="AG810" s="369">
        <f t="shared" si="1303"/>
        <v>22.95</v>
      </c>
      <c r="AH810" s="518"/>
      <c r="AI810" s="515"/>
      <c r="AJ810" s="369">
        <f t="shared" si="1317"/>
        <v>53.55</v>
      </c>
      <c r="AK810" s="615">
        <v>45000</v>
      </c>
      <c r="AL810" s="191">
        <v>1.8E-3</v>
      </c>
      <c r="AM810" s="369">
        <f t="shared" si="1304"/>
        <v>81</v>
      </c>
      <c r="AN810" s="633"/>
      <c r="AO810" s="518"/>
      <c r="AP810" s="515"/>
      <c r="AQ810" s="88">
        <f t="shared" si="1305"/>
        <v>81</v>
      </c>
      <c r="AR810" s="615">
        <v>45000</v>
      </c>
      <c r="AS810" s="191">
        <v>1.9E-3</v>
      </c>
      <c r="AT810" s="369">
        <f t="shared" si="1306"/>
        <v>85.5</v>
      </c>
      <c r="AU810" s="633"/>
      <c r="AV810" s="518"/>
      <c r="AW810" s="515"/>
      <c r="AX810" s="88">
        <f t="shared" si="1307"/>
        <v>85.5</v>
      </c>
      <c r="AY810" s="255">
        <v>50000</v>
      </c>
      <c r="AZ810" s="328">
        <v>1.6999999999999999E-3</v>
      </c>
      <c r="BA810" s="168">
        <f t="shared" si="1308"/>
        <v>85</v>
      </c>
      <c r="BB810" s="168"/>
      <c r="BC810" s="164"/>
      <c r="BD810" s="515"/>
      <c r="BE810" s="194">
        <f t="shared" si="1309"/>
        <v>85</v>
      </c>
      <c r="BF810" s="255">
        <v>50000</v>
      </c>
      <c r="BG810" s="644">
        <v>1.8E-3</v>
      </c>
      <c r="BH810" s="633">
        <f t="shared" si="1310"/>
        <v>90</v>
      </c>
      <c r="BI810" s="646"/>
      <c r="BJ810" s="142">
        <v>90</v>
      </c>
      <c r="BK810" s="204"/>
      <c r="BL810" s="190">
        <f t="shared" si="1311"/>
        <v>0</v>
      </c>
      <c r="BM810" s="255">
        <v>50000</v>
      </c>
      <c r="BN810" s="658">
        <v>1.91E-3</v>
      </c>
      <c r="BO810" s="633">
        <f t="shared" si="1312"/>
        <v>95.5</v>
      </c>
      <c r="BP810" s="48"/>
      <c r="BQ810" s="656">
        <v>95.5</v>
      </c>
      <c r="BR810" s="657"/>
      <c r="BS810" s="190">
        <f t="shared" si="1313"/>
        <v>0</v>
      </c>
      <c r="BT810" s="255">
        <v>50000</v>
      </c>
      <c r="BU810" s="658">
        <v>1.97E-3</v>
      </c>
      <c r="BV810" s="633">
        <f t="shared" si="1314"/>
        <v>98.5</v>
      </c>
      <c r="BW810" s="369"/>
      <c r="BX810" s="634"/>
      <c r="BY810" s="622"/>
      <c r="BZ810" s="190">
        <f t="shared" si="1315"/>
        <v>98.5</v>
      </c>
      <c r="CA810" s="255">
        <v>50000</v>
      </c>
      <c r="CB810" s="658">
        <v>1.0500000000000001E-2</v>
      </c>
      <c r="CC810" s="168">
        <f t="shared" si="1318"/>
        <v>525</v>
      </c>
      <c r="CD810" s="633">
        <f>CB810*15000</f>
        <v>157.5</v>
      </c>
      <c r="CE810" s="164">
        <v>466</v>
      </c>
      <c r="CF810" s="165"/>
      <c r="CG810" s="208">
        <f t="shared" si="1319"/>
        <v>-98.5</v>
      </c>
      <c r="CH810" s="208"/>
      <c r="CI810" s="208"/>
      <c r="CJ810" s="208"/>
      <c r="CK810" s="208"/>
      <c r="CL810" s="223"/>
      <c r="CM810" s="224"/>
      <c r="CN810" s="208"/>
      <c r="CO810" s="669"/>
      <c r="CP810" s="220">
        <f t="shared" si="1316"/>
        <v>355.45</v>
      </c>
      <c r="CQ810" s="542"/>
      <c r="CR810" s="47" t="s">
        <v>1921</v>
      </c>
      <c r="CS810" s="12"/>
    </row>
    <row r="811" spans="1:98">
      <c r="A811" s="47" t="s">
        <v>1939</v>
      </c>
      <c r="B811" s="51" t="s">
        <v>1940</v>
      </c>
      <c r="C811" s="6" t="s">
        <v>1941</v>
      </c>
      <c r="D811" s="274" t="s">
        <v>1919</v>
      </c>
      <c r="E811" s="43">
        <v>173</v>
      </c>
      <c r="F811" s="63"/>
      <c r="G811" s="49" t="s">
        <v>45</v>
      </c>
      <c r="H811" s="610" t="s">
        <v>1934</v>
      </c>
      <c r="I811" s="369"/>
      <c r="J811" s="236">
        <v>1.9900000000000001E-2</v>
      </c>
      <c r="K811" s="369"/>
      <c r="L811" s="369"/>
      <c r="M811" s="616"/>
      <c r="N811" s="515"/>
      <c r="O811" s="369"/>
      <c r="P811" s="615"/>
      <c r="Q811" s="191"/>
      <c r="R811" s="369">
        <f t="shared" si="1297"/>
        <v>0</v>
      </c>
      <c r="S811" s="369"/>
      <c r="T811" s="512"/>
      <c r="U811" s="515"/>
      <c r="V811" s="88">
        <f t="shared" si="1298"/>
        <v>0</v>
      </c>
      <c r="W811" s="615"/>
      <c r="X811" s="191"/>
      <c r="Y811" s="369">
        <f t="shared" si="1299"/>
        <v>0</v>
      </c>
      <c r="Z811" s="369">
        <f t="shared" si="1300"/>
        <v>0</v>
      </c>
      <c r="AA811" s="512"/>
      <c r="AB811" s="515"/>
      <c r="AC811" s="88">
        <f t="shared" si="1301"/>
        <v>0</v>
      </c>
      <c r="AD811" s="615"/>
      <c r="AE811" s="191"/>
      <c r="AF811" s="369">
        <f t="shared" si="1302"/>
        <v>0</v>
      </c>
      <c r="AG811" s="369">
        <f t="shared" si="1303"/>
        <v>0</v>
      </c>
      <c r="AH811" s="518"/>
      <c r="AI811" s="515"/>
      <c r="AJ811" s="369">
        <f t="shared" si="1317"/>
        <v>0</v>
      </c>
      <c r="AK811" s="615"/>
      <c r="AL811" s="191"/>
      <c r="AM811" s="369">
        <f t="shared" si="1304"/>
        <v>0</v>
      </c>
      <c r="AN811" s="633"/>
      <c r="AO811" s="518"/>
      <c r="AP811" s="515"/>
      <c r="AQ811" s="88">
        <f t="shared" si="1305"/>
        <v>0</v>
      </c>
      <c r="AR811" s="615"/>
      <c r="AS811" s="191"/>
      <c r="AT811" s="369">
        <f t="shared" si="1306"/>
        <v>0</v>
      </c>
      <c r="AU811" s="633"/>
      <c r="AV811" s="518"/>
      <c r="AW811" s="515"/>
      <c r="AX811" s="88">
        <f t="shared" si="1307"/>
        <v>0</v>
      </c>
      <c r="AY811" s="255"/>
      <c r="AZ811" s="640"/>
      <c r="BA811" s="168">
        <f t="shared" si="1308"/>
        <v>0</v>
      </c>
      <c r="BB811" s="168"/>
      <c r="BC811" s="164"/>
      <c r="BD811" s="515"/>
      <c r="BE811" s="194">
        <f t="shared" si="1309"/>
        <v>0</v>
      </c>
      <c r="BF811" s="255"/>
      <c r="BG811" s="647"/>
      <c r="BH811" s="633">
        <f t="shared" si="1310"/>
        <v>0</v>
      </c>
      <c r="BI811" s="646"/>
      <c r="BJ811" s="142"/>
      <c r="BK811" s="204"/>
      <c r="BL811" s="190">
        <f t="shared" si="1311"/>
        <v>0</v>
      </c>
      <c r="BM811" s="255"/>
      <c r="BN811" s="661"/>
      <c r="BO811" s="633">
        <f t="shared" si="1312"/>
        <v>0</v>
      </c>
      <c r="BP811" s="48"/>
      <c r="BQ811" s="656"/>
      <c r="BR811" s="657"/>
      <c r="BS811" s="190">
        <f t="shared" si="1313"/>
        <v>0</v>
      </c>
      <c r="BT811" s="255"/>
      <c r="BU811" s="661"/>
      <c r="BV811" s="633">
        <f t="shared" si="1314"/>
        <v>0</v>
      </c>
      <c r="BW811" s="369"/>
      <c r="BX811" s="634"/>
      <c r="BY811" s="622"/>
      <c r="BZ811" s="190">
        <f t="shared" si="1315"/>
        <v>0</v>
      </c>
      <c r="CA811" s="633"/>
      <c r="CB811" s="633"/>
      <c r="CC811" s="168">
        <f t="shared" si="1318"/>
        <v>0</v>
      </c>
      <c r="CD811" s="633"/>
      <c r="CE811" s="164"/>
      <c r="CF811" s="165"/>
      <c r="CG811" s="168">
        <f t="shared" si="1319"/>
        <v>0</v>
      </c>
      <c r="CH811" s="168"/>
      <c r="CI811" s="168"/>
      <c r="CJ811" s="168"/>
      <c r="CK811" s="168"/>
      <c r="CL811" s="164"/>
      <c r="CM811" s="167"/>
      <c r="CN811" s="168"/>
      <c r="CO811" s="669"/>
      <c r="CP811" s="220">
        <f t="shared" si="1316"/>
        <v>0</v>
      </c>
      <c r="CQ811" s="542"/>
      <c r="CR811" s="47" t="s">
        <v>1921</v>
      </c>
      <c r="CS811" s="12"/>
    </row>
    <row r="812" spans="1:98">
      <c r="A812" s="47" t="s">
        <v>1942</v>
      </c>
      <c r="B812" s="51" t="s">
        <v>1940</v>
      </c>
      <c r="C812" s="6" t="s">
        <v>1941</v>
      </c>
      <c r="D812" s="274" t="s">
        <v>1919</v>
      </c>
      <c r="E812" s="43">
        <v>176</v>
      </c>
      <c r="F812" s="48"/>
      <c r="G812" s="275" t="s">
        <v>1920</v>
      </c>
      <c r="H812" s="191">
        <v>8974</v>
      </c>
      <c r="I812" s="369"/>
      <c r="J812" s="236">
        <v>1.9900000000000001E-2</v>
      </c>
      <c r="K812" s="369">
        <f t="shared" ref="K812:K828" si="1320">I812*J812</f>
        <v>0</v>
      </c>
      <c r="L812" s="369"/>
      <c r="M812" s="616"/>
      <c r="N812" s="515"/>
      <c r="O812" s="369">
        <f t="shared" ref="O812:O828" si="1321">K812-L812-M812</f>
        <v>0</v>
      </c>
      <c r="P812" s="615"/>
      <c r="Q812" s="191"/>
      <c r="R812" s="369">
        <f t="shared" si="1297"/>
        <v>0</v>
      </c>
      <c r="S812" s="369"/>
      <c r="T812" s="512"/>
      <c r="U812" s="515"/>
      <c r="V812" s="88">
        <f t="shared" si="1298"/>
        <v>0</v>
      </c>
      <c r="W812" s="615">
        <v>2000000</v>
      </c>
      <c r="X812" s="191">
        <v>1.6000000000000001E-3</v>
      </c>
      <c r="Y812" s="369">
        <f t="shared" si="1299"/>
        <v>3200</v>
      </c>
      <c r="Z812" s="369">
        <f t="shared" si="1300"/>
        <v>960</v>
      </c>
      <c r="AA812" s="512"/>
      <c r="AB812" s="515"/>
      <c r="AC812" s="88">
        <f t="shared" si="1301"/>
        <v>2240</v>
      </c>
      <c r="AD812" s="615">
        <v>2000000</v>
      </c>
      <c r="AE812" s="191">
        <v>1.6999999999999999E-3</v>
      </c>
      <c r="AF812" s="369">
        <f t="shared" si="1302"/>
        <v>3400</v>
      </c>
      <c r="AG812" s="369">
        <f t="shared" si="1303"/>
        <v>1020</v>
      </c>
      <c r="AH812" s="518"/>
      <c r="AI812" s="515"/>
      <c r="AJ812" s="369">
        <f t="shared" si="1317"/>
        <v>2380</v>
      </c>
      <c r="AK812" s="615">
        <v>2000000</v>
      </c>
      <c r="AL812" s="191">
        <v>1.8E-3</v>
      </c>
      <c r="AM812" s="369">
        <f t="shared" si="1304"/>
        <v>3600</v>
      </c>
      <c r="AN812" s="633"/>
      <c r="AO812" s="518"/>
      <c r="AP812" s="515"/>
      <c r="AQ812" s="88">
        <f t="shared" si="1305"/>
        <v>3600</v>
      </c>
      <c r="AR812" s="615">
        <v>2000000</v>
      </c>
      <c r="AS812" s="191">
        <v>1.9E-3</v>
      </c>
      <c r="AT812" s="369">
        <f t="shared" si="1306"/>
        <v>3800</v>
      </c>
      <c r="AU812" s="633"/>
      <c r="AV812" s="518"/>
      <c r="AW812" s="515"/>
      <c r="AX812" s="88">
        <f t="shared" si="1307"/>
        <v>3800</v>
      </c>
      <c r="AY812" s="255">
        <v>2300000</v>
      </c>
      <c r="AZ812" s="328">
        <v>1.6999999999999999E-3</v>
      </c>
      <c r="BA812" s="168">
        <f t="shared" si="1308"/>
        <v>3910</v>
      </c>
      <c r="BB812" s="168"/>
      <c r="BC812" s="164"/>
      <c r="BD812" s="515"/>
      <c r="BE812" s="194">
        <f t="shared" si="1309"/>
        <v>3910</v>
      </c>
      <c r="BF812" s="255">
        <v>2300000</v>
      </c>
      <c r="BG812" s="644">
        <v>2.0999999999999999E-3</v>
      </c>
      <c r="BH812" s="633">
        <f t="shared" si="1310"/>
        <v>4830</v>
      </c>
      <c r="BI812" s="646"/>
      <c r="BJ812" s="142">
        <v>4830</v>
      </c>
      <c r="BK812" s="204"/>
      <c r="BL812" s="190">
        <f t="shared" si="1311"/>
        <v>0</v>
      </c>
      <c r="BM812" s="255">
        <v>2300000</v>
      </c>
      <c r="BN812" s="658">
        <v>2.3E-3</v>
      </c>
      <c r="BO812" s="633">
        <f t="shared" si="1312"/>
        <v>5290</v>
      </c>
      <c r="BP812" s="48"/>
      <c r="BQ812" s="656">
        <v>5290</v>
      </c>
      <c r="BR812" s="657"/>
      <c r="BS812" s="190">
        <f t="shared" si="1313"/>
        <v>0</v>
      </c>
      <c r="BT812" s="255">
        <v>2300000</v>
      </c>
      <c r="BU812" s="658">
        <v>1.231E-2</v>
      </c>
      <c r="BV812" s="633">
        <f t="shared" si="1314"/>
        <v>28313</v>
      </c>
      <c r="BW812" s="369"/>
      <c r="BX812" s="634"/>
      <c r="BY812" s="622"/>
      <c r="BZ812" s="190">
        <f t="shared" si="1315"/>
        <v>28313</v>
      </c>
      <c r="CA812" s="255">
        <v>2300000</v>
      </c>
      <c r="CB812" s="658">
        <v>8.3999999999999995E-3</v>
      </c>
      <c r="CC812" s="168">
        <f t="shared" si="1318"/>
        <v>19320</v>
      </c>
      <c r="CD812" s="633"/>
      <c r="CE812" s="164">
        <v>47633</v>
      </c>
      <c r="CF812" s="165"/>
      <c r="CG812" s="208">
        <f t="shared" si="1319"/>
        <v>-28313</v>
      </c>
      <c r="CH812" s="208"/>
      <c r="CI812" s="208"/>
      <c r="CJ812" s="208"/>
      <c r="CK812" s="208"/>
      <c r="CL812" s="223"/>
      <c r="CM812" s="224"/>
      <c r="CN812" s="208"/>
      <c r="CO812" s="669"/>
      <c r="CP812" s="220">
        <f t="shared" si="1316"/>
        <v>15930</v>
      </c>
      <c r="CQ812" s="542"/>
      <c r="CR812" s="47" t="s">
        <v>1921</v>
      </c>
      <c r="CS812" s="227" t="s">
        <v>42</v>
      </c>
    </row>
    <row r="813" spans="1:98">
      <c r="A813" s="47" t="s">
        <v>1943</v>
      </c>
      <c r="B813" s="51" t="s">
        <v>1944</v>
      </c>
      <c r="C813" s="6" t="s">
        <v>1929</v>
      </c>
      <c r="D813" s="274" t="s">
        <v>1919</v>
      </c>
      <c r="E813" s="43">
        <v>212</v>
      </c>
      <c r="F813" s="52"/>
      <c r="G813" s="49" t="s">
        <v>375</v>
      </c>
      <c r="H813" s="191">
        <v>1847</v>
      </c>
      <c r="I813" s="88">
        <v>125000</v>
      </c>
      <c r="J813" s="236">
        <v>1.9900000000000001E-2</v>
      </c>
      <c r="K813" s="369">
        <f t="shared" si="1320"/>
        <v>2487.5</v>
      </c>
      <c r="L813" s="369">
        <f t="shared" ref="L813:L819" si="1322">K813*20%</f>
        <v>497.5</v>
      </c>
      <c r="M813" s="619">
        <v>1990</v>
      </c>
      <c r="N813" s="515">
        <v>1990</v>
      </c>
      <c r="O813" s="369">
        <f t="shared" si="1321"/>
        <v>0</v>
      </c>
      <c r="P813" s="615">
        <v>135000</v>
      </c>
      <c r="Q813" s="191">
        <v>6.0000000000000001E-3</v>
      </c>
      <c r="R813" s="369">
        <f t="shared" si="1297"/>
        <v>810</v>
      </c>
      <c r="S813" s="369">
        <f>Q813*15000</f>
        <v>90</v>
      </c>
      <c r="T813" s="512">
        <v>750</v>
      </c>
      <c r="U813" s="618"/>
      <c r="V813" s="88">
        <f t="shared" si="1298"/>
        <v>-30</v>
      </c>
      <c r="W813" s="627">
        <v>100000</v>
      </c>
      <c r="X813" s="191">
        <v>1.6000000000000001E-3</v>
      </c>
      <c r="Y813" s="369">
        <f t="shared" si="1299"/>
        <v>160</v>
      </c>
      <c r="Z813" s="369">
        <f t="shared" si="1300"/>
        <v>48</v>
      </c>
      <c r="AA813" s="512">
        <v>112</v>
      </c>
      <c r="AB813" s="618"/>
      <c r="AC813" s="88">
        <f t="shared" si="1301"/>
        <v>0</v>
      </c>
      <c r="AD813" s="615">
        <v>135000</v>
      </c>
      <c r="AE813" s="191">
        <v>1.6999999999999999E-3</v>
      </c>
      <c r="AF813" s="369">
        <f t="shared" si="1302"/>
        <v>229.5</v>
      </c>
      <c r="AG813" s="369">
        <f t="shared" si="1303"/>
        <v>68.849999999999994</v>
      </c>
      <c r="AH813" s="518">
        <v>119</v>
      </c>
      <c r="AI813" s="618"/>
      <c r="AJ813" s="369">
        <f t="shared" si="1317"/>
        <v>41.650000000000006</v>
      </c>
      <c r="AK813" s="615">
        <v>135000</v>
      </c>
      <c r="AL813" s="191">
        <v>1.8E-3</v>
      </c>
      <c r="AM813" s="369">
        <f t="shared" si="1304"/>
        <v>243</v>
      </c>
      <c r="AN813" s="633"/>
      <c r="AO813" s="518">
        <v>180</v>
      </c>
      <c r="AP813" s="618"/>
      <c r="AQ813" s="88">
        <f t="shared" si="1305"/>
        <v>63</v>
      </c>
      <c r="AR813" s="615">
        <v>640000</v>
      </c>
      <c r="AS813" s="191">
        <v>1.9E-3</v>
      </c>
      <c r="AT813" s="369">
        <f t="shared" si="1306"/>
        <v>1216</v>
      </c>
      <c r="AU813" s="633"/>
      <c r="AV813" s="518"/>
      <c r="AW813" s="515"/>
      <c r="AX813" s="88">
        <f t="shared" si="1307"/>
        <v>1216</v>
      </c>
      <c r="AY813" s="376">
        <v>670000</v>
      </c>
      <c r="AZ813" s="328">
        <v>2E-3</v>
      </c>
      <c r="BA813" s="168">
        <f t="shared" si="1308"/>
        <v>1340</v>
      </c>
      <c r="BB813" s="168"/>
      <c r="BC813" s="142">
        <v>2556</v>
      </c>
      <c r="BD813" s="618"/>
      <c r="BE813" s="194">
        <f t="shared" si="1309"/>
        <v>-1216</v>
      </c>
      <c r="BF813" s="376">
        <v>670000</v>
      </c>
      <c r="BG813" s="648">
        <v>2.0999999999999999E-3</v>
      </c>
      <c r="BH813" s="633">
        <f t="shared" si="1310"/>
        <v>1407</v>
      </c>
      <c r="BI813" s="192"/>
      <c r="BJ813" s="142">
        <v>1407</v>
      </c>
      <c r="BK813" s="204"/>
      <c r="BL813" s="190">
        <f t="shared" si="1311"/>
        <v>0</v>
      </c>
      <c r="BM813" s="376">
        <v>670000</v>
      </c>
      <c r="BN813" s="658">
        <v>2.3E-3</v>
      </c>
      <c r="BO813" s="633">
        <f t="shared" si="1312"/>
        <v>1541</v>
      </c>
      <c r="BP813" s="52"/>
      <c r="BQ813" s="656">
        <v>1541</v>
      </c>
      <c r="BR813" s="657"/>
      <c r="BS813" s="190">
        <f t="shared" si="1313"/>
        <v>0</v>
      </c>
      <c r="BT813" s="376">
        <v>670000</v>
      </c>
      <c r="BU813" s="658">
        <v>1.231E-2</v>
      </c>
      <c r="BV813" s="633">
        <f t="shared" si="1314"/>
        <v>8247.7000000000007</v>
      </c>
      <c r="BW813" s="369"/>
      <c r="BX813" s="634"/>
      <c r="BY813" s="622"/>
      <c r="BZ813" s="190">
        <f t="shared" si="1315"/>
        <v>8247.7000000000007</v>
      </c>
      <c r="CA813" s="376">
        <v>670000</v>
      </c>
      <c r="CB813" s="658">
        <v>8.3999999999999995E-3</v>
      </c>
      <c r="CC813" s="168">
        <f t="shared" si="1318"/>
        <v>5628</v>
      </c>
      <c r="CD813" s="633"/>
      <c r="CE813" s="164">
        <v>13875.7</v>
      </c>
      <c r="CF813" s="165"/>
      <c r="CG813" s="208">
        <f t="shared" si="1319"/>
        <v>-8247.7000000000007</v>
      </c>
      <c r="CH813" s="208"/>
      <c r="CI813" s="208"/>
      <c r="CJ813" s="208"/>
      <c r="CK813" s="208"/>
      <c r="CL813" s="223"/>
      <c r="CM813" s="224"/>
      <c r="CN813" s="208"/>
      <c r="CO813" s="669"/>
      <c r="CP813" s="220">
        <f t="shared" si="1316"/>
        <v>74.649999999999636</v>
      </c>
      <c r="CQ813" s="542"/>
      <c r="CR813" s="47" t="s">
        <v>1921</v>
      </c>
    </row>
    <row r="814" spans="1:98">
      <c r="A814" s="47" t="s">
        <v>1945</v>
      </c>
      <c r="B814" s="51" t="s">
        <v>1946</v>
      </c>
      <c r="C814" s="41" t="s">
        <v>1947</v>
      </c>
      <c r="D814" s="274" t="s">
        <v>1919</v>
      </c>
      <c r="E814" s="43">
        <v>272</v>
      </c>
      <c r="F814" s="52"/>
      <c r="G814" s="392" t="s">
        <v>66</v>
      </c>
      <c r="H814" s="191">
        <v>283188</v>
      </c>
      <c r="I814" s="369"/>
      <c r="J814" s="236">
        <v>1.9900000000000001E-2</v>
      </c>
      <c r="K814" s="369">
        <f t="shared" si="1320"/>
        <v>0</v>
      </c>
      <c r="L814" s="369"/>
      <c r="M814" s="616"/>
      <c r="N814" s="515"/>
      <c r="O814" s="369">
        <f t="shared" si="1321"/>
        <v>0</v>
      </c>
      <c r="P814" s="615"/>
      <c r="Q814" s="191"/>
      <c r="R814" s="369">
        <f t="shared" si="1297"/>
        <v>0</v>
      </c>
      <c r="S814" s="369"/>
      <c r="T814" s="512"/>
      <c r="U814" s="515"/>
      <c r="V814" s="88">
        <f t="shared" si="1298"/>
        <v>0</v>
      </c>
      <c r="W814" s="615">
        <v>400000</v>
      </c>
      <c r="X814" s="191">
        <v>1.6000000000000001E-3</v>
      </c>
      <c r="Y814" s="369">
        <f t="shared" si="1299"/>
        <v>640</v>
      </c>
      <c r="Z814" s="369">
        <f t="shared" si="1300"/>
        <v>192</v>
      </c>
      <c r="AA814" s="512"/>
      <c r="AB814" s="515"/>
      <c r="AC814" s="88">
        <f t="shared" si="1301"/>
        <v>448</v>
      </c>
      <c r="AD814" s="615">
        <v>400000</v>
      </c>
      <c r="AE814" s="191">
        <v>1.6999999999999999E-3</v>
      </c>
      <c r="AF814" s="369">
        <f t="shared" si="1302"/>
        <v>680</v>
      </c>
      <c r="AG814" s="369">
        <f t="shared" si="1303"/>
        <v>204</v>
      </c>
      <c r="AH814" s="518"/>
      <c r="AI814" s="515"/>
      <c r="AJ814" s="369">
        <f t="shared" si="1317"/>
        <v>476</v>
      </c>
      <c r="AK814" s="615">
        <v>400000</v>
      </c>
      <c r="AL814" s="191">
        <v>1.8E-3</v>
      </c>
      <c r="AM814" s="369">
        <f t="shared" si="1304"/>
        <v>720</v>
      </c>
      <c r="AN814" s="633"/>
      <c r="AO814" s="518"/>
      <c r="AP814" s="515"/>
      <c r="AQ814" s="88">
        <f t="shared" si="1305"/>
        <v>720</v>
      </c>
      <c r="AR814" s="615">
        <v>400000</v>
      </c>
      <c r="AS814" s="191">
        <v>1.9E-3</v>
      </c>
      <c r="AT814" s="369">
        <f t="shared" si="1306"/>
        <v>760</v>
      </c>
      <c r="AU814" s="633"/>
      <c r="AV814" s="518"/>
      <c r="AW814" s="515"/>
      <c r="AX814" s="88">
        <f t="shared" si="1307"/>
        <v>760</v>
      </c>
      <c r="AY814" s="376">
        <v>800000</v>
      </c>
      <c r="AZ814" s="328">
        <v>1.6999999999999999E-3</v>
      </c>
      <c r="BA814" s="168">
        <f t="shared" si="1308"/>
        <v>1360</v>
      </c>
      <c r="BB814" s="168"/>
      <c r="BC814" s="164"/>
      <c r="BD814" s="515"/>
      <c r="BE814" s="194">
        <f t="shared" si="1309"/>
        <v>1360</v>
      </c>
      <c r="BF814" s="376">
        <v>800000</v>
      </c>
      <c r="BG814" s="650">
        <v>1.8E-3</v>
      </c>
      <c r="BH814" s="633">
        <f t="shared" si="1310"/>
        <v>1440</v>
      </c>
      <c r="BI814" s="651"/>
      <c r="BJ814" s="164"/>
      <c r="BK814" s="204"/>
      <c r="BL814" s="190">
        <f t="shared" si="1311"/>
        <v>1440</v>
      </c>
      <c r="BM814" s="376">
        <v>800000</v>
      </c>
      <c r="BN814" s="658">
        <v>1.91E-3</v>
      </c>
      <c r="BO814" s="633">
        <f t="shared" si="1312"/>
        <v>1528</v>
      </c>
      <c r="BP814" s="52"/>
      <c r="BQ814" s="656">
        <v>1528</v>
      </c>
      <c r="BR814" s="657"/>
      <c r="BS814" s="190">
        <f t="shared" si="1313"/>
        <v>0</v>
      </c>
      <c r="BT814" s="376">
        <v>800000</v>
      </c>
      <c r="BU814" s="658">
        <v>1.97E-3</v>
      </c>
      <c r="BV814" s="633">
        <f t="shared" si="1314"/>
        <v>1576</v>
      </c>
      <c r="BW814" s="369"/>
      <c r="BX814" s="634"/>
      <c r="BY814" s="622"/>
      <c r="BZ814" s="190">
        <f t="shared" si="1315"/>
        <v>1576</v>
      </c>
      <c r="CA814" s="376">
        <v>800000</v>
      </c>
      <c r="CB814" s="658">
        <v>2.0999999999999999E-3</v>
      </c>
      <c r="CC814" s="168">
        <f t="shared" si="1318"/>
        <v>1680</v>
      </c>
      <c r="CD814" s="633"/>
      <c r="CE814" s="164">
        <v>3256</v>
      </c>
      <c r="CF814" s="165"/>
      <c r="CG814" s="208">
        <f t="shared" si="1319"/>
        <v>-1576</v>
      </c>
      <c r="CH814" s="208"/>
      <c r="CI814" s="208"/>
      <c r="CJ814" s="208"/>
      <c r="CK814" s="208"/>
      <c r="CL814" s="223"/>
      <c r="CM814" s="224"/>
      <c r="CN814" s="208"/>
      <c r="CO814" s="669"/>
      <c r="CP814" s="220">
        <f t="shared" si="1316"/>
        <v>5204</v>
      </c>
      <c r="CQ814" s="542"/>
      <c r="CR814" s="47" t="s">
        <v>1921</v>
      </c>
      <c r="CS814" s="359" t="s">
        <v>42</v>
      </c>
    </row>
    <row r="815" spans="1:98" s="7" customFormat="1">
      <c r="A815" s="47" t="s">
        <v>1948</v>
      </c>
      <c r="B815" s="51" t="s">
        <v>71</v>
      </c>
      <c r="C815" s="41" t="s">
        <v>1924</v>
      </c>
      <c r="D815" s="274" t="s">
        <v>1919</v>
      </c>
      <c r="E815" s="43">
        <v>481</v>
      </c>
      <c r="F815" s="48"/>
      <c r="G815" s="41" t="s">
        <v>41</v>
      </c>
      <c r="H815" s="191">
        <v>25986</v>
      </c>
      <c r="I815" s="369"/>
      <c r="J815" s="236">
        <v>1.9900000000000001E-2</v>
      </c>
      <c r="K815" s="369">
        <f t="shared" si="1320"/>
        <v>0</v>
      </c>
      <c r="L815" s="369"/>
      <c r="M815" s="616"/>
      <c r="N815" s="515"/>
      <c r="O815" s="369">
        <f t="shared" si="1321"/>
        <v>0</v>
      </c>
      <c r="P815" s="615"/>
      <c r="Q815" s="191"/>
      <c r="R815" s="369">
        <f t="shared" si="1297"/>
        <v>0</v>
      </c>
      <c r="S815" s="369"/>
      <c r="T815" s="512"/>
      <c r="U815" s="515"/>
      <c r="V815" s="88">
        <f t="shared" si="1298"/>
        <v>0</v>
      </c>
      <c r="W815" s="615">
        <v>90000</v>
      </c>
      <c r="X815" s="191">
        <v>1.6000000000000001E-3</v>
      </c>
      <c r="Y815" s="369">
        <f t="shared" si="1299"/>
        <v>144</v>
      </c>
      <c r="Z815" s="369">
        <f t="shared" si="1300"/>
        <v>43.2</v>
      </c>
      <c r="AA815" s="512"/>
      <c r="AB815" s="515"/>
      <c r="AC815" s="88">
        <f t="shared" si="1301"/>
        <v>100.8</v>
      </c>
      <c r="AD815" s="615">
        <v>90000</v>
      </c>
      <c r="AE815" s="191">
        <v>1.6999999999999999E-3</v>
      </c>
      <c r="AF815" s="369">
        <f t="shared" si="1302"/>
        <v>153</v>
      </c>
      <c r="AG815" s="369">
        <f t="shared" si="1303"/>
        <v>45.9</v>
      </c>
      <c r="AH815" s="518"/>
      <c r="AI815" s="515"/>
      <c r="AJ815" s="369">
        <f t="shared" si="1317"/>
        <v>107.1</v>
      </c>
      <c r="AK815" s="615">
        <v>90000</v>
      </c>
      <c r="AL815" s="191">
        <v>1.8E-3</v>
      </c>
      <c r="AM815" s="369">
        <f t="shared" si="1304"/>
        <v>162</v>
      </c>
      <c r="AN815" s="633"/>
      <c r="AO815" s="518"/>
      <c r="AP815" s="515"/>
      <c r="AQ815" s="88">
        <f t="shared" si="1305"/>
        <v>162</v>
      </c>
      <c r="AR815" s="615">
        <v>90000</v>
      </c>
      <c r="AS815" s="191">
        <v>1.9E-3</v>
      </c>
      <c r="AT815" s="369">
        <f t="shared" si="1306"/>
        <v>171</v>
      </c>
      <c r="AU815" s="633"/>
      <c r="AV815" s="518"/>
      <c r="AW815" s="515"/>
      <c r="AX815" s="88">
        <f t="shared" si="1307"/>
        <v>171</v>
      </c>
      <c r="AY815" s="255">
        <v>280000</v>
      </c>
      <c r="AZ815" s="328">
        <v>1.6999999999999999E-3</v>
      </c>
      <c r="BA815" s="168">
        <f t="shared" si="1308"/>
        <v>476</v>
      </c>
      <c r="BB815" s="168"/>
      <c r="BC815" s="142"/>
      <c r="BD815" s="515"/>
      <c r="BE815" s="194">
        <f t="shared" si="1309"/>
        <v>476</v>
      </c>
      <c r="BF815" s="255">
        <v>280000</v>
      </c>
      <c r="BG815" s="644">
        <v>1.8E-3</v>
      </c>
      <c r="BH815" s="633">
        <f t="shared" si="1310"/>
        <v>504</v>
      </c>
      <c r="BI815" s="646"/>
      <c r="BJ815" s="142">
        <v>504</v>
      </c>
      <c r="BK815" s="204"/>
      <c r="BL815" s="190">
        <f t="shared" si="1311"/>
        <v>0</v>
      </c>
      <c r="BM815" s="255">
        <v>280000</v>
      </c>
      <c r="BN815" s="658">
        <v>1.91E-3</v>
      </c>
      <c r="BO815" s="633">
        <f t="shared" si="1312"/>
        <v>534.79999999999995</v>
      </c>
      <c r="BP815" s="48"/>
      <c r="BQ815" s="656">
        <v>534.79999999999995</v>
      </c>
      <c r="BR815" s="657"/>
      <c r="BS815" s="190">
        <f t="shared" si="1313"/>
        <v>0</v>
      </c>
      <c r="BT815" s="255">
        <v>280000</v>
      </c>
      <c r="BU815" s="658">
        <v>7.8799999999999999E-3</v>
      </c>
      <c r="BV815" s="633">
        <f t="shared" si="1314"/>
        <v>2206.4</v>
      </c>
      <c r="BW815" s="369"/>
      <c r="BX815" s="634"/>
      <c r="BY815" s="622"/>
      <c r="BZ815" s="190">
        <f t="shared" si="1315"/>
        <v>2206.4</v>
      </c>
      <c r="CA815" s="255">
        <v>280000</v>
      </c>
      <c r="CB815" s="658">
        <v>2.0999999999999999E-3</v>
      </c>
      <c r="CC815" s="168">
        <f t="shared" si="1318"/>
        <v>588</v>
      </c>
      <c r="CD815" s="633"/>
      <c r="CE815" s="164">
        <v>2794.4</v>
      </c>
      <c r="CF815" s="165"/>
      <c r="CG815" s="208">
        <f t="shared" si="1319"/>
        <v>-2206.4</v>
      </c>
      <c r="CH815" s="208"/>
      <c r="CI815" s="208"/>
      <c r="CJ815" s="208"/>
      <c r="CK815" s="208"/>
      <c r="CL815" s="223"/>
      <c r="CM815" s="224"/>
      <c r="CN815" s="208"/>
      <c r="CO815" s="669"/>
      <c r="CP815" s="220">
        <f t="shared" si="1316"/>
        <v>1016.9000000000001</v>
      </c>
      <c r="CQ815" s="542"/>
      <c r="CR815" s="47" t="s">
        <v>1921</v>
      </c>
      <c r="CS815" s="535"/>
    </row>
    <row r="816" spans="1:98">
      <c r="A816" s="47" t="s">
        <v>1949</v>
      </c>
      <c r="B816" s="61" t="s">
        <v>71</v>
      </c>
      <c r="C816" s="264" t="s">
        <v>1924</v>
      </c>
      <c r="D816" s="388" t="s">
        <v>1919</v>
      </c>
      <c r="E816" s="234">
        <v>500</v>
      </c>
      <c r="F816" s="48"/>
      <c r="G816" s="49" t="s">
        <v>45</v>
      </c>
      <c r="H816" s="191">
        <v>18296</v>
      </c>
      <c r="I816" s="88"/>
      <c r="J816" s="236">
        <v>1.9900000000000001E-2</v>
      </c>
      <c r="K816" s="369">
        <f t="shared" si="1320"/>
        <v>0</v>
      </c>
      <c r="L816" s="369"/>
      <c r="M816" s="619"/>
      <c r="N816" s="515"/>
      <c r="O816" s="369">
        <f t="shared" si="1321"/>
        <v>0</v>
      </c>
      <c r="P816" s="507"/>
      <c r="Q816" s="191"/>
      <c r="R816" s="369">
        <f t="shared" si="1297"/>
        <v>0</v>
      </c>
      <c r="S816" s="369"/>
      <c r="T816" s="512"/>
      <c r="U816" s="515"/>
      <c r="V816" s="88">
        <f t="shared" si="1298"/>
        <v>0</v>
      </c>
      <c r="W816" s="507">
        <v>45000</v>
      </c>
      <c r="X816" s="191">
        <v>1.6000000000000001E-3</v>
      </c>
      <c r="Y816" s="369">
        <f t="shared" si="1299"/>
        <v>72</v>
      </c>
      <c r="Z816" s="369">
        <f t="shared" si="1300"/>
        <v>21.6</v>
      </c>
      <c r="AA816" s="512"/>
      <c r="AB816" s="515"/>
      <c r="AC816" s="88">
        <f t="shared" si="1301"/>
        <v>50.4</v>
      </c>
      <c r="AD816" s="507">
        <v>45000</v>
      </c>
      <c r="AE816" s="191">
        <v>1.6999999999999999E-3</v>
      </c>
      <c r="AF816" s="369">
        <f t="shared" si="1302"/>
        <v>76.5</v>
      </c>
      <c r="AG816" s="369">
        <f t="shared" si="1303"/>
        <v>22.95</v>
      </c>
      <c r="AH816" s="531"/>
      <c r="AI816" s="527"/>
      <c r="AJ816" s="369">
        <f t="shared" si="1317"/>
        <v>53.55</v>
      </c>
      <c r="AK816" s="507">
        <v>45000</v>
      </c>
      <c r="AL816" s="191">
        <v>1.8E-3</v>
      </c>
      <c r="AM816" s="369">
        <f t="shared" si="1304"/>
        <v>81</v>
      </c>
      <c r="AN816" s="633"/>
      <c r="AO816" s="518"/>
      <c r="AP816" s="515"/>
      <c r="AQ816" s="88">
        <f t="shared" si="1305"/>
        <v>81</v>
      </c>
      <c r="AR816" s="507">
        <v>45000</v>
      </c>
      <c r="AS816" s="191">
        <v>1.9E-3</v>
      </c>
      <c r="AT816" s="369">
        <f t="shared" si="1306"/>
        <v>85.5</v>
      </c>
      <c r="AU816" s="633"/>
      <c r="AV816" s="518"/>
      <c r="AW816" s="515"/>
      <c r="AX816" s="88">
        <f t="shared" si="1307"/>
        <v>85.5</v>
      </c>
      <c r="AY816" s="255">
        <v>50000</v>
      </c>
      <c r="AZ816" s="328">
        <v>1.6999999999999999E-3</v>
      </c>
      <c r="BA816" s="168">
        <f t="shared" si="1308"/>
        <v>85</v>
      </c>
      <c r="BB816" s="168"/>
      <c r="BC816" s="164"/>
      <c r="BD816" s="515"/>
      <c r="BE816" s="194">
        <f t="shared" si="1309"/>
        <v>85</v>
      </c>
      <c r="BF816" s="255">
        <v>50000</v>
      </c>
      <c r="BG816" s="644">
        <v>1.8E-3</v>
      </c>
      <c r="BH816" s="633">
        <f t="shared" si="1310"/>
        <v>90</v>
      </c>
      <c r="BI816" s="646"/>
      <c r="BJ816" s="142">
        <v>90</v>
      </c>
      <c r="BK816" s="204"/>
      <c r="BL816" s="190">
        <f t="shared" si="1311"/>
        <v>0</v>
      </c>
      <c r="BM816" s="255">
        <v>50000</v>
      </c>
      <c r="BN816" s="658">
        <v>1.91E-3</v>
      </c>
      <c r="BO816" s="633">
        <f t="shared" si="1312"/>
        <v>95.5</v>
      </c>
      <c r="BP816" s="48"/>
      <c r="BQ816" s="526">
        <v>95.5</v>
      </c>
      <c r="BR816" s="527"/>
      <c r="BS816" s="190">
        <f t="shared" si="1313"/>
        <v>0</v>
      </c>
      <c r="BT816" s="255">
        <v>50000</v>
      </c>
      <c r="BU816" s="658">
        <v>9.8499999999999994E-3</v>
      </c>
      <c r="BV816" s="633">
        <f t="shared" si="1314"/>
        <v>492.49999999999994</v>
      </c>
      <c r="BW816" s="369">
        <f>BU816*15000</f>
        <v>147.75</v>
      </c>
      <c r="BX816" s="518"/>
      <c r="BY816" s="515"/>
      <c r="BZ816" s="190">
        <f t="shared" si="1315"/>
        <v>344.74999999999994</v>
      </c>
      <c r="CA816" s="255">
        <v>50000</v>
      </c>
      <c r="CB816" s="654">
        <v>1.0500000000000001E-2</v>
      </c>
      <c r="CC816" s="168">
        <f t="shared" si="1318"/>
        <v>525</v>
      </c>
      <c r="CD816" s="633">
        <f>CB816*15000</f>
        <v>157.5</v>
      </c>
      <c r="CE816" s="164">
        <v>712.25</v>
      </c>
      <c r="CF816" s="165"/>
      <c r="CG816" s="208">
        <f t="shared" si="1319"/>
        <v>-344.75</v>
      </c>
      <c r="CH816" s="208"/>
      <c r="CI816" s="208"/>
      <c r="CJ816" s="208"/>
      <c r="CK816" s="208"/>
      <c r="CL816" s="223"/>
      <c r="CM816" s="224"/>
      <c r="CN816" s="208"/>
      <c r="CO816" s="469"/>
      <c r="CP816" s="220">
        <f t="shared" si="1316"/>
        <v>355.44999999999993</v>
      </c>
      <c r="CQ816" s="542"/>
      <c r="CR816" s="47" t="s">
        <v>1921</v>
      </c>
      <c r="CS816" s="12"/>
    </row>
    <row r="817" spans="1:97">
      <c r="A817" s="47" t="s">
        <v>1950</v>
      </c>
      <c r="B817" s="51" t="s">
        <v>1936</v>
      </c>
      <c r="C817" s="264" t="s">
        <v>1924</v>
      </c>
      <c r="D817" s="274" t="s">
        <v>1919</v>
      </c>
      <c r="E817" s="43">
        <v>732</v>
      </c>
      <c r="F817" s="52"/>
      <c r="G817" s="61" t="s">
        <v>1937</v>
      </c>
      <c r="H817" s="611" t="s">
        <v>1951</v>
      </c>
      <c r="I817" s="369">
        <v>40000</v>
      </c>
      <c r="J817" s="236">
        <v>1.9900000000000001E-2</v>
      </c>
      <c r="K817" s="369">
        <f t="shared" si="1320"/>
        <v>796</v>
      </c>
      <c r="L817" s="369">
        <f t="shared" si="1322"/>
        <v>159.20000000000002</v>
      </c>
      <c r="M817" s="616">
        <v>636.79999999999995</v>
      </c>
      <c r="N817" s="515">
        <v>636.79999999999995</v>
      </c>
      <c r="O817" s="369">
        <f t="shared" si="1321"/>
        <v>0</v>
      </c>
      <c r="P817" s="615">
        <v>20000</v>
      </c>
      <c r="Q817" s="191">
        <v>1.5E-3</v>
      </c>
      <c r="R817" s="369">
        <f t="shared" si="1297"/>
        <v>30</v>
      </c>
      <c r="S817" s="369">
        <f t="shared" ref="S817:S819" si="1323">R817*30%</f>
        <v>9</v>
      </c>
      <c r="T817" s="512">
        <v>300</v>
      </c>
      <c r="U817" s="515">
        <v>300</v>
      </c>
      <c r="V817" s="88">
        <f t="shared" si="1298"/>
        <v>-279</v>
      </c>
      <c r="W817" s="615">
        <v>200000</v>
      </c>
      <c r="X817" s="191">
        <v>1.6000000000000001E-3</v>
      </c>
      <c r="Y817" s="369">
        <f t="shared" si="1299"/>
        <v>320</v>
      </c>
      <c r="Z817" s="369">
        <f t="shared" si="1300"/>
        <v>96</v>
      </c>
      <c r="AA817" s="512">
        <v>224</v>
      </c>
      <c r="AB817" s="515">
        <v>224</v>
      </c>
      <c r="AC817" s="88">
        <f t="shared" si="1301"/>
        <v>0</v>
      </c>
      <c r="AD817" s="615">
        <v>200000</v>
      </c>
      <c r="AE817" s="191">
        <v>1.6999999999999999E-3</v>
      </c>
      <c r="AF817" s="369">
        <f t="shared" si="1302"/>
        <v>340</v>
      </c>
      <c r="AG817" s="369">
        <f t="shared" si="1303"/>
        <v>102</v>
      </c>
      <c r="AH817" s="518">
        <v>238</v>
      </c>
      <c r="AI817" s="515">
        <v>238</v>
      </c>
      <c r="AJ817" s="369">
        <f t="shared" si="1317"/>
        <v>0</v>
      </c>
      <c r="AK817" s="615">
        <v>200000</v>
      </c>
      <c r="AL817" s="191">
        <v>1.8E-3</v>
      </c>
      <c r="AM817" s="369">
        <f t="shared" si="1304"/>
        <v>360</v>
      </c>
      <c r="AN817" s="633"/>
      <c r="AO817" s="518">
        <v>360</v>
      </c>
      <c r="AP817" s="515">
        <v>360</v>
      </c>
      <c r="AQ817" s="88">
        <f t="shared" si="1305"/>
        <v>0</v>
      </c>
      <c r="AR817" s="615">
        <v>200000</v>
      </c>
      <c r="AS817" s="191">
        <v>1.9E-3</v>
      </c>
      <c r="AT817" s="369">
        <f t="shared" si="1306"/>
        <v>380</v>
      </c>
      <c r="AU817" s="633"/>
      <c r="AV817" s="518"/>
      <c r="AW817" s="515"/>
      <c r="AX817" s="88">
        <f t="shared" si="1307"/>
        <v>380</v>
      </c>
      <c r="AY817" s="376">
        <v>200000</v>
      </c>
      <c r="AZ817" s="328">
        <v>1.6999999999999999E-3</v>
      </c>
      <c r="BA817" s="168">
        <f t="shared" si="1308"/>
        <v>340</v>
      </c>
      <c r="BB817" s="168"/>
      <c r="BC817" s="142">
        <v>780</v>
      </c>
      <c r="BD817" s="515">
        <v>780</v>
      </c>
      <c r="BE817" s="194">
        <f t="shared" si="1309"/>
        <v>-440</v>
      </c>
      <c r="BF817" s="376">
        <v>200000</v>
      </c>
      <c r="BG817" s="648">
        <v>1.8E-3</v>
      </c>
      <c r="BH817" s="633">
        <f t="shared" si="1310"/>
        <v>360</v>
      </c>
      <c r="BI817" s="192"/>
      <c r="BJ817" s="142">
        <v>360</v>
      </c>
      <c r="BK817" s="204"/>
      <c r="BL817" s="190">
        <f t="shared" si="1311"/>
        <v>0</v>
      </c>
      <c r="BM817" s="376">
        <v>200000</v>
      </c>
      <c r="BN817" s="658">
        <v>1.91E-3</v>
      </c>
      <c r="BO817" s="633">
        <f t="shared" si="1312"/>
        <v>382</v>
      </c>
      <c r="BP817" s="52"/>
      <c r="BQ817" s="656">
        <v>382</v>
      </c>
      <c r="BR817" s="657"/>
      <c r="BS817" s="190">
        <f t="shared" si="1313"/>
        <v>0</v>
      </c>
      <c r="BT817" s="376">
        <v>200000</v>
      </c>
      <c r="BU817" s="658">
        <v>1.97E-3</v>
      </c>
      <c r="BV817" s="633">
        <f t="shared" si="1314"/>
        <v>394</v>
      </c>
      <c r="BW817" s="369"/>
      <c r="BX817" s="634"/>
      <c r="BY817" s="622"/>
      <c r="BZ817" s="190">
        <f t="shared" si="1315"/>
        <v>394</v>
      </c>
      <c r="CA817" s="376">
        <v>200000</v>
      </c>
      <c r="CB817" s="658">
        <v>2.0999999999999999E-3</v>
      </c>
      <c r="CC817" s="168">
        <f t="shared" si="1318"/>
        <v>420</v>
      </c>
      <c r="CD817" s="633"/>
      <c r="CE817" s="164">
        <v>814</v>
      </c>
      <c r="CF817" s="165"/>
      <c r="CG817" s="208">
        <f t="shared" si="1319"/>
        <v>-394</v>
      </c>
      <c r="CH817" s="208"/>
      <c r="CI817" s="208"/>
      <c r="CJ817" s="208"/>
      <c r="CK817" s="208"/>
      <c r="CL817" s="223"/>
      <c r="CM817" s="224"/>
      <c r="CN817" s="208"/>
      <c r="CO817" s="669"/>
      <c r="CP817" s="220">
        <f t="shared" si="1316"/>
        <v>-339</v>
      </c>
      <c r="CQ817" s="542"/>
      <c r="CR817" s="47" t="s">
        <v>1921</v>
      </c>
    </row>
    <row r="818" spans="1:97">
      <c r="A818" s="47" t="s">
        <v>1952</v>
      </c>
      <c r="B818" s="51" t="s">
        <v>1936</v>
      </c>
      <c r="C818" s="264" t="s">
        <v>1924</v>
      </c>
      <c r="D818" s="274" t="s">
        <v>1919</v>
      </c>
      <c r="E818" s="43">
        <v>733</v>
      </c>
      <c r="F818" s="52"/>
      <c r="G818" s="61" t="s">
        <v>1937</v>
      </c>
      <c r="H818" s="611" t="s">
        <v>1953</v>
      </c>
      <c r="I818" s="369">
        <v>656500</v>
      </c>
      <c r="J818" s="236">
        <v>1.9900000000000001E-2</v>
      </c>
      <c r="K818" s="369">
        <f t="shared" si="1320"/>
        <v>13064.35</v>
      </c>
      <c r="L818" s="369">
        <f t="shared" si="1322"/>
        <v>2612.8700000000003</v>
      </c>
      <c r="M818" s="616">
        <v>10451.48</v>
      </c>
      <c r="N818" s="515">
        <v>10451.48</v>
      </c>
      <c r="O818" s="369">
        <f t="shared" si="1321"/>
        <v>0</v>
      </c>
      <c r="P818" s="615">
        <v>656500</v>
      </c>
      <c r="Q818" s="191">
        <v>1.5E-3</v>
      </c>
      <c r="R818" s="369">
        <f t="shared" si="1297"/>
        <v>984.75</v>
      </c>
      <c r="S818" s="369">
        <f t="shared" si="1323"/>
        <v>295.42500000000001</v>
      </c>
      <c r="T818" s="512">
        <v>15000</v>
      </c>
      <c r="U818" s="618"/>
      <c r="V818" s="88">
        <f t="shared" si="1298"/>
        <v>-14310.674999999999</v>
      </c>
      <c r="W818" s="615">
        <v>656500</v>
      </c>
      <c r="X818" s="191">
        <v>1.6000000000000001E-3</v>
      </c>
      <c r="Y818" s="369">
        <f t="shared" si="1299"/>
        <v>1050.4000000000001</v>
      </c>
      <c r="Z818" s="369">
        <f t="shared" si="1300"/>
        <v>315.12000000000006</v>
      </c>
      <c r="AA818" s="512">
        <v>735.28</v>
      </c>
      <c r="AB818" s="632">
        <v>601.28</v>
      </c>
      <c r="AC818" s="88">
        <f t="shared" si="1301"/>
        <v>0</v>
      </c>
      <c r="AD818" s="615">
        <v>2000000</v>
      </c>
      <c r="AE818" s="191">
        <v>1.6999999999999999E-3</v>
      </c>
      <c r="AF818" s="369">
        <f t="shared" si="1302"/>
        <v>3400</v>
      </c>
      <c r="AG818" s="369">
        <f t="shared" si="1303"/>
        <v>1020</v>
      </c>
      <c r="AH818" s="518">
        <v>2380</v>
      </c>
      <c r="AI818" s="515">
        <v>2380</v>
      </c>
      <c r="AJ818" s="369">
        <f t="shared" si="1317"/>
        <v>0</v>
      </c>
      <c r="AK818" s="615">
        <v>2000000</v>
      </c>
      <c r="AL818" s="191">
        <v>1.8E-3</v>
      </c>
      <c r="AM818" s="369">
        <f t="shared" si="1304"/>
        <v>3600</v>
      </c>
      <c r="AN818" s="633"/>
      <c r="AO818" s="518">
        <v>3600</v>
      </c>
      <c r="AP818" s="515">
        <v>3600</v>
      </c>
      <c r="AQ818" s="88">
        <f t="shared" si="1305"/>
        <v>0</v>
      </c>
      <c r="AR818" s="615">
        <v>2000000</v>
      </c>
      <c r="AS818" s="191">
        <v>1.9E-3</v>
      </c>
      <c r="AT818" s="369">
        <f t="shared" si="1306"/>
        <v>3800</v>
      </c>
      <c r="AU818" s="633"/>
      <c r="AV818" s="518"/>
      <c r="AW818" s="515"/>
      <c r="AX818" s="88">
        <f t="shared" si="1307"/>
        <v>3800</v>
      </c>
      <c r="AY818" s="376">
        <v>3000000</v>
      </c>
      <c r="AZ818" s="328">
        <v>2E-3</v>
      </c>
      <c r="BA818" s="168">
        <f t="shared" si="1308"/>
        <v>6000</v>
      </c>
      <c r="BB818" s="168"/>
      <c r="BC818" s="142">
        <v>9800</v>
      </c>
      <c r="BD818" s="515">
        <v>9800</v>
      </c>
      <c r="BE818" s="194">
        <f t="shared" si="1309"/>
        <v>-3800</v>
      </c>
      <c r="BF818" s="376">
        <v>3000000</v>
      </c>
      <c r="BG818" s="648">
        <v>2.0999999999999999E-3</v>
      </c>
      <c r="BH818" s="633">
        <f t="shared" si="1310"/>
        <v>6300</v>
      </c>
      <c r="BI818" s="192"/>
      <c r="BJ818" s="142">
        <v>6300</v>
      </c>
      <c r="BK818" s="204"/>
      <c r="BL818" s="190">
        <f t="shared" si="1311"/>
        <v>0</v>
      </c>
      <c r="BM818" s="376">
        <v>3000000</v>
      </c>
      <c r="BN818" s="658">
        <v>2.3E-3</v>
      </c>
      <c r="BO818" s="633">
        <f t="shared" si="1312"/>
        <v>6900</v>
      </c>
      <c r="BP818" s="52"/>
      <c r="BQ818" s="656">
        <v>6900</v>
      </c>
      <c r="BR818" s="657"/>
      <c r="BS818" s="190">
        <f t="shared" si="1313"/>
        <v>0</v>
      </c>
      <c r="BT818" s="376">
        <v>3000000</v>
      </c>
      <c r="BU818" s="658">
        <v>7.8799999999999999E-3</v>
      </c>
      <c r="BV818" s="633">
        <f t="shared" si="1314"/>
        <v>23640</v>
      </c>
      <c r="BW818" s="369"/>
      <c r="BX818" s="634"/>
      <c r="BY818" s="622"/>
      <c r="BZ818" s="190">
        <f t="shared" si="1315"/>
        <v>23640</v>
      </c>
      <c r="CA818" s="376">
        <v>3000000</v>
      </c>
      <c r="CB818" s="658">
        <v>8.3999999999999995E-3</v>
      </c>
      <c r="CC818" s="168">
        <f t="shared" si="1318"/>
        <v>25200</v>
      </c>
      <c r="CD818" s="633"/>
      <c r="CE818" s="164">
        <v>48840</v>
      </c>
      <c r="CF818" s="165"/>
      <c r="CG818" s="208">
        <f t="shared" si="1319"/>
        <v>-23640</v>
      </c>
      <c r="CH818" s="208"/>
      <c r="CI818" s="208"/>
      <c r="CJ818" s="208"/>
      <c r="CK818" s="208"/>
      <c r="CL818" s="223"/>
      <c r="CM818" s="224"/>
      <c r="CN818" s="208"/>
      <c r="CO818" s="669"/>
      <c r="CP818" s="220">
        <f t="shared" si="1316"/>
        <v>-14310.674999999999</v>
      </c>
      <c r="CQ818" s="542"/>
      <c r="CR818" s="47" t="s">
        <v>1921</v>
      </c>
    </row>
    <row r="819" spans="1:97">
      <c r="A819" s="47" t="s">
        <v>1954</v>
      </c>
      <c r="B819" s="51" t="s">
        <v>1955</v>
      </c>
      <c r="C819" s="264" t="s">
        <v>1924</v>
      </c>
      <c r="D819" s="475" t="s">
        <v>1919</v>
      </c>
      <c r="E819" s="43">
        <v>737</v>
      </c>
      <c r="F819" s="52"/>
      <c r="G819" s="41" t="s">
        <v>41</v>
      </c>
      <c r="H819" s="611" t="s">
        <v>1956</v>
      </c>
      <c r="I819" s="620">
        <v>172500</v>
      </c>
      <c r="J819" s="236">
        <v>1.9900000000000001E-2</v>
      </c>
      <c r="K819" s="369">
        <f t="shared" si="1320"/>
        <v>3432.75</v>
      </c>
      <c r="L819" s="369">
        <f t="shared" si="1322"/>
        <v>686.55000000000007</v>
      </c>
      <c r="M819" s="621">
        <v>2746.2</v>
      </c>
      <c r="N819" s="622">
        <v>2746.2</v>
      </c>
      <c r="O819" s="369">
        <f t="shared" si="1321"/>
        <v>0</v>
      </c>
      <c r="P819" s="623">
        <v>172500</v>
      </c>
      <c r="Q819" s="191">
        <v>1.5E-3</v>
      </c>
      <c r="R819" s="369">
        <f t="shared" si="1297"/>
        <v>258.75</v>
      </c>
      <c r="S819" s="369">
        <f t="shared" si="1323"/>
        <v>77.625</v>
      </c>
      <c r="T819" s="628">
        <v>1293.75</v>
      </c>
      <c r="U819" s="622">
        <v>1293.75</v>
      </c>
      <c r="V819" s="88">
        <f t="shared" si="1298"/>
        <v>-1112.625</v>
      </c>
      <c r="W819" s="623">
        <v>172500</v>
      </c>
      <c r="X819" s="191">
        <v>1.6000000000000001E-3</v>
      </c>
      <c r="Y819" s="369">
        <f t="shared" si="1299"/>
        <v>276</v>
      </c>
      <c r="Z819" s="369">
        <f t="shared" si="1300"/>
        <v>82.8</v>
      </c>
      <c r="AA819" s="628">
        <v>193.2</v>
      </c>
      <c r="AB819" s="622">
        <v>193.2</v>
      </c>
      <c r="AC819" s="88">
        <f t="shared" si="1301"/>
        <v>0</v>
      </c>
      <c r="AD819" s="623">
        <v>160000</v>
      </c>
      <c r="AE819" s="191">
        <v>1.6999999999999999E-3</v>
      </c>
      <c r="AF819" s="369">
        <f t="shared" si="1302"/>
        <v>272</v>
      </c>
      <c r="AG819" s="369">
        <f t="shared" si="1303"/>
        <v>81.599999999999994</v>
      </c>
      <c r="AH819" s="634">
        <v>190.4</v>
      </c>
      <c r="AI819" s="622">
        <v>190.4</v>
      </c>
      <c r="AJ819" s="369">
        <f t="shared" si="1317"/>
        <v>0</v>
      </c>
      <c r="AK819" s="623">
        <v>160000</v>
      </c>
      <c r="AL819" s="191">
        <v>1.8E-3</v>
      </c>
      <c r="AM819" s="369">
        <f t="shared" si="1304"/>
        <v>288</v>
      </c>
      <c r="AN819" s="633"/>
      <c r="AO819" s="634">
        <v>288</v>
      </c>
      <c r="AP819" s="622">
        <v>288</v>
      </c>
      <c r="AQ819" s="88">
        <f t="shared" si="1305"/>
        <v>0</v>
      </c>
      <c r="AR819" s="623">
        <v>160000</v>
      </c>
      <c r="AS819" s="191">
        <v>1.9E-3</v>
      </c>
      <c r="AT819" s="369">
        <f t="shared" si="1306"/>
        <v>304</v>
      </c>
      <c r="AU819" s="633"/>
      <c r="AV819" s="634"/>
      <c r="AW819" s="622"/>
      <c r="AX819" s="88">
        <f t="shared" si="1307"/>
        <v>304</v>
      </c>
      <c r="AY819" s="376">
        <v>490000</v>
      </c>
      <c r="AZ819" s="641">
        <v>1.6999999999999999E-3</v>
      </c>
      <c r="BA819" s="168">
        <f t="shared" si="1308"/>
        <v>833</v>
      </c>
      <c r="BB819" s="168"/>
      <c r="BC819" s="142">
        <v>1284</v>
      </c>
      <c r="BD819" s="632">
        <v>980</v>
      </c>
      <c r="BE819" s="194">
        <f t="shared" si="1309"/>
        <v>-451</v>
      </c>
      <c r="BF819" s="376">
        <v>490000</v>
      </c>
      <c r="BG819" s="648">
        <v>1.8E-3</v>
      </c>
      <c r="BH819" s="633">
        <f t="shared" si="1310"/>
        <v>882</v>
      </c>
      <c r="BI819" s="192"/>
      <c r="BJ819" s="142">
        <v>882</v>
      </c>
      <c r="BK819" s="165"/>
      <c r="BL819" s="190">
        <f t="shared" si="1311"/>
        <v>0</v>
      </c>
      <c r="BM819" s="376">
        <v>490000</v>
      </c>
      <c r="BN819" s="658">
        <v>1.91E-3</v>
      </c>
      <c r="BO819" s="633">
        <f t="shared" si="1312"/>
        <v>935.9</v>
      </c>
      <c r="BP819" s="52"/>
      <c r="BQ819" s="164">
        <v>935.9</v>
      </c>
      <c r="BR819" s="622"/>
      <c r="BS819" s="190">
        <f t="shared" si="1313"/>
        <v>0</v>
      </c>
      <c r="BT819" s="376">
        <v>490000</v>
      </c>
      <c r="BU819" s="658">
        <v>7.8799999999999999E-3</v>
      </c>
      <c r="BV819" s="633">
        <f t="shared" si="1314"/>
        <v>3861.2</v>
      </c>
      <c r="BW819" s="369"/>
      <c r="BX819" s="634"/>
      <c r="BY819" s="622"/>
      <c r="BZ819" s="190">
        <f t="shared" si="1315"/>
        <v>3861.2</v>
      </c>
      <c r="CA819" s="376">
        <v>490000</v>
      </c>
      <c r="CB819" s="658">
        <v>2.0999999999999999E-3</v>
      </c>
      <c r="CC819" s="168">
        <f t="shared" si="1318"/>
        <v>1029</v>
      </c>
      <c r="CD819" s="633"/>
      <c r="CE819" s="164">
        <v>4890.2</v>
      </c>
      <c r="CF819" s="165"/>
      <c r="CG819" s="208">
        <f t="shared" si="1319"/>
        <v>-3861.2</v>
      </c>
      <c r="CH819" s="208"/>
      <c r="CI819" s="208"/>
      <c r="CJ819" s="208"/>
      <c r="CK819" s="208"/>
      <c r="CL819" s="223"/>
      <c r="CM819" s="224"/>
      <c r="CN819" s="208"/>
      <c r="CO819" s="669"/>
      <c r="CP819" s="220">
        <f t="shared" si="1316"/>
        <v>-1259.625</v>
      </c>
      <c r="CQ819" s="542"/>
      <c r="CR819" s="47" t="s">
        <v>1921</v>
      </c>
    </row>
    <row r="820" spans="1:97">
      <c r="A820" s="47" t="s">
        <v>1957</v>
      </c>
      <c r="B820" s="266" t="s">
        <v>1958</v>
      </c>
      <c r="C820" s="41" t="s">
        <v>1924</v>
      </c>
      <c r="D820" s="475" t="s">
        <v>1919</v>
      </c>
      <c r="E820" s="43">
        <v>751</v>
      </c>
      <c r="F820" s="63"/>
      <c r="G820" s="47" t="s">
        <v>1937</v>
      </c>
      <c r="H820" s="191">
        <v>294645</v>
      </c>
      <c r="I820" s="620"/>
      <c r="J820" s="236">
        <v>1.9900000000000001E-2</v>
      </c>
      <c r="K820" s="369">
        <f t="shared" si="1320"/>
        <v>0</v>
      </c>
      <c r="L820" s="369"/>
      <c r="M820" s="621"/>
      <c r="N820" s="622"/>
      <c r="O820" s="369">
        <f t="shared" si="1321"/>
        <v>0</v>
      </c>
      <c r="P820" s="623"/>
      <c r="Q820" s="191"/>
      <c r="R820" s="369">
        <f t="shared" si="1297"/>
        <v>0</v>
      </c>
      <c r="S820" s="369"/>
      <c r="T820" s="628"/>
      <c r="U820" s="622"/>
      <c r="V820" s="88">
        <f t="shared" si="1298"/>
        <v>0</v>
      </c>
      <c r="W820" s="623">
        <v>10000</v>
      </c>
      <c r="X820" s="191">
        <v>1.6000000000000001E-3</v>
      </c>
      <c r="Y820" s="369">
        <f t="shared" si="1299"/>
        <v>16</v>
      </c>
      <c r="Z820" s="369">
        <f t="shared" si="1300"/>
        <v>4.8</v>
      </c>
      <c r="AA820" s="628"/>
      <c r="AB820" s="622"/>
      <c r="AC820" s="88">
        <f t="shared" si="1301"/>
        <v>11.2</v>
      </c>
      <c r="AD820" s="623">
        <v>10000</v>
      </c>
      <c r="AE820" s="191">
        <v>1.6999999999999999E-3</v>
      </c>
      <c r="AF820" s="369">
        <f t="shared" si="1302"/>
        <v>17</v>
      </c>
      <c r="AG820" s="369">
        <f t="shared" si="1303"/>
        <v>5.0999999999999996</v>
      </c>
      <c r="AH820" s="634"/>
      <c r="AI820" s="622"/>
      <c r="AJ820" s="369">
        <f t="shared" si="1317"/>
        <v>11.9</v>
      </c>
      <c r="AK820" s="623">
        <v>10000</v>
      </c>
      <c r="AL820" s="191">
        <v>1.8E-3</v>
      </c>
      <c r="AM820" s="369">
        <f t="shared" si="1304"/>
        <v>18</v>
      </c>
      <c r="AN820" s="633"/>
      <c r="AO820" s="634"/>
      <c r="AP820" s="622"/>
      <c r="AQ820" s="88">
        <f t="shared" si="1305"/>
        <v>18</v>
      </c>
      <c r="AR820" s="623">
        <v>10000</v>
      </c>
      <c r="AS820" s="191">
        <v>1.9E-3</v>
      </c>
      <c r="AT820" s="369">
        <f t="shared" si="1306"/>
        <v>19</v>
      </c>
      <c r="AU820" s="633"/>
      <c r="AV820" s="634"/>
      <c r="AW820" s="622"/>
      <c r="AX820" s="88">
        <f t="shared" si="1307"/>
        <v>19</v>
      </c>
      <c r="AY820" s="151">
        <v>10000</v>
      </c>
      <c r="AZ820" s="641">
        <v>1.6999999999999999E-3</v>
      </c>
      <c r="BA820" s="168">
        <f t="shared" si="1308"/>
        <v>17</v>
      </c>
      <c r="BB820" s="168"/>
      <c r="BC820" s="164"/>
      <c r="BD820" s="622"/>
      <c r="BE820" s="194">
        <f t="shared" si="1309"/>
        <v>17</v>
      </c>
      <c r="BF820" s="151">
        <v>10000</v>
      </c>
      <c r="BG820" s="650">
        <v>2.0999999999999999E-3</v>
      </c>
      <c r="BH820" s="633">
        <f t="shared" si="1310"/>
        <v>21</v>
      </c>
      <c r="BI820" s="651"/>
      <c r="BJ820" s="164"/>
      <c r="BK820" s="165"/>
      <c r="BL820" s="190">
        <f t="shared" si="1311"/>
        <v>21</v>
      </c>
      <c r="BM820" s="151">
        <v>10000</v>
      </c>
      <c r="BN820" s="658">
        <v>2.3E-3</v>
      </c>
      <c r="BO820" s="633">
        <f t="shared" si="1312"/>
        <v>23</v>
      </c>
      <c r="BP820" s="63"/>
      <c r="BQ820" s="164">
        <v>23</v>
      </c>
      <c r="BR820" s="622"/>
      <c r="BS820" s="190">
        <f t="shared" si="1313"/>
        <v>0</v>
      </c>
      <c r="BT820" s="151">
        <v>10000</v>
      </c>
      <c r="BU820" s="658">
        <v>7.8799999999999999E-3</v>
      </c>
      <c r="BV820" s="633">
        <f t="shared" si="1314"/>
        <v>78.8</v>
      </c>
      <c r="BW820" s="369"/>
      <c r="BX820" s="634"/>
      <c r="BY820" s="622"/>
      <c r="BZ820" s="190">
        <f t="shared" si="1315"/>
        <v>78.8</v>
      </c>
      <c r="CA820" s="151">
        <v>10000</v>
      </c>
      <c r="CB820" s="658">
        <v>8.3999999999999995E-3</v>
      </c>
      <c r="CC820" s="168">
        <f t="shared" si="1318"/>
        <v>84</v>
      </c>
      <c r="CD820" s="633"/>
      <c r="CE820" s="164">
        <v>162.80000000000001</v>
      </c>
      <c r="CF820" s="165"/>
      <c r="CG820" s="208">
        <f t="shared" si="1319"/>
        <v>-78.800000000000011</v>
      </c>
      <c r="CH820" s="208"/>
      <c r="CI820" s="208"/>
      <c r="CJ820" s="208"/>
      <c r="CK820" s="208"/>
      <c r="CL820" s="223"/>
      <c r="CM820" s="224"/>
      <c r="CN820" s="208"/>
      <c r="CO820" s="669"/>
      <c r="CP820" s="220">
        <f t="shared" si="1316"/>
        <v>98.099999999999966</v>
      </c>
      <c r="CQ820" s="542"/>
      <c r="CR820" s="47" t="s">
        <v>1921</v>
      </c>
    </row>
    <row r="821" spans="1:97">
      <c r="A821" s="47" t="s">
        <v>1959</v>
      </c>
      <c r="B821" s="51" t="s">
        <v>1958</v>
      </c>
      <c r="C821" s="6" t="s">
        <v>1924</v>
      </c>
      <c r="D821" s="274" t="s">
        <v>1919</v>
      </c>
      <c r="E821" s="43">
        <v>754</v>
      </c>
      <c r="F821" s="52"/>
      <c r="G821" s="47" t="s">
        <v>1937</v>
      </c>
      <c r="H821" s="191">
        <v>26925</v>
      </c>
      <c r="I821" s="369"/>
      <c r="J821" s="236">
        <v>1.9900000000000001E-2</v>
      </c>
      <c r="K821" s="369">
        <f t="shared" si="1320"/>
        <v>0</v>
      </c>
      <c r="L821" s="369"/>
      <c r="M821" s="616"/>
      <c r="N821" s="515"/>
      <c r="O821" s="369">
        <f t="shared" si="1321"/>
        <v>0</v>
      </c>
      <c r="P821" s="615"/>
      <c r="Q821" s="191"/>
      <c r="R821" s="369">
        <f t="shared" si="1297"/>
        <v>0</v>
      </c>
      <c r="S821" s="369"/>
      <c r="T821" s="512"/>
      <c r="U821" s="515"/>
      <c r="V821" s="88">
        <f t="shared" si="1298"/>
        <v>0</v>
      </c>
      <c r="W821" s="615">
        <v>10000</v>
      </c>
      <c r="X821" s="191">
        <v>1.6000000000000001E-3</v>
      </c>
      <c r="Y821" s="369">
        <f t="shared" si="1299"/>
        <v>16</v>
      </c>
      <c r="Z821" s="369">
        <f t="shared" si="1300"/>
        <v>4.8</v>
      </c>
      <c r="AA821" s="512"/>
      <c r="AB821" s="515"/>
      <c r="AC821" s="88">
        <f t="shared" si="1301"/>
        <v>11.2</v>
      </c>
      <c r="AD821" s="615">
        <v>10000</v>
      </c>
      <c r="AE821" s="191">
        <v>1.6999999999999999E-3</v>
      </c>
      <c r="AF821" s="369">
        <f t="shared" si="1302"/>
        <v>17</v>
      </c>
      <c r="AG821" s="369">
        <f t="shared" si="1303"/>
        <v>5.0999999999999996</v>
      </c>
      <c r="AH821" s="518"/>
      <c r="AI821" s="515"/>
      <c r="AJ821" s="369">
        <f t="shared" si="1317"/>
        <v>11.9</v>
      </c>
      <c r="AK821" s="615">
        <v>10000</v>
      </c>
      <c r="AL821" s="191">
        <v>1.8E-3</v>
      </c>
      <c r="AM821" s="369">
        <f t="shared" si="1304"/>
        <v>18</v>
      </c>
      <c r="AN821" s="633"/>
      <c r="AO821" s="518"/>
      <c r="AP821" s="515"/>
      <c r="AQ821" s="88">
        <f t="shared" si="1305"/>
        <v>18</v>
      </c>
      <c r="AR821" s="615">
        <v>10000</v>
      </c>
      <c r="AS821" s="191">
        <v>1.9E-3</v>
      </c>
      <c r="AT821" s="369">
        <f t="shared" si="1306"/>
        <v>19</v>
      </c>
      <c r="AU821" s="633"/>
      <c r="AV821" s="518"/>
      <c r="AW821" s="515"/>
      <c r="AX821" s="88">
        <f t="shared" si="1307"/>
        <v>19</v>
      </c>
      <c r="AY821" s="151">
        <v>20000</v>
      </c>
      <c r="AZ821" s="641">
        <v>1.6999999999999999E-3</v>
      </c>
      <c r="BA821" s="168">
        <f t="shared" si="1308"/>
        <v>34</v>
      </c>
      <c r="BB821" s="168"/>
      <c r="BC821" s="142"/>
      <c r="BD821" s="515"/>
      <c r="BE821" s="194">
        <f t="shared" si="1309"/>
        <v>34</v>
      </c>
      <c r="BF821" s="151">
        <v>20000</v>
      </c>
      <c r="BG821" s="650">
        <v>1.8E-3</v>
      </c>
      <c r="BH821" s="633">
        <f t="shared" si="1310"/>
        <v>36</v>
      </c>
      <c r="BI821" s="651"/>
      <c r="BJ821" s="164"/>
      <c r="BK821" s="204"/>
      <c r="BL821" s="190">
        <f t="shared" si="1311"/>
        <v>36</v>
      </c>
      <c r="BM821" s="151">
        <v>20000</v>
      </c>
      <c r="BN821" s="658">
        <v>1.91E-3</v>
      </c>
      <c r="BO821" s="633">
        <f t="shared" si="1312"/>
        <v>38.200000000000003</v>
      </c>
      <c r="BP821" s="63"/>
      <c r="BQ821" s="662">
        <v>38.200000000000003</v>
      </c>
      <c r="BR821" s="663"/>
      <c r="BS821" s="190">
        <f t="shared" si="1313"/>
        <v>0</v>
      </c>
      <c r="BT821" s="151">
        <v>20000</v>
      </c>
      <c r="BU821" s="658">
        <v>1.97E-3</v>
      </c>
      <c r="BV821" s="633">
        <f t="shared" si="1314"/>
        <v>39.4</v>
      </c>
      <c r="BW821" s="369"/>
      <c r="BX821" s="634"/>
      <c r="BY821" s="622"/>
      <c r="BZ821" s="190">
        <f t="shared" si="1315"/>
        <v>39.4</v>
      </c>
      <c r="CA821" s="151">
        <v>20000</v>
      </c>
      <c r="CB821" s="658">
        <v>2.0999999999999999E-3</v>
      </c>
      <c r="CC821" s="168">
        <f t="shared" si="1318"/>
        <v>42</v>
      </c>
      <c r="CD821" s="633"/>
      <c r="CE821" s="164">
        <v>81.400000000000006</v>
      </c>
      <c r="CF821" s="165"/>
      <c r="CG821" s="208">
        <f t="shared" si="1319"/>
        <v>-39.400000000000006</v>
      </c>
      <c r="CH821" s="208"/>
      <c r="CI821" s="208"/>
      <c r="CJ821" s="208"/>
      <c r="CK821" s="208"/>
      <c r="CL821" s="223"/>
      <c r="CM821" s="224"/>
      <c r="CN821" s="208"/>
      <c r="CO821" s="669"/>
      <c r="CP821" s="220">
        <f t="shared" si="1316"/>
        <v>130.1</v>
      </c>
      <c r="CQ821" s="542"/>
      <c r="CR821" s="47" t="s">
        <v>1921</v>
      </c>
    </row>
    <row r="822" spans="1:97">
      <c r="A822" s="47" t="s">
        <v>1960</v>
      </c>
      <c r="B822" s="51" t="s">
        <v>71</v>
      </c>
      <c r="C822" s="6" t="s">
        <v>1924</v>
      </c>
      <c r="D822" s="274" t="s">
        <v>1919</v>
      </c>
      <c r="E822" s="43">
        <v>1020</v>
      </c>
      <c r="F822" s="48"/>
      <c r="G822" s="49" t="s">
        <v>45</v>
      </c>
      <c r="H822" s="191">
        <v>18959</v>
      </c>
      <c r="I822" s="369"/>
      <c r="J822" s="236">
        <v>1.9900000000000001E-2</v>
      </c>
      <c r="K822" s="369">
        <f t="shared" si="1320"/>
        <v>0</v>
      </c>
      <c r="L822" s="369"/>
      <c r="M822" s="616"/>
      <c r="N822" s="515"/>
      <c r="O822" s="369">
        <f t="shared" si="1321"/>
        <v>0</v>
      </c>
      <c r="P822" s="615"/>
      <c r="Q822" s="191"/>
      <c r="R822" s="369">
        <f t="shared" si="1297"/>
        <v>0</v>
      </c>
      <c r="S822" s="369"/>
      <c r="T822" s="512"/>
      <c r="U822" s="515"/>
      <c r="V822" s="88">
        <f t="shared" si="1298"/>
        <v>0</v>
      </c>
      <c r="W822" s="615">
        <v>25000</v>
      </c>
      <c r="X822" s="191">
        <v>1.6000000000000001E-3</v>
      </c>
      <c r="Y822" s="369">
        <f t="shared" si="1299"/>
        <v>40</v>
      </c>
      <c r="Z822" s="369">
        <f t="shared" si="1300"/>
        <v>12</v>
      </c>
      <c r="AA822" s="512"/>
      <c r="AB822" s="515"/>
      <c r="AC822" s="88">
        <f t="shared" si="1301"/>
        <v>28</v>
      </c>
      <c r="AD822" s="615">
        <v>25000</v>
      </c>
      <c r="AE822" s="191">
        <v>1.6999999999999999E-3</v>
      </c>
      <c r="AF822" s="369">
        <f t="shared" si="1302"/>
        <v>42.5</v>
      </c>
      <c r="AG822" s="369">
        <f t="shared" si="1303"/>
        <v>12.75</v>
      </c>
      <c r="AH822" s="635"/>
      <c r="AI822" s="636"/>
      <c r="AJ822" s="369">
        <f t="shared" si="1317"/>
        <v>29.75</v>
      </c>
      <c r="AK822" s="615">
        <v>25000</v>
      </c>
      <c r="AL822" s="191">
        <v>1.8E-3</v>
      </c>
      <c r="AM822" s="369">
        <f t="shared" si="1304"/>
        <v>45</v>
      </c>
      <c r="AN822" s="633"/>
      <c r="AO822" s="518"/>
      <c r="AP822" s="515"/>
      <c r="AQ822" s="88">
        <f t="shared" si="1305"/>
        <v>45</v>
      </c>
      <c r="AR822" s="615">
        <v>25000</v>
      </c>
      <c r="AS822" s="191">
        <v>1.9E-3</v>
      </c>
      <c r="AT822" s="369">
        <f t="shared" si="1306"/>
        <v>47.5</v>
      </c>
      <c r="AU822" s="633"/>
      <c r="AV822" s="518"/>
      <c r="AW822" s="515"/>
      <c r="AX822" s="88">
        <f t="shared" si="1307"/>
        <v>47.5</v>
      </c>
      <c r="AY822" s="255">
        <v>30000</v>
      </c>
      <c r="AZ822" s="642">
        <v>1.6999999999999999E-3</v>
      </c>
      <c r="BA822" s="168">
        <f t="shared" si="1308"/>
        <v>51</v>
      </c>
      <c r="BB822" s="168"/>
      <c r="BC822" s="142"/>
      <c r="BD822" s="515"/>
      <c r="BE822" s="194">
        <f t="shared" si="1309"/>
        <v>51</v>
      </c>
      <c r="BF822" s="255">
        <v>30000</v>
      </c>
      <c r="BG822" s="644">
        <v>1.8E-3</v>
      </c>
      <c r="BH822" s="633">
        <f t="shared" si="1310"/>
        <v>54</v>
      </c>
      <c r="BI822" s="646"/>
      <c r="BJ822" s="164">
        <v>54</v>
      </c>
      <c r="BK822" s="204"/>
      <c r="BL822" s="190">
        <f t="shared" si="1311"/>
        <v>0</v>
      </c>
      <c r="BM822" s="255">
        <v>30000</v>
      </c>
      <c r="BN822" s="658">
        <v>1.91E-3</v>
      </c>
      <c r="BO822" s="633">
        <f t="shared" si="1312"/>
        <v>57.3</v>
      </c>
      <c r="BP822" s="48"/>
      <c r="BQ822" s="656">
        <v>57.3</v>
      </c>
      <c r="BR822" s="657"/>
      <c r="BS822" s="190">
        <f t="shared" si="1313"/>
        <v>0</v>
      </c>
      <c r="BT822" s="255">
        <v>30000</v>
      </c>
      <c r="BU822" s="658">
        <v>1.97E-3</v>
      </c>
      <c r="BV822" s="633">
        <f t="shared" si="1314"/>
        <v>59.1</v>
      </c>
      <c r="BW822" s="369"/>
      <c r="BX822" s="634"/>
      <c r="BY822" s="622"/>
      <c r="BZ822" s="190">
        <f t="shared" si="1315"/>
        <v>59.1</v>
      </c>
      <c r="CA822" s="255">
        <v>30000</v>
      </c>
      <c r="CB822" s="658">
        <v>2.0999999999999999E-3</v>
      </c>
      <c r="CC822" s="168">
        <f t="shared" si="1318"/>
        <v>62.999999999999993</v>
      </c>
      <c r="CD822" s="633"/>
      <c r="CE822" s="164">
        <v>122.1</v>
      </c>
      <c r="CF822" s="165"/>
      <c r="CG822" s="208">
        <f t="shared" si="1319"/>
        <v>-59.1</v>
      </c>
      <c r="CH822" s="208"/>
      <c r="CI822" s="208"/>
      <c r="CJ822" s="208"/>
      <c r="CK822" s="208"/>
      <c r="CL822" s="223"/>
      <c r="CM822" s="224"/>
      <c r="CN822" s="208"/>
      <c r="CO822" s="669"/>
      <c r="CP822" s="220">
        <f t="shared" si="1316"/>
        <v>201.25000000000003</v>
      </c>
      <c r="CQ822" s="542"/>
      <c r="CR822" s="47" t="s">
        <v>1921</v>
      </c>
      <c r="CS822" s="12"/>
    </row>
    <row r="823" spans="1:97">
      <c r="A823" s="47" t="s">
        <v>1961</v>
      </c>
      <c r="B823" s="51" t="s">
        <v>1936</v>
      </c>
      <c r="C823" s="6" t="s">
        <v>1924</v>
      </c>
      <c r="D823" s="274" t="s">
        <v>1919</v>
      </c>
      <c r="E823" s="43">
        <v>1021</v>
      </c>
      <c r="F823" s="52"/>
      <c r="G823" s="41" t="s">
        <v>41</v>
      </c>
      <c r="H823" s="611" t="s">
        <v>1962</v>
      </c>
      <c r="I823" s="369">
        <v>453500</v>
      </c>
      <c r="J823" s="236">
        <v>1.9900000000000001E-2</v>
      </c>
      <c r="K823" s="369">
        <f t="shared" si="1320"/>
        <v>9024.65</v>
      </c>
      <c r="L823" s="369">
        <f>K823*20%</f>
        <v>1804.93</v>
      </c>
      <c r="M823" s="616">
        <v>7219.72</v>
      </c>
      <c r="N823" s="515">
        <v>7219.72</v>
      </c>
      <c r="O823" s="369">
        <f t="shared" si="1321"/>
        <v>0</v>
      </c>
      <c r="P823" s="615">
        <v>453500</v>
      </c>
      <c r="Q823" s="191">
        <v>1.5E-3</v>
      </c>
      <c r="R823" s="369">
        <f t="shared" si="1297"/>
        <v>680.25</v>
      </c>
      <c r="S823" s="369">
        <f>R823*30%</f>
        <v>204.07499999999999</v>
      </c>
      <c r="T823" s="512">
        <v>3401.25</v>
      </c>
      <c r="U823" s="515">
        <v>3401.25</v>
      </c>
      <c r="V823" s="88">
        <f t="shared" si="1298"/>
        <v>-2925.0749999999998</v>
      </c>
      <c r="W823" s="615">
        <v>453500</v>
      </c>
      <c r="X823" s="191">
        <v>1.6000000000000001E-3</v>
      </c>
      <c r="Y823" s="369">
        <f t="shared" si="1299"/>
        <v>725.6</v>
      </c>
      <c r="Z823" s="369">
        <f t="shared" si="1300"/>
        <v>217.68</v>
      </c>
      <c r="AA823" s="512">
        <v>507.92</v>
      </c>
      <c r="AB823" s="515">
        <v>507.92</v>
      </c>
      <c r="AC823" s="88">
        <f t="shared" si="1301"/>
        <v>0</v>
      </c>
      <c r="AD823" s="615">
        <v>2500000</v>
      </c>
      <c r="AE823" s="191">
        <v>1.6999999999999999E-3</v>
      </c>
      <c r="AF823" s="369">
        <f t="shared" si="1302"/>
        <v>4250</v>
      </c>
      <c r="AG823" s="369">
        <f t="shared" si="1303"/>
        <v>1275</v>
      </c>
      <c r="AH823" s="518">
        <v>2975</v>
      </c>
      <c r="AI823" s="515">
        <v>2975</v>
      </c>
      <c r="AJ823" s="369">
        <f t="shared" si="1317"/>
        <v>0</v>
      </c>
      <c r="AK823" s="615">
        <v>2500000</v>
      </c>
      <c r="AL823" s="191">
        <v>1.8E-3</v>
      </c>
      <c r="AM823" s="369">
        <f t="shared" si="1304"/>
        <v>4500</v>
      </c>
      <c r="AN823" s="633"/>
      <c r="AO823" s="518">
        <v>4500</v>
      </c>
      <c r="AP823" s="515">
        <v>4500</v>
      </c>
      <c r="AQ823" s="88">
        <f t="shared" si="1305"/>
        <v>0</v>
      </c>
      <c r="AR823" s="615">
        <v>2500000</v>
      </c>
      <c r="AS823" s="191">
        <v>1.9E-3</v>
      </c>
      <c r="AT823" s="369">
        <f t="shared" si="1306"/>
        <v>4750</v>
      </c>
      <c r="AU823" s="633"/>
      <c r="AV823" s="518"/>
      <c r="AW823" s="515"/>
      <c r="AX823" s="88">
        <f t="shared" si="1307"/>
        <v>4750</v>
      </c>
      <c r="AY823" s="376">
        <v>3750000</v>
      </c>
      <c r="AZ823" s="642">
        <v>1.6999999999999999E-3</v>
      </c>
      <c r="BA823" s="168">
        <f t="shared" si="1308"/>
        <v>6375</v>
      </c>
      <c r="BB823" s="168"/>
      <c r="BC823" s="142">
        <v>12250</v>
      </c>
      <c r="BD823" s="515">
        <v>12250</v>
      </c>
      <c r="BE823" s="194">
        <f t="shared" si="1309"/>
        <v>-5875</v>
      </c>
      <c r="BF823" s="376">
        <v>3750000</v>
      </c>
      <c r="BG823" s="648">
        <v>1.8E-3</v>
      </c>
      <c r="BH823" s="633">
        <f t="shared" si="1310"/>
        <v>6750</v>
      </c>
      <c r="BI823" s="192"/>
      <c r="BJ823" s="164">
        <v>6750</v>
      </c>
      <c r="BK823" s="204"/>
      <c r="BL823" s="190">
        <f t="shared" si="1311"/>
        <v>0</v>
      </c>
      <c r="BM823" s="376">
        <v>3750000</v>
      </c>
      <c r="BN823" s="658">
        <v>1.91E-3</v>
      </c>
      <c r="BO823" s="633">
        <f t="shared" si="1312"/>
        <v>7162.5</v>
      </c>
      <c r="BP823" s="52"/>
      <c r="BQ823" s="656">
        <v>7162.5</v>
      </c>
      <c r="BR823" s="657"/>
      <c r="BS823" s="190">
        <f t="shared" si="1313"/>
        <v>0</v>
      </c>
      <c r="BT823" s="376">
        <v>3750000</v>
      </c>
      <c r="BU823" s="658">
        <v>7.8799999999999999E-3</v>
      </c>
      <c r="BV823" s="633">
        <f t="shared" si="1314"/>
        <v>29550</v>
      </c>
      <c r="BW823" s="369"/>
      <c r="BX823" s="634"/>
      <c r="BY823" s="622"/>
      <c r="BZ823" s="190">
        <f t="shared" si="1315"/>
        <v>29550</v>
      </c>
      <c r="CA823" s="376">
        <v>3750000</v>
      </c>
      <c r="CB823" s="658">
        <v>8.3999999999999995E-3</v>
      </c>
      <c r="CC823" s="168">
        <f t="shared" si="1318"/>
        <v>31499.999999999996</v>
      </c>
      <c r="CD823" s="633"/>
      <c r="CE823" s="164">
        <v>61050</v>
      </c>
      <c r="CF823" s="165"/>
      <c r="CG823" s="208">
        <f t="shared" si="1319"/>
        <v>-29550.000000000004</v>
      </c>
      <c r="CH823" s="208"/>
      <c r="CI823" s="208"/>
      <c r="CJ823" s="208"/>
      <c r="CK823" s="208"/>
      <c r="CL823" s="223"/>
      <c r="CM823" s="224"/>
      <c r="CN823" s="208"/>
      <c r="CO823" s="669"/>
      <c r="CP823" s="220">
        <f t="shared" si="1316"/>
        <v>-4050.0750000000044</v>
      </c>
      <c r="CQ823" s="542"/>
      <c r="CR823" s="47" t="s">
        <v>1921</v>
      </c>
    </row>
    <row r="824" spans="1:97">
      <c r="A824" s="47" t="s">
        <v>1963</v>
      </c>
      <c r="B824" s="51" t="s">
        <v>71</v>
      </c>
      <c r="C824" s="6" t="s">
        <v>1924</v>
      </c>
      <c r="D824" s="274" t="s">
        <v>1919</v>
      </c>
      <c r="E824" s="43">
        <v>1031</v>
      </c>
      <c r="F824" s="48"/>
      <c r="G824" s="275" t="s">
        <v>66</v>
      </c>
      <c r="H824" s="191">
        <v>292375</v>
      </c>
      <c r="I824" s="369"/>
      <c r="J824" s="236">
        <v>1.9900000000000001E-2</v>
      </c>
      <c r="K824" s="369">
        <f t="shared" si="1320"/>
        <v>0</v>
      </c>
      <c r="L824" s="369"/>
      <c r="M824" s="616"/>
      <c r="N824" s="515"/>
      <c r="O824" s="369">
        <f t="shared" si="1321"/>
        <v>0</v>
      </c>
      <c r="P824" s="615"/>
      <c r="Q824" s="191"/>
      <c r="R824" s="369">
        <f t="shared" si="1297"/>
        <v>0</v>
      </c>
      <c r="S824" s="369"/>
      <c r="T824" s="512"/>
      <c r="U824" s="515"/>
      <c r="V824" s="88">
        <f t="shared" si="1298"/>
        <v>0</v>
      </c>
      <c r="W824" s="615">
        <v>25000</v>
      </c>
      <c r="X824" s="191">
        <v>1.6000000000000001E-3</v>
      </c>
      <c r="Y824" s="369">
        <f t="shared" si="1299"/>
        <v>40</v>
      </c>
      <c r="Z824" s="369">
        <f t="shared" si="1300"/>
        <v>12</v>
      </c>
      <c r="AA824" s="512"/>
      <c r="AB824" s="515"/>
      <c r="AC824" s="88">
        <f t="shared" si="1301"/>
        <v>28</v>
      </c>
      <c r="AD824" s="615">
        <v>25000</v>
      </c>
      <c r="AE824" s="191">
        <v>1.6999999999999999E-3</v>
      </c>
      <c r="AF824" s="369">
        <f t="shared" si="1302"/>
        <v>42.5</v>
      </c>
      <c r="AG824" s="369">
        <f t="shared" si="1303"/>
        <v>12.75</v>
      </c>
      <c r="AH824" s="518"/>
      <c r="AI824" s="515"/>
      <c r="AJ824" s="369">
        <f t="shared" si="1317"/>
        <v>29.75</v>
      </c>
      <c r="AK824" s="615">
        <v>25000</v>
      </c>
      <c r="AL824" s="191">
        <v>1.8E-3</v>
      </c>
      <c r="AM824" s="369">
        <f t="shared" si="1304"/>
        <v>45</v>
      </c>
      <c r="AN824" s="633"/>
      <c r="AO824" s="518"/>
      <c r="AP824" s="515"/>
      <c r="AQ824" s="88">
        <f t="shared" si="1305"/>
        <v>45</v>
      </c>
      <c r="AR824" s="615">
        <v>25000</v>
      </c>
      <c r="AS824" s="191">
        <v>1.9E-3</v>
      </c>
      <c r="AT824" s="369">
        <f t="shared" si="1306"/>
        <v>47.5</v>
      </c>
      <c r="AU824" s="633"/>
      <c r="AV824" s="518"/>
      <c r="AW824" s="515"/>
      <c r="AX824" s="88">
        <f t="shared" si="1307"/>
        <v>47.5</v>
      </c>
      <c r="AY824" s="255">
        <v>30000</v>
      </c>
      <c r="AZ824" s="642">
        <v>1.6999999999999999E-3</v>
      </c>
      <c r="BA824" s="168">
        <f t="shared" si="1308"/>
        <v>51</v>
      </c>
      <c r="BB824" s="168"/>
      <c r="BC824" s="142"/>
      <c r="BD824" s="515"/>
      <c r="BE824" s="194">
        <f t="shared" si="1309"/>
        <v>51</v>
      </c>
      <c r="BF824" s="255">
        <v>30000</v>
      </c>
      <c r="BG824" s="644">
        <v>2.0999999999999999E-3</v>
      </c>
      <c r="BH824" s="633">
        <f t="shared" si="1310"/>
        <v>62.999999999999993</v>
      </c>
      <c r="BI824" s="646"/>
      <c r="BJ824" s="142">
        <v>63</v>
      </c>
      <c r="BK824" s="204"/>
      <c r="BL824" s="190">
        <f t="shared" si="1311"/>
        <v>0</v>
      </c>
      <c r="BM824" s="255">
        <v>30000</v>
      </c>
      <c r="BN824" s="658">
        <v>2.3E-3</v>
      </c>
      <c r="BO824" s="633">
        <f t="shared" si="1312"/>
        <v>69</v>
      </c>
      <c r="BP824" s="48"/>
      <c r="BQ824" s="656">
        <v>69</v>
      </c>
      <c r="BR824" s="657"/>
      <c r="BS824" s="190">
        <f t="shared" si="1313"/>
        <v>0</v>
      </c>
      <c r="BT824" s="255">
        <v>30000</v>
      </c>
      <c r="BU824" s="658">
        <v>7.8799999999999999E-3</v>
      </c>
      <c r="BV824" s="633">
        <f t="shared" si="1314"/>
        <v>236.4</v>
      </c>
      <c r="BW824" s="369"/>
      <c r="BX824" s="634"/>
      <c r="BY824" s="622"/>
      <c r="BZ824" s="190">
        <f t="shared" si="1315"/>
        <v>236.4</v>
      </c>
      <c r="CA824" s="255">
        <v>30000</v>
      </c>
      <c r="CB824" s="658">
        <v>8.3999999999999995E-3</v>
      </c>
      <c r="CC824" s="168">
        <f t="shared" si="1318"/>
        <v>251.99999999999997</v>
      </c>
      <c r="CD824" s="633"/>
      <c r="CE824" s="164">
        <v>488.4</v>
      </c>
      <c r="CF824" s="165"/>
      <c r="CG824" s="208">
        <f t="shared" si="1319"/>
        <v>-236.4</v>
      </c>
      <c r="CH824" s="208"/>
      <c r="CI824" s="208"/>
      <c r="CJ824" s="208"/>
      <c r="CK824" s="208"/>
      <c r="CL824" s="223"/>
      <c r="CM824" s="224"/>
      <c r="CN824" s="208"/>
      <c r="CO824" s="669"/>
      <c r="CP824" s="220">
        <f t="shared" si="1316"/>
        <v>201.24999999999997</v>
      </c>
      <c r="CQ824" s="542"/>
      <c r="CR824" s="47" t="s">
        <v>1921</v>
      </c>
    </row>
    <row r="825" spans="1:97">
      <c r="A825" s="47" t="s">
        <v>1964</v>
      </c>
      <c r="B825" s="51" t="s">
        <v>1955</v>
      </c>
      <c r="C825" s="6" t="s">
        <v>1924</v>
      </c>
      <c r="D825" s="475" t="s">
        <v>1919</v>
      </c>
      <c r="E825" s="43">
        <v>1032</v>
      </c>
      <c r="F825" s="52"/>
      <c r="G825" s="49" t="s">
        <v>1965</v>
      </c>
      <c r="H825" s="611" t="s">
        <v>1966</v>
      </c>
      <c r="I825" s="620">
        <v>5000</v>
      </c>
      <c r="J825" s="236">
        <v>1.9900000000000001E-2</v>
      </c>
      <c r="K825" s="369">
        <f t="shared" si="1320"/>
        <v>99.5</v>
      </c>
      <c r="L825" s="369">
        <f>K825*20%</f>
        <v>19.900000000000002</v>
      </c>
      <c r="M825" s="621">
        <v>79.599999999999994</v>
      </c>
      <c r="N825" s="624"/>
      <c r="O825" s="369">
        <f t="shared" si="1321"/>
        <v>0</v>
      </c>
      <c r="P825" s="623">
        <v>5000</v>
      </c>
      <c r="Q825" s="191">
        <v>1.5E-3</v>
      </c>
      <c r="R825" s="369">
        <f t="shared" si="1297"/>
        <v>7.5</v>
      </c>
      <c r="S825" s="369">
        <f>R825*30%</f>
        <v>2.25</v>
      </c>
      <c r="T825" s="628">
        <v>37.5</v>
      </c>
      <c r="U825" s="515">
        <v>37.5</v>
      </c>
      <c r="V825" s="88">
        <f t="shared" si="1298"/>
        <v>-32.25</v>
      </c>
      <c r="W825" s="623">
        <v>35000</v>
      </c>
      <c r="X825" s="191">
        <v>1.6000000000000001E-3</v>
      </c>
      <c r="Y825" s="369">
        <f t="shared" si="1299"/>
        <v>56</v>
      </c>
      <c r="Z825" s="369">
        <f t="shared" si="1300"/>
        <v>16.8</v>
      </c>
      <c r="AA825" s="628">
        <v>39.200000000000003</v>
      </c>
      <c r="AB825" s="622">
        <v>39.200000000000003</v>
      </c>
      <c r="AC825" s="88">
        <f t="shared" si="1301"/>
        <v>0</v>
      </c>
      <c r="AD825" s="623">
        <v>35000</v>
      </c>
      <c r="AE825" s="191">
        <v>1.6999999999999999E-3</v>
      </c>
      <c r="AF825" s="369">
        <f t="shared" si="1302"/>
        <v>59.5</v>
      </c>
      <c r="AG825" s="369">
        <f t="shared" si="1303"/>
        <v>17.850000000000001</v>
      </c>
      <c r="AH825" s="634">
        <v>41.65</v>
      </c>
      <c r="AI825" s="622">
        <v>41.65</v>
      </c>
      <c r="AJ825" s="369">
        <f t="shared" si="1317"/>
        <v>0</v>
      </c>
      <c r="AK825" s="623">
        <v>35000</v>
      </c>
      <c r="AL825" s="191">
        <v>1.8E-3</v>
      </c>
      <c r="AM825" s="369">
        <f t="shared" si="1304"/>
        <v>63</v>
      </c>
      <c r="AN825" s="633"/>
      <c r="AO825" s="634">
        <v>63</v>
      </c>
      <c r="AP825" s="622">
        <v>63</v>
      </c>
      <c r="AQ825" s="88">
        <f t="shared" si="1305"/>
        <v>0</v>
      </c>
      <c r="AR825" s="623">
        <v>35000</v>
      </c>
      <c r="AS825" s="191">
        <v>1.9E-3</v>
      </c>
      <c r="AT825" s="369">
        <f t="shared" si="1306"/>
        <v>66.5</v>
      </c>
      <c r="AU825" s="633"/>
      <c r="AV825" s="634"/>
      <c r="AW825" s="622"/>
      <c r="AX825" s="88">
        <f t="shared" si="1307"/>
        <v>66.5</v>
      </c>
      <c r="AY825" s="376">
        <v>40000</v>
      </c>
      <c r="AZ825" s="642">
        <v>2E-3</v>
      </c>
      <c r="BA825" s="168">
        <f t="shared" si="1308"/>
        <v>80</v>
      </c>
      <c r="BB825" s="168"/>
      <c r="BC825" s="142">
        <v>146.5</v>
      </c>
      <c r="BD825" s="515">
        <v>146.5</v>
      </c>
      <c r="BE825" s="194">
        <f t="shared" si="1309"/>
        <v>-66.5</v>
      </c>
      <c r="BF825" s="376">
        <v>40000</v>
      </c>
      <c r="BG825" s="648">
        <v>2.0999999999999999E-3</v>
      </c>
      <c r="BH825" s="633">
        <f t="shared" si="1310"/>
        <v>84</v>
      </c>
      <c r="BI825" s="192"/>
      <c r="BJ825" s="142">
        <v>84</v>
      </c>
      <c r="BK825" s="165"/>
      <c r="BL825" s="190">
        <f t="shared" si="1311"/>
        <v>0</v>
      </c>
      <c r="BM825" s="376">
        <v>40000</v>
      </c>
      <c r="BN825" s="658">
        <v>2.3E-3</v>
      </c>
      <c r="BO825" s="633">
        <f t="shared" si="1312"/>
        <v>92</v>
      </c>
      <c r="BP825" s="52"/>
      <c r="BQ825" s="164">
        <v>92</v>
      </c>
      <c r="BR825" s="622"/>
      <c r="BS825" s="190">
        <f t="shared" si="1313"/>
        <v>0</v>
      </c>
      <c r="BT825" s="376">
        <v>40000</v>
      </c>
      <c r="BU825" s="658">
        <v>7.8799999999999999E-3</v>
      </c>
      <c r="BV825" s="633">
        <f t="shared" si="1314"/>
        <v>315.2</v>
      </c>
      <c r="BW825" s="369"/>
      <c r="BX825" s="634"/>
      <c r="BY825" s="622"/>
      <c r="BZ825" s="190">
        <f t="shared" si="1315"/>
        <v>315.2</v>
      </c>
      <c r="CA825" s="376">
        <v>40000</v>
      </c>
      <c r="CB825" s="658">
        <v>8.3999999999999995E-3</v>
      </c>
      <c r="CC825" s="168">
        <f t="shared" si="1318"/>
        <v>336</v>
      </c>
      <c r="CD825" s="633"/>
      <c r="CE825" s="164">
        <v>651.20000000000005</v>
      </c>
      <c r="CF825" s="165"/>
      <c r="CG825" s="208">
        <f t="shared" si="1319"/>
        <v>-315.20000000000005</v>
      </c>
      <c r="CH825" s="208"/>
      <c r="CI825" s="208"/>
      <c r="CJ825" s="208"/>
      <c r="CK825" s="208"/>
      <c r="CL825" s="223"/>
      <c r="CM825" s="224"/>
      <c r="CN825" s="208"/>
      <c r="CO825" s="669"/>
      <c r="CP825" s="220">
        <f t="shared" si="1316"/>
        <v>-32.250000000000057</v>
      </c>
      <c r="CQ825" s="542"/>
      <c r="CR825" s="47" t="s">
        <v>1921</v>
      </c>
    </row>
    <row r="826" spans="1:97">
      <c r="A826" s="47" t="s">
        <v>1967</v>
      </c>
      <c r="B826" s="51" t="s">
        <v>1968</v>
      </c>
      <c r="C826" s="51" t="s">
        <v>1924</v>
      </c>
      <c r="D826" s="475" t="s">
        <v>1919</v>
      </c>
      <c r="E826" s="43">
        <v>1532</v>
      </c>
      <c r="F826" s="48"/>
      <c r="G826" s="275" t="s">
        <v>1925</v>
      </c>
      <c r="H826" s="191">
        <v>14546</v>
      </c>
      <c r="I826" s="620"/>
      <c r="J826" s="236">
        <v>1.9900000000000001E-2</v>
      </c>
      <c r="K826" s="369">
        <f t="shared" si="1320"/>
        <v>0</v>
      </c>
      <c r="L826" s="369"/>
      <c r="M826" s="621"/>
      <c r="N826" s="622"/>
      <c r="O826" s="369">
        <f t="shared" si="1321"/>
        <v>0</v>
      </c>
      <c r="P826" s="625"/>
      <c r="Q826" s="191"/>
      <c r="R826" s="369">
        <f t="shared" si="1297"/>
        <v>0</v>
      </c>
      <c r="S826" s="369"/>
      <c r="T826" s="628"/>
      <c r="U826" s="622"/>
      <c r="V826" s="88">
        <f t="shared" si="1298"/>
        <v>0</v>
      </c>
      <c r="W826" s="625">
        <v>35000</v>
      </c>
      <c r="X826" s="191">
        <v>1.6000000000000001E-3</v>
      </c>
      <c r="Y826" s="369">
        <f t="shared" si="1299"/>
        <v>56</v>
      </c>
      <c r="Z826" s="369">
        <f t="shared" si="1300"/>
        <v>16.8</v>
      </c>
      <c r="AA826" s="628"/>
      <c r="AB826" s="622"/>
      <c r="AC826" s="88">
        <f t="shared" si="1301"/>
        <v>39.200000000000003</v>
      </c>
      <c r="AD826" s="625">
        <v>35000</v>
      </c>
      <c r="AE826" s="191">
        <v>1.6999999999999999E-3</v>
      </c>
      <c r="AF826" s="369">
        <f t="shared" si="1302"/>
        <v>59.5</v>
      </c>
      <c r="AG826" s="369">
        <f t="shared" si="1303"/>
        <v>17.850000000000001</v>
      </c>
      <c r="AH826" s="634"/>
      <c r="AI826" s="622"/>
      <c r="AJ826" s="369">
        <f t="shared" si="1317"/>
        <v>41.65</v>
      </c>
      <c r="AK826" s="625">
        <v>35000</v>
      </c>
      <c r="AL826" s="191">
        <v>1.8E-3</v>
      </c>
      <c r="AM826" s="369">
        <f t="shared" si="1304"/>
        <v>63</v>
      </c>
      <c r="AN826" s="633"/>
      <c r="AO826" s="634"/>
      <c r="AP826" s="622"/>
      <c r="AQ826" s="88">
        <f t="shared" si="1305"/>
        <v>63</v>
      </c>
      <c r="AR826" s="625">
        <v>35000</v>
      </c>
      <c r="AS826" s="191">
        <v>1.9E-3</v>
      </c>
      <c r="AT826" s="369">
        <f t="shared" si="1306"/>
        <v>66.5</v>
      </c>
      <c r="AU826" s="633"/>
      <c r="AV826" s="634"/>
      <c r="AW826" s="622"/>
      <c r="AX826" s="88">
        <f t="shared" si="1307"/>
        <v>66.5</v>
      </c>
      <c r="AY826" s="255">
        <v>40000</v>
      </c>
      <c r="AZ826" s="642">
        <v>2E-3</v>
      </c>
      <c r="BA826" s="168">
        <f t="shared" si="1308"/>
        <v>80</v>
      </c>
      <c r="BB826" s="168"/>
      <c r="BC826" s="164"/>
      <c r="BD826" s="622"/>
      <c r="BE826" s="194">
        <f t="shared" si="1309"/>
        <v>80</v>
      </c>
      <c r="BF826" s="255">
        <v>40000</v>
      </c>
      <c r="BG826" s="644">
        <v>2.0999999999999999E-3</v>
      </c>
      <c r="BH826" s="633">
        <f t="shared" si="1310"/>
        <v>84</v>
      </c>
      <c r="BI826" s="646"/>
      <c r="BJ826" s="142">
        <v>84</v>
      </c>
      <c r="BK826" s="165"/>
      <c r="BL826" s="190">
        <f t="shared" si="1311"/>
        <v>0</v>
      </c>
      <c r="BM826" s="255">
        <v>40000</v>
      </c>
      <c r="BN826" s="658">
        <v>2.3E-3</v>
      </c>
      <c r="BO826" s="633">
        <f t="shared" si="1312"/>
        <v>92</v>
      </c>
      <c r="BP826" s="48"/>
      <c r="BQ826" s="164">
        <v>92</v>
      </c>
      <c r="BR826" s="622"/>
      <c r="BS826" s="190">
        <f t="shared" si="1313"/>
        <v>0</v>
      </c>
      <c r="BT826" s="255">
        <v>40000</v>
      </c>
      <c r="BU826" s="658">
        <v>7.8799999999999999E-3</v>
      </c>
      <c r="BV826" s="633">
        <f t="shared" si="1314"/>
        <v>315.2</v>
      </c>
      <c r="BW826" s="633"/>
      <c r="BX826" s="634"/>
      <c r="BY826" s="622"/>
      <c r="BZ826" s="190">
        <f t="shared" si="1315"/>
        <v>315.2</v>
      </c>
      <c r="CA826" s="255">
        <v>40000</v>
      </c>
      <c r="CB826" s="658">
        <v>8.3999999999999995E-3</v>
      </c>
      <c r="CC826" s="168">
        <f t="shared" si="1318"/>
        <v>336</v>
      </c>
      <c r="CD826" s="633"/>
      <c r="CE826" s="164">
        <v>651.20000000000005</v>
      </c>
      <c r="CF826" s="165"/>
      <c r="CG826" s="208">
        <f t="shared" si="1319"/>
        <v>-315.20000000000005</v>
      </c>
      <c r="CH826" s="208"/>
      <c r="CI826" s="208"/>
      <c r="CJ826" s="208"/>
      <c r="CK826" s="208"/>
      <c r="CL826" s="223"/>
      <c r="CM826" s="224"/>
      <c r="CN826" s="208"/>
      <c r="CO826" s="669"/>
      <c r="CP826" s="220">
        <f t="shared" si="1316"/>
        <v>290.34999999999991</v>
      </c>
      <c r="CQ826" s="542"/>
      <c r="CR826" s="47" t="s">
        <v>1921</v>
      </c>
    </row>
    <row r="827" spans="1:97">
      <c r="A827" s="47" t="s">
        <v>1969</v>
      </c>
      <c r="B827" s="51" t="s">
        <v>1968</v>
      </c>
      <c r="C827" s="6" t="s">
        <v>1924</v>
      </c>
      <c r="D827" s="274" t="s">
        <v>1919</v>
      </c>
      <c r="E827" s="43">
        <v>1533</v>
      </c>
      <c r="F827" s="48"/>
      <c r="G827" s="275" t="s">
        <v>1925</v>
      </c>
      <c r="H827" s="191">
        <v>14577</v>
      </c>
      <c r="I827" s="369"/>
      <c r="J827" s="236">
        <v>1.9900000000000001E-2</v>
      </c>
      <c r="K827" s="369">
        <f t="shared" si="1320"/>
        <v>0</v>
      </c>
      <c r="L827" s="369"/>
      <c r="M827" s="616"/>
      <c r="N827" s="515"/>
      <c r="O827" s="369">
        <f t="shared" si="1321"/>
        <v>0</v>
      </c>
      <c r="P827" s="615"/>
      <c r="Q827" s="191"/>
      <c r="R827" s="369">
        <f t="shared" si="1297"/>
        <v>0</v>
      </c>
      <c r="S827" s="369"/>
      <c r="T827" s="512"/>
      <c r="U827" s="515"/>
      <c r="V827" s="88">
        <f t="shared" si="1298"/>
        <v>0</v>
      </c>
      <c r="W827" s="615">
        <v>45000</v>
      </c>
      <c r="X827" s="191">
        <v>1.6000000000000001E-3</v>
      </c>
      <c r="Y827" s="369">
        <f t="shared" si="1299"/>
        <v>72</v>
      </c>
      <c r="Z827" s="369">
        <f t="shared" si="1300"/>
        <v>21.6</v>
      </c>
      <c r="AA827" s="512"/>
      <c r="AB827" s="515"/>
      <c r="AC827" s="88">
        <f t="shared" si="1301"/>
        <v>50.4</v>
      </c>
      <c r="AD827" s="615">
        <v>45000</v>
      </c>
      <c r="AE827" s="191">
        <v>1.6999999999999999E-3</v>
      </c>
      <c r="AF827" s="369">
        <f t="shared" si="1302"/>
        <v>76.5</v>
      </c>
      <c r="AG827" s="369">
        <f t="shared" si="1303"/>
        <v>22.95</v>
      </c>
      <c r="AH827" s="518"/>
      <c r="AI827" s="515"/>
      <c r="AJ827" s="369">
        <f t="shared" si="1317"/>
        <v>53.55</v>
      </c>
      <c r="AK827" s="615">
        <v>45000</v>
      </c>
      <c r="AL827" s="191">
        <v>1.8E-3</v>
      </c>
      <c r="AM827" s="369">
        <f t="shared" si="1304"/>
        <v>81</v>
      </c>
      <c r="AN827" s="633"/>
      <c r="AO827" s="518"/>
      <c r="AP827" s="515"/>
      <c r="AQ827" s="88">
        <f t="shared" si="1305"/>
        <v>81</v>
      </c>
      <c r="AR827" s="615">
        <v>45000</v>
      </c>
      <c r="AS827" s="191">
        <v>1.9E-3</v>
      </c>
      <c r="AT827" s="369">
        <f t="shared" si="1306"/>
        <v>85.5</v>
      </c>
      <c r="AU827" s="633"/>
      <c r="AV827" s="518"/>
      <c r="AW827" s="515"/>
      <c r="AX827" s="88">
        <f t="shared" si="1307"/>
        <v>85.5</v>
      </c>
      <c r="AY827" s="255">
        <v>50000</v>
      </c>
      <c r="AZ827" s="642">
        <v>2E-3</v>
      </c>
      <c r="BA827" s="168">
        <f t="shared" si="1308"/>
        <v>100</v>
      </c>
      <c r="BB827" s="168"/>
      <c r="BC827" s="142"/>
      <c r="BD827" s="515"/>
      <c r="BE827" s="194">
        <f t="shared" si="1309"/>
        <v>100</v>
      </c>
      <c r="BF827" s="255">
        <v>50000</v>
      </c>
      <c r="BG827" s="644">
        <v>2.0999999999999999E-3</v>
      </c>
      <c r="BH827" s="633">
        <f t="shared" si="1310"/>
        <v>105</v>
      </c>
      <c r="BI827" s="646"/>
      <c r="BJ827" s="142">
        <v>105</v>
      </c>
      <c r="BK827" s="204"/>
      <c r="BL827" s="190">
        <f t="shared" si="1311"/>
        <v>0</v>
      </c>
      <c r="BM827" s="255">
        <v>50000</v>
      </c>
      <c r="BN827" s="658">
        <v>2.3E-3</v>
      </c>
      <c r="BO827" s="633">
        <f t="shared" si="1312"/>
        <v>115</v>
      </c>
      <c r="BP827" s="48"/>
      <c r="BQ827" s="656">
        <v>115</v>
      </c>
      <c r="BR827" s="657"/>
      <c r="BS827" s="190">
        <f t="shared" si="1313"/>
        <v>0</v>
      </c>
      <c r="BT827" s="255">
        <v>50000</v>
      </c>
      <c r="BU827" s="658">
        <v>7.8799999999999999E-3</v>
      </c>
      <c r="BV827" s="633">
        <f t="shared" si="1314"/>
        <v>394</v>
      </c>
      <c r="BW827" s="369"/>
      <c r="BX827" s="634"/>
      <c r="BY827" s="622"/>
      <c r="BZ827" s="190">
        <f t="shared" si="1315"/>
        <v>394</v>
      </c>
      <c r="CA827" s="255">
        <v>50000</v>
      </c>
      <c r="CB827" s="658">
        <v>8.3999999999999995E-3</v>
      </c>
      <c r="CC827" s="168">
        <f t="shared" si="1318"/>
        <v>420</v>
      </c>
      <c r="CD827" s="633"/>
      <c r="CE827" s="164">
        <v>814</v>
      </c>
      <c r="CF827" s="165"/>
      <c r="CG827" s="208">
        <f t="shared" si="1319"/>
        <v>-394</v>
      </c>
      <c r="CH827" s="208"/>
      <c r="CI827" s="208"/>
      <c r="CJ827" s="208"/>
      <c r="CK827" s="208"/>
      <c r="CL827" s="223"/>
      <c r="CM827" s="224"/>
      <c r="CN827" s="208"/>
      <c r="CO827" s="669"/>
      <c r="CP827" s="220">
        <f t="shared" si="1316"/>
        <v>370.45000000000005</v>
      </c>
      <c r="CQ827" s="542"/>
      <c r="CR827" s="47" t="s">
        <v>1921</v>
      </c>
    </row>
    <row r="828" spans="1:97">
      <c r="A828" s="47" t="s">
        <v>1970</v>
      </c>
      <c r="B828" s="51" t="s">
        <v>1923</v>
      </c>
      <c r="C828" s="6" t="s">
        <v>1924</v>
      </c>
      <c r="D828" s="475" t="s">
        <v>1919</v>
      </c>
      <c r="E828" s="43">
        <v>1581</v>
      </c>
      <c r="F828" s="48"/>
      <c r="G828" s="275" t="s">
        <v>1925</v>
      </c>
      <c r="H828" s="191">
        <v>293259</v>
      </c>
      <c r="I828" s="620"/>
      <c r="J828" s="236">
        <v>1.9900000000000001E-2</v>
      </c>
      <c r="K828" s="369">
        <f t="shared" si="1320"/>
        <v>0</v>
      </c>
      <c r="L828" s="369"/>
      <c r="M828" s="621"/>
      <c r="N828" s="622"/>
      <c r="O828" s="369">
        <f t="shared" si="1321"/>
        <v>0</v>
      </c>
      <c r="P828" s="623"/>
      <c r="Q828" s="191"/>
      <c r="R828" s="369">
        <f t="shared" si="1297"/>
        <v>0</v>
      </c>
      <c r="S828" s="369"/>
      <c r="T828" s="628"/>
      <c r="U828" s="622"/>
      <c r="V828" s="88">
        <f t="shared" si="1298"/>
        <v>0</v>
      </c>
      <c r="W828" s="623">
        <v>30000</v>
      </c>
      <c r="X828" s="191">
        <v>1.6000000000000001E-3</v>
      </c>
      <c r="Y828" s="369">
        <f t="shared" si="1299"/>
        <v>48</v>
      </c>
      <c r="Z828" s="369">
        <f t="shared" si="1300"/>
        <v>14.4</v>
      </c>
      <c r="AA828" s="628"/>
      <c r="AB828" s="622"/>
      <c r="AC828" s="88">
        <f t="shared" si="1301"/>
        <v>33.6</v>
      </c>
      <c r="AD828" s="623">
        <v>30000</v>
      </c>
      <c r="AE828" s="191">
        <v>1.6999999999999999E-3</v>
      </c>
      <c r="AF828" s="369">
        <f t="shared" si="1302"/>
        <v>51</v>
      </c>
      <c r="AG828" s="369">
        <f t="shared" si="1303"/>
        <v>15.3</v>
      </c>
      <c r="AH828" s="634"/>
      <c r="AI828" s="622"/>
      <c r="AJ828" s="369">
        <f t="shared" si="1317"/>
        <v>35.700000000000003</v>
      </c>
      <c r="AK828" s="623">
        <v>30000</v>
      </c>
      <c r="AL828" s="191">
        <v>1.8E-3</v>
      </c>
      <c r="AM828" s="369">
        <f t="shared" si="1304"/>
        <v>54</v>
      </c>
      <c r="AN828" s="633"/>
      <c r="AO828" s="634"/>
      <c r="AP828" s="622"/>
      <c r="AQ828" s="88">
        <f t="shared" si="1305"/>
        <v>54</v>
      </c>
      <c r="AR828" s="623">
        <v>30000</v>
      </c>
      <c r="AS828" s="191">
        <v>1.9E-3</v>
      </c>
      <c r="AT828" s="369">
        <f t="shared" si="1306"/>
        <v>57</v>
      </c>
      <c r="AU828" s="633"/>
      <c r="AV828" s="634"/>
      <c r="AW828" s="622"/>
      <c r="AX828" s="88">
        <f t="shared" si="1307"/>
        <v>57</v>
      </c>
      <c r="AY828" s="255">
        <v>30000</v>
      </c>
      <c r="AZ828" s="642">
        <v>1.6999999999999999E-3</v>
      </c>
      <c r="BA828" s="168">
        <f t="shared" si="1308"/>
        <v>51</v>
      </c>
      <c r="BB828" s="168"/>
      <c r="BC828" s="164"/>
      <c r="BD828" s="622"/>
      <c r="BE828" s="194">
        <f t="shared" si="1309"/>
        <v>51</v>
      </c>
      <c r="BF828" s="255">
        <v>30000</v>
      </c>
      <c r="BG828" s="644">
        <v>2.0999999999999999E-3</v>
      </c>
      <c r="BH828" s="633">
        <f t="shared" si="1310"/>
        <v>62.999999999999993</v>
      </c>
      <c r="BI828" s="646"/>
      <c r="BJ828" s="164">
        <v>63</v>
      </c>
      <c r="BK828" s="165"/>
      <c r="BL828" s="190">
        <f t="shared" si="1311"/>
        <v>0</v>
      </c>
      <c r="BM828" s="255">
        <v>30000</v>
      </c>
      <c r="BN828" s="658">
        <v>2.3E-3</v>
      </c>
      <c r="BO828" s="633">
        <f t="shared" si="1312"/>
        <v>69</v>
      </c>
      <c r="BP828" s="48"/>
      <c r="BQ828" s="164">
        <v>69</v>
      </c>
      <c r="BR828" s="622"/>
      <c r="BS828" s="190">
        <f t="shared" si="1313"/>
        <v>0</v>
      </c>
      <c r="BT828" s="255">
        <v>30000</v>
      </c>
      <c r="BU828" s="658">
        <v>7.8799999999999999E-3</v>
      </c>
      <c r="BV828" s="633">
        <f t="shared" si="1314"/>
        <v>236.4</v>
      </c>
      <c r="BW828" s="369"/>
      <c r="BX828" s="634"/>
      <c r="BY828" s="622"/>
      <c r="BZ828" s="190">
        <f t="shared" si="1315"/>
        <v>236.4</v>
      </c>
      <c r="CA828" s="255">
        <v>30000</v>
      </c>
      <c r="CB828" s="658">
        <v>8.3999999999999995E-3</v>
      </c>
      <c r="CC828" s="168">
        <f t="shared" si="1318"/>
        <v>251.99999999999997</v>
      </c>
      <c r="CD828" s="633"/>
      <c r="CE828" s="164">
        <v>488.4</v>
      </c>
      <c r="CF828" s="165"/>
      <c r="CG828" s="208">
        <f t="shared" si="1319"/>
        <v>-236.4</v>
      </c>
      <c r="CH828" s="208"/>
      <c r="CI828" s="208"/>
      <c r="CJ828" s="208"/>
      <c r="CK828" s="208"/>
      <c r="CL828" s="223"/>
      <c r="CM828" s="224"/>
      <c r="CN828" s="208"/>
      <c r="CO828" s="669"/>
      <c r="CP828" s="220">
        <f t="shared" si="1316"/>
        <v>231.30000000000004</v>
      </c>
      <c r="CQ828" s="542"/>
      <c r="CR828" s="47" t="s">
        <v>1921</v>
      </c>
    </row>
    <row r="829" spans="1:97">
      <c r="A829" s="47" t="s">
        <v>1971</v>
      </c>
      <c r="B829" s="51" t="s">
        <v>1923</v>
      </c>
      <c r="C829" s="6" t="s">
        <v>1924</v>
      </c>
      <c r="D829" s="475" t="s">
        <v>1919</v>
      </c>
      <c r="E829" s="43">
        <v>1613</v>
      </c>
      <c r="F829" s="63"/>
      <c r="G829" s="49" t="s">
        <v>45</v>
      </c>
      <c r="H829" s="191">
        <v>236557</v>
      </c>
      <c r="I829" s="620"/>
      <c r="J829" s="236">
        <v>1.9900000000000001E-2</v>
      </c>
      <c r="K829" s="369"/>
      <c r="L829" s="369"/>
      <c r="M829" s="621"/>
      <c r="N829" s="622"/>
      <c r="O829" s="369"/>
      <c r="P829" s="623"/>
      <c r="Q829" s="191"/>
      <c r="R829" s="369">
        <f t="shared" si="1297"/>
        <v>0</v>
      </c>
      <c r="S829" s="369"/>
      <c r="T829" s="628"/>
      <c r="U829" s="622"/>
      <c r="V829" s="88">
        <f t="shared" si="1298"/>
        <v>0</v>
      </c>
      <c r="W829" s="623">
        <v>30000</v>
      </c>
      <c r="X829" s="191">
        <v>1.6000000000000001E-3</v>
      </c>
      <c r="Y829" s="369">
        <f t="shared" si="1299"/>
        <v>48</v>
      </c>
      <c r="Z829" s="369">
        <f t="shared" si="1300"/>
        <v>14.4</v>
      </c>
      <c r="AA829" s="628"/>
      <c r="AB829" s="622"/>
      <c r="AC829" s="88">
        <f t="shared" si="1301"/>
        <v>33.6</v>
      </c>
      <c r="AD829" s="623">
        <v>30000</v>
      </c>
      <c r="AE829" s="191">
        <v>1.6999999999999999E-3</v>
      </c>
      <c r="AF829" s="369">
        <f t="shared" si="1302"/>
        <v>51</v>
      </c>
      <c r="AG829" s="369">
        <f t="shared" si="1303"/>
        <v>15.3</v>
      </c>
      <c r="AH829" s="634"/>
      <c r="AI829" s="622"/>
      <c r="AJ829" s="369">
        <f t="shared" si="1317"/>
        <v>35.700000000000003</v>
      </c>
      <c r="AK829" s="623">
        <v>30000</v>
      </c>
      <c r="AL829" s="191">
        <v>1.8E-3</v>
      </c>
      <c r="AM829" s="369">
        <f t="shared" si="1304"/>
        <v>54</v>
      </c>
      <c r="AN829" s="633"/>
      <c r="AO829" s="634"/>
      <c r="AP829" s="622"/>
      <c r="AQ829" s="88">
        <f t="shared" si="1305"/>
        <v>54</v>
      </c>
      <c r="AR829" s="623">
        <v>30000</v>
      </c>
      <c r="AS829" s="191">
        <v>1.9E-3</v>
      </c>
      <c r="AT829" s="369">
        <f t="shared" si="1306"/>
        <v>57</v>
      </c>
      <c r="AU829" s="633"/>
      <c r="AV829" s="634"/>
      <c r="AW829" s="622"/>
      <c r="AX829" s="88">
        <f t="shared" si="1307"/>
        <v>57</v>
      </c>
      <c r="AY829" s="255">
        <v>30000</v>
      </c>
      <c r="AZ829" s="642">
        <v>1.6999999999999999E-3</v>
      </c>
      <c r="BA829" s="168">
        <f t="shared" si="1308"/>
        <v>51</v>
      </c>
      <c r="BB829" s="168"/>
      <c r="BC829" s="164"/>
      <c r="BD829" s="622"/>
      <c r="BE829" s="194">
        <f t="shared" si="1309"/>
        <v>51</v>
      </c>
      <c r="BF829" s="255">
        <v>30000</v>
      </c>
      <c r="BG829" s="644">
        <v>1.8E-3</v>
      </c>
      <c r="BH829" s="633">
        <f t="shared" si="1310"/>
        <v>54</v>
      </c>
      <c r="BI829" s="646"/>
      <c r="BJ829" s="164"/>
      <c r="BK829" s="165"/>
      <c r="BL829" s="190">
        <f t="shared" si="1311"/>
        <v>54</v>
      </c>
      <c r="BM829" s="255">
        <v>30000</v>
      </c>
      <c r="BN829" s="658">
        <v>1.91E-3</v>
      </c>
      <c r="BO829" s="633">
        <f t="shared" si="1312"/>
        <v>57.3</v>
      </c>
      <c r="BP829" s="48"/>
      <c r="BQ829" s="164"/>
      <c r="BR829" s="622"/>
      <c r="BS829" s="190">
        <f t="shared" si="1313"/>
        <v>57.3</v>
      </c>
      <c r="BT829" s="255">
        <v>30000</v>
      </c>
      <c r="BU829" s="658">
        <v>1.97E-3</v>
      </c>
      <c r="BV829" s="633">
        <f t="shared" si="1314"/>
        <v>59.1</v>
      </c>
      <c r="BW829" s="369"/>
      <c r="BX829" s="634"/>
      <c r="BY829" s="622"/>
      <c r="BZ829" s="190">
        <f t="shared" si="1315"/>
        <v>59.1</v>
      </c>
      <c r="CA829" s="633">
        <v>30000</v>
      </c>
      <c r="CB829" s="658">
        <v>2.0999999999999999E-3</v>
      </c>
      <c r="CC829" s="168">
        <f t="shared" si="1318"/>
        <v>62.999999999999993</v>
      </c>
      <c r="CD829" s="633"/>
      <c r="CE829" s="164"/>
      <c r="CF829" s="165"/>
      <c r="CG829" s="168">
        <f t="shared" si="1319"/>
        <v>62.999999999999993</v>
      </c>
      <c r="CH829" s="168"/>
      <c r="CI829" s="168"/>
      <c r="CJ829" s="168"/>
      <c r="CK829" s="168"/>
      <c r="CL829" s="164"/>
      <c r="CM829" s="167"/>
      <c r="CN829" s="168"/>
      <c r="CO829" s="669"/>
      <c r="CP829" s="220">
        <f t="shared" si="1316"/>
        <v>464.70000000000005</v>
      </c>
      <c r="CQ829" s="542"/>
      <c r="CR829" s="47" t="s">
        <v>1921</v>
      </c>
      <c r="CS829" s="12"/>
    </row>
    <row r="830" spans="1:97">
      <c r="A830" s="47" t="s">
        <v>1972</v>
      </c>
      <c r="B830" s="51" t="s">
        <v>1923</v>
      </c>
      <c r="C830" s="6" t="s">
        <v>1924</v>
      </c>
      <c r="D830" s="274" t="s">
        <v>1919</v>
      </c>
      <c r="E830" s="43">
        <v>1628</v>
      </c>
      <c r="F830" s="48"/>
      <c r="G830" s="275" t="s">
        <v>1925</v>
      </c>
      <c r="H830" s="191">
        <v>15839</v>
      </c>
      <c r="I830" s="369"/>
      <c r="J830" s="236">
        <v>1.9900000000000001E-2</v>
      </c>
      <c r="K830" s="369">
        <f t="shared" ref="K830:K833" si="1324">I830*J830</f>
        <v>0</v>
      </c>
      <c r="L830" s="369"/>
      <c r="M830" s="616"/>
      <c r="N830" s="515"/>
      <c r="O830" s="369">
        <f t="shared" ref="O830:O833" si="1325">K830-L830-M830</f>
        <v>0</v>
      </c>
      <c r="P830" s="615"/>
      <c r="Q830" s="191"/>
      <c r="R830" s="369">
        <f t="shared" si="1297"/>
        <v>0</v>
      </c>
      <c r="S830" s="369"/>
      <c r="T830" s="512"/>
      <c r="U830" s="515"/>
      <c r="V830" s="88">
        <f t="shared" si="1298"/>
        <v>0</v>
      </c>
      <c r="W830" s="615">
        <v>30000</v>
      </c>
      <c r="X830" s="191">
        <v>1.6000000000000001E-3</v>
      </c>
      <c r="Y830" s="369">
        <f t="shared" si="1299"/>
        <v>48</v>
      </c>
      <c r="Z830" s="369">
        <f t="shared" si="1300"/>
        <v>14.4</v>
      </c>
      <c r="AA830" s="512"/>
      <c r="AB830" s="515"/>
      <c r="AC830" s="88">
        <f t="shared" si="1301"/>
        <v>33.6</v>
      </c>
      <c r="AD830" s="615">
        <v>30000</v>
      </c>
      <c r="AE830" s="191">
        <v>1.6999999999999999E-3</v>
      </c>
      <c r="AF830" s="369">
        <f t="shared" si="1302"/>
        <v>51</v>
      </c>
      <c r="AG830" s="369">
        <f t="shared" si="1303"/>
        <v>15.3</v>
      </c>
      <c r="AH830" s="518"/>
      <c r="AI830" s="515"/>
      <c r="AJ830" s="369">
        <f t="shared" si="1317"/>
        <v>35.700000000000003</v>
      </c>
      <c r="AK830" s="615">
        <v>30000</v>
      </c>
      <c r="AL830" s="191">
        <v>1.8E-3</v>
      </c>
      <c r="AM830" s="369">
        <f t="shared" si="1304"/>
        <v>54</v>
      </c>
      <c r="AN830" s="633"/>
      <c r="AO830" s="518"/>
      <c r="AP830" s="515"/>
      <c r="AQ830" s="88">
        <f t="shared" si="1305"/>
        <v>54</v>
      </c>
      <c r="AR830" s="615">
        <v>30000</v>
      </c>
      <c r="AS830" s="191">
        <v>1.9E-3</v>
      </c>
      <c r="AT830" s="369">
        <f t="shared" si="1306"/>
        <v>57</v>
      </c>
      <c r="AU830" s="369"/>
      <c r="AV830" s="518"/>
      <c r="AW830" s="515"/>
      <c r="AX830" s="88">
        <f t="shared" si="1307"/>
        <v>57</v>
      </c>
      <c r="AY830" s="255">
        <v>30000</v>
      </c>
      <c r="AZ830" s="642">
        <v>2E-3</v>
      </c>
      <c r="BA830" s="168">
        <f t="shared" si="1308"/>
        <v>60</v>
      </c>
      <c r="BB830" s="168"/>
      <c r="BC830" s="142"/>
      <c r="BD830" s="515"/>
      <c r="BE830" s="194">
        <f t="shared" si="1309"/>
        <v>60</v>
      </c>
      <c r="BF830" s="255">
        <v>30000</v>
      </c>
      <c r="BG830" s="644">
        <v>2.0999999999999999E-3</v>
      </c>
      <c r="BH830" s="633">
        <f t="shared" si="1310"/>
        <v>62.999999999999993</v>
      </c>
      <c r="BI830" s="646"/>
      <c r="BJ830" s="164">
        <v>63</v>
      </c>
      <c r="BK830" s="204"/>
      <c r="BL830" s="190">
        <f t="shared" si="1311"/>
        <v>0</v>
      </c>
      <c r="BM830" s="255">
        <v>30000</v>
      </c>
      <c r="BN830" s="658">
        <v>2.3E-3</v>
      </c>
      <c r="BO830" s="633">
        <f t="shared" si="1312"/>
        <v>69</v>
      </c>
      <c r="BP830" s="48"/>
      <c r="BQ830" s="656">
        <v>69</v>
      </c>
      <c r="BR830" s="657"/>
      <c r="BS830" s="190">
        <f t="shared" si="1313"/>
        <v>0</v>
      </c>
      <c r="BT830" s="255">
        <v>30000</v>
      </c>
      <c r="BU830" s="658">
        <v>7.8799999999999999E-3</v>
      </c>
      <c r="BV830" s="633">
        <f t="shared" si="1314"/>
        <v>236.4</v>
      </c>
      <c r="BW830" s="369"/>
      <c r="BX830" s="634"/>
      <c r="BY830" s="622"/>
      <c r="BZ830" s="190">
        <f t="shared" si="1315"/>
        <v>236.4</v>
      </c>
      <c r="CA830" s="255">
        <v>30000</v>
      </c>
      <c r="CB830" s="658">
        <v>8.3999999999999995E-3</v>
      </c>
      <c r="CC830" s="168">
        <f t="shared" si="1318"/>
        <v>251.99999999999997</v>
      </c>
      <c r="CD830" s="633"/>
      <c r="CE830" s="164">
        <v>488.4</v>
      </c>
      <c r="CF830" s="165"/>
      <c r="CG830" s="208">
        <f t="shared" si="1319"/>
        <v>-236.4</v>
      </c>
      <c r="CH830" s="208"/>
      <c r="CI830" s="208"/>
      <c r="CJ830" s="208"/>
      <c r="CK830" s="208"/>
      <c r="CL830" s="223"/>
      <c r="CM830" s="224"/>
      <c r="CN830" s="208"/>
      <c r="CO830" s="669"/>
      <c r="CP830" s="220">
        <f t="shared" si="1316"/>
        <v>240.30000000000004</v>
      </c>
      <c r="CQ830" s="542"/>
      <c r="CR830" s="47" t="s">
        <v>1921</v>
      </c>
    </row>
    <row r="831" spans="1:97">
      <c r="A831" s="47" t="s">
        <v>1973</v>
      </c>
      <c r="B831" s="51" t="s">
        <v>71</v>
      </c>
      <c r="C831" s="6" t="s">
        <v>1924</v>
      </c>
      <c r="D831" s="274" t="s">
        <v>1919</v>
      </c>
      <c r="E831" s="43">
        <v>1687</v>
      </c>
      <c r="F831" s="63"/>
      <c r="G831" s="49" t="s">
        <v>45</v>
      </c>
      <c r="H831" s="610" t="s">
        <v>1934</v>
      </c>
      <c r="I831" s="369"/>
      <c r="J831" s="236">
        <v>1.9900000000000001E-2</v>
      </c>
      <c r="K831" s="369"/>
      <c r="L831" s="369"/>
      <c r="M831" s="616"/>
      <c r="N831" s="515"/>
      <c r="O831" s="369"/>
      <c r="P831" s="615"/>
      <c r="Q831" s="191"/>
      <c r="R831" s="369">
        <f t="shared" si="1297"/>
        <v>0</v>
      </c>
      <c r="S831" s="369"/>
      <c r="T831" s="512"/>
      <c r="U831" s="515"/>
      <c r="V831" s="88">
        <f t="shared" si="1298"/>
        <v>0</v>
      </c>
      <c r="W831" s="615">
        <v>1000</v>
      </c>
      <c r="X831" s="191">
        <v>1.6000000000000001E-3</v>
      </c>
      <c r="Y831" s="369">
        <f t="shared" si="1299"/>
        <v>1.6</v>
      </c>
      <c r="Z831" s="369">
        <f t="shared" si="1300"/>
        <v>0.48</v>
      </c>
      <c r="AA831" s="512"/>
      <c r="AB831" s="515"/>
      <c r="AC831" s="88">
        <f t="shared" si="1301"/>
        <v>1.1200000000000001</v>
      </c>
      <c r="AD831" s="615">
        <v>1000</v>
      </c>
      <c r="AE831" s="191">
        <v>1.6999999999999999E-3</v>
      </c>
      <c r="AF831" s="369">
        <f t="shared" si="1302"/>
        <v>1.7</v>
      </c>
      <c r="AG831" s="369">
        <f t="shared" si="1303"/>
        <v>0.51</v>
      </c>
      <c r="AH831" s="518"/>
      <c r="AI831" s="515"/>
      <c r="AJ831" s="369">
        <f t="shared" si="1317"/>
        <v>1.19</v>
      </c>
      <c r="AK831" s="615">
        <v>1000</v>
      </c>
      <c r="AL831" s="191">
        <v>1.8E-3</v>
      </c>
      <c r="AM831" s="369">
        <f t="shared" si="1304"/>
        <v>1.8</v>
      </c>
      <c r="AN831" s="633"/>
      <c r="AO831" s="518"/>
      <c r="AP831" s="515"/>
      <c r="AQ831" s="88">
        <f t="shared" si="1305"/>
        <v>1.8</v>
      </c>
      <c r="AR831" s="615">
        <v>1000</v>
      </c>
      <c r="AS831" s="191">
        <v>1.9E-3</v>
      </c>
      <c r="AT831" s="369">
        <f t="shared" si="1306"/>
        <v>1.9</v>
      </c>
      <c r="AU831" s="369"/>
      <c r="AV831" s="518"/>
      <c r="AW831" s="515"/>
      <c r="AX831" s="88">
        <f t="shared" si="1307"/>
        <v>1.9</v>
      </c>
      <c r="AY831" s="255">
        <v>10000</v>
      </c>
      <c r="AZ831" s="643"/>
      <c r="BA831" s="168">
        <f t="shared" si="1308"/>
        <v>0</v>
      </c>
      <c r="BB831" s="168"/>
      <c r="BC831" s="142"/>
      <c r="BD831" s="515"/>
      <c r="BE831" s="194">
        <f t="shared" si="1309"/>
        <v>0</v>
      </c>
      <c r="BF831" s="255">
        <v>10000</v>
      </c>
      <c r="BG831" s="652"/>
      <c r="BH831" s="633">
        <f t="shared" si="1310"/>
        <v>0</v>
      </c>
      <c r="BI831" s="646"/>
      <c r="BJ831" s="164"/>
      <c r="BK831" s="204"/>
      <c r="BL831" s="190">
        <f t="shared" si="1311"/>
        <v>0</v>
      </c>
      <c r="BM831" s="255">
        <v>10000</v>
      </c>
      <c r="BN831" s="661"/>
      <c r="BO831" s="633">
        <f t="shared" si="1312"/>
        <v>0</v>
      </c>
      <c r="BP831" s="48"/>
      <c r="BQ831" s="656"/>
      <c r="BR831" s="657"/>
      <c r="BS831" s="190">
        <f t="shared" si="1313"/>
        <v>0</v>
      </c>
      <c r="BT831" s="255">
        <v>10000</v>
      </c>
      <c r="BU831" s="661"/>
      <c r="BV831" s="633">
        <f t="shared" si="1314"/>
        <v>0</v>
      </c>
      <c r="BW831" s="369"/>
      <c r="BX831" s="634"/>
      <c r="BY831" s="622"/>
      <c r="BZ831" s="190">
        <f t="shared" si="1315"/>
        <v>0</v>
      </c>
      <c r="CA831" s="633"/>
      <c r="CB831" s="633"/>
      <c r="CC831" s="168">
        <f t="shared" si="1318"/>
        <v>0</v>
      </c>
      <c r="CD831" s="633"/>
      <c r="CE831" s="164"/>
      <c r="CF831" s="165"/>
      <c r="CG831" s="168">
        <f t="shared" si="1319"/>
        <v>0</v>
      </c>
      <c r="CH831" s="168"/>
      <c r="CI831" s="168"/>
      <c r="CJ831" s="168"/>
      <c r="CK831" s="168"/>
      <c r="CL831" s="164"/>
      <c r="CM831" s="167"/>
      <c r="CN831" s="168"/>
      <c r="CO831" s="669"/>
      <c r="CP831" s="220">
        <f t="shared" si="1316"/>
        <v>6.01</v>
      </c>
      <c r="CQ831" s="542"/>
      <c r="CR831" s="47" t="s">
        <v>1921</v>
      </c>
      <c r="CS831" s="12"/>
    </row>
    <row r="832" spans="1:97">
      <c r="A832" s="47" t="s">
        <v>1974</v>
      </c>
      <c r="B832" s="51" t="s">
        <v>1975</v>
      </c>
      <c r="C832" s="6" t="s">
        <v>1924</v>
      </c>
      <c r="D832" s="475" t="s">
        <v>1919</v>
      </c>
      <c r="E832" s="43">
        <v>1705</v>
      </c>
      <c r="F832" s="52"/>
      <c r="G832" s="49" t="s">
        <v>1937</v>
      </c>
      <c r="H832" s="611" t="s">
        <v>1976</v>
      </c>
      <c r="I832" s="620">
        <v>7500</v>
      </c>
      <c r="J832" s="236">
        <v>1.9900000000000001E-2</v>
      </c>
      <c r="K832" s="369">
        <f t="shared" si="1324"/>
        <v>149.25</v>
      </c>
      <c r="L832" s="369">
        <f>K832*20%</f>
        <v>29.85</v>
      </c>
      <c r="M832" s="621">
        <v>119.4</v>
      </c>
      <c r="N832" s="622">
        <v>119.4</v>
      </c>
      <c r="O832" s="369">
        <f t="shared" si="1325"/>
        <v>0</v>
      </c>
      <c r="P832" s="615">
        <v>7500</v>
      </c>
      <c r="Q832" s="191">
        <v>1.5E-3</v>
      </c>
      <c r="R832" s="369">
        <f t="shared" si="1297"/>
        <v>11.25</v>
      </c>
      <c r="S832" s="369">
        <f>R832*30%</f>
        <v>3.375</v>
      </c>
      <c r="T832" s="628">
        <v>56.25</v>
      </c>
      <c r="U832" s="622">
        <v>56.25</v>
      </c>
      <c r="V832" s="88">
        <f t="shared" si="1298"/>
        <v>-48.375</v>
      </c>
      <c r="W832" s="615">
        <v>10000</v>
      </c>
      <c r="X832" s="191">
        <v>1.6000000000000001E-3</v>
      </c>
      <c r="Y832" s="369">
        <f t="shared" si="1299"/>
        <v>16</v>
      </c>
      <c r="Z832" s="369">
        <f t="shared" si="1300"/>
        <v>4.8</v>
      </c>
      <c r="AA832" s="628">
        <v>11.2</v>
      </c>
      <c r="AB832" s="622">
        <v>11.2</v>
      </c>
      <c r="AC832" s="88">
        <f t="shared" si="1301"/>
        <v>0</v>
      </c>
      <c r="AD832" s="615">
        <v>10000</v>
      </c>
      <c r="AE832" s="191">
        <v>1.6999999999999999E-3</v>
      </c>
      <c r="AF832" s="369">
        <f t="shared" si="1302"/>
        <v>17</v>
      </c>
      <c r="AG832" s="369">
        <f t="shared" si="1303"/>
        <v>5.0999999999999996</v>
      </c>
      <c r="AH832" s="634">
        <v>11.9</v>
      </c>
      <c r="AI832" s="622">
        <v>11.9</v>
      </c>
      <c r="AJ832" s="369">
        <f t="shared" si="1317"/>
        <v>0</v>
      </c>
      <c r="AK832" s="615">
        <v>10000</v>
      </c>
      <c r="AL832" s="191">
        <v>1.8E-3</v>
      </c>
      <c r="AM832" s="369">
        <f t="shared" si="1304"/>
        <v>18</v>
      </c>
      <c r="AN832" s="633"/>
      <c r="AO832" s="634">
        <v>18</v>
      </c>
      <c r="AP832" s="622">
        <v>18</v>
      </c>
      <c r="AQ832" s="88">
        <f t="shared" si="1305"/>
        <v>0</v>
      </c>
      <c r="AR832" s="615">
        <v>10000</v>
      </c>
      <c r="AS832" s="191">
        <v>1.9E-3</v>
      </c>
      <c r="AT832" s="369">
        <f t="shared" si="1306"/>
        <v>19</v>
      </c>
      <c r="AU832" s="633"/>
      <c r="AV832" s="634"/>
      <c r="AW832" s="622"/>
      <c r="AX832" s="88">
        <f t="shared" si="1307"/>
        <v>19</v>
      </c>
      <c r="AY832" s="376">
        <v>10000</v>
      </c>
      <c r="AZ832" s="642">
        <v>1.6999999999999999E-3</v>
      </c>
      <c r="BA832" s="168">
        <f t="shared" si="1308"/>
        <v>17</v>
      </c>
      <c r="BB832" s="168"/>
      <c r="BC832" s="142">
        <v>39</v>
      </c>
      <c r="BD832" s="515">
        <v>39</v>
      </c>
      <c r="BE832" s="194">
        <f t="shared" si="1309"/>
        <v>-22</v>
      </c>
      <c r="BF832" s="376">
        <v>10000</v>
      </c>
      <c r="BG832" s="648">
        <v>1.8E-3</v>
      </c>
      <c r="BH832" s="633">
        <f t="shared" si="1310"/>
        <v>18</v>
      </c>
      <c r="BI832" s="649"/>
      <c r="BJ832" s="142">
        <v>18</v>
      </c>
      <c r="BK832" s="165"/>
      <c r="BL832" s="190">
        <f t="shared" si="1311"/>
        <v>0</v>
      </c>
      <c r="BM832" s="376">
        <v>10000</v>
      </c>
      <c r="BN832" s="658">
        <v>1.91E-3</v>
      </c>
      <c r="BO832" s="633">
        <f t="shared" si="1312"/>
        <v>19.100000000000001</v>
      </c>
      <c r="BP832" s="63"/>
      <c r="BQ832" s="164">
        <v>19.100000000000001</v>
      </c>
      <c r="BR832" s="622"/>
      <c r="BS832" s="190">
        <f t="shared" si="1313"/>
        <v>0</v>
      </c>
      <c r="BT832" s="376">
        <v>10000</v>
      </c>
      <c r="BU832" s="658">
        <v>1.97E-3</v>
      </c>
      <c r="BV832" s="633">
        <f t="shared" si="1314"/>
        <v>19.7</v>
      </c>
      <c r="BW832" s="369"/>
      <c r="BX832" s="634"/>
      <c r="BY832" s="622"/>
      <c r="BZ832" s="190">
        <f t="shared" si="1315"/>
        <v>19.7</v>
      </c>
      <c r="CA832" s="376">
        <v>10000</v>
      </c>
      <c r="CB832" s="658">
        <v>2.0999999999999999E-3</v>
      </c>
      <c r="CC832" s="168">
        <f t="shared" si="1318"/>
        <v>21</v>
      </c>
      <c r="CD832" s="633"/>
      <c r="CE832" s="164">
        <v>40.700000000000003</v>
      </c>
      <c r="CF832" s="165"/>
      <c r="CG832" s="208">
        <f t="shared" si="1319"/>
        <v>-19.700000000000003</v>
      </c>
      <c r="CH832" s="208"/>
      <c r="CI832" s="208"/>
      <c r="CJ832" s="208"/>
      <c r="CK832" s="208"/>
      <c r="CL832" s="223"/>
      <c r="CM832" s="224"/>
      <c r="CN832" s="208"/>
      <c r="CO832" s="669"/>
      <c r="CP832" s="220">
        <f t="shared" si="1316"/>
        <v>-51.375</v>
      </c>
      <c r="CQ832" s="542"/>
      <c r="CR832" s="47" t="s">
        <v>1921</v>
      </c>
    </row>
    <row r="833" spans="1:97">
      <c r="A833" s="47" t="s">
        <v>1977</v>
      </c>
      <c r="B833" s="51" t="s">
        <v>1978</v>
      </c>
      <c r="C833" s="51" t="s">
        <v>1924</v>
      </c>
      <c r="D833" s="274" t="s">
        <v>1919</v>
      </c>
      <c r="E833" s="43">
        <v>1733</v>
      </c>
      <c r="F833" s="63"/>
      <c r="G833" s="49" t="s">
        <v>45</v>
      </c>
      <c r="H833" s="191">
        <v>54212</v>
      </c>
      <c r="I833" s="369"/>
      <c r="J833" s="236">
        <v>1.9900000000000001E-2</v>
      </c>
      <c r="K833" s="369">
        <f t="shared" si="1324"/>
        <v>0</v>
      </c>
      <c r="L833" s="369"/>
      <c r="M833" s="616"/>
      <c r="N833" s="515"/>
      <c r="O833" s="369">
        <f t="shared" si="1325"/>
        <v>0</v>
      </c>
      <c r="P833" s="615"/>
      <c r="Q833" s="191"/>
      <c r="R833" s="369">
        <f t="shared" si="1297"/>
        <v>0</v>
      </c>
      <c r="S833" s="369"/>
      <c r="T833" s="512"/>
      <c r="U833" s="515"/>
      <c r="V833" s="88">
        <f t="shared" si="1298"/>
        <v>0</v>
      </c>
      <c r="W833" s="615">
        <v>1500000</v>
      </c>
      <c r="X833" s="191">
        <v>1.6000000000000001E-3</v>
      </c>
      <c r="Y833" s="369">
        <f t="shared" si="1299"/>
        <v>2400</v>
      </c>
      <c r="Z833" s="369">
        <f t="shared" si="1300"/>
        <v>720</v>
      </c>
      <c r="AA833" s="512"/>
      <c r="AB833" s="515"/>
      <c r="AC833" s="88">
        <f t="shared" si="1301"/>
        <v>1680</v>
      </c>
      <c r="AD833" s="615">
        <v>1500000</v>
      </c>
      <c r="AE833" s="191">
        <v>1.6999999999999999E-3</v>
      </c>
      <c r="AF833" s="369">
        <f t="shared" si="1302"/>
        <v>2550</v>
      </c>
      <c r="AG833" s="369">
        <f t="shared" si="1303"/>
        <v>765</v>
      </c>
      <c r="AH833" s="518"/>
      <c r="AI833" s="515"/>
      <c r="AJ833" s="369">
        <f t="shared" si="1317"/>
        <v>1785</v>
      </c>
      <c r="AK833" s="615">
        <v>1500000</v>
      </c>
      <c r="AL833" s="191">
        <v>1.8E-3</v>
      </c>
      <c r="AM833" s="369">
        <f t="shared" si="1304"/>
        <v>2700</v>
      </c>
      <c r="AN833" s="633"/>
      <c r="AO833" s="518"/>
      <c r="AP833" s="515"/>
      <c r="AQ833" s="88">
        <f t="shared" si="1305"/>
        <v>2700</v>
      </c>
      <c r="AR833" s="615">
        <v>1500000</v>
      </c>
      <c r="AS833" s="191">
        <v>1.9E-3</v>
      </c>
      <c r="AT833" s="369">
        <f t="shared" si="1306"/>
        <v>2850</v>
      </c>
      <c r="AU833" s="633"/>
      <c r="AV833" s="518"/>
      <c r="AW833" s="515"/>
      <c r="AX833" s="88">
        <f t="shared" si="1307"/>
        <v>2850</v>
      </c>
      <c r="AY833" s="151">
        <v>2250000</v>
      </c>
      <c r="AZ833" s="642">
        <v>1.6999999999999999E-3</v>
      </c>
      <c r="BA833" s="168">
        <f t="shared" si="1308"/>
        <v>3825</v>
      </c>
      <c r="BB833" s="168"/>
      <c r="BC833" s="142"/>
      <c r="BD833" s="515"/>
      <c r="BE833" s="194">
        <f t="shared" si="1309"/>
        <v>3825</v>
      </c>
      <c r="BF833" s="151">
        <v>2250000</v>
      </c>
      <c r="BG833" s="650">
        <v>2.0999999999999999E-3</v>
      </c>
      <c r="BH833" s="633">
        <f t="shared" si="1310"/>
        <v>4725</v>
      </c>
      <c r="BI833" s="651"/>
      <c r="BJ833" s="164"/>
      <c r="BK833" s="204"/>
      <c r="BL833" s="190">
        <f t="shared" si="1311"/>
        <v>4725</v>
      </c>
      <c r="BM833" s="151">
        <v>2250000</v>
      </c>
      <c r="BN833" s="658">
        <v>2.3E-3</v>
      </c>
      <c r="BO833" s="633">
        <f t="shared" si="1312"/>
        <v>5175</v>
      </c>
      <c r="BP833" s="63"/>
      <c r="BQ833" s="656">
        <v>5175</v>
      </c>
      <c r="BR833" s="657"/>
      <c r="BS833" s="190">
        <f t="shared" si="1313"/>
        <v>0</v>
      </c>
      <c r="BT833" s="151">
        <v>2250000</v>
      </c>
      <c r="BU833" s="658">
        <v>7.8799999999999999E-3</v>
      </c>
      <c r="BV833" s="633">
        <f t="shared" si="1314"/>
        <v>17730</v>
      </c>
      <c r="BW833" s="369"/>
      <c r="BX833" s="634"/>
      <c r="BY833" s="622"/>
      <c r="BZ833" s="190">
        <f t="shared" si="1315"/>
        <v>17730</v>
      </c>
      <c r="CA833" s="151">
        <v>2250000</v>
      </c>
      <c r="CB833" s="658">
        <v>8.3999999999999995E-3</v>
      </c>
      <c r="CC833" s="168">
        <f t="shared" si="1318"/>
        <v>18900</v>
      </c>
      <c r="CD833" s="633"/>
      <c r="CE833" s="164">
        <v>36630</v>
      </c>
      <c r="CF833" s="165"/>
      <c r="CG833" s="208">
        <f t="shared" si="1319"/>
        <v>-17730</v>
      </c>
      <c r="CH833" s="208"/>
      <c r="CI833" s="208"/>
      <c r="CJ833" s="208"/>
      <c r="CK833" s="208"/>
      <c r="CL833" s="223"/>
      <c r="CM833" s="224"/>
      <c r="CN833" s="208"/>
      <c r="CO833" s="669"/>
      <c r="CP833" s="220">
        <f t="shared" si="1316"/>
        <v>17565</v>
      </c>
      <c r="CQ833" s="542"/>
      <c r="CR833" s="47" t="s">
        <v>1921</v>
      </c>
      <c r="CS833" s="12"/>
    </row>
    <row r="834" spans="1:97">
      <c r="A834" s="47" t="s">
        <v>1979</v>
      </c>
      <c r="B834" s="51" t="s">
        <v>1309</v>
      </c>
      <c r="C834" s="51" t="s">
        <v>1924</v>
      </c>
      <c r="D834" s="274" t="s">
        <v>1919</v>
      </c>
      <c r="E834" s="43">
        <v>1888</v>
      </c>
      <c r="F834" s="63"/>
      <c r="G834" s="61" t="s">
        <v>98</v>
      </c>
      <c r="H834" s="610" t="s">
        <v>1934</v>
      </c>
      <c r="I834" s="369"/>
      <c r="J834" s="236">
        <v>1.9900000000000001E-2</v>
      </c>
      <c r="K834" s="369"/>
      <c r="L834" s="369"/>
      <c r="M834" s="616"/>
      <c r="N834" s="515"/>
      <c r="O834" s="369"/>
      <c r="P834" s="615"/>
      <c r="Q834" s="191"/>
      <c r="R834" s="369">
        <f t="shared" si="1297"/>
        <v>0</v>
      </c>
      <c r="S834" s="369"/>
      <c r="T834" s="512"/>
      <c r="U834" s="515"/>
      <c r="V834" s="88">
        <f t="shared" si="1298"/>
        <v>0</v>
      </c>
      <c r="W834" s="615">
        <v>10000</v>
      </c>
      <c r="X834" s="191">
        <v>1.6000000000000001E-3</v>
      </c>
      <c r="Y834" s="369">
        <f t="shared" si="1299"/>
        <v>16</v>
      </c>
      <c r="Z834" s="369">
        <f t="shared" si="1300"/>
        <v>4.8</v>
      </c>
      <c r="AA834" s="512"/>
      <c r="AB834" s="515"/>
      <c r="AC834" s="88">
        <f t="shared" si="1301"/>
        <v>11.2</v>
      </c>
      <c r="AD834" s="615">
        <v>10000</v>
      </c>
      <c r="AE834" s="191">
        <v>1.6999999999999999E-3</v>
      </c>
      <c r="AF834" s="369">
        <f t="shared" si="1302"/>
        <v>17</v>
      </c>
      <c r="AG834" s="369">
        <f t="shared" si="1303"/>
        <v>5.0999999999999996</v>
      </c>
      <c r="AH834" s="518"/>
      <c r="AI834" s="515"/>
      <c r="AJ834" s="369">
        <f t="shared" si="1317"/>
        <v>11.9</v>
      </c>
      <c r="AK834" s="615">
        <v>10000</v>
      </c>
      <c r="AL834" s="191">
        <v>1.8E-3</v>
      </c>
      <c r="AM834" s="369">
        <f t="shared" si="1304"/>
        <v>18</v>
      </c>
      <c r="AN834" s="633"/>
      <c r="AO834" s="518"/>
      <c r="AP834" s="515"/>
      <c r="AQ834" s="88">
        <f t="shared" si="1305"/>
        <v>18</v>
      </c>
      <c r="AR834" s="615">
        <v>10000</v>
      </c>
      <c r="AS834" s="191">
        <v>1.9E-3</v>
      </c>
      <c r="AT834" s="369">
        <f t="shared" si="1306"/>
        <v>19</v>
      </c>
      <c r="AU834" s="633"/>
      <c r="AV834" s="518"/>
      <c r="AW834" s="515"/>
      <c r="AX834" s="88">
        <f t="shared" si="1307"/>
        <v>19</v>
      </c>
      <c r="AY834" s="151">
        <v>10000</v>
      </c>
      <c r="AZ834" s="643"/>
      <c r="BA834" s="168">
        <f t="shared" si="1308"/>
        <v>0</v>
      </c>
      <c r="BB834" s="168"/>
      <c r="BC834" s="142"/>
      <c r="BD834" s="515"/>
      <c r="BE834" s="194">
        <f t="shared" si="1309"/>
        <v>0</v>
      </c>
      <c r="BF834" s="151">
        <v>10000</v>
      </c>
      <c r="BG834" s="653"/>
      <c r="BH834" s="633">
        <f t="shared" si="1310"/>
        <v>0</v>
      </c>
      <c r="BI834" s="651"/>
      <c r="BJ834" s="164"/>
      <c r="BK834" s="204"/>
      <c r="BL834" s="190">
        <f t="shared" si="1311"/>
        <v>0</v>
      </c>
      <c r="BM834" s="151">
        <v>10000</v>
      </c>
      <c r="BN834" s="661"/>
      <c r="BO834" s="633">
        <f t="shared" si="1312"/>
        <v>0</v>
      </c>
      <c r="BP834" s="63"/>
      <c r="BQ834" s="656"/>
      <c r="BR834" s="657"/>
      <c r="BS834" s="190">
        <f t="shared" si="1313"/>
        <v>0</v>
      </c>
      <c r="BT834" s="151">
        <v>10000</v>
      </c>
      <c r="BU834" s="661"/>
      <c r="BV834" s="633">
        <f t="shared" si="1314"/>
        <v>0</v>
      </c>
      <c r="BW834" s="369"/>
      <c r="BX834" s="634"/>
      <c r="BY834" s="622"/>
      <c r="BZ834" s="190">
        <f t="shared" si="1315"/>
        <v>0</v>
      </c>
      <c r="CA834" s="633"/>
      <c r="CB834" s="633"/>
      <c r="CC834" s="168">
        <f t="shared" si="1318"/>
        <v>0</v>
      </c>
      <c r="CD834" s="633"/>
      <c r="CE834" s="164"/>
      <c r="CF834" s="165"/>
      <c r="CG834" s="168">
        <f t="shared" si="1319"/>
        <v>0</v>
      </c>
      <c r="CH834" s="168"/>
      <c r="CI834" s="168"/>
      <c r="CJ834" s="168"/>
      <c r="CK834" s="168"/>
      <c r="CL834" s="164"/>
      <c r="CM834" s="167"/>
      <c r="CN834" s="168"/>
      <c r="CO834" s="669"/>
      <c r="CP834" s="220">
        <f t="shared" si="1316"/>
        <v>60.1</v>
      </c>
      <c r="CQ834" s="542"/>
      <c r="CR834" s="47" t="s">
        <v>1921</v>
      </c>
    </row>
    <row r="835" spans="1:97">
      <c r="A835" s="47" t="s">
        <v>1980</v>
      </c>
      <c r="B835" s="51" t="s">
        <v>1309</v>
      </c>
      <c r="C835" s="6" t="s">
        <v>1924</v>
      </c>
      <c r="D835" s="274" t="s">
        <v>1919</v>
      </c>
      <c r="E835" s="43">
        <v>1890</v>
      </c>
      <c r="F835" s="48"/>
      <c r="G835" s="61" t="s">
        <v>98</v>
      </c>
      <c r="H835" s="191">
        <v>22220</v>
      </c>
      <c r="I835" s="369"/>
      <c r="J835" s="236">
        <v>1.9900000000000001E-2</v>
      </c>
      <c r="K835" s="369">
        <f t="shared" ref="K835:K839" si="1326">I835*J835</f>
        <v>0</v>
      </c>
      <c r="L835" s="369"/>
      <c r="M835" s="616"/>
      <c r="N835" s="515"/>
      <c r="O835" s="369">
        <f t="shared" ref="O835:O839" si="1327">K835-L835-M835</f>
        <v>0</v>
      </c>
      <c r="P835" s="615"/>
      <c r="Q835" s="191"/>
      <c r="R835" s="369">
        <f t="shared" si="1297"/>
        <v>0</v>
      </c>
      <c r="S835" s="369"/>
      <c r="T835" s="512"/>
      <c r="U835" s="515"/>
      <c r="V835" s="88">
        <f t="shared" si="1298"/>
        <v>0</v>
      </c>
      <c r="W835" s="615">
        <v>20000</v>
      </c>
      <c r="X835" s="191">
        <v>1.6000000000000001E-3</v>
      </c>
      <c r="Y835" s="369">
        <f t="shared" si="1299"/>
        <v>32</v>
      </c>
      <c r="Z835" s="369">
        <f t="shared" si="1300"/>
        <v>9.6</v>
      </c>
      <c r="AA835" s="512"/>
      <c r="AB835" s="515"/>
      <c r="AC835" s="88">
        <f t="shared" si="1301"/>
        <v>22.4</v>
      </c>
      <c r="AD835" s="615">
        <v>20000</v>
      </c>
      <c r="AE835" s="191">
        <v>1.6999999999999999E-3</v>
      </c>
      <c r="AF835" s="369">
        <f t="shared" si="1302"/>
        <v>34</v>
      </c>
      <c r="AG835" s="369">
        <f t="shared" si="1303"/>
        <v>10.199999999999999</v>
      </c>
      <c r="AH835" s="518"/>
      <c r="AI835" s="515"/>
      <c r="AJ835" s="369">
        <f t="shared" si="1317"/>
        <v>23.8</v>
      </c>
      <c r="AK835" s="615">
        <v>20000</v>
      </c>
      <c r="AL835" s="191">
        <v>1.8E-3</v>
      </c>
      <c r="AM835" s="369">
        <f t="shared" si="1304"/>
        <v>36</v>
      </c>
      <c r="AN835" s="633"/>
      <c r="AO835" s="518"/>
      <c r="AP835" s="515"/>
      <c r="AQ835" s="88">
        <f t="shared" si="1305"/>
        <v>36</v>
      </c>
      <c r="AR835" s="615">
        <v>20000</v>
      </c>
      <c r="AS835" s="191">
        <v>1.9E-3</v>
      </c>
      <c r="AT835" s="369">
        <f t="shared" si="1306"/>
        <v>38</v>
      </c>
      <c r="AU835" s="633"/>
      <c r="AV835" s="518"/>
      <c r="AW835" s="515"/>
      <c r="AX835" s="88">
        <f t="shared" si="1307"/>
        <v>38</v>
      </c>
      <c r="AY835" s="255">
        <v>60000</v>
      </c>
      <c r="AZ835" s="642">
        <v>1.6999999999999999E-3</v>
      </c>
      <c r="BA835" s="168">
        <f t="shared" si="1308"/>
        <v>102</v>
      </c>
      <c r="BB835" s="168"/>
      <c r="BC835" s="142"/>
      <c r="BD835" s="515"/>
      <c r="BE835" s="194">
        <f t="shared" si="1309"/>
        <v>102</v>
      </c>
      <c r="BF835" s="255">
        <v>60000</v>
      </c>
      <c r="BG835" s="644">
        <v>1.8E-3</v>
      </c>
      <c r="BH835" s="633">
        <f t="shared" si="1310"/>
        <v>108</v>
      </c>
      <c r="BI835" s="646"/>
      <c r="BJ835" s="164">
        <v>108</v>
      </c>
      <c r="BK835" s="204"/>
      <c r="BL835" s="190">
        <f t="shared" si="1311"/>
        <v>0</v>
      </c>
      <c r="BM835" s="255">
        <v>60000</v>
      </c>
      <c r="BN835" s="658">
        <v>1.91E-3</v>
      </c>
      <c r="BO835" s="633">
        <f t="shared" si="1312"/>
        <v>114.6</v>
      </c>
      <c r="BP835" s="48"/>
      <c r="BQ835" s="656">
        <v>114.6</v>
      </c>
      <c r="BR835" s="657"/>
      <c r="BS835" s="190">
        <f t="shared" si="1313"/>
        <v>0</v>
      </c>
      <c r="BT835" s="255">
        <v>60000</v>
      </c>
      <c r="BU835" s="658">
        <v>7.8799999999999999E-3</v>
      </c>
      <c r="BV835" s="633">
        <f t="shared" si="1314"/>
        <v>472.8</v>
      </c>
      <c r="BW835" s="369"/>
      <c r="BX835" s="634"/>
      <c r="BY835" s="622"/>
      <c r="BZ835" s="190">
        <f t="shared" si="1315"/>
        <v>472.8</v>
      </c>
      <c r="CA835" s="255">
        <v>60000</v>
      </c>
      <c r="CB835" s="658">
        <v>2.0999999999999999E-3</v>
      </c>
      <c r="CC835" s="168">
        <f t="shared" si="1318"/>
        <v>125.99999999999999</v>
      </c>
      <c r="CD835" s="633"/>
      <c r="CE835" s="164">
        <v>598.79999999999995</v>
      </c>
      <c r="CF835" s="165"/>
      <c r="CG835" s="208">
        <f t="shared" si="1319"/>
        <v>-472.79999999999995</v>
      </c>
      <c r="CH835" s="208"/>
      <c r="CI835" s="208"/>
      <c r="CJ835" s="208"/>
      <c r="CK835" s="208"/>
      <c r="CL835" s="223"/>
      <c r="CM835" s="224"/>
      <c r="CN835" s="208"/>
      <c r="CO835" s="669"/>
      <c r="CP835" s="220">
        <f t="shared" si="1316"/>
        <v>222.20000000000005</v>
      </c>
      <c r="CQ835" s="542"/>
      <c r="CR835" s="47" t="s">
        <v>1921</v>
      </c>
    </row>
    <row r="836" spans="1:97">
      <c r="A836" s="47" t="s">
        <v>1981</v>
      </c>
      <c r="B836" s="266" t="s">
        <v>1309</v>
      </c>
      <c r="C836" s="41" t="s">
        <v>1924</v>
      </c>
      <c r="D836" s="475" t="s">
        <v>1919</v>
      </c>
      <c r="E836" s="43">
        <v>1898</v>
      </c>
      <c r="F836" s="48"/>
      <c r="G836" s="61" t="s">
        <v>98</v>
      </c>
      <c r="H836" s="191">
        <v>22433</v>
      </c>
      <c r="I836" s="620"/>
      <c r="J836" s="236">
        <v>1.9900000000000001E-2</v>
      </c>
      <c r="K836" s="369">
        <f t="shared" si="1326"/>
        <v>0</v>
      </c>
      <c r="L836" s="369"/>
      <c r="M836" s="621"/>
      <c r="N836" s="622"/>
      <c r="O836" s="369">
        <f t="shared" si="1327"/>
        <v>0</v>
      </c>
      <c r="P836" s="623"/>
      <c r="Q836" s="191"/>
      <c r="R836" s="369">
        <f t="shared" si="1297"/>
        <v>0</v>
      </c>
      <c r="S836" s="369"/>
      <c r="T836" s="628"/>
      <c r="U836" s="622"/>
      <c r="V836" s="88">
        <f t="shared" si="1298"/>
        <v>0</v>
      </c>
      <c r="W836" s="623">
        <v>10000</v>
      </c>
      <c r="X836" s="191">
        <v>1.6000000000000001E-3</v>
      </c>
      <c r="Y836" s="369">
        <f t="shared" si="1299"/>
        <v>16</v>
      </c>
      <c r="Z836" s="369">
        <f t="shared" si="1300"/>
        <v>4.8</v>
      </c>
      <c r="AA836" s="628"/>
      <c r="AB836" s="622"/>
      <c r="AC836" s="88">
        <f t="shared" si="1301"/>
        <v>11.2</v>
      </c>
      <c r="AD836" s="623">
        <v>10000</v>
      </c>
      <c r="AE836" s="191">
        <v>1.6999999999999999E-3</v>
      </c>
      <c r="AF836" s="369">
        <f t="shared" si="1302"/>
        <v>17</v>
      </c>
      <c r="AG836" s="369">
        <f t="shared" si="1303"/>
        <v>5.0999999999999996</v>
      </c>
      <c r="AH836" s="634"/>
      <c r="AI836" s="622"/>
      <c r="AJ836" s="369">
        <f t="shared" si="1317"/>
        <v>11.9</v>
      </c>
      <c r="AK836" s="623">
        <v>10000</v>
      </c>
      <c r="AL836" s="191">
        <v>1.8E-3</v>
      </c>
      <c r="AM836" s="369">
        <f t="shared" si="1304"/>
        <v>18</v>
      </c>
      <c r="AN836" s="633"/>
      <c r="AO836" s="634"/>
      <c r="AP836" s="622"/>
      <c r="AQ836" s="88">
        <f t="shared" si="1305"/>
        <v>18</v>
      </c>
      <c r="AR836" s="623">
        <v>10000</v>
      </c>
      <c r="AS836" s="191">
        <v>1.9E-3</v>
      </c>
      <c r="AT836" s="369">
        <f t="shared" si="1306"/>
        <v>19</v>
      </c>
      <c r="AU836" s="633"/>
      <c r="AV836" s="634"/>
      <c r="AW836" s="622"/>
      <c r="AX836" s="88">
        <f t="shared" si="1307"/>
        <v>19</v>
      </c>
      <c r="AY836" s="255">
        <v>10000</v>
      </c>
      <c r="AZ836" s="642">
        <v>1.6999999999999999E-3</v>
      </c>
      <c r="BA836" s="168">
        <f t="shared" si="1308"/>
        <v>17</v>
      </c>
      <c r="BB836" s="168"/>
      <c r="BC836" s="164"/>
      <c r="BD836" s="622"/>
      <c r="BE836" s="194">
        <f t="shared" si="1309"/>
        <v>17</v>
      </c>
      <c r="BF836" s="255">
        <v>10000</v>
      </c>
      <c r="BG836" s="644">
        <v>1.8E-3</v>
      </c>
      <c r="BH836" s="633">
        <f t="shared" si="1310"/>
        <v>18</v>
      </c>
      <c r="BI836" s="646"/>
      <c r="BJ836" s="142">
        <v>18</v>
      </c>
      <c r="BK836" s="165"/>
      <c r="BL836" s="190">
        <f t="shared" si="1311"/>
        <v>0</v>
      </c>
      <c r="BM836" s="255">
        <v>10000</v>
      </c>
      <c r="BN836" s="658">
        <v>1.91E-3</v>
      </c>
      <c r="BO836" s="633">
        <f t="shared" si="1312"/>
        <v>19.100000000000001</v>
      </c>
      <c r="BP836" s="48"/>
      <c r="BQ836" s="164">
        <v>19.100000000000001</v>
      </c>
      <c r="BR836" s="622"/>
      <c r="BS836" s="190">
        <f t="shared" si="1313"/>
        <v>0</v>
      </c>
      <c r="BT836" s="255">
        <v>10000</v>
      </c>
      <c r="BU836" s="658">
        <v>7.8799999999999999E-3</v>
      </c>
      <c r="BV836" s="633">
        <f t="shared" si="1314"/>
        <v>78.8</v>
      </c>
      <c r="BW836" s="633"/>
      <c r="BX836" s="634"/>
      <c r="BY836" s="622"/>
      <c r="BZ836" s="190">
        <f t="shared" si="1315"/>
        <v>78.8</v>
      </c>
      <c r="CA836" s="255">
        <v>10000</v>
      </c>
      <c r="CB836" s="658">
        <v>2.0999999999999999E-3</v>
      </c>
      <c r="CC836" s="168">
        <f t="shared" si="1318"/>
        <v>21</v>
      </c>
      <c r="CD836" s="633"/>
      <c r="CE836" s="164">
        <v>99.8</v>
      </c>
      <c r="CF836" s="165"/>
      <c r="CG836" s="208">
        <f t="shared" si="1319"/>
        <v>-78.8</v>
      </c>
      <c r="CH836" s="208"/>
      <c r="CI836" s="208"/>
      <c r="CJ836" s="208"/>
      <c r="CK836" s="208"/>
      <c r="CL836" s="223"/>
      <c r="CM836" s="224"/>
      <c r="CN836" s="208"/>
      <c r="CO836" s="669"/>
      <c r="CP836" s="220">
        <f t="shared" si="1316"/>
        <v>77.09999999999998</v>
      </c>
      <c r="CQ836" s="542"/>
      <c r="CR836" s="47" t="s">
        <v>1921</v>
      </c>
    </row>
    <row r="837" spans="1:97">
      <c r="A837" s="47" t="s">
        <v>1982</v>
      </c>
      <c r="B837" s="266" t="s">
        <v>1983</v>
      </c>
      <c r="C837" s="41" t="s">
        <v>1929</v>
      </c>
      <c r="D837" s="475" t="s">
        <v>1919</v>
      </c>
      <c r="E837" s="43">
        <v>2790</v>
      </c>
      <c r="F837" s="48"/>
      <c r="G837" s="239" t="s">
        <v>1920</v>
      </c>
      <c r="H837" s="610" t="s">
        <v>1934</v>
      </c>
      <c r="I837" s="620"/>
      <c r="J837" s="236">
        <v>1.9900000000000001E-2</v>
      </c>
      <c r="K837" s="369"/>
      <c r="L837" s="369"/>
      <c r="M837" s="621"/>
      <c r="N837" s="622"/>
      <c r="O837" s="369"/>
      <c r="P837" s="623"/>
      <c r="Q837" s="191"/>
      <c r="R837" s="369">
        <f t="shared" si="1297"/>
        <v>0</v>
      </c>
      <c r="S837" s="369"/>
      <c r="T837" s="628"/>
      <c r="U837" s="622"/>
      <c r="V837" s="88">
        <f t="shared" si="1298"/>
        <v>0</v>
      </c>
      <c r="W837" s="623"/>
      <c r="X837" s="191"/>
      <c r="Y837" s="369">
        <f t="shared" si="1299"/>
        <v>0</v>
      </c>
      <c r="Z837" s="369">
        <f t="shared" si="1300"/>
        <v>0</v>
      </c>
      <c r="AA837" s="628"/>
      <c r="AB837" s="622"/>
      <c r="AC837" s="88">
        <f t="shared" si="1301"/>
        <v>0</v>
      </c>
      <c r="AD837" s="623"/>
      <c r="AE837" s="47"/>
      <c r="AF837" s="369">
        <f t="shared" si="1302"/>
        <v>0</v>
      </c>
      <c r="AG837" s="369">
        <f t="shared" si="1303"/>
        <v>0</v>
      </c>
      <c r="AH837" s="634"/>
      <c r="AI837" s="622"/>
      <c r="AJ837" s="369">
        <f t="shared" si="1317"/>
        <v>0</v>
      </c>
      <c r="AK837" s="623"/>
      <c r="AL837" s="47"/>
      <c r="AM837" s="369">
        <f t="shared" si="1304"/>
        <v>0</v>
      </c>
      <c r="AN837" s="633"/>
      <c r="AO837" s="634"/>
      <c r="AP837" s="622"/>
      <c r="AQ837" s="88">
        <f t="shared" si="1305"/>
        <v>0</v>
      </c>
      <c r="AR837" s="623"/>
      <c r="AS837" s="47"/>
      <c r="AT837" s="369">
        <f t="shared" si="1306"/>
        <v>0</v>
      </c>
      <c r="AU837" s="633"/>
      <c r="AV837" s="634"/>
      <c r="AW837" s="622"/>
      <c r="AX837" s="88">
        <f t="shared" si="1307"/>
        <v>0</v>
      </c>
      <c r="AY837" s="255"/>
      <c r="AZ837" s="643"/>
      <c r="BA837" s="168">
        <f t="shared" si="1308"/>
        <v>0</v>
      </c>
      <c r="BB837" s="168"/>
      <c r="BC837" s="164"/>
      <c r="BD837" s="622"/>
      <c r="BE837" s="194">
        <f t="shared" si="1309"/>
        <v>0</v>
      </c>
      <c r="BF837" s="255"/>
      <c r="BG837" s="647"/>
      <c r="BH837" s="633">
        <f t="shared" si="1310"/>
        <v>0</v>
      </c>
      <c r="BI837" s="646"/>
      <c r="BJ837" s="142"/>
      <c r="BK837" s="165"/>
      <c r="BL837" s="190">
        <f t="shared" si="1311"/>
        <v>0</v>
      </c>
      <c r="BM837" s="255"/>
      <c r="BN837" s="661"/>
      <c r="BO837" s="633">
        <f t="shared" si="1312"/>
        <v>0</v>
      </c>
      <c r="BP837" s="48"/>
      <c r="BQ837" s="164"/>
      <c r="BR837" s="622"/>
      <c r="BS837" s="190">
        <f t="shared" si="1313"/>
        <v>0</v>
      </c>
      <c r="BT837" s="255"/>
      <c r="BU837" s="661"/>
      <c r="BV837" s="633">
        <f t="shared" si="1314"/>
        <v>0</v>
      </c>
      <c r="BW837" s="633"/>
      <c r="BX837" s="634"/>
      <c r="BY837" s="622"/>
      <c r="BZ837" s="190">
        <f t="shared" si="1315"/>
        <v>0</v>
      </c>
      <c r="CA837" s="633"/>
      <c r="CB837" s="633"/>
      <c r="CC837" s="168">
        <f t="shared" si="1318"/>
        <v>0</v>
      </c>
      <c r="CD837" s="633"/>
      <c r="CE837" s="164"/>
      <c r="CF837" s="165"/>
      <c r="CG837" s="168">
        <f t="shared" si="1319"/>
        <v>0</v>
      </c>
      <c r="CH837" s="168"/>
      <c r="CI837" s="168"/>
      <c r="CJ837" s="168"/>
      <c r="CK837" s="168"/>
      <c r="CL837" s="164"/>
      <c r="CM837" s="167"/>
      <c r="CN837" s="168"/>
      <c r="CO837" s="669"/>
      <c r="CP837" s="220">
        <f t="shared" si="1316"/>
        <v>0</v>
      </c>
      <c r="CQ837" s="542"/>
      <c r="CR837" s="47" t="s">
        <v>1921</v>
      </c>
      <c r="CS837" s="227" t="s">
        <v>42</v>
      </c>
    </row>
    <row r="838" spans="1:97">
      <c r="A838" s="47" t="s">
        <v>1984</v>
      </c>
      <c r="B838" s="266" t="s">
        <v>71</v>
      </c>
      <c r="C838" s="41" t="s">
        <v>1505</v>
      </c>
      <c r="D838" s="475" t="s">
        <v>1919</v>
      </c>
      <c r="E838" s="43">
        <v>174</v>
      </c>
      <c r="F838" s="43">
        <v>6</v>
      </c>
      <c r="G838" s="41" t="s">
        <v>41</v>
      </c>
      <c r="H838" s="610" t="s">
        <v>1934</v>
      </c>
      <c r="I838" s="620"/>
      <c r="J838" s="236">
        <v>1.9900000000000001E-2</v>
      </c>
      <c r="K838" s="369"/>
      <c r="L838" s="369"/>
      <c r="M838" s="621"/>
      <c r="N838" s="622"/>
      <c r="O838" s="369"/>
      <c r="P838" s="623"/>
      <c r="Q838" s="191"/>
      <c r="R838" s="369">
        <f t="shared" si="1297"/>
        <v>0</v>
      </c>
      <c r="S838" s="369"/>
      <c r="T838" s="628"/>
      <c r="U838" s="622"/>
      <c r="V838" s="88">
        <f t="shared" si="1298"/>
        <v>0</v>
      </c>
      <c r="W838" s="623"/>
      <c r="X838" s="47"/>
      <c r="Y838" s="369">
        <f t="shared" si="1299"/>
        <v>0</v>
      </c>
      <c r="Z838" s="369">
        <f t="shared" si="1300"/>
        <v>0</v>
      </c>
      <c r="AA838" s="628"/>
      <c r="AB838" s="622"/>
      <c r="AC838" s="88">
        <f t="shared" si="1301"/>
        <v>0</v>
      </c>
      <c r="AD838" s="623"/>
      <c r="AE838" s="47"/>
      <c r="AF838" s="369">
        <f t="shared" si="1302"/>
        <v>0</v>
      </c>
      <c r="AG838" s="369">
        <f t="shared" si="1303"/>
        <v>0</v>
      </c>
      <c r="AH838" s="634"/>
      <c r="AI838" s="622"/>
      <c r="AJ838" s="369">
        <f t="shared" si="1317"/>
        <v>0</v>
      </c>
      <c r="AK838" s="623"/>
      <c r="AL838" s="47"/>
      <c r="AM838" s="369">
        <f t="shared" si="1304"/>
        <v>0</v>
      </c>
      <c r="AN838" s="633"/>
      <c r="AO838" s="634"/>
      <c r="AP838" s="622"/>
      <c r="AQ838" s="88">
        <f t="shared" si="1305"/>
        <v>0</v>
      </c>
      <c r="AR838" s="623"/>
      <c r="AS838" s="47"/>
      <c r="AT838" s="369">
        <f t="shared" si="1306"/>
        <v>0</v>
      </c>
      <c r="AU838" s="633"/>
      <c r="AV838" s="634"/>
      <c r="AW838" s="622"/>
      <c r="AX838" s="88">
        <f t="shared" si="1307"/>
        <v>0</v>
      </c>
      <c r="AY838" s="255">
        <v>10000</v>
      </c>
      <c r="AZ838" s="643"/>
      <c r="BA838" s="168">
        <f t="shared" si="1308"/>
        <v>0</v>
      </c>
      <c r="BB838" s="168"/>
      <c r="BC838" s="164"/>
      <c r="BD838" s="622"/>
      <c r="BE838" s="194">
        <f t="shared" si="1309"/>
        <v>0</v>
      </c>
      <c r="BF838" s="255">
        <v>10000</v>
      </c>
      <c r="BG838" s="647"/>
      <c r="BH838" s="633">
        <f t="shared" si="1310"/>
        <v>0</v>
      </c>
      <c r="BI838" s="646"/>
      <c r="BJ838" s="142"/>
      <c r="BK838" s="165"/>
      <c r="BL838" s="190">
        <f t="shared" si="1311"/>
        <v>0</v>
      </c>
      <c r="BM838" s="255">
        <v>10000</v>
      </c>
      <c r="BN838" s="661"/>
      <c r="BO838" s="633">
        <f t="shared" si="1312"/>
        <v>0</v>
      </c>
      <c r="BP838" s="48"/>
      <c r="BQ838" s="164"/>
      <c r="BR838" s="622"/>
      <c r="BS838" s="190">
        <f t="shared" si="1313"/>
        <v>0</v>
      </c>
      <c r="BT838" s="255">
        <v>10000</v>
      </c>
      <c r="BU838" s="661"/>
      <c r="BV838" s="633">
        <f t="shared" si="1314"/>
        <v>0</v>
      </c>
      <c r="BW838" s="633"/>
      <c r="BX838" s="634"/>
      <c r="BY838" s="622"/>
      <c r="BZ838" s="190">
        <f t="shared" si="1315"/>
        <v>0</v>
      </c>
      <c r="CA838" s="633"/>
      <c r="CB838" s="633"/>
      <c r="CC838" s="168">
        <f t="shared" si="1318"/>
        <v>0</v>
      </c>
      <c r="CD838" s="633"/>
      <c r="CE838" s="164"/>
      <c r="CF838" s="165"/>
      <c r="CG838" s="168">
        <f t="shared" si="1319"/>
        <v>0</v>
      </c>
      <c r="CH838" s="168"/>
      <c r="CI838" s="168"/>
      <c r="CJ838" s="168"/>
      <c r="CK838" s="168"/>
      <c r="CL838" s="164"/>
      <c r="CM838" s="167"/>
      <c r="CN838" s="168"/>
      <c r="CO838" s="669"/>
      <c r="CP838" s="220">
        <f t="shared" si="1316"/>
        <v>0</v>
      </c>
      <c r="CQ838" s="542"/>
      <c r="CR838" s="47" t="s">
        <v>1921</v>
      </c>
    </row>
    <row r="839" spans="1:97">
      <c r="A839" s="47" t="s">
        <v>1985</v>
      </c>
      <c r="B839" s="266" t="s">
        <v>71</v>
      </c>
      <c r="C839" s="41" t="s">
        <v>1505</v>
      </c>
      <c r="D839" s="475" t="s">
        <v>1919</v>
      </c>
      <c r="E839" s="43">
        <v>174</v>
      </c>
      <c r="F839" s="43">
        <v>7</v>
      </c>
      <c r="G839" s="41" t="s">
        <v>41</v>
      </c>
      <c r="H839" s="191">
        <v>301703</v>
      </c>
      <c r="I839" s="620"/>
      <c r="J839" s="236">
        <v>1.9900000000000001E-2</v>
      </c>
      <c r="K839" s="369">
        <f t="shared" si="1326"/>
        <v>0</v>
      </c>
      <c r="L839" s="369"/>
      <c r="M839" s="621"/>
      <c r="N839" s="622"/>
      <c r="O839" s="369">
        <f t="shared" si="1327"/>
        <v>0</v>
      </c>
      <c r="P839" s="623"/>
      <c r="Q839" s="191"/>
      <c r="R839" s="369">
        <f t="shared" si="1297"/>
        <v>0</v>
      </c>
      <c r="S839" s="369"/>
      <c r="T839" s="628"/>
      <c r="U839" s="622"/>
      <c r="V839" s="88">
        <f t="shared" si="1298"/>
        <v>0</v>
      </c>
      <c r="W839" s="623"/>
      <c r="X839" s="47"/>
      <c r="Y839" s="369">
        <f t="shared" si="1299"/>
        <v>0</v>
      </c>
      <c r="Z839" s="369">
        <f t="shared" si="1300"/>
        <v>0</v>
      </c>
      <c r="AA839" s="628"/>
      <c r="AB839" s="622"/>
      <c r="AC839" s="88">
        <f t="shared" si="1301"/>
        <v>0</v>
      </c>
      <c r="AD839" s="623"/>
      <c r="AE839" s="47"/>
      <c r="AF839" s="369">
        <f t="shared" si="1302"/>
        <v>0</v>
      </c>
      <c r="AG839" s="369">
        <f t="shared" si="1303"/>
        <v>0</v>
      </c>
      <c r="AH839" s="634"/>
      <c r="AI839" s="622"/>
      <c r="AJ839" s="369">
        <f t="shared" si="1317"/>
        <v>0</v>
      </c>
      <c r="AK839" s="623"/>
      <c r="AL839" s="47"/>
      <c r="AM839" s="369">
        <f t="shared" si="1304"/>
        <v>0</v>
      </c>
      <c r="AN839" s="633"/>
      <c r="AO839" s="634"/>
      <c r="AP839" s="622"/>
      <c r="AQ839" s="88">
        <f t="shared" si="1305"/>
        <v>0</v>
      </c>
      <c r="AR839" s="623"/>
      <c r="AS839" s="47"/>
      <c r="AT839" s="369">
        <f t="shared" si="1306"/>
        <v>0</v>
      </c>
      <c r="AU839" s="633"/>
      <c r="AV839" s="634"/>
      <c r="AW839" s="622"/>
      <c r="AX839" s="88">
        <f t="shared" si="1307"/>
        <v>0</v>
      </c>
      <c r="AY839" s="255">
        <v>10000</v>
      </c>
      <c r="AZ839" s="642">
        <v>2E-3</v>
      </c>
      <c r="BA839" s="168">
        <f t="shared" si="1308"/>
        <v>20</v>
      </c>
      <c r="BB839" s="168"/>
      <c r="BC839" s="164"/>
      <c r="BD839" s="622"/>
      <c r="BE839" s="194">
        <f t="shared" si="1309"/>
        <v>20</v>
      </c>
      <c r="BF839" s="255">
        <v>10000</v>
      </c>
      <c r="BG839" s="644">
        <v>2.0999999999999999E-3</v>
      </c>
      <c r="BH839" s="633">
        <f t="shared" si="1310"/>
        <v>21</v>
      </c>
      <c r="BI839" s="646"/>
      <c r="BJ839" s="164">
        <v>21</v>
      </c>
      <c r="BK839" s="165"/>
      <c r="BL839" s="190">
        <f t="shared" si="1311"/>
        <v>0</v>
      </c>
      <c r="BM839" s="255">
        <v>10000</v>
      </c>
      <c r="BN839" s="658">
        <v>2.3E-3</v>
      </c>
      <c r="BO839" s="633">
        <f t="shared" si="1312"/>
        <v>23</v>
      </c>
      <c r="BP839" s="48"/>
      <c r="BQ839" s="164">
        <v>23</v>
      </c>
      <c r="BR839" s="622"/>
      <c r="BS839" s="190">
        <f t="shared" si="1313"/>
        <v>0</v>
      </c>
      <c r="BT839" s="255">
        <v>10000</v>
      </c>
      <c r="BU839" s="658">
        <v>7.8799999999999999E-3</v>
      </c>
      <c r="BV839" s="633">
        <f t="shared" si="1314"/>
        <v>78.8</v>
      </c>
      <c r="BW839" s="633"/>
      <c r="BX839" s="634"/>
      <c r="BY839" s="622"/>
      <c r="BZ839" s="190">
        <f t="shared" si="1315"/>
        <v>78.8</v>
      </c>
      <c r="CA839" s="690">
        <v>10000</v>
      </c>
      <c r="CB839" s="658">
        <v>8.3999999999999995E-3</v>
      </c>
      <c r="CC839" s="168">
        <f t="shared" si="1318"/>
        <v>84</v>
      </c>
      <c r="CD839" s="633"/>
      <c r="CE839" s="164">
        <v>162.80000000000001</v>
      </c>
      <c r="CF839" s="165"/>
      <c r="CG839" s="208">
        <f t="shared" si="1319"/>
        <v>-78.800000000000011</v>
      </c>
      <c r="CH839" s="208"/>
      <c r="CI839" s="208"/>
      <c r="CJ839" s="208"/>
      <c r="CK839" s="208"/>
      <c r="CL839" s="223"/>
      <c r="CM839" s="224"/>
      <c r="CN839" s="208"/>
      <c r="CO839" s="669"/>
      <c r="CP839" s="220">
        <f t="shared" si="1316"/>
        <v>19.999999999999986</v>
      </c>
      <c r="CQ839" s="542"/>
      <c r="CR839" s="47" t="s">
        <v>1921</v>
      </c>
    </row>
    <row r="840" spans="1:97" s="3" customFormat="1" ht="15" customHeight="1">
      <c r="A840" s="59" t="s">
        <v>1986</v>
      </c>
      <c r="B840" s="6" t="s">
        <v>1987</v>
      </c>
      <c r="C840" s="6" t="s">
        <v>1988</v>
      </c>
      <c r="D840" s="274" t="s">
        <v>1989</v>
      </c>
      <c r="E840" s="43">
        <v>83</v>
      </c>
      <c r="F840" s="52"/>
      <c r="G840" s="49" t="s">
        <v>45</v>
      </c>
      <c r="H840" s="58">
        <v>1001677</v>
      </c>
      <c r="I840" s="673"/>
      <c r="J840" s="612">
        <v>3.0800000000000001E-2</v>
      </c>
      <c r="K840" s="168">
        <f t="shared" ref="K840:K845" si="1328">I840*J840</f>
        <v>0</v>
      </c>
      <c r="L840" s="56"/>
      <c r="M840" s="73">
        <v>3081.36</v>
      </c>
      <c r="N840" s="147"/>
      <c r="O840" s="168">
        <v>0</v>
      </c>
      <c r="P840" s="674">
        <v>515000</v>
      </c>
      <c r="Q840" s="56"/>
      <c r="R840" s="168">
        <f t="shared" ref="R840:R845" si="1329">P840*Q840</f>
        <v>0</v>
      </c>
      <c r="S840" s="56"/>
      <c r="T840" s="73"/>
      <c r="U840" s="147"/>
      <c r="V840" s="78"/>
      <c r="W840" s="674">
        <v>515000</v>
      </c>
      <c r="X840" s="679">
        <v>1.4999999999999999E-2</v>
      </c>
      <c r="Y840" s="310">
        <f t="shared" ref="Y840:Y845" si="1330">W840*X840</f>
        <v>7725</v>
      </c>
      <c r="Z840" s="99"/>
      <c r="AA840" s="73">
        <v>7725</v>
      </c>
      <c r="AB840" s="204">
        <v>7725</v>
      </c>
      <c r="AC840" s="141">
        <f t="shared" ref="AC840:AC845" si="1331">Y840-Z840-AA840</f>
        <v>0</v>
      </c>
      <c r="AD840" s="674">
        <v>515000</v>
      </c>
      <c r="AE840" s="101">
        <v>1.575E-2</v>
      </c>
      <c r="AF840" s="141">
        <f t="shared" ref="AF840:AF845" si="1332">AD840*AE840</f>
        <v>8111.25</v>
      </c>
      <c r="AG840" s="99"/>
      <c r="AH840" s="117">
        <v>8111.25</v>
      </c>
      <c r="AI840" s="484">
        <v>0</v>
      </c>
      <c r="AJ840" s="141">
        <f t="shared" ref="AJ840:AJ845" si="1333">AF840-AG840-AH840</f>
        <v>0</v>
      </c>
      <c r="AK840" s="674">
        <v>515000</v>
      </c>
      <c r="AL840" s="99">
        <v>1.6539999999999999E-2</v>
      </c>
      <c r="AM840" s="141">
        <f t="shared" ref="AM840:AM845" si="1334">AK840*AL840</f>
        <v>8518.1</v>
      </c>
      <c r="AN840" s="102"/>
      <c r="AO840" s="117">
        <v>8518.1</v>
      </c>
      <c r="AP840" s="484">
        <v>0</v>
      </c>
      <c r="AQ840" s="560">
        <f t="shared" ref="AQ840:AQ845" si="1335">AM840-AN840-AO840</f>
        <v>0</v>
      </c>
      <c r="AR840" s="674">
        <v>515000</v>
      </c>
      <c r="AS840" s="99">
        <v>1.736E-2</v>
      </c>
      <c r="AT840" s="141">
        <f t="shared" ref="AT840:AT845" si="1336">AR840*AS840</f>
        <v>8940.4</v>
      </c>
      <c r="AU840" s="99"/>
      <c r="AV840" s="122">
        <v>8940.4</v>
      </c>
      <c r="AW840" s="687">
        <v>8940.4</v>
      </c>
      <c r="AX840" s="560">
        <f t="shared" ref="AX840:AX845" si="1337">AT840-AU840-AV840</f>
        <v>0</v>
      </c>
      <c r="AY840" s="674">
        <v>515000</v>
      </c>
      <c r="AZ840" s="47">
        <v>1.8409999999999999E-2</v>
      </c>
      <c r="BA840" s="141">
        <f t="shared" ref="BA840:BA845" si="1338">AY840*AZ840</f>
        <v>9481.15</v>
      </c>
      <c r="BB840" s="141"/>
      <c r="BC840" s="142">
        <v>9481.15</v>
      </c>
      <c r="BD840" s="687">
        <v>9481.15</v>
      </c>
      <c r="BE840" s="141">
        <f t="shared" ref="BE840:BE845" si="1339">BA840-BB840-BC840</f>
        <v>0</v>
      </c>
      <c r="BF840" s="397">
        <v>350000</v>
      </c>
      <c r="BG840" s="47">
        <v>1.951E-2</v>
      </c>
      <c r="BH840" s="168">
        <f t="shared" ref="BH840:BH845" si="1340">BF840*BG840</f>
        <v>6828.5</v>
      </c>
      <c r="BI840" s="56"/>
      <c r="BJ840" s="164">
        <v>6828.5</v>
      </c>
      <c r="BK840" s="165"/>
      <c r="BL840" s="168">
        <f t="shared" ref="BL840:BL845" si="1341">BH840-BI840-BJ840</f>
        <v>0</v>
      </c>
      <c r="BM840" s="397">
        <v>350000</v>
      </c>
      <c r="BN840" s="63">
        <v>2.0799999999999999E-2</v>
      </c>
      <c r="BO840" s="168">
        <f t="shared" ref="BO840:BO845" si="1342">BM840*BN840</f>
        <v>7280</v>
      </c>
      <c r="BP840" s="56"/>
      <c r="BQ840" s="164">
        <v>7280</v>
      </c>
      <c r="BR840" s="147"/>
      <c r="BS840" s="166">
        <f t="shared" ref="BS840:BS845" si="1343">BO840-BP840-BQ840</f>
        <v>0</v>
      </c>
      <c r="BT840" s="397">
        <v>350000</v>
      </c>
      <c r="BU840" s="63">
        <v>2.213E-2</v>
      </c>
      <c r="BV840" s="168">
        <f t="shared" ref="BV840:BV845" si="1344">BT840*BU840</f>
        <v>7745.5</v>
      </c>
      <c r="BW840" s="56"/>
      <c r="BX840" s="164">
        <v>7745.5</v>
      </c>
      <c r="BY840" s="147"/>
      <c r="BZ840" s="166">
        <f t="shared" ref="BZ840:BZ845" si="1345">BV840-BW840-BX840</f>
        <v>0</v>
      </c>
      <c r="CA840" s="374">
        <v>350000</v>
      </c>
      <c r="CB840" s="63">
        <v>2.3300000000000001E-2</v>
      </c>
      <c r="CC840" s="168">
        <f t="shared" ref="CC840:CC845" si="1346">CA840*CB840</f>
        <v>8155</v>
      </c>
      <c r="CD840" s="166"/>
      <c r="CE840" s="164">
        <v>8155</v>
      </c>
      <c r="CF840" s="165"/>
      <c r="CG840" s="168">
        <f t="shared" ref="CG840:CG845" si="1347">CC840-CD840-CE840</f>
        <v>0</v>
      </c>
      <c r="CH840" s="374">
        <v>350000</v>
      </c>
      <c r="CI840" s="698">
        <v>2.1600000000000001E-2</v>
      </c>
      <c r="CJ840" s="585">
        <f t="shared" ref="CJ840:CJ858" si="1348">CH840*CI840</f>
        <v>7560</v>
      </c>
      <c r="CK840" s="168"/>
      <c r="CL840" s="164"/>
      <c r="CM840" s="167"/>
      <c r="CN840" s="585">
        <f t="shared" ref="CN840:CN858" si="1349">CJ840-CK840-CL840</f>
        <v>7560</v>
      </c>
      <c r="CO840" s="219"/>
      <c r="CP840" s="220">
        <f t="shared" ref="CP840:CP871" si="1350">O840+V840+AC840+AJ840+AQ840+AX840+BE840+BL840+BS840+BZ840+CG840+CN840</f>
        <v>7560</v>
      </c>
      <c r="CQ840" s="458"/>
      <c r="CR840" s="51" t="s">
        <v>1990</v>
      </c>
    </row>
    <row r="841" spans="1:97" s="3" customFormat="1" ht="15" customHeight="1">
      <c r="A841" s="59" t="s">
        <v>1991</v>
      </c>
      <c r="B841" s="42" t="s">
        <v>1992</v>
      </c>
      <c r="C841" s="6" t="s">
        <v>1993</v>
      </c>
      <c r="D841" s="274" t="s">
        <v>1989</v>
      </c>
      <c r="E841" s="43">
        <v>279</v>
      </c>
      <c r="F841" s="52"/>
      <c r="G841" s="49" t="s">
        <v>1994</v>
      </c>
      <c r="H841" s="58">
        <v>1006530</v>
      </c>
      <c r="I841" s="673"/>
      <c r="J841" s="612">
        <v>3.0800000000000001E-2</v>
      </c>
      <c r="K841" s="168">
        <f t="shared" si="1328"/>
        <v>0</v>
      </c>
      <c r="L841" s="56"/>
      <c r="M841" s="73">
        <v>49925.3</v>
      </c>
      <c r="N841" s="147"/>
      <c r="O841" s="168">
        <v>0</v>
      </c>
      <c r="P841" s="674">
        <v>1603500</v>
      </c>
      <c r="Q841" s="56"/>
      <c r="R841" s="168">
        <f t="shared" si="1329"/>
        <v>0</v>
      </c>
      <c r="S841" s="56"/>
      <c r="T841" s="73"/>
      <c r="U841" s="147"/>
      <c r="V841" s="78"/>
      <c r="W841" s="674">
        <v>1603500</v>
      </c>
      <c r="X841" s="679"/>
      <c r="Y841" s="310">
        <f t="shared" si="1330"/>
        <v>0</v>
      </c>
      <c r="Z841" s="99"/>
      <c r="AA841" s="73"/>
      <c r="AB841" s="143"/>
      <c r="AC841" s="141">
        <f t="shared" si="1331"/>
        <v>0</v>
      </c>
      <c r="AD841" s="674">
        <v>1603500</v>
      </c>
      <c r="AE841" s="101"/>
      <c r="AF841" s="141">
        <f t="shared" si="1332"/>
        <v>0</v>
      </c>
      <c r="AG841" s="99"/>
      <c r="AH841" s="117"/>
      <c r="AI841" s="143"/>
      <c r="AJ841" s="141">
        <f t="shared" si="1333"/>
        <v>0</v>
      </c>
      <c r="AK841" s="674">
        <v>1603500</v>
      </c>
      <c r="AL841" s="99"/>
      <c r="AM841" s="141">
        <f t="shared" si="1334"/>
        <v>0</v>
      </c>
      <c r="AN841" s="102"/>
      <c r="AO841" s="117"/>
      <c r="AP841" s="143"/>
      <c r="AQ841" s="560">
        <f t="shared" si="1335"/>
        <v>0</v>
      </c>
      <c r="AR841" s="674">
        <v>1603500</v>
      </c>
      <c r="AS841" s="99"/>
      <c r="AT841" s="141">
        <f t="shared" si="1336"/>
        <v>0</v>
      </c>
      <c r="AU841" s="99"/>
      <c r="AV841" s="122"/>
      <c r="AW841" s="687"/>
      <c r="AX841" s="560">
        <f t="shared" si="1337"/>
        <v>0</v>
      </c>
      <c r="AY841" s="674">
        <v>1603500</v>
      </c>
      <c r="AZ841" s="47"/>
      <c r="BA841" s="141">
        <f t="shared" si="1338"/>
        <v>0</v>
      </c>
      <c r="BB841" s="141"/>
      <c r="BC841" s="142"/>
      <c r="BD841" s="687"/>
      <c r="BE841" s="141">
        <f t="shared" si="1339"/>
        <v>0</v>
      </c>
      <c r="BF841" s="397">
        <v>1500000</v>
      </c>
      <c r="BG841" s="47">
        <v>1.951E-2</v>
      </c>
      <c r="BH841" s="168">
        <f t="shared" si="1340"/>
        <v>29265</v>
      </c>
      <c r="BI841" s="56"/>
      <c r="BJ841" s="164">
        <v>29265</v>
      </c>
      <c r="BK841" s="165"/>
      <c r="BL841" s="168">
        <f t="shared" si="1341"/>
        <v>0</v>
      </c>
      <c r="BM841" s="397">
        <v>1500000</v>
      </c>
      <c r="BN841" s="63">
        <v>2.0799999999999999E-2</v>
      </c>
      <c r="BO841" s="168">
        <f t="shared" si="1342"/>
        <v>31200</v>
      </c>
      <c r="BP841" s="56"/>
      <c r="BQ841" s="164">
        <v>31200</v>
      </c>
      <c r="BR841" s="147"/>
      <c r="BS841" s="166">
        <f t="shared" si="1343"/>
        <v>0</v>
      </c>
      <c r="BT841" s="397">
        <v>1500000</v>
      </c>
      <c r="BU841" s="63">
        <v>2.213E-2</v>
      </c>
      <c r="BV841" s="168">
        <f t="shared" si="1344"/>
        <v>33195</v>
      </c>
      <c r="BW841" s="56"/>
      <c r="BX841" s="164">
        <v>33195</v>
      </c>
      <c r="BY841" s="147"/>
      <c r="BZ841" s="166">
        <f t="shared" si="1345"/>
        <v>0</v>
      </c>
      <c r="CA841" s="374">
        <v>1500000</v>
      </c>
      <c r="CB841" s="63">
        <v>2.3300000000000001E-2</v>
      </c>
      <c r="CC841" s="168">
        <f t="shared" si="1346"/>
        <v>34950</v>
      </c>
      <c r="CD841" s="166"/>
      <c r="CE841" s="164">
        <v>34950</v>
      </c>
      <c r="CF841" s="165"/>
      <c r="CG841" s="168">
        <f t="shared" si="1347"/>
        <v>0</v>
      </c>
      <c r="CH841" s="374">
        <v>1500000</v>
      </c>
      <c r="CI841" s="698">
        <v>2.1600000000000001E-2</v>
      </c>
      <c r="CJ841" s="585">
        <f t="shared" si="1348"/>
        <v>32400</v>
      </c>
      <c r="CK841" s="168"/>
      <c r="CL841" s="164"/>
      <c r="CM841" s="167"/>
      <c r="CN841" s="585">
        <f t="shared" si="1349"/>
        <v>32400</v>
      </c>
      <c r="CO841" s="219"/>
      <c r="CP841" s="220">
        <f t="shared" si="1350"/>
        <v>32400</v>
      </c>
      <c r="CQ841" s="458"/>
      <c r="CR841" s="56"/>
      <c r="CS841" s="227" t="s">
        <v>42</v>
      </c>
    </row>
    <row r="842" spans="1:97" s="3" customFormat="1" ht="15" customHeight="1">
      <c r="A842" s="59" t="s">
        <v>1995</v>
      </c>
      <c r="B842" s="6" t="s">
        <v>1996</v>
      </c>
      <c r="C842" s="6" t="s">
        <v>1993</v>
      </c>
      <c r="D842" s="274" t="s">
        <v>1989</v>
      </c>
      <c r="E842" s="43">
        <v>280</v>
      </c>
      <c r="F842" s="52"/>
      <c r="G842" s="49" t="s">
        <v>1994</v>
      </c>
      <c r="H842" s="58">
        <v>1006532</v>
      </c>
      <c r="I842" s="673"/>
      <c r="J842" s="612">
        <v>3.0800000000000001E-2</v>
      </c>
      <c r="K842" s="168">
        <f t="shared" si="1328"/>
        <v>0</v>
      </c>
      <c r="L842" s="56"/>
      <c r="M842" s="73">
        <v>25028.400000000001</v>
      </c>
      <c r="N842" s="147"/>
      <c r="O842" s="168">
        <v>0</v>
      </c>
      <c r="P842" s="674">
        <v>1930000</v>
      </c>
      <c r="Q842" s="56"/>
      <c r="R842" s="168">
        <f t="shared" si="1329"/>
        <v>0</v>
      </c>
      <c r="S842" s="56"/>
      <c r="T842" s="73"/>
      <c r="U842" s="147"/>
      <c r="V842" s="78"/>
      <c r="W842" s="674">
        <v>1930000</v>
      </c>
      <c r="X842" s="679">
        <v>1.4999999999999999E-2</v>
      </c>
      <c r="Y842" s="310">
        <f t="shared" si="1330"/>
        <v>28950</v>
      </c>
      <c r="Z842" s="99"/>
      <c r="AA842" s="73">
        <v>28950</v>
      </c>
      <c r="AB842" s="143">
        <v>28950</v>
      </c>
      <c r="AC842" s="141">
        <f t="shared" si="1331"/>
        <v>0</v>
      </c>
      <c r="AD842" s="674">
        <v>1930000</v>
      </c>
      <c r="AE842" s="101">
        <v>1.575E-2</v>
      </c>
      <c r="AF842" s="141">
        <f t="shared" si="1332"/>
        <v>30397.5</v>
      </c>
      <c r="AG842" s="99"/>
      <c r="AH842" s="117">
        <v>1804.95</v>
      </c>
      <c r="AI842" s="685">
        <v>0</v>
      </c>
      <c r="AJ842" s="141">
        <f t="shared" si="1333"/>
        <v>28592.55</v>
      </c>
      <c r="AK842" s="674">
        <v>1930000</v>
      </c>
      <c r="AL842" s="99">
        <v>1.6539999999999999E-2</v>
      </c>
      <c r="AM842" s="141">
        <f t="shared" si="1334"/>
        <v>31922.199999999997</v>
      </c>
      <c r="AN842" s="102"/>
      <c r="AO842" s="117">
        <v>31922.2</v>
      </c>
      <c r="AP842" s="685">
        <v>0</v>
      </c>
      <c r="AQ842" s="560">
        <f t="shared" si="1335"/>
        <v>0</v>
      </c>
      <c r="AR842" s="674">
        <v>1930000</v>
      </c>
      <c r="AS842" s="99">
        <v>1.736E-2</v>
      </c>
      <c r="AT842" s="141">
        <f t="shared" si="1336"/>
        <v>33504.800000000003</v>
      </c>
      <c r="AU842" s="99"/>
      <c r="AV842" s="122">
        <v>33504.800000000003</v>
      </c>
      <c r="AW842" s="687">
        <v>33504.800000000003</v>
      </c>
      <c r="AX842" s="560">
        <f t="shared" si="1337"/>
        <v>0</v>
      </c>
      <c r="AY842" s="674">
        <v>1930000</v>
      </c>
      <c r="AZ842" s="47">
        <v>1.8409999999999999E-2</v>
      </c>
      <c r="BA842" s="141">
        <f t="shared" si="1338"/>
        <v>35531.299999999996</v>
      </c>
      <c r="BB842" s="141"/>
      <c r="BC842" s="142">
        <v>35531.300000000003</v>
      </c>
      <c r="BD842" s="687">
        <v>35531.300000000003</v>
      </c>
      <c r="BE842" s="141">
        <f t="shared" si="1339"/>
        <v>0</v>
      </c>
      <c r="BF842" s="379">
        <v>2000000</v>
      </c>
      <c r="BG842" s="47">
        <v>1.951E-2</v>
      </c>
      <c r="BH842" s="168">
        <f t="shared" si="1340"/>
        <v>39020</v>
      </c>
      <c r="BI842" s="56"/>
      <c r="BJ842" s="164">
        <v>39020</v>
      </c>
      <c r="BK842" s="165"/>
      <c r="BL842" s="168">
        <f t="shared" si="1341"/>
        <v>0</v>
      </c>
      <c r="BM842" s="379">
        <v>2000000</v>
      </c>
      <c r="BN842" s="63">
        <v>2.0799999999999999E-2</v>
      </c>
      <c r="BO842" s="168">
        <f t="shared" si="1342"/>
        <v>41600</v>
      </c>
      <c r="BP842" s="56"/>
      <c r="BQ842" s="164">
        <v>41600</v>
      </c>
      <c r="BR842" s="147"/>
      <c r="BS842" s="166">
        <f t="shared" si="1343"/>
        <v>0</v>
      </c>
      <c r="BT842" s="379">
        <v>2000000</v>
      </c>
      <c r="BU842" s="63">
        <v>2.213E-2</v>
      </c>
      <c r="BV842" s="168">
        <f t="shared" si="1344"/>
        <v>44260</v>
      </c>
      <c r="BW842" s="56"/>
      <c r="BX842" s="164">
        <v>44260</v>
      </c>
      <c r="BY842" s="147"/>
      <c r="BZ842" s="166">
        <f t="shared" si="1345"/>
        <v>0</v>
      </c>
      <c r="CA842" s="376">
        <v>2000000</v>
      </c>
      <c r="CB842" s="63">
        <v>2.3300000000000001E-2</v>
      </c>
      <c r="CC842" s="168">
        <f t="shared" si="1346"/>
        <v>46600</v>
      </c>
      <c r="CD842" s="166"/>
      <c r="CE842" s="164">
        <v>75192.55</v>
      </c>
      <c r="CF842" s="165"/>
      <c r="CG842" s="208">
        <f t="shared" si="1347"/>
        <v>-28592.550000000003</v>
      </c>
      <c r="CH842" s="376">
        <v>2000000</v>
      </c>
      <c r="CI842" s="698">
        <v>2.1600000000000001E-2</v>
      </c>
      <c r="CJ842" s="585">
        <f t="shared" si="1348"/>
        <v>43200</v>
      </c>
      <c r="CK842" s="208"/>
      <c r="CL842" s="223"/>
      <c r="CM842" s="224"/>
      <c r="CN842" s="585">
        <f t="shared" si="1349"/>
        <v>43200</v>
      </c>
      <c r="CO842" s="219"/>
      <c r="CP842" s="220">
        <f t="shared" si="1350"/>
        <v>43200</v>
      </c>
      <c r="CQ842" s="458"/>
      <c r="CR842" s="56" t="s">
        <v>1997</v>
      </c>
      <c r="CS842" s="227" t="s">
        <v>42</v>
      </c>
    </row>
    <row r="843" spans="1:97" s="3" customFormat="1" ht="15" customHeight="1">
      <c r="A843" s="59" t="s">
        <v>1998</v>
      </c>
      <c r="B843" s="42" t="s">
        <v>1999</v>
      </c>
      <c r="C843" s="6" t="s">
        <v>1988</v>
      </c>
      <c r="D843" s="274" t="s">
        <v>1989</v>
      </c>
      <c r="E843" s="43">
        <v>418</v>
      </c>
      <c r="F843" s="52"/>
      <c r="G843" s="49" t="s">
        <v>2000</v>
      </c>
      <c r="H843" s="58">
        <v>1000836</v>
      </c>
      <c r="I843" s="673"/>
      <c r="J843" s="612">
        <v>3.0800000000000001E-2</v>
      </c>
      <c r="K843" s="168">
        <f t="shared" si="1328"/>
        <v>0</v>
      </c>
      <c r="L843" s="56"/>
      <c r="M843" s="73">
        <v>70965.52</v>
      </c>
      <c r="N843" s="147"/>
      <c r="O843" s="168">
        <v>0</v>
      </c>
      <c r="P843" s="674">
        <v>2073500</v>
      </c>
      <c r="Q843" s="56"/>
      <c r="R843" s="168">
        <f t="shared" si="1329"/>
        <v>0</v>
      </c>
      <c r="S843" s="56"/>
      <c r="T843" s="73"/>
      <c r="U843" s="147"/>
      <c r="V843" s="78"/>
      <c r="W843" s="674">
        <v>2073500</v>
      </c>
      <c r="X843" s="679">
        <v>1.4999999999999999E-2</v>
      </c>
      <c r="Y843" s="310">
        <f t="shared" si="1330"/>
        <v>31102.5</v>
      </c>
      <c r="Z843" s="99"/>
      <c r="AA843" s="73"/>
      <c r="AB843" s="143"/>
      <c r="AC843" s="141">
        <f t="shared" si="1331"/>
        <v>31102.5</v>
      </c>
      <c r="AD843" s="674">
        <v>2073500</v>
      </c>
      <c r="AE843" s="101">
        <v>1.575E-2</v>
      </c>
      <c r="AF843" s="141">
        <f t="shared" si="1332"/>
        <v>32657.625</v>
      </c>
      <c r="AG843" s="99"/>
      <c r="AH843" s="117">
        <v>32657.63</v>
      </c>
      <c r="AI843" s="484">
        <v>52398.33</v>
      </c>
      <c r="AJ843" s="141">
        <f t="shared" si="1333"/>
        <v>-5.0000000010186341E-3</v>
      </c>
      <c r="AK843" s="674">
        <v>2073500</v>
      </c>
      <c r="AL843" s="99">
        <v>1.6539999999999999E-2</v>
      </c>
      <c r="AM843" s="141">
        <f t="shared" si="1334"/>
        <v>34295.689999999995</v>
      </c>
      <c r="AN843" s="102"/>
      <c r="AO843" s="117">
        <v>34295.69</v>
      </c>
      <c r="AP843" s="484">
        <v>0</v>
      </c>
      <c r="AQ843" s="560">
        <f t="shared" si="1335"/>
        <v>0</v>
      </c>
      <c r="AR843" s="674">
        <v>2073500</v>
      </c>
      <c r="AS843" s="99">
        <v>1.736E-2</v>
      </c>
      <c r="AT843" s="141">
        <f t="shared" si="1336"/>
        <v>35995.96</v>
      </c>
      <c r="AU843" s="99"/>
      <c r="AV843" s="122">
        <v>35995.96</v>
      </c>
      <c r="AW843" s="204">
        <v>35995.96</v>
      </c>
      <c r="AX843" s="560">
        <f t="shared" si="1337"/>
        <v>0</v>
      </c>
      <c r="AY843" s="674">
        <v>2073500</v>
      </c>
      <c r="AZ843" s="47">
        <v>1.8409999999999999E-2</v>
      </c>
      <c r="BA843" s="141">
        <f t="shared" si="1338"/>
        <v>38173.135000000002</v>
      </c>
      <c r="BB843" s="141"/>
      <c r="BC843" s="142">
        <v>38173.14</v>
      </c>
      <c r="BD843" s="204">
        <v>38173.14</v>
      </c>
      <c r="BE843" s="141">
        <f t="shared" si="1339"/>
        <v>-4.9999999973806553E-3</v>
      </c>
      <c r="BF843" s="397">
        <v>2100000</v>
      </c>
      <c r="BG843" s="47">
        <v>1.951E-2</v>
      </c>
      <c r="BH843" s="168">
        <f t="shared" si="1340"/>
        <v>40971</v>
      </c>
      <c r="BI843" s="56"/>
      <c r="BJ843" s="164">
        <v>40971</v>
      </c>
      <c r="BK843" s="165"/>
      <c r="BL843" s="168">
        <f t="shared" si="1341"/>
        <v>0</v>
      </c>
      <c r="BM843" s="397">
        <v>2100000</v>
      </c>
      <c r="BN843" s="63">
        <v>2.0799999999999999E-2</v>
      </c>
      <c r="BO843" s="168">
        <f t="shared" si="1342"/>
        <v>43680</v>
      </c>
      <c r="BP843" s="56"/>
      <c r="BQ843" s="164">
        <v>43680</v>
      </c>
      <c r="BR843" s="147"/>
      <c r="BS843" s="166">
        <f t="shared" si="1343"/>
        <v>0</v>
      </c>
      <c r="BT843" s="397">
        <v>2100000</v>
      </c>
      <c r="BU843" s="63">
        <v>2.213E-2</v>
      </c>
      <c r="BV843" s="168">
        <f t="shared" si="1344"/>
        <v>46473</v>
      </c>
      <c r="BW843" s="56"/>
      <c r="BX843" s="164">
        <v>46473</v>
      </c>
      <c r="BY843" s="147"/>
      <c r="BZ843" s="166">
        <f t="shared" si="1345"/>
        <v>0</v>
      </c>
      <c r="CA843" s="374">
        <v>2100000</v>
      </c>
      <c r="CB843" s="63">
        <v>2.3300000000000001E-2</v>
      </c>
      <c r="CC843" s="168">
        <f t="shared" si="1346"/>
        <v>48930</v>
      </c>
      <c r="CD843" s="166"/>
      <c r="CE843" s="164">
        <v>80032.490000000005</v>
      </c>
      <c r="CF843" s="165"/>
      <c r="CG843" s="208">
        <f t="shared" si="1347"/>
        <v>-31102.490000000005</v>
      </c>
      <c r="CH843" s="374">
        <v>2100000</v>
      </c>
      <c r="CI843" s="698">
        <v>2.1600000000000001E-2</v>
      </c>
      <c r="CJ843" s="585">
        <f t="shared" si="1348"/>
        <v>45360</v>
      </c>
      <c r="CK843" s="208"/>
      <c r="CL843" s="223"/>
      <c r="CM843" s="224"/>
      <c r="CN843" s="585">
        <f t="shared" si="1349"/>
        <v>45360</v>
      </c>
      <c r="CO843" s="219"/>
      <c r="CP843" s="220">
        <f t="shared" si="1350"/>
        <v>45360</v>
      </c>
      <c r="CQ843" s="458">
        <v>0</v>
      </c>
      <c r="CR843" s="51" t="s">
        <v>2001</v>
      </c>
      <c r="CS843" s="228"/>
    </row>
    <row r="844" spans="1:97" s="3" customFormat="1" ht="15" customHeight="1">
      <c r="A844" s="59" t="s">
        <v>2002</v>
      </c>
      <c r="B844" s="42" t="s">
        <v>2003</v>
      </c>
      <c r="C844" s="6" t="s">
        <v>1988</v>
      </c>
      <c r="D844" s="274" t="s">
        <v>1989</v>
      </c>
      <c r="E844" s="43">
        <v>420</v>
      </c>
      <c r="F844" s="52"/>
      <c r="G844" s="49" t="s">
        <v>2004</v>
      </c>
      <c r="H844" s="58">
        <v>1000841</v>
      </c>
      <c r="I844" s="673"/>
      <c r="J844" s="612">
        <v>3.0800000000000001E-2</v>
      </c>
      <c r="K844" s="168">
        <f t="shared" si="1328"/>
        <v>0</v>
      </c>
      <c r="L844" s="56"/>
      <c r="M844" s="73">
        <v>71598.77</v>
      </c>
      <c r="N844" s="147"/>
      <c r="O844" s="168">
        <v>0</v>
      </c>
      <c r="P844" s="674">
        <v>1896000</v>
      </c>
      <c r="Q844" s="56"/>
      <c r="R844" s="168">
        <f t="shared" si="1329"/>
        <v>0</v>
      </c>
      <c r="S844" s="56"/>
      <c r="T844" s="73"/>
      <c r="U844" s="147"/>
      <c r="V844" s="78"/>
      <c r="W844" s="674">
        <v>1896000</v>
      </c>
      <c r="X844" s="679">
        <v>1.4999999999999999E-2</v>
      </c>
      <c r="Y844" s="310">
        <f t="shared" si="1330"/>
        <v>28440</v>
      </c>
      <c r="Z844" s="99"/>
      <c r="AA844" s="73"/>
      <c r="AB844" s="143"/>
      <c r="AC844" s="141">
        <f t="shared" si="1331"/>
        <v>28440</v>
      </c>
      <c r="AD844" s="674">
        <v>1896000</v>
      </c>
      <c r="AE844" s="101">
        <v>1.575E-2</v>
      </c>
      <c r="AF844" s="141">
        <f t="shared" si="1332"/>
        <v>29862</v>
      </c>
      <c r="AG844" s="99"/>
      <c r="AH844" s="117">
        <v>29862</v>
      </c>
      <c r="AI844" s="685">
        <v>0</v>
      </c>
      <c r="AJ844" s="141">
        <f t="shared" si="1333"/>
        <v>0</v>
      </c>
      <c r="AK844" s="674">
        <v>1896000</v>
      </c>
      <c r="AL844" s="99">
        <v>1.6539999999999999E-2</v>
      </c>
      <c r="AM844" s="141">
        <f t="shared" si="1334"/>
        <v>31359.84</v>
      </c>
      <c r="AN844" s="102"/>
      <c r="AO844" s="117">
        <v>31359.84</v>
      </c>
      <c r="AP844" s="685">
        <v>0</v>
      </c>
      <c r="AQ844" s="560">
        <f t="shared" si="1335"/>
        <v>0</v>
      </c>
      <c r="AR844" s="674">
        <v>1896000</v>
      </c>
      <c r="AS844" s="99">
        <v>1.736E-2</v>
      </c>
      <c r="AT844" s="141">
        <f t="shared" si="1336"/>
        <v>32914.559999999998</v>
      </c>
      <c r="AU844" s="99"/>
      <c r="AV844" s="122">
        <v>32914.559999999998</v>
      </c>
      <c r="AW844" s="687">
        <v>32914.559999999998</v>
      </c>
      <c r="AX844" s="560">
        <f t="shared" si="1337"/>
        <v>0</v>
      </c>
      <c r="AY844" s="674">
        <v>1896000</v>
      </c>
      <c r="AZ844" s="47">
        <v>1.8409999999999999E-2</v>
      </c>
      <c r="BA844" s="141">
        <f t="shared" si="1338"/>
        <v>34905.360000000001</v>
      </c>
      <c r="BB844" s="141"/>
      <c r="BC844" s="142">
        <v>34905.360000000001</v>
      </c>
      <c r="BD844" s="687">
        <v>34905.360000000001</v>
      </c>
      <c r="BE844" s="141">
        <f t="shared" si="1339"/>
        <v>0</v>
      </c>
      <c r="BF844" s="397">
        <v>3000000</v>
      </c>
      <c r="BG844" s="47">
        <v>1.951E-2</v>
      </c>
      <c r="BH844" s="168">
        <f t="shared" si="1340"/>
        <v>58530</v>
      </c>
      <c r="BI844" s="56"/>
      <c r="BJ844" s="164">
        <v>58530</v>
      </c>
      <c r="BK844" s="165"/>
      <c r="BL844" s="168">
        <f t="shared" si="1341"/>
        <v>0</v>
      </c>
      <c r="BM844" s="397">
        <v>3000000</v>
      </c>
      <c r="BN844" s="63">
        <v>2.0799999999999999E-2</v>
      </c>
      <c r="BO844" s="168">
        <f t="shared" si="1342"/>
        <v>62400</v>
      </c>
      <c r="BP844" s="56"/>
      <c r="BQ844" s="164">
        <v>85152</v>
      </c>
      <c r="BR844" s="147"/>
      <c r="BS844" s="166">
        <f t="shared" si="1343"/>
        <v>-22752</v>
      </c>
      <c r="BT844" s="397">
        <v>3000000</v>
      </c>
      <c r="BU844" s="63">
        <v>2.213E-2</v>
      </c>
      <c r="BV844" s="168">
        <f t="shared" si="1344"/>
        <v>66390</v>
      </c>
      <c r="BW844" s="56"/>
      <c r="BX844" s="164">
        <v>66390</v>
      </c>
      <c r="BY844" s="147"/>
      <c r="BZ844" s="166">
        <f t="shared" si="1345"/>
        <v>0</v>
      </c>
      <c r="CA844" s="374">
        <v>3000000</v>
      </c>
      <c r="CB844" s="63">
        <v>2.3300000000000001E-2</v>
      </c>
      <c r="CC844" s="168">
        <f t="shared" si="1346"/>
        <v>69900</v>
      </c>
      <c r="CD844" s="166"/>
      <c r="CE844" s="164">
        <v>75588</v>
      </c>
      <c r="CF844" s="165"/>
      <c r="CG844" s="208">
        <f t="shared" si="1347"/>
        <v>-5688</v>
      </c>
      <c r="CH844" s="374">
        <v>3000000</v>
      </c>
      <c r="CI844" s="698">
        <v>2.1600000000000001E-2</v>
      </c>
      <c r="CJ844" s="585">
        <f t="shared" si="1348"/>
        <v>64800</v>
      </c>
      <c r="CK844" s="208"/>
      <c r="CL844" s="223"/>
      <c r="CM844" s="224"/>
      <c r="CN844" s="585">
        <f t="shared" si="1349"/>
        <v>64800</v>
      </c>
      <c r="CO844" s="219"/>
      <c r="CP844" s="220">
        <f t="shared" si="1350"/>
        <v>64800</v>
      </c>
      <c r="CQ844" s="458">
        <v>0</v>
      </c>
      <c r="CR844" s="51" t="s">
        <v>2005</v>
      </c>
      <c r="CS844" s="228"/>
    </row>
    <row r="845" spans="1:97" s="3" customFormat="1" ht="15" customHeight="1">
      <c r="A845" s="59" t="s">
        <v>2006</v>
      </c>
      <c r="B845" s="42" t="s">
        <v>2003</v>
      </c>
      <c r="C845" s="6" t="s">
        <v>1988</v>
      </c>
      <c r="D845" s="274" t="s">
        <v>1989</v>
      </c>
      <c r="E845" s="43">
        <v>421</v>
      </c>
      <c r="F845" s="52"/>
      <c r="G845" s="49" t="s">
        <v>2004</v>
      </c>
      <c r="H845" s="58">
        <v>1000842</v>
      </c>
      <c r="I845" s="673"/>
      <c r="J845" s="612">
        <v>3.0800000000000001E-2</v>
      </c>
      <c r="K845" s="168">
        <f t="shared" si="1328"/>
        <v>0</v>
      </c>
      <c r="L845" s="56"/>
      <c r="M845" s="73">
        <v>23045.279999999999</v>
      </c>
      <c r="N845" s="147"/>
      <c r="O845" s="168">
        <v>0</v>
      </c>
      <c r="P845" s="674">
        <v>1119000</v>
      </c>
      <c r="Q845" s="56"/>
      <c r="R845" s="168">
        <f t="shared" si="1329"/>
        <v>0</v>
      </c>
      <c r="S845" s="56"/>
      <c r="T845" s="73"/>
      <c r="U845" s="147"/>
      <c r="V845" s="78"/>
      <c r="W845" s="674">
        <v>1119000</v>
      </c>
      <c r="X845" s="679">
        <v>1.4999999999999999E-2</v>
      </c>
      <c r="Y845" s="310">
        <f t="shared" si="1330"/>
        <v>16785</v>
      </c>
      <c r="Z845" s="99"/>
      <c r="AA845" s="73">
        <v>16785</v>
      </c>
      <c r="AB845" s="143">
        <v>16785</v>
      </c>
      <c r="AC845" s="141">
        <f t="shared" si="1331"/>
        <v>0</v>
      </c>
      <c r="AD845" s="674">
        <v>1119000</v>
      </c>
      <c r="AE845" s="101">
        <v>1.575E-2</v>
      </c>
      <c r="AF845" s="141">
        <f t="shared" si="1332"/>
        <v>17624.25</v>
      </c>
      <c r="AG845" s="99"/>
      <c r="AH845" s="117">
        <v>17624.25</v>
      </c>
      <c r="AI845" s="685">
        <v>0</v>
      </c>
      <c r="AJ845" s="141">
        <f t="shared" si="1333"/>
        <v>0</v>
      </c>
      <c r="AK845" s="674">
        <v>1119000</v>
      </c>
      <c r="AL845" s="99">
        <v>1.6539999999999999E-2</v>
      </c>
      <c r="AM845" s="141">
        <f t="shared" si="1334"/>
        <v>18508.259999999998</v>
      </c>
      <c r="AN845" s="102"/>
      <c r="AO845" s="117">
        <v>18508.259999999998</v>
      </c>
      <c r="AP845" s="685">
        <v>0</v>
      </c>
      <c r="AQ845" s="560">
        <f t="shared" si="1335"/>
        <v>0</v>
      </c>
      <c r="AR845" s="674">
        <v>1119000</v>
      </c>
      <c r="AS845" s="99">
        <v>1.736E-2</v>
      </c>
      <c r="AT845" s="141">
        <f t="shared" si="1336"/>
        <v>19425.84</v>
      </c>
      <c r="AU845" s="99"/>
      <c r="AV845" s="122">
        <v>19425.84</v>
      </c>
      <c r="AW845" s="687">
        <v>19425.84</v>
      </c>
      <c r="AX845" s="560">
        <f t="shared" si="1337"/>
        <v>0</v>
      </c>
      <c r="AY845" s="674">
        <v>1119000</v>
      </c>
      <c r="AZ845" s="47">
        <v>1.8409999999999999E-2</v>
      </c>
      <c r="BA845" s="141">
        <f t="shared" si="1338"/>
        <v>20600.79</v>
      </c>
      <c r="BB845" s="141"/>
      <c r="BC845" s="142">
        <v>20600.79</v>
      </c>
      <c r="BD845" s="687">
        <v>20600.79</v>
      </c>
      <c r="BE845" s="141">
        <f t="shared" si="1339"/>
        <v>0</v>
      </c>
      <c r="BF845" s="379">
        <v>500000</v>
      </c>
      <c r="BG845" s="47">
        <v>1.951E-2</v>
      </c>
      <c r="BH845" s="168">
        <f t="shared" si="1340"/>
        <v>9755</v>
      </c>
      <c r="BI845" s="56"/>
      <c r="BJ845" s="164">
        <v>9755</v>
      </c>
      <c r="BK845" s="165"/>
      <c r="BL845" s="168">
        <f t="shared" si="1341"/>
        <v>0</v>
      </c>
      <c r="BM845" s="379">
        <v>500000</v>
      </c>
      <c r="BN845" s="63">
        <v>2.0799999999999999E-2</v>
      </c>
      <c r="BO845" s="168">
        <f t="shared" si="1342"/>
        <v>10400</v>
      </c>
      <c r="BP845" s="56"/>
      <c r="BQ845" s="164">
        <v>10400</v>
      </c>
      <c r="BR845" s="147"/>
      <c r="BS845" s="166">
        <f t="shared" si="1343"/>
        <v>0</v>
      </c>
      <c r="BT845" s="379">
        <v>500000</v>
      </c>
      <c r="BU845" s="63">
        <v>2.213E-2</v>
      </c>
      <c r="BV845" s="168">
        <f t="shared" si="1344"/>
        <v>11065</v>
      </c>
      <c r="BW845" s="56"/>
      <c r="BX845" s="164">
        <v>11065</v>
      </c>
      <c r="BY845" s="147"/>
      <c r="BZ845" s="166">
        <f t="shared" si="1345"/>
        <v>0</v>
      </c>
      <c r="CA845" s="376">
        <v>500000</v>
      </c>
      <c r="CB845" s="63">
        <v>2.3300000000000001E-2</v>
      </c>
      <c r="CC845" s="168">
        <f t="shared" si="1346"/>
        <v>11650</v>
      </c>
      <c r="CD845" s="166"/>
      <c r="CE845" s="164">
        <v>11650</v>
      </c>
      <c r="CF845" s="165"/>
      <c r="CG845" s="168">
        <f t="shared" si="1347"/>
        <v>0</v>
      </c>
      <c r="CH845" s="376">
        <v>500000</v>
      </c>
      <c r="CI845" s="698">
        <v>2.1600000000000001E-2</v>
      </c>
      <c r="CJ845" s="585">
        <f t="shared" si="1348"/>
        <v>10800</v>
      </c>
      <c r="CK845" s="168"/>
      <c r="CL845" s="164"/>
      <c r="CM845" s="167"/>
      <c r="CN845" s="585">
        <f t="shared" si="1349"/>
        <v>10800</v>
      </c>
      <c r="CO845" s="219"/>
      <c r="CP845" s="220">
        <f t="shared" si="1350"/>
        <v>10800</v>
      </c>
      <c r="CQ845" s="458"/>
      <c r="CR845" s="51" t="s">
        <v>1990</v>
      </c>
      <c r="CS845" s="228"/>
    </row>
    <row r="846" spans="1:97" s="3" customFormat="1" ht="15" customHeight="1">
      <c r="A846" s="59" t="s">
        <v>2007</v>
      </c>
      <c r="B846" s="42" t="s">
        <v>1064</v>
      </c>
      <c r="C846" s="6" t="s">
        <v>1988</v>
      </c>
      <c r="D846" s="274" t="s">
        <v>1989</v>
      </c>
      <c r="E846" s="43">
        <v>474</v>
      </c>
      <c r="F846" s="52"/>
      <c r="G846" s="49" t="s">
        <v>455</v>
      </c>
      <c r="H846" s="58"/>
      <c r="I846" s="673"/>
      <c r="J846" s="612"/>
      <c r="K846" s="168"/>
      <c r="L846" s="56"/>
      <c r="M846" s="73"/>
      <c r="N846" s="147"/>
      <c r="O846" s="168"/>
      <c r="P846" s="674"/>
      <c r="Q846" s="56"/>
      <c r="R846" s="168"/>
      <c r="S846" s="56"/>
      <c r="T846" s="73"/>
      <c r="U846" s="147"/>
      <c r="V846" s="78"/>
      <c r="W846" s="674"/>
      <c r="X846" s="679"/>
      <c r="Y846" s="310"/>
      <c r="Z846" s="99"/>
      <c r="AA846" s="73"/>
      <c r="AB846" s="143"/>
      <c r="AC846" s="141"/>
      <c r="AD846" s="674"/>
      <c r="AE846" s="101"/>
      <c r="AF846" s="141"/>
      <c r="AG846" s="99"/>
      <c r="AH846" s="117"/>
      <c r="AI846" s="685"/>
      <c r="AJ846" s="141"/>
      <c r="AK846" s="674"/>
      <c r="AL846" s="99"/>
      <c r="AM846" s="141"/>
      <c r="AN846" s="102"/>
      <c r="AO846" s="117"/>
      <c r="AP846" s="685"/>
      <c r="AQ846" s="560"/>
      <c r="AR846" s="674"/>
      <c r="AS846" s="99"/>
      <c r="AT846" s="141"/>
      <c r="AU846" s="99"/>
      <c r="AV846" s="122"/>
      <c r="AW846" s="687"/>
      <c r="AX846" s="560"/>
      <c r="AY846" s="674"/>
      <c r="AZ846" s="47"/>
      <c r="BA846" s="141"/>
      <c r="BB846" s="141"/>
      <c r="BC846" s="142"/>
      <c r="BD846" s="687"/>
      <c r="BE846" s="141"/>
      <c r="BF846" s="379"/>
      <c r="BG846" s="47"/>
      <c r="BH846" s="168"/>
      <c r="BI846" s="56"/>
      <c r="BJ846" s="164"/>
      <c r="BK846" s="165"/>
      <c r="BL846" s="168"/>
      <c r="BM846" s="379"/>
      <c r="BN846" s="63"/>
      <c r="BO846" s="168"/>
      <c r="BP846" s="56"/>
      <c r="BQ846" s="164"/>
      <c r="BR846" s="147"/>
      <c r="BS846" s="166"/>
      <c r="BT846" s="379"/>
      <c r="BU846" s="63"/>
      <c r="BV846" s="168"/>
      <c r="BW846" s="56"/>
      <c r="BX846" s="164"/>
      <c r="BY846" s="147"/>
      <c r="BZ846" s="166"/>
      <c r="CA846" s="376"/>
      <c r="CB846" s="63"/>
      <c r="CC846" s="168"/>
      <c r="CD846" s="166"/>
      <c r="CE846" s="164"/>
      <c r="CF846" s="165"/>
      <c r="CG846" s="168"/>
      <c r="CH846" s="376"/>
      <c r="CI846" s="698">
        <v>2.1600000000000001E-2</v>
      </c>
      <c r="CJ846" s="585">
        <f t="shared" si="1348"/>
        <v>0</v>
      </c>
      <c r="CK846" s="168"/>
      <c r="CL846" s="164"/>
      <c r="CM846" s="167"/>
      <c r="CN846" s="585">
        <f t="shared" si="1349"/>
        <v>0</v>
      </c>
      <c r="CO846" s="219"/>
      <c r="CP846" s="220">
        <f t="shared" si="1350"/>
        <v>0</v>
      </c>
      <c r="CQ846" s="458"/>
      <c r="CR846" s="51"/>
      <c r="CS846" s="227" t="s">
        <v>42</v>
      </c>
    </row>
    <row r="847" spans="1:97" s="3" customFormat="1" ht="15" customHeight="1">
      <c r="A847" s="59" t="s">
        <v>2008</v>
      </c>
      <c r="B847" s="6" t="s">
        <v>2009</v>
      </c>
      <c r="C847" s="6" t="s">
        <v>1988</v>
      </c>
      <c r="D847" s="274" t="s">
        <v>1989</v>
      </c>
      <c r="E847" s="43">
        <v>484</v>
      </c>
      <c r="F847" s="52"/>
      <c r="G847" s="41" t="s">
        <v>41</v>
      </c>
      <c r="H847" s="58">
        <v>1001848</v>
      </c>
      <c r="I847" s="673"/>
      <c r="J847" s="612">
        <v>3.0800000000000001E-2</v>
      </c>
      <c r="K847" s="168">
        <f t="shared" ref="K847:K849" si="1351">I847*J847</f>
        <v>0</v>
      </c>
      <c r="L847" s="56"/>
      <c r="M847" s="73">
        <v>1310.3800000000001</v>
      </c>
      <c r="N847" s="147"/>
      <c r="O847" s="168">
        <v>0</v>
      </c>
      <c r="P847" s="674">
        <v>91000</v>
      </c>
      <c r="Q847" s="56"/>
      <c r="R847" s="168">
        <f t="shared" ref="R847:R849" si="1352">P847*Q847</f>
        <v>0</v>
      </c>
      <c r="S847" s="56"/>
      <c r="T847" s="73"/>
      <c r="U847" s="147"/>
      <c r="V847" s="78"/>
      <c r="W847" s="674">
        <v>91000</v>
      </c>
      <c r="X847" s="679"/>
      <c r="Y847" s="310">
        <v>684</v>
      </c>
      <c r="Z847" s="99"/>
      <c r="AA847" s="73">
        <v>819</v>
      </c>
      <c r="AB847" s="204">
        <v>819</v>
      </c>
      <c r="AC847" s="141">
        <f t="shared" ref="AC847:AC849" si="1353">Y847-Z847-AA847</f>
        <v>-135</v>
      </c>
      <c r="AD847" s="674">
        <v>91000</v>
      </c>
      <c r="AE847" s="101"/>
      <c r="AF847" s="141">
        <v>718.2</v>
      </c>
      <c r="AG847" s="99"/>
      <c r="AH847" s="117">
        <v>859.95</v>
      </c>
      <c r="AI847" s="143">
        <v>859.95</v>
      </c>
      <c r="AJ847" s="141">
        <f t="shared" ref="AJ847:AJ849" si="1354">AF847-AG847-AH847</f>
        <v>-141.75</v>
      </c>
      <c r="AK847" s="674">
        <v>91000</v>
      </c>
      <c r="AL847" s="99"/>
      <c r="AM847" s="141">
        <v>753.92</v>
      </c>
      <c r="AN847" s="102"/>
      <c r="AO847" s="117">
        <v>1505.14</v>
      </c>
      <c r="AP847" s="484">
        <v>1561.25</v>
      </c>
      <c r="AQ847" s="560">
        <f t="shared" ref="AQ847:AQ849" si="1355">AM847-AN847-AO847</f>
        <v>-751.22000000000014</v>
      </c>
      <c r="AR847" s="674">
        <v>91000</v>
      </c>
      <c r="AS847" s="99"/>
      <c r="AT847" s="141">
        <v>791.92</v>
      </c>
      <c r="AU847" s="99"/>
      <c r="AV847" s="122">
        <v>1579.76</v>
      </c>
      <c r="AW847" s="204">
        <v>1579.76</v>
      </c>
      <c r="AX847" s="560">
        <f t="shared" ref="AX847:AX849" si="1356">AT847-AU847-AV847</f>
        <v>-787.84</v>
      </c>
      <c r="AY847" s="674">
        <v>91000</v>
      </c>
      <c r="AZ847" s="47">
        <v>1.1039999999999999E-2</v>
      </c>
      <c r="BA847" s="141">
        <f t="shared" ref="BA847:BA849" si="1357">AY847*AZ847</f>
        <v>1004.64</v>
      </c>
      <c r="BB847" s="141">
        <f>AZ847*15000</f>
        <v>165.6</v>
      </c>
      <c r="BC847" s="142">
        <v>839.04</v>
      </c>
      <c r="BD847" s="687">
        <v>839.04</v>
      </c>
      <c r="BE847" s="141">
        <f t="shared" ref="BE847:BE849" si="1358">BA847-BB847-BC847</f>
        <v>0</v>
      </c>
      <c r="BF847" s="379">
        <v>70000</v>
      </c>
      <c r="BG847" s="47">
        <v>1.171E-2</v>
      </c>
      <c r="BH847" s="168">
        <f t="shared" ref="BH847:BH849" si="1359">BF847*BG847</f>
        <v>819.7</v>
      </c>
      <c r="BI847" s="56">
        <f>BG847*15000</f>
        <v>175.65</v>
      </c>
      <c r="BJ847" s="164">
        <v>644.02</v>
      </c>
      <c r="BK847" s="165"/>
      <c r="BL847" s="168">
        <f t="shared" ref="BL847:BL849" si="1360">BH847-BI847-BJ847</f>
        <v>3.0000000000086402E-2</v>
      </c>
      <c r="BM847" s="379">
        <v>70000</v>
      </c>
      <c r="BN847" s="63">
        <v>1.248E-2</v>
      </c>
      <c r="BO847" s="168">
        <f t="shared" ref="BO847:BO849" si="1361">BM847*BN847</f>
        <v>873.6</v>
      </c>
      <c r="BP847" s="56">
        <f>BN847*15000</f>
        <v>187.2</v>
      </c>
      <c r="BQ847" s="164">
        <v>686.4</v>
      </c>
      <c r="BR847" s="147"/>
      <c r="BS847" s="166">
        <f t="shared" ref="BS847:BS849" si="1362">BO847-BP847-BQ847</f>
        <v>0</v>
      </c>
      <c r="BT847" s="379">
        <v>70000</v>
      </c>
      <c r="BU847" s="63">
        <v>1.328E-2</v>
      </c>
      <c r="BV847" s="168">
        <f t="shared" ref="BV847:BV849" si="1363">BT847*BU847</f>
        <v>929.6</v>
      </c>
      <c r="BW847" s="56">
        <f>BU847*15000</f>
        <v>199.2</v>
      </c>
      <c r="BX847" s="164">
        <v>730.4</v>
      </c>
      <c r="BY847" s="147"/>
      <c r="BZ847" s="166">
        <f t="shared" ref="BZ847:BZ849" si="1364">BV847-BW847-BX847</f>
        <v>0</v>
      </c>
      <c r="CA847" s="376">
        <v>70000</v>
      </c>
      <c r="CB847" s="63">
        <v>1.3979999999999999E-2</v>
      </c>
      <c r="CC847" s="168">
        <f t="shared" ref="CC847:CC849" si="1365">CA847*CB847</f>
        <v>978.59999999999991</v>
      </c>
      <c r="CD847" s="166">
        <f>CB847*15000</f>
        <v>209.7</v>
      </c>
      <c r="CE847" s="164">
        <v>768.9</v>
      </c>
      <c r="CF847" s="165"/>
      <c r="CG847" s="168">
        <f t="shared" ref="CG847:CG849" si="1366">CC847-CD847-CE847</f>
        <v>0</v>
      </c>
      <c r="CH847" s="376">
        <v>70000</v>
      </c>
      <c r="CI847" s="698">
        <v>1.0800000000000001E-2</v>
      </c>
      <c r="CJ847" s="585">
        <f t="shared" si="1348"/>
        <v>756</v>
      </c>
      <c r="CK847" s="166">
        <f>CI847*15000</f>
        <v>162</v>
      </c>
      <c r="CL847" s="164"/>
      <c r="CM847" s="167"/>
      <c r="CN847" s="585">
        <f t="shared" si="1349"/>
        <v>594</v>
      </c>
      <c r="CO847" s="219"/>
      <c r="CP847" s="220">
        <f t="shared" si="1350"/>
        <v>-1221.7800000000002</v>
      </c>
      <c r="CQ847" s="458">
        <v>0</v>
      </c>
      <c r="CR847" s="51" t="s">
        <v>2010</v>
      </c>
      <c r="CS847" s="228"/>
    </row>
    <row r="848" spans="1:97" s="3" customFormat="1" ht="15" customHeight="1">
      <c r="A848" s="59" t="s">
        <v>2011</v>
      </c>
      <c r="B848" s="6" t="s">
        <v>2012</v>
      </c>
      <c r="C848" s="6" t="s">
        <v>1988</v>
      </c>
      <c r="D848" s="274" t="s">
        <v>1989</v>
      </c>
      <c r="E848" s="43">
        <v>485</v>
      </c>
      <c r="F848" s="48"/>
      <c r="G848" s="49" t="s">
        <v>45</v>
      </c>
      <c r="H848" s="58">
        <v>1001849</v>
      </c>
      <c r="I848" s="357"/>
      <c r="J848" s="612">
        <v>3.0800000000000001E-2</v>
      </c>
      <c r="K848" s="168">
        <f t="shared" si="1351"/>
        <v>0</v>
      </c>
      <c r="L848" s="56"/>
      <c r="M848" s="73"/>
      <c r="N848" s="147"/>
      <c r="O848" s="168"/>
      <c r="P848" s="353">
        <v>13000</v>
      </c>
      <c r="Q848" s="56"/>
      <c r="R848" s="168">
        <f t="shared" si="1352"/>
        <v>0</v>
      </c>
      <c r="S848" s="56"/>
      <c r="T848" s="73"/>
      <c r="U848" s="147"/>
      <c r="V848" s="78"/>
      <c r="W848" s="353">
        <v>13000</v>
      </c>
      <c r="X848" s="679">
        <v>1.4999999999999999E-2</v>
      </c>
      <c r="Y848" s="310">
        <f t="shared" ref="Y848:Y849" si="1367">W848*X848</f>
        <v>195</v>
      </c>
      <c r="Z848" s="141">
        <f>W848*X848</f>
        <v>195</v>
      </c>
      <c r="AA848" s="73"/>
      <c r="AB848" s="143"/>
      <c r="AC848" s="141">
        <f t="shared" si="1353"/>
        <v>0</v>
      </c>
      <c r="AD848" s="353">
        <v>13000</v>
      </c>
      <c r="AE848" s="101">
        <v>1.575E-2</v>
      </c>
      <c r="AF848" s="141">
        <f t="shared" ref="AF848:AF849" si="1368">AD848*AE848</f>
        <v>204.75</v>
      </c>
      <c r="AG848" s="99">
        <f>AD848*AE848</f>
        <v>204.75</v>
      </c>
      <c r="AH848" s="117"/>
      <c r="AI848" s="143"/>
      <c r="AJ848" s="141">
        <f t="shared" si="1354"/>
        <v>0</v>
      </c>
      <c r="AK848" s="353">
        <v>13000</v>
      </c>
      <c r="AL848" s="99">
        <v>1.6539999999999999E-2</v>
      </c>
      <c r="AM848" s="141">
        <f t="shared" ref="AM848:AM849" si="1369">AK848*AL848</f>
        <v>215.01999999999998</v>
      </c>
      <c r="AN848" s="102">
        <f>AK848*AL848</f>
        <v>215.01999999999998</v>
      </c>
      <c r="AO848" s="117"/>
      <c r="AP848" s="143"/>
      <c r="AQ848" s="560">
        <f t="shared" si="1355"/>
        <v>0</v>
      </c>
      <c r="AR848" s="353">
        <v>13000</v>
      </c>
      <c r="AS848" s="99">
        <v>1.736E-2</v>
      </c>
      <c r="AT848" s="141">
        <f t="shared" ref="AT848:AT849" si="1370">AR848*AS848</f>
        <v>225.68</v>
      </c>
      <c r="AU848" s="99">
        <f>AR848*AS848</f>
        <v>225.68</v>
      </c>
      <c r="AV848" s="122"/>
      <c r="AW848" s="687"/>
      <c r="AX848" s="560">
        <f t="shared" si="1356"/>
        <v>0</v>
      </c>
      <c r="AY848" s="353">
        <v>13000</v>
      </c>
      <c r="AZ848" s="47">
        <v>1.1039999999999999E-2</v>
      </c>
      <c r="BA848" s="141">
        <f t="shared" si="1357"/>
        <v>143.51999999999998</v>
      </c>
      <c r="BB848" s="141">
        <f>AZ848*13000</f>
        <v>143.51999999999998</v>
      </c>
      <c r="BC848" s="142"/>
      <c r="BD848" s="687"/>
      <c r="BE848" s="141">
        <f t="shared" si="1358"/>
        <v>0</v>
      </c>
      <c r="BF848" s="353">
        <v>2000</v>
      </c>
      <c r="BG848" s="47">
        <v>1.171E-2</v>
      </c>
      <c r="BH848" s="168">
        <f t="shared" si="1359"/>
        <v>23.419999999999998</v>
      </c>
      <c r="BI848" s="56">
        <f>BF848*BG848</f>
        <v>23.419999999999998</v>
      </c>
      <c r="BJ848" s="164"/>
      <c r="BK848" s="165"/>
      <c r="BL848" s="168">
        <f t="shared" si="1360"/>
        <v>0</v>
      </c>
      <c r="BM848" s="353">
        <v>2000</v>
      </c>
      <c r="BN848" s="63">
        <v>1.248E-2</v>
      </c>
      <c r="BO848" s="168">
        <f t="shared" si="1361"/>
        <v>24.96</v>
      </c>
      <c r="BP848" s="56">
        <f>BM848*BN848</f>
        <v>24.96</v>
      </c>
      <c r="BQ848" s="164">
        <v>0</v>
      </c>
      <c r="BR848" s="147"/>
      <c r="BS848" s="166">
        <f t="shared" si="1362"/>
        <v>0</v>
      </c>
      <c r="BT848" s="353">
        <v>2000</v>
      </c>
      <c r="BU848" s="63">
        <v>1.328E-2</v>
      </c>
      <c r="BV848" s="168">
        <f t="shared" si="1363"/>
        <v>26.56</v>
      </c>
      <c r="BW848" s="56">
        <f>BT848*BU848</f>
        <v>26.56</v>
      </c>
      <c r="BX848" s="164">
        <v>0</v>
      </c>
      <c r="BY848" s="147"/>
      <c r="BZ848" s="166">
        <f t="shared" si="1364"/>
        <v>0</v>
      </c>
      <c r="CA848" s="255">
        <v>2000</v>
      </c>
      <c r="CB848" s="63">
        <v>1.3979999999999999E-2</v>
      </c>
      <c r="CC848" s="168">
        <f t="shared" si="1365"/>
        <v>27.959999999999997</v>
      </c>
      <c r="CD848" s="166">
        <f>CB848*2000</f>
        <v>27.959999999999997</v>
      </c>
      <c r="CE848" s="164">
        <v>0</v>
      </c>
      <c r="CF848" s="165"/>
      <c r="CG848" s="168">
        <f t="shared" si="1366"/>
        <v>0</v>
      </c>
      <c r="CH848" s="255">
        <v>2000</v>
      </c>
      <c r="CI848" s="698">
        <v>1.0800000000000001E-2</v>
      </c>
      <c r="CJ848" s="585">
        <f t="shared" si="1348"/>
        <v>21.6</v>
      </c>
      <c r="CK848" s="166">
        <f>CI848*2000</f>
        <v>21.6</v>
      </c>
      <c r="CL848" s="164"/>
      <c r="CM848" s="167"/>
      <c r="CN848" s="585">
        <f t="shared" si="1349"/>
        <v>0</v>
      </c>
      <c r="CO848" s="219"/>
      <c r="CP848" s="220">
        <f t="shared" si="1350"/>
        <v>0</v>
      </c>
      <c r="CQ848" s="458"/>
      <c r="CR848" s="56" t="s">
        <v>2013</v>
      </c>
    </row>
    <row r="849" spans="1:104" s="2" customFormat="1" ht="15" customHeight="1">
      <c r="A849" s="41" t="s">
        <v>2014</v>
      </c>
      <c r="B849" s="6" t="s">
        <v>2015</v>
      </c>
      <c r="C849" s="6" t="s">
        <v>1988</v>
      </c>
      <c r="D849" s="41" t="s">
        <v>1989</v>
      </c>
      <c r="E849" s="43">
        <v>587</v>
      </c>
      <c r="F849" s="52"/>
      <c r="G849" s="49" t="s">
        <v>1994</v>
      </c>
      <c r="H849" s="191">
        <v>1006861</v>
      </c>
      <c r="I849" s="673"/>
      <c r="J849" s="403">
        <v>3.0800000000000001E-2</v>
      </c>
      <c r="K849" s="72">
        <f t="shared" si="1351"/>
        <v>0</v>
      </c>
      <c r="L849" s="6"/>
      <c r="M849" s="117">
        <v>36136</v>
      </c>
      <c r="N849" s="77"/>
      <c r="O849" s="72">
        <v>0</v>
      </c>
      <c r="P849" s="674">
        <v>5931000</v>
      </c>
      <c r="Q849" s="6"/>
      <c r="R849" s="72">
        <f t="shared" si="1352"/>
        <v>0</v>
      </c>
      <c r="S849" s="6"/>
      <c r="T849" s="117"/>
      <c r="U849" s="77"/>
      <c r="V849" s="42"/>
      <c r="W849" s="674">
        <v>5931000</v>
      </c>
      <c r="X849" s="679">
        <v>1.4999999999999999E-2</v>
      </c>
      <c r="Y849" s="310">
        <f t="shared" si="1367"/>
        <v>88965</v>
      </c>
      <c r="Z849" s="99"/>
      <c r="AA849" s="117">
        <v>88965</v>
      </c>
      <c r="AB849" s="100">
        <v>88965</v>
      </c>
      <c r="AC849" s="141">
        <f t="shared" si="1353"/>
        <v>0</v>
      </c>
      <c r="AD849" s="674">
        <v>5931000</v>
      </c>
      <c r="AE849" s="101">
        <v>1.575E-2</v>
      </c>
      <c r="AF849" s="141">
        <f t="shared" si="1368"/>
        <v>93413.25</v>
      </c>
      <c r="AG849" s="99"/>
      <c r="AH849" s="117">
        <v>93413.25</v>
      </c>
      <c r="AI849" s="100">
        <v>0</v>
      </c>
      <c r="AJ849" s="141">
        <f t="shared" si="1354"/>
        <v>0</v>
      </c>
      <c r="AK849" s="674">
        <v>5931000</v>
      </c>
      <c r="AL849" s="99">
        <v>1.6539999999999999E-2</v>
      </c>
      <c r="AM849" s="141">
        <f t="shared" si="1369"/>
        <v>98098.739999999991</v>
      </c>
      <c r="AN849" s="102"/>
      <c r="AO849" s="117">
        <v>98098.74</v>
      </c>
      <c r="AP849" s="100">
        <v>0</v>
      </c>
      <c r="AQ849" s="560">
        <f t="shared" si="1355"/>
        <v>0</v>
      </c>
      <c r="AR849" s="674">
        <v>5931000</v>
      </c>
      <c r="AS849" s="99">
        <v>1.736E-2</v>
      </c>
      <c r="AT849" s="141">
        <f t="shared" si="1370"/>
        <v>102962.16</v>
      </c>
      <c r="AU849" s="99"/>
      <c r="AV849" s="122">
        <v>102962.16</v>
      </c>
      <c r="AW849" s="414">
        <v>102962.16</v>
      </c>
      <c r="AX849" s="560">
        <f t="shared" si="1356"/>
        <v>0</v>
      </c>
      <c r="AY849" s="674">
        <v>5931000</v>
      </c>
      <c r="AZ849" s="51">
        <v>1.8409999999999999E-2</v>
      </c>
      <c r="BA849" s="141">
        <f t="shared" si="1357"/>
        <v>109189.70999999999</v>
      </c>
      <c r="BB849" s="141"/>
      <c r="BC849" s="142">
        <v>109189.71</v>
      </c>
      <c r="BD849" s="414">
        <v>109189.71</v>
      </c>
      <c r="BE849" s="141">
        <f t="shared" si="1358"/>
        <v>0</v>
      </c>
      <c r="BF849" s="380">
        <v>4000000</v>
      </c>
      <c r="BG849" s="51">
        <v>1.951E-2</v>
      </c>
      <c r="BH849" s="72">
        <f t="shared" si="1359"/>
        <v>78040</v>
      </c>
      <c r="BI849" s="6"/>
      <c r="BJ849" s="164">
        <v>78040</v>
      </c>
      <c r="BK849" s="167"/>
      <c r="BL849" s="72">
        <f t="shared" si="1360"/>
        <v>0</v>
      </c>
      <c r="BM849" s="380">
        <v>4000000</v>
      </c>
      <c r="BN849" s="52">
        <v>2.0799999999999999E-2</v>
      </c>
      <c r="BO849" s="72">
        <f t="shared" si="1361"/>
        <v>83200</v>
      </c>
      <c r="BP849" s="6"/>
      <c r="BQ849" s="164">
        <v>83200</v>
      </c>
      <c r="BR849" s="77"/>
      <c r="BS849" s="75">
        <f t="shared" si="1362"/>
        <v>0</v>
      </c>
      <c r="BT849" s="380">
        <v>4000000</v>
      </c>
      <c r="BU849" s="52">
        <v>2.213E-2</v>
      </c>
      <c r="BV849" s="72">
        <f t="shared" si="1363"/>
        <v>88520</v>
      </c>
      <c r="BW849" s="6"/>
      <c r="BX849" s="164">
        <v>88520</v>
      </c>
      <c r="BY849" s="77"/>
      <c r="BZ849" s="75">
        <f t="shared" si="1364"/>
        <v>0</v>
      </c>
      <c r="CA849" s="374">
        <v>4000000</v>
      </c>
      <c r="CB849" s="52">
        <v>2.3300000000000001E-2</v>
      </c>
      <c r="CC849" s="72">
        <f t="shared" si="1365"/>
        <v>93200</v>
      </c>
      <c r="CD849" s="75"/>
      <c r="CE849" s="164">
        <v>93200</v>
      </c>
      <c r="CF849" s="167"/>
      <c r="CG849" s="72">
        <f t="shared" si="1366"/>
        <v>0</v>
      </c>
      <c r="CH849" s="374">
        <v>4000000</v>
      </c>
      <c r="CI849" s="698">
        <v>2.1600000000000001E-2</v>
      </c>
      <c r="CJ849" s="585">
        <f t="shared" si="1348"/>
        <v>86400</v>
      </c>
      <c r="CK849" s="72"/>
      <c r="CL849" s="164"/>
      <c r="CM849" s="167"/>
      <c r="CN849" s="585">
        <f t="shared" si="1349"/>
        <v>86400</v>
      </c>
      <c r="CO849" s="219"/>
      <c r="CP849" s="220">
        <f t="shared" si="1350"/>
        <v>86400</v>
      </c>
      <c r="CQ849" s="357"/>
      <c r="CR849" s="6" t="s">
        <v>1990</v>
      </c>
      <c r="CS849" s="227" t="s">
        <v>42</v>
      </c>
    </row>
    <row r="850" spans="1:104" s="2" customFormat="1" ht="15" customHeight="1">
      <c r="A850" s="41" t="s">
        <v>2016</v>
      </c>
      <c r="B850" s="6" t="s">
        <v>2017</v>
      </c>
      <c r="C850" s="6" t="s">
        <v>1988</v>
      </c>
      <c r="D850" s="41" t="s">
        <v>1989</v>
      </c>
      <c r="E850" s="43">
        <v>687</v>
      </c>
      <c r="F850" s="52"/>
      <c r="G850" s="49" t="s">
        <v>1994</v>
      </c>
      <c r="H850" s="191"/>
      <c r="I850" s="673"/>
      <c r="J850" s="403"/>
      <c r="K850" s="72"/>
      <c r="L850" s="6"/>
      <c r="M850" s="117"/>
      <c r="N850" s="77"/>
      <c r="O850" s="72"/>
      <c r="P850" s="674"/>
      <c r="Q850" s="6"/>
      <c r="R850" s="72"/>
      <c r="S850" s="6"/>
      <c r="T850" s="117"/>
      <c r="U850" s="77"/>
      <c r="V850" s="42"/>
      <c r="W850" s="674"/>
      <c r="X850" s="679"/>
      <c r="Y850" s="310"/>
      <c r="Z850" s="99"/>
      <c r="AA850" s="117"/>
      <c r="AB850" s="100"/>
      <c r="AC850" s="141"/>
      <c r="AD850" s="674"/>
      <c r="AE850" s="101"/>
      <c r="AF850" s="141"/>
      <c r="AG850" s="99"/>
      <c r="AH850" s="117"/>
      <c r="AI850" s="100"/>
      <c r="AJ850" s="141"/>
      <c r="AK850" s="674"/>
      <c r="AL850" s="99"/>
      <c r="AM850" s="141"/>
      <c r="AN850" s="102"/>
      <c r="AO850" s="117"/>
      <c r="AP850" s="100"/>
      <c r="AQ850" s="560"/>
      <c r="AR850" s="674"/>
      <c r="AS850" s="99"/>
      <c r="AT850" s="141"/>
      <c r="AU850" s="99"/>
      <c r="AV850" s="122"/>
      <c r="AW850" s="414"/>
      <c r="AX850" s="560"/>
      <c r="AY850" s="674"/>
      <c r="AZ850" s="51"/>
      <c r="BA850" s="141"/>
      <c r="BB850" s="141"/>
      <c r="BC850" s="142"/>
      <c r="BD850" s="414"/>
      <c r="BE850" s="141"/>
      <c r="BF850" s="380"/>
      <c r="BG850" s="51"/>
      <c r="BH850" s="72"/>
      <c r="BI850" s="6"/>
      <c r="BJ850" s="164"/>
      <c r="BK850" s="167"/>
      <c r="BL850" s="72"/>
      <c r="BM850" s="380"/>
      <c r="BN850" s="52"/>
      <c r="BO850" s="72"/>
      <c r="BP850" s="6"/>
      <c r="BQ850" s="164"/>
      <c r="BR850" s="77"/>
      <c r="BS850" s="75"/>
      <c r="BT850" s="380"/>
      <c r="BU850" s="52"/>
      <c r="BV850" s="72"/>
      <c r="BW850" s="6"/>
      <c r="BX850" s="164"/>
      <c r="BY850" s="77"/>
      <c r="BZ850" s="75"/>
      <c r="CA850" s="374"/>
      <c r="CB850" s="52"/>
      <c r="CC850" s="72"/>
      <c r="CD850" s="75"/>
      <c r="CE850" s="164"/>
      <c r="CF850" s="167"/>
      <c r="CG850" s="72"/>
      <c r="CH850" s="374"/>
      <c r="CI850" s="698">
        <v>2.1600000000000001E-2</v>
      </c>
      <c r="CJ850" s="585">
        <f t="shared" si="1348"/>
        <v>0</v>
      </c>
      <c r="CK850" s="72"/>
      <c r="CL850" s="164"/>
      <c r="CM850" s="167"/>
      <c r="CN850" s="585">
        <f t="shared" si="1349"/>
        <v>0</v>
      </c>
      <c r="CO850" s="219"/>
      <c r="CP850" s="220">
        <f t="shared" si="1350"/>
        <v>0</v>
      </c>
      <c r="CQ850" s="357"/>
      <c r="CR850" s="6"/>
      <c r="CS850" s="227" t="s">
        <v>42</v>
      </c>
    </row>
    <row r="851" spans="1:104" s="3" customFormat="1" ht="15" customHeight="1">
      <c r="A851" s="59" t="s">
        <v>2018</v>
      </c>
      <c r="B851" s="6" t="s">
        <v>2019</v>
      </c>
      <c r="C851" s="6" t="s">
        <v>1988</v>
      </c>
      <c r="D851" s="274" t="s">
        <v>1989</v>
      </c>
      <c r="E851" s="43">
        <v>745</v>
      </c>
      <c r="F851" s="48"/>
      <c r="G851" s="41" t="s">
        <v>41</v>
      </c>
      <c r="H851" s="58">
        <v>1004764</v>
      </c>
      <c r="I851" s="673"/>
      <c r="J851" s="612">
        <v>3.0800000000000001E-2</v>
      </c>
      <c r="K851" s="168">
        <f t="shared" ref="K851:K857" si="1371">I851*J851</f>
        <v>0</v>
      </c>
      <c r="L851" s="56"/>
      <c r="M851" s="73">
        <v>46808.28</v>
      </c>
      <c r="N851" s="147"/>
      <c r="O851" s="168">
        <v>0</v>
      </c>
      <c r="P851" s="674">
        <v>3710000</v>
      </c>
      <c r="Q851" s="56"/>
      <c r="R851" s="168">
        <f t="shared" ref="R851:R857" si="1372">P851*Q851</f>
        <v>0</v>
      </c>
      <c r="S851" s="56"/>
      <c r="T851" s="73"/>
      <c r="U851" s="147"/>
      <c r="V851" s="78"/>
      <c r="W851" s="674">
        <v>3710000</v>
      </c>
      <c r="X851" s="679">
        <v>1.4999999999999999E-2</v>
      </c>
      <c r="Y851" s="310">
        <f t="shared" ref="Y851:Y853" si="1373">W851*X851</f>
        <v>55650</v>
      </c>
      <c r="Z851" s="99"/>
      <c r="AA851" s="73">
        <v>55650</v>
      </c>
      <c r="AB851" s="143">
        <v>55650</v>
      </c>
      <c r="AC851" s="141">
        <f t="shared" ref="AC851:AC857" si="1374">Y851-Z851-AA851</f>
        <v>0</v>
      </c>
      <c r="AD851" s="674">
        <v>3710000</v>
      </c>
      <c r="AE851" s="101">
        <v>1.575E-2</v>
      </c>
      <c r="AF851" s="141">
        <f t="shared" ref="AF851:AF853" si="1375">AD851*AE851</f>
        <v>58432.5</v>
      </c>
      <c r="AG851" s="99"/>
      <c r="AH851" s="117">
        <v>58432.5</v>
      </c>
      <c r="AI851" s="687">
        <v>58432.5</v>
      </c>
      <c r="AJ851" s="141">
        <f t="shared" ref="AJ851:AJ857" si="1376">AF851-AG851-AH851</f>
        <v>0</v>
      </c>
      <c r="AK851" s="674">
        <v>3710000</v>
      </c>
      <c r="AL851" s="99">
        <v>1.6539999999999999E-2</v>
      </c>
      <c r="AM851" s="141">
        <f t="shared" ref="AM851:AM853" si="1377">AK851*AL851</f>
        <v>61363.399999999994</v>
      </c>
      <c r="AN851" s="102"/>
      <c r="AO851" s="117">
        <v>61363.4</v>
      </c>
      <c r="AP851" s="685">
        <v>0</v>
      </c>
      <c r="AQ851" s="560">
        <f t="shared" ref="AQ851:AQ857" si="1378">AM851-AN851-AO851</f>
        <v>0</v>
      </c>
      <c r="AR851" s="674">
        <v>3710000</v>
      </c>
      <c r="AS851" s="99">
        <v>1.736E-2</v>
      </c>
      <c r="AT851" s="141">
        <f t="shared" ref="AT851:AT853" si="1379">AR851*AS851</f>
        <v>64405.599999999999</v>
      </c>
      <c r="AU851" s="99"/>
      <c r="AV851" s="122">
        <v>64405.599999999999</v>
      </c>
      <c r="AW851" s="687">
        <v>64405.599999999999</v>
      </c>
      <c r="AX851" s="560">
        <f t="shared" ref="AX851:AX857" si="1380">AT851-AU851-AV851</f>
        <v>0</v>
      </c>
      <c r="AY851" s="674">
        <v>3710000</v>
      </c>
      <c r="AZ851" s="47">
        <v>1.8409999999999999E-2</v>
      </c>
      <c r="BA851" s="141">
        <f t="shared" ref="BA851:BA853" si="1381">AY851*AZ851</f>
        <v>68301.099999999991</v>
      </c>
      <c r="BB851" s="141"/>
      <c r="BC851" s="142">
        <v>68301.100000000006</v>
      </c>
      <c r="BD851" s="687">
        <v>68301.100000000006</v>
      </c>
      <c r="BE851" s="141">
        <f t="shared" ref="BE851:BE857" si="1382">BA851-BB851-BC851</f>
        <v>0</v>
      </c>
      <c r="BF851" s="379">
        <v>1500000</v>
      </c>
      <c r="BG851" s="47">
        <v>1.951E-2</v>
      </c>
      <c r="BH851" s="168">
        <f t="shared" ref="BH851:BH857" si="1383">BF851*BG851</f>
        <v>29265</v>
      </c>
      <c r="BI851" s="56"/>
      <c r="BJ851" s="164">
        <v>29265</v>
      </c>
      <c r="BK851" s="165"/>
      <c r="BL851" s="168">
        <f t="shared" ref="BL851:BL857" si="1384">BH851-BI851-BJ851</f>
        <v>0</v>
      </c>
      <c r="BM851" s="379">
        <v>1500000</v>
      </c>
      <c r="BN851" s="63">
        <v>2.0799999999999999E-2</v>
      </c>
      <c r="BO851" s="168">
        <f t="shared" ref="BO851:BO857" si="1385">BM851*BN851</f>
        <v>31200</v>
      </c>
      <c r="BP851" s="56"/>
      <c r="BQ851" s="164">
        <v>31200</v>
      </c>
      <c r="BR851" s="147"/>
      <c r="BS851" s="166">
        <f t="shared" ref="BS851:BS857" si="1386">BO851-BP851-BQ851</f>
        <v>0</v>
      </c>
      <c r="BT851" s="379">
        <v>1500000</v>
      </c>
      <c r="BU851" s="63">
        <v>2.213E-2</v>
      </c>
      <c r="BV851" s="168">
        <f t="shared" ref="BV851:BV857" si="1387">BT851*BU851</f>
        <v>33195</v>
      </c>
      <c r="BW851" s="56"/>
      <c r="BX851" s="164">
        <v>33195</v>
      </c>
      <c r="BY851" s="147"/>
      <c r="BZ851" s="166">
        <f t="shared" ref="BZ851:BZ857" si="1388">BV851-BW851-BX851</f>
        <v>0</v>
      </c>
      <c r="CA851" s="376">
        <v>1500000</v>
      </c>
      <c r="CB851" s="63">
        <v>2.3300000000000001E-2</v>
      </c>
      <c r="CC851" s="168">
        <f t="shared" ref="CC851:CC857" si="1389">CA851*CB851</f>
        <v>34950</v>
      </c>
      <c r="CD851" s="166"/>
      <c r="CE851" s="164">
        <v>34950</v>
      </c>
      <c r="CF851" s="165"/>
      <c r="CG851" s="168">
        <f t="shared" ref="CG851:CG857" si="1390">CC851-CD851-CE851</f>
        <v>0</v>
      </c>
      <c r="CH851" s="376">
        <v>1500000</v>
      </c>
      <c r="CI851" s="698">
        <v>2.1600000000000001E-2</v>
      </c>
      <c r="CJ851" s="585">
        <f t="shared" si="1348"/>
        <v>32400</v>
      </c>
      <c r="CK851" s="168"/>
      <c r="CL851" s="164"/>
      <c r="CM851" s="167"/>
      <c r="CN851" s="585">
        <f t="shared" si="1349"/>
        <v>32400</v>
      </c>
      <c r="CO851" s="219"/>
      <c r="CP851" s="220">
        <f t="shared" si="1350"/>
        <v>32400</v>
      </c>
      <c r="CQ851" s="458"/>
      <c r="CR851" s="56" t="s">
        <v>2010</v>
      </c>
      <c r="CS851" s="228"/>
    </row>
    <row r="852" spans="1:104" s="3" customFormat="1" ht="15" customHeight="1">
      <c r="A852" s="59" t="s">
        <v>2020</v>
      </c>
      <c r="B852" s="6" t="s">
        <v>2021</v>
      </c>
      <c r="C852" s="6" t="s">
        <v>1988</v>
      </c>
      <c r="D852" s="274" t="s">
        <v>1989</v>
      </c>
      <c r="E852" s="43">
        <v>770</v>
      </c>
      <c r="F852" s="52"/>
      <c r="G852" s="49" t="s">
        <v>2022</v>
      </c>
      <c r="H852" s="58">
        <v>1000041</v>
      </c>
      <c r="I852" s="357"/>
      <c r="J852" s="612">
        <v>3.0800000000000001E-2</v>
      </c>
      <c r="K852" s="168">
        <f t="shared" si="1371"/>
        <v>0</v>
      </c>
      <c r="L852" s="56"/>
      <c r="M852" s="73"/>
      <c r="N852" s="147"/>
      <c r="O852" s="56"/>
      <c r="P852" s="353">
        <v>4073000</v>
      </c>
      <c r="Q852" s="56"/>
      <c r="R852" s="168">
        <f t="shared" si="1372"/>
        <v>0</v>
      </c>
      <c r="S852" s="56"/>
      <c r="T852" s="73"/>
      <c r="U852" s="147"/>
      <c r="V852" s="78"/>
      <c r="W852" s="353">
        <v>4073000</v>
      </c>
      <c r="X852" s="679">
        <v>1.4999999999999999E-2</v>
      </c>
      <c r="Y852" s="310">
        <f t="shared" si="1373"/>
        <v>61095</v>
      </c>
      <c r="Z852" s="560"/>
      <c r="AA852" s="73"/>
      <c r="AB852" s="143"/>
      <c r="AC852" s="141">
        <f t="shared" si="1374"/>
        <v>61095</v>
      </c>
      <c r="AD852" s="353">
        <v>4073000</v>
      </c>
      <c r="AE852" s="101">
        <v>1.575E-2</v>
      </c>
      <c r="AF852" s="141">
        <f t="shared" si="1375"/>
        <v>64149.75</v>
      </c>
      <c r="AG852" s="99"/>
      <c r="AH852" s="117"/>
      <c r="AI852" s="143"/>
      <c r="AJ852" s="141">
        <f t="shared" si="1376"/>
        <v>64149.75</v>
      </c>
      <c r="AK852" s="353">
        <v>4073000</v>
      </c>
      <c r="AL852" s="99">
        <v>1.6539999999999999E-2</v>
      </c>
      <c r="AM852" s="141">
        <f t="shared" si="1377"/>
        <v>67367.42</v>
      </c>
      <c r="AN852" s="102"/>
      <c r="AO852" s="117"/>
      <c r="AP852" s="143"/>
      <c r="AQ852" s="560">
        <f t="shared" si="1378"/>
        <v>67367.42</v>
      </c>
      <c r="AR852" s="353">
        <v>4073000</v>
      </c>
      <c r="AS852" s="99">
        <v>1.736E-2</v>
      </c>
      <c r="AT852" s="141">
        <f t="shared" si="1379"/>
        <v>70707.28</v>
      </c>
      <c r="AU852" s="99"/>
      <c r="AV852" s="122"/>
      <c r="AW852" s="143"/>
      <c r="AX852" s="560">
        <f t="shared" si="1380"/>
        <v>70707.28</v>
      </c>
      <c r="AY852" s="353">
        <v>4073000</v>
      </c>
      <c r="AZ852" s="47">
        <v>1.8409999999999999E-2</v>
      </c>
      <c r="BA852" s="141">
        <f t="shared" si="1381"/>
        <v>74983.929999999993</v>
      </c>
      <c r="BB852" s="141"/>
      <c r="BC852" s="142"/>
      <c r="BD852" s="687"/>
      <c r="BE852" s="141">
        <f t="shared" si="1382"/>
        <v>74983.929999999993</v>
      </c>
      <c r="BF852" s="353">
        <v>1950000</v>
      </c>
      <c r="BG852" s="47">
        <v>1.951E-2</v>
      </c>
      <c r="BH852" s="168">
        <f t="shared" si="1383"/>
        <v>38044.5</v>
      </c>
      <c r="BI852" s="56"/>
      <c r="BJ852" s="164"/>
      <c r="BK852" s="165"/>
      <c r="BL852" s="168">
        <f t="shared" si="1384"/>
        <v>38044.5</v>
      </c>
      <c r="BM852" s="353">
        <v>1950000</v>
      </c>
      <c r="BN852" s="63">
        <v>2.0799999999999999E-2</v>
      </c>
      <c r="BO852" s="168">
        <f t="shared" si="1385"/>
        <v>40560</v>
      </c>
      <c r="BP852" s="56"/>
      <c r="BQ852" s="164">
        <v>343458.70400000003</v>
      </c>
      <c r="BR852" s="147"/>
      <c r="BS852" s="166">
        <f t="shared" si="1386"/>
        <v>-302898.70400000003</v>
      </c>
      <c r="BT852" s="692">
        <v>2000000</v>
      </c>
      <c r="BU852" s="63">
        <v>2.213E-2</v>
      </c>
      <c r="BV852" s="168">
        <f t="shared" si="1387"/>
        <v>44260</v>
      </c>
      <c r="BW852" s="56"/>
      <c r="BX852" s="164">
        <v>44260</v>
      </c>
      <c r="BY852" s="147"/>
      <c r="BZ852" s="166">
        <f t="shared" si="1388"/>
        <v>0</v>
      </c>
      <c r="CA852" s="255">
        <v>2000000</v>
      </c>
      <c r="CB852" s="63">
        <v>2.3300000000000001E-2</v>
      </c>
      <c r="CC852" s="168">
        <f t="shared" si="1389"/>
        <v>46600</v>
      </c>
      <c r="CD852" s="166"/>
      <c r="CE852" s="164">
        <v>120049.17600000001</v>
      </c>
      <c r="CF852" s="165"/>
      <c r="CG852" s="208">
        <f t="shared" si="1390"/>
        <v>-73449.176000000007</v>
      </c>
      <c r="CH852" s="255">
        <v>2000000</v>
      </c>
      <c r="CI852" s="698">
        <v>2.1600000000000001E-2</v>
      </c>
      <c r="CJ852" s="585">
        <f t="shared" si="1348"/>
        <v>43200</v>
      </c>
      <c r="CK852" s="208"/>
      <c r="CL852" s="223"/>
      <c r="CM852" s="224"/>
      <c r="CN852" s="585">
        <f t="shared" si="1349"/>
        <v>43200</v>
      </c>
      <c r="CO852" s="219"/>
      <c r="CP852" s="220">
        <f t="shared" si="1350"/>
        <v>43199.999999999913</v>
      </c>
      <c r="CQ852" s="458">
        <v>0</v>
      </c>
      <c r="CR852" s="56"/>
      <c r="CS852" s="228"/>
    </row>
    <row r="853" spans="1:104" s="3" customFormat="1" ht="15" customHeight="1">
      <c r="A853" s="59" t="s">
        <v>2023</v>
      </c>
      <c r="B853" s="6" t="s">
        <v>2024</v>
      </c>
      <c r="C853" s="6" t="s">
        <v>1993</v>
      </c>
      <c r="D853" s="274" t="s">
        <v>1989</v>
      </c>
      <c r="E853" s="43">
        <v>1859</v>
      </c>
      <c r="F853" s="48"/>
      <c r="G853" s="275" t="s">
        <v>1994</v>
      </c>
      <c r="H853" s="58">
        <v>1012475</v>
      </c>
      <c r="I853" s="458"/>
      <c r="J853" s="612">
        <v>3.0800000000000001E-2</v>
      </c>
      <c r="K853" s="168">
        <f t="shared" si="1371"/>
        <v>0</v>
      </c>
      <c r="L853" s="56"/>
      <c r="M853" s="73"/>
      <c r="N853" s="147"/>
      <c r="O853" s="56"/>
      <c r="P853" s="675">
        <v>5371100</v>
      </c>
      <c r="Q853" s="56"/>
      <c r="R853" s="168">
        <f t="shared" si="1372"/>
        <v>0</v>
      </c>
      <c r="S853" s="56"/>
      <c r="T853" s="73"/>
      <c r="U853" s="147"/>
      <c r="V853" s="78"/>
      <c r="W853" s="675">
        <v>5371100</v>
      </c>
      <c r="X853" s="679">
        <v>1.4999999999999999E-2</v>
      </c>
      <c r="Y853" s="310">
        <f t="shared" si="1373"/>
        <v>80566.5</v>
      </c>
      <c r="Z853" s="99"/>
      <c r="AA853" s="73"/>
      <c r="AB853" s="143"/>
      <c r="AC853" s="141">
        <f t="shared" si="1374"/>
        <v>80566.5</v>
      </c>
      <c r="AD853" s="675">
        <v>5371100</v>
      </c>
      <c r="AE853" s="101">
        <v>1.575E-2</v>
      </c>
      <c r="AF853" s="141">
        <f t="shared" si="1375"/>
        <v>84594.824999999997</v>
      </c>
      <c r="AG853" s="99"/>
      <c r="AH853" s="117"/>
      <c r="AI853" s="143"/>
      <c r="AJ853" s="141">
        <f t="shared" si="1376"/>
        <v>84594.824999999997</v>
      </c>
      <c r="AK853" s="675">
        <v>5371100</v>
      </c>
      <c r="AL853" s="99">
        <v>1.6539999999999999E-2</v>
      </c>
      <c r="AM853" s="141">
        <f t="shared" si="1377"/>
        <v>88837.993999999992</v>
      </c>
      <c r="AN853" s="102"/>
      <c r="AO853" s="117"/>
      <c r="AP853" s="143"/>
      <c r="AQ853" s="560">
        <f t="shared" si="1378"/>
        <v>88837.993999999992</v>
      </c>
      <c r="AR853" s="675">
        <v>5371100</v>
      </c>
      <c r="AS853" s="99">
        <v>1.736E-2</v>
      </c>
      <c r="AT853" s="141">
        <f t="shared" si="1379"/>
        <v>93242.296000000002</v>
      </c>
      <c r="AU853" s="99"/>
      <c r="AV853" s="122"/>
      <c r="AW853" s="143"/>
      <c r="AX853" s="560">
        <f t="shared" si="1380"/>
        <v>93242.296000000002</v>
      </c>
      <c r="AY853" s="675">
        <v>5371100</v>
      </c>
      <c r="AZ853" s="47">
        <v>1.8409999999999999E-2</v>
      </c>
      <c r="BA853" s="141">
        <f t="shared" si="1381"/>
        <v>98881.951000000001</v>
      </c>
      <c r="BB853" s="141"/>
      <c r="BC853" s="142"/>
      <c r="BD853" s="143"/>
      <c r="BE853" s="141">
        <f t="shared" si="1382"/>
        <v>98881.951000000001</v>
      </c>
      <c r="BF853" s="675">
        <v>3000000</v>
      </c>
      <c r="BG853" s="47">
        <v>1.951E-2</v>
      </c>
      <c r="BH853" s="168">
        <f t="shared" si="1383"/>
        <v>58530</v>
      </c>
      <c r="BI853" s="56"/>
      <c r="BJ853" s="164">
        <v>58530</v>
      </c>
      <c r="BK853" s="165"/>
      <c r="BL853" s="168">
        <f t="shared" si="1384"/>
        <v>0</v>
      </c>
      <c r="BM853" s="675">
        <v>3000000</v>
      </c>
      <c r="BN853" s="63">
        <v>2.0799999999999999E-2</v>
      </c>
      <c r="BO853" s="168">
        <f t="shared" si="1385"/>
        <v>62400</v>
      </c>
      <c r="BP853" s="56"/>
      <c r="BQ853" s="164">
        <v>354845.65279999998</v>
      </c>
      <c r="BR853" s="147"/>
      <c r="BS853" s="166">
        <f t="shared" si="1386"/>
        <v>-292445.65279999998</v>
      </c>
      <c r="BT853" s="675">
        <v>3000000</v>
      </c>
      <c r="BU853" s="63">
        <v>2.213E-2</v>
      </c>
      <c r="BV853" s="168">
        <f t="shared" si="1387"/>
        <v>66390</v>
      </c>
      <c r="BW853" s="56"/>
      <c r="BX853" s="164">
        <v>66390</v>
      </c>
      <c r="BY853" s="147"/>
      <c r="BZ853" s="166">
        <f t="shared" si="1388"/>
        <v>0</v>
      </c>
      <c r="CA853" s="255">
        <v>3000000</v>
      </c>
      <c r="CB853" s="63">
        <v>2.3300000000000001E-2</v>
      </c>
      <c r="CC853" s="168">
        <f t="shared" si="1389"/>
        <v>69900</v>
      </c>
      <c r="CD853" s="166"/>
      <c r="CE853" s="164">
        <v>223577.91320000001</v>
      </c>
      <c r="CF853" s="165"/>
      <c r="CG853" s="208">
        <f t="shared" si="1390"/>
        <v>-153677.91320000001</v>
      </c>
      <c r="CH853" s="255">
        <v>3000000</v>
      </c>
      <c r="CI853" s="698">
        <v>2.1600000000000001E-2</v>
      </c>
      <c r="CJ853" s="585">
        <f t="shared" si="1348"/>
        <v>64800</v>
      </c>
      <c r="CK853" s="208"/>
      <c r="CL853" s="223"/>
      <c r="CM853" s="224"/>
      <c r="CN853" s="585">
        <f t="shared" si="1349"/>
        <v>64800</v>
      </c>
      <c r="CO853" s="219"/>
      <c r="CP853" s="220">
        <f t="shared" si="1350"/>
        <v>64800</v>
      </c>
      <c r="CQ853" s="585"/>
      <c r="CR853" s="56" t="s">
        <v>2025</v>
      </c>
      <c r="CS853" s="227" t="s">
        <v>42</v>
      </c>
    </row>
    <row r="854" spans="1:104" s="3" customFormat="1" ht="15" customHeight="1">
      <c r="A854" s="59" t="s">
        <v>2026</v>
      </c>
      <c r="B854" s="6" t="s">
        <v>2027</v>
      </c>
      <c r="C854" s="6" t="s">
        <v>2028</v>
      </c>
      <c r="D854" s="274" t="s">
        <v>1989</v>
      </c>
      <c r="E854" s="43">
        <v>81</v>
      </c>
      <c r="F854" s="48"/>
      <c r="G854" s="51" t="s">
        <v>2029</v>
      </c>
      <c r="H854" s="46">
        <v>1012159</v>
      </c>
      <c r="I854" s="101"/>
      <c r="J854" s="612">
        <v>3.0800000000000001E-2</v>
      </c>
      <c r="K854" s="168">
        <f t="shared" si="1371"/>
        <v>0</v>
      </c>
      <c r="L854" s="56"/>
      <c r="M854" s="73"/>
      <c r="N854" s="147"/>
      <c r="O854" s="56"/>
      <c r="P854" s="101"/>
      <c r="Q854" s="56"/>
      <c r="R854" s="168">
        <f t="shared" si="1372"/>
        <v>0</v>
      </c>
      <c r="S854" s="56"/>
      <c r="T854" s="73"/>
      <c r="U854" s="147"/>
      <c r="V854" s="78"/>
      <c r="W854" s="680"/>
      <c r="X854" s="679"/>
      <c r="Y854" s="310">
        <v>321.33999999999997</v>
      </c>
      <c r="Z854" s="99"/>
      <c r="AA854" s="73"/>
      <c r="AB854" s="685">
        <v>471.64</v>
      </c>
      <c r="AC854" s="141">
        <f t="shared" si="1374"/>
        <v>321.33999999999997</v>
      </c>
      <c r="AD854" s="680"/>
      <c r="AE854" s="101"/>
      <c r="AF854" s="141">
        <v>337.68</v>
      </c>
      <c r="AG854" s="99"/>
      <c r="AH854" s="117"/>
      <c r="AI854" s="685">
        <v>337.68</v>
      </c>
      <c r="AJ854" s="141">
        <f t="shared" si="1376"/>
        <v>337.68</v>
      </c>
      <c r="AK854" s="680"/>
      <c r="AL854" s="99"/>
      <c r="AM854" s="141">
        <v>351.33</v>
      </c>
      <c r="AN854" s="102"/>
      <c r="AO854" s="117"/>
      <c r="AP854" s="143"/>
      <c r="AQ854" s="560">
        <f t="shared" si="1378"/>
        <v>351.33</v>
      </c>
      <c r="AR854" s="680"/>
      <c r="AS854" s="99"/>
      <c r="AT854" s="141">
        <v>638.47</v>
      </c>
      <c r="AU854" s="99"/>
      <c r="AV854" s="122"/>
      <c r="AW854" s="143"/>
      <c r="AX854" s="560">
        <f t="shared" si="1380"/>
        <v>638.47</v>
      </c>
      <c r="AY854" s="680"/>
      <c r="AZ854" s="99"/>
      <c r="BA854" s="141">
        <v>394.2</v>
      </c>
      <c r="BB854" s="141"/>
      <c r="BC854" s="142"/>
      <c r="BD854" s="143"/>
      <c r="BE854" s="141">
        <f t="shared" si="1382"/>
        <v>394.2</v>
      </c>
      <c r="BF854" s="690">
        <v>4600000</v>
      </c>
      <c r="BG854" s="47">
        <v>4.8999999999999998E-4</v>
      </c>
      <c r="BH854" s="168">
        <f t="shared" si="1383"/>
        <v>2254</v>
      </c>
      <c r="BI854" s="56"/>
      <c r="BJ854" s="164"/>
      <c r="BK854" s="165"/>
      <c r="BL854" s="168">
        <f t="shared" si="1384"/>
        <v>2254</v>
      </c>
      <c r="BM854" s="690">
        <v>4600000</v>
      </c>
      <c r="BN854" s="52">
        <v>5.1999999999999995E-4</v>
      </c>
      <c r="BO854" s="168">
        <f t="shared" si="1385"/>
        <v>2392</v>
      </c>
      <c r="BP854" s="56"/>
      <c r="BQ854" s="164">
        <v>2392</v>
      </c>
      <c r="BR854" s="147"/>
      <c r="BS854" s="166">
        <f t="shared" si="1386"/>
        <v>0</v>
      </c>
      <c r="BT854" s="690">
        <v>4600000</v>
      </c>
      <c r="BU854" s="52">
        <v>5.5000000000000003E-4</v>
      </c>
      <c r="BV854" s="168">
        <f t="shared" si="1387"/>
        <v>2530</v>
      </c>
      <c r="BW854" s="56"/>
      <c r="BX854" s="164">
        <v>2530</v>
      </c>
      <c r="BY854" s="147"/>
      <c r="BZ854" s="166">
        <f t="shared" si="1388"/>
        <v>0</v>
      </c>
      <c r="CA854" s="255">
        <v>4600000</v>
      </c>
      <c r="CB854" s="52">
        <v>5.8E-4</v>
      </c>
      <c r="CC854" s="168">
        <f t="shared" si="1389"/>
        <v>2668</v>
      </c>
      <c r="CD854" s="166"/>
      <c r="CE854" s="164">
        <v>6965.02</v>
      </c>
      <c r="CF854" s="165"/>
      <c r="CG854" s="208">
        <f t="shared" si="1390"/>
        <v>-4297.0200000000004</v>
      </c>
      <c r="CH854" s="255">
        <v>4600000</v>
      </c>
      <c r="CI854" s="698">
        <v>2.7000000000000001E-3</v>
      </c>
      <c r="CJ854" s="585">
        <f t="shared" si="1348"/>
        <v>12420</v>
      </c>
      <c r="CK854" s="208"/>
      <c r="CL854" s="223"/>
      <c r="CM854" s="224"/>
      <c r="CN854" s="585">
        <f t="shared" si="1349"/>
        <v>12420</v>
      </c>
      <c r="CO854" s="219"/>
      <c r="CP854" s="220">
        <f t="shared" si="1350"/>
        <v>12420</v>
      </c>
      <c r="CQ854" s="458">
        <v>0</v>
      </c>
      <c r="CR854" s="56" t="s">
        <v>2025</v>
      </c>
      <c r="CS854" s="228"/>
    </row>
    <row r="855" spans="1:104" s="3" customFormat="1" ht="15" customHeight="1">
      <c r="A855" s="59" t="s">
        <v>2030</v>
      </c>
      <c r="B855" s="6" t="s">
        <v>1309</v>
      </c>
      <c r="C855" s="6" t="s">
        <v>2028</v>
      </c>
      <c r="D855" s="274" t="s">
        <v>1989</v>
      </c>
      <c r="E855" s="43">
        <v>770</v>
      </c>
      <c r="F855" s="48"/>
      <c r="G855" s="49" t="s">
        <v>45</v>
      </c>
      <c r="H855" s="58">
        <v>1012374</v>
      </c>
      <c r="I855" s="101"/>
      <c r="J855" s="612">
        <v>3.0800000000000001E-2</v>
      </c>
      <c r="K855" s="168">
        <f t="shared" si="1371"/>
        <v>0</v>
      </c>
      <c r="L855" s="56"/>
      <c r="M855" s="73"/>
      <c r="N855" s="147"/>
      <c r="O855" s="56"/>
      <c r="P855" s="101"/>
      <c r="Q855" s="56"/>
      <c r="R855" s="168">
        <f t="shared" si="1372"/>
        <v>0</v>
      </c>
      <c r="S855" s="56"/>
      <c r="T855" s="73"/>
      <c r="U855" s="147"/>
      <c r="V855" s="78"/>
      <c r="W855" s="680"/>
      <c r="X855" s="679"/>
      <c r="Y855" s="310">
        <v>1095.3</v>
      </c>
      <c r="Z855" s="99"/>
      <c r="AA855" s="73"/>
      <c r="AB855" s="143"/>
      <c r="AC855" s="141">
        <f t="shared" si="1374"/>
        <v>1095.3</v>
      </c>
      <c r="AD855" s="680"/>
      <c r="AE855" s="101"/>
      <c r="AF855" s="141">
        <v>1150.79</v>
      </c>
      <c r="AG855" s="99"/>
      <c r="AH855" s="117"/>
      <c r="AI855" s="143"/>
      <c r="AJ855" s="141">
        <f t="shared" si="1376"/>
        <v>1150.79</v>
      </c>
      <c r="AK855" s="680"/>
      <c r="AL855" s="99"/>
      <c r="AM855" s="141">
        <v>1197.53</v>
      </c>
      <c r="AN855" s="102"/>
      <c r="AO855" s="117"/>
      <c r="AP855" s="143"/>
      <c r="AQ855" s="560">
        <f t="shared" si="1378"/>
        <v>1197.53</v>
      </c>
      <c r="AR855" s="680"/>
      <c r="AS855" s="99"/>
      <c r="AT855" s="141">
        <v>1255.94</v>
      </c>
      <c r="AU855" s="99"/>
      <c r="AV855" s="122"/>
      <c r="AW855" s="143"/>
      <c r="AX855" s="560">
        <f t="shared" si="1380"/>
        <v>1255.94</v>
      </c>
      <c r="AY855" s="680"/>
      <c r="AZ855" s="99"/>
      <c r="BA855" s="141">
        <v>1343.52</v>
      </c>
      <c r="BB855" s="141"/>
      <c r="BC855" s="142"/>
      <c r="BD855" s="143"/>
      <c r="BE855" s="141">
        <f t="shared" si="1382"/>
        <v>1343.52</v>
      </c>
      <c r="BF855" s="691">
        <v>4850000</v>
      </c>
      <c r="BG855" s="47">
        <v>4.8999999999999998E-4</v>
      </c>
      <c r="BH855" s="168">
        <f t="shared" si="1383"/>
        <v>2376.5</v>
      </c>
      <c r="BI855" s="56"/>
      <c r="BJ855" s="164">
        <v>2376.5</v>
      </c>
      <c r="BK855" s="165"/>
      <c r="BL855" s="168">
        <f t="shared" si="1384"/>
        <v>0</v>
      </c>
      <c r="BM855" s="691">
        <v>4850000</v>
      </c>
      <c r="BN855" s="52">
        <v>5.1999999999999995E-4</v>
      </c>
      <c r="BO855" s="168">
        <f t="shared" si="1385"/>
        <v>2522</v>
      </c>
      <c r="BP855" s="56"/>
      <c r="BQ855" s="164">
        <v>2522</v>
      </c>
      <c r="BR855" s="147"/>
      <c r="BS855" s="166">
        <f t="shared" si="1386"/>
        <v>0</v>
      </c>
      <c r="BT855" s="691">
        <v>4850000</v>
      </c>
      <c r="BU855" s="52">
        <v>5.5000000000000003E-4</v>
      </c>
      <c r="BV855" s="168">
        <f t="shared" si="1387"/>
        <v>2667.5</v>
      </c>
      <c r="BW855" s="56"/>
      <c r="BX855" s="164">
        <v>2667.5</v>
      </c>
      <c r="BY855" s="147"/>
      <c r="BZ855" s="166">
        <f t="shared" si="1388"/>
        <v>0</v>
      </c>
      <c r="CA855" s="151">
        <v>4850000</v>
      </c>
      <c r="CB855" s="52">
        <v>5.8E-4</v>
      </c>
      <c r="CC855" s="168">
        <f t="shared" si="1389"/>
        <v>2813</v>
      </c>
      <c r="CD855" s="166"/>
      <c r="CE855" s="164">
        <v>8856.08</v>
      </c>
      <c r="CF855" s="165"/>
      <c r="CG855" s="208">
        <f t="shared" si="1390"/>
        <v>-6043.08</v>
      </c>
      <c r="CH855" s="151">
        <v>4850000</v>
      </c>
      <c r="CI855" s="698">
        <v>2.7000000000000001E-3</v>
      </c>
      <c r="CJ855" s="585">
        <f t="shared" si="1348"/>
        <v>13095</v>
      </c>
      <c r="CK855" s="208"/>
      <c r="CL855" s="223"/>
      <c r="CM855" s="224"/>
      <c r="CN855" s="585">
        <f t="shared" si="1349"/>
        <v>13095</v>
      </c>
      <c r="CO855" s="219"/>
      <c r="CP855" s="220">
        <f t="shared" si="1350"/>
        <v>13095</v>
      </c>
      <c r="CQ855" s="458">
        <v>0</v>
      </c>
      <c r="CR855" s="56" t="s">
        <v>2025</v>
      </c>
    </row>
    <row r="856" spans="1:104" s="3" customFormat="1" ht="15" customHeight="1">
      <c r="A856" s="59" t="s">
        <v>2031</v>
      </c>
      <c r="B856" s="6" t="s">
        <v>1309</v>
      </c>
      <c r="C856" s="6" t="s">
        <v>2028</v>
      </c>
      <c r="D856" s="274" t="s">
        <v>1989</v>
      </c>
      <c r="E856" s="43">
        <v>771</v>
      </c>
      <c r="F856" s="48"/>
      <c r="G856" s="49" t="s">
        <v>45</v>
      </c>
      <c r="H856" s="58">
        <v>1012375</v>
      </c>
      <c r="I856" s="101"/>
      <c r="J856" s="612">
        <v>3.0800000000000001E-2</v>
      </c>
      <c r="K856" s="168">
        <f t="shared" si="1371"/>
        <v>0</v>
      </c>
      <c r="L856" s="56"/>
      <c r="M856" s="73"/>
      <c r="N856" s="147"/>
      <c r="O856" s="56"/>
      <c r="P856" s="101"/>
      <c r="Q856" s="56"/>
      <c r="R856" s="168">
        <f t="shared" si="1372"/>
        <v>0</v>
      </c>
      <c r="S856" s="56"/>
      <c r="T856" s="73"/>
      <c r="U856" s="147"/>
      <c r="V856" s="78"/>
      <c r="W856" s="680"/>
      <c r="X856" s="679"/>
      <c r="Y856" s="310">
        <v>1340.19</v>
      </c>
      <c r="Z856" s="99"/>
      <c r="AA856" s="73"/>
      <c r="AB856" s="143"/>
      <c r="AC856" s="141">
        <f t="shared" si="1374"/>
        <v>1340.19</v>
      </c>
      <c r="AD856" s="680"/>
      <c r="AE856" s="101"/>
      <c r="AF856" s="141">
        <v>1408.09</v>
      </c>
      <c r="AG856" s="99"/>
      <c r="AH856" s="117"/>
      <c r="AI856" s="143"/>
      <c r="AJ856" s="141">
        <f t="shared" si="1376"/>
        <v>1408.09</v>
      </c>
      <c r="AK856" s="680"/>
      <c r="AL856" s="99"/>
      <c r="AM856" s="141">
        <v>1465.27</v>
      </c>
      <c r="AN856" s="102"/>
      <c r="AO856" s="117"/>
      <c r="AP856" s="143"/>
      <c r="AQ856" s="560">
        <f t="shared" si="1378"/>
        <v>1465.27</v>
      </c>
      <c r="AR856" s="680"/>
      <c r="AS856" s="99"/>
      <c r="AT856" s="141">
        <v>1536.75</v>
      </c>
      <c r="AU856" s="99"/>
      <c r="AV856" s="122"/>
      <c r="AW856" s="143"/>
      <c r="AX856" s="560">
        <f t="shared" si="1380"/>
        <v>1536.75</v>
      </c>
      <c r="AY856" s="680"/>
      <c r="AZ856" s="99"/>
      <c r="BA856" s="141">
        <v>1644</v>
      </c>
      <c r="BB856" s="141"/>
      <c r="BC856" s="142"/>
      <c r="BD856" s="143"/>
      <c r="BE856" s="141">
        <f t="shared" si="1382"/>
        <v>1644</v>
      </c>
      <c r="BF856" s="691">
        <v>6660000</v>
      </c>
      <c r="BG856" s="47">
        <v>4.8999999999999998E-4</v>
      </c>
      <c r="BH856" s="168">
        <f t="shared" si="1383"/>
        <v>3263.4</v>
      </c>
      <c r="BI856" s="56"/>
      <c r="BJ856" s="164">
        <v>3263.4</v>
      </c>
      <c r="BK856" s="165"/>
      <c r="BL856" s="168">
        <f t="shared" si="1384"/>
        <v>0</v>
      </c>
      <c r="BM856" s="691">
        <v>6660000</v>
      </c>
      <c r="BN856" s="52">
        <v>5.1999999999999995E-4</v>
      </c>
      <c r="BO856" s="168">
        <f t="shared" si="1385"/>
        <v>3463.2</v>
      </c>
      <c r="BP856" s="56"/>
      <c r="BQ856" s="164">
        <v>3463.2</v>
      </c>
      <c r="BR856" s="147"/>
      <c r="BS856" s="166">
        <f t="shared" si="1386"/>
        <v>0</v>
      </c>
      <c r="BT856" s="691">
        <v>6660000</v>
      </c>
      <c r="BU856" s="52">
        <v>5.5000000000000003E-4</v>
      </c>
      <c r="BV856" s="168">
        <f t="shared" si="1387"/>
        <v>3663</v>
      </c>
      <c r="BW856" s="56"/>
      <c r="BX856" s="164">
        <v>3663</v>
      </c>
      <c r="BY856" s="147"/>
      <c r="BZ856" s="166">
        <f t="shared" si="1388"/>
        <v>0</v>
      </c>
      <c r="CA856" s="151">
        <v>6660000</v>
      </c>
      <c r="CB856" s="52">
        <v>5.8E-4</v>
      </c>
      <c r="CC856" s="168">
        <f t="shared" si="1389"/>
        <v>3862.8</v>
      </c>
      <c r="CD856" s="166"/>
      <c r="CE856" s="164">
        <v>11257.1</v>
      </c>
      <c r="CF856" s="165"/>
      <c r="CG856" s="208">
        <f t="shared" si="1390"/>
        <v>-7394.3</v>
      </c>
      <c r="CH856" s="151">
        <v>6660000</v>
      </c>
      <c r="CI856" s="698">
        <v>2.7000000000000001E-3</v>
      </c>
      <c r="CJ856" s="585">
        <f t="shared" si="1348"/>
        <v>17982</v>
      </c>
      <c r="CK856" s="208"/>
      <c r="CL856" s="223"/>
      <c r="CM856" s="224"/>
      <c r="CN856" s="585">
        <f t="shared" si="1349"/>
        <v>17982</v>
      </c>
      <c r="CO856" s="219"/>
      <c r="CP856" s="220">
        <f t="shared" si="1350"/>
        <v>17982</v>
      </c>
      <c r="CQ856" s="458">
        <v>0</v>
      </c>
      <c r="CR856" s="56" t="s">
        <v>2025</v>
      </c>
    </row>
    <row r="857" spans="1:104" s="3" customFormat="1" ht="15" customHeight="1">
      <c r="A857" s="59" t="s">
        <v>2032</v>
      </c>
      <c r="B857" s="6" t="s">
        <v>1309</v>
      </c>
      <c r="C857" s="6" t="s">
        <v>2028</v>
      </c>
      <c r="D857" s="274" t="s">
        <v>1989</v>
      </c>
      <c r="E857" s="43">
        <v>1042</v>
      </c>
      <c r="F857" s="48"/>
      <c r="G857" s="49" t="s">
        <v>45</v>
      </c>
      <c r="H857" s="58">
        <v>10012417</v>
      </c>
      <c r="I857" s="101"/>
      <c r="J857" s="612">
        <v>3.0800000000000001E-2</v>
      </c>
      <c r="K857" s="168">
        <f t="shared" si="1371"/>
        <v>0</v>
      </c>
      <c r="L857" s="56"/>
      <c r="M857" s="73"/>
      <c r="N857" s="147"/>
      <c r="O857" s="56"/>
      <c r="P857" s="101"/>
      <c r="Q857" s="56"/>
      <c r="R857" s="168">
        <f t="shared" si="1372"/>
        <v>0</v>
      </c>
      <c r="S857" s="56"/>
      <c r="T857" s="73"/>
      <c r="U857" s="147"/>
      <c r="V857" s="78"/>
      <c r="W857" s="680"/>
      <c r="X857" s="679"/>
      <c r="Y857" s="310">
        <v>574.04999999999995</v>
      </c>
      <c r="Z857" s="99"/>
      <c r="AA857" s="73"/>
      <c r="AB857" s="143"/>
      <c r="AC857" s="141">
        <f t="shared" si="1374"/>
        <v>574.04999999999995</v>
      </c>
      <c r="AD857" s="680"/>
      <c r="AE857" s="101"/>
      <c r="AF857" s="141">
        <v>603.13</v>
      </c>
      <c r="AG857" s="99"/>
      <c r="AH857" s="117"/>
      <c r="AI857" s="143"/>
      <c r="AJ857" s="141">
        <f t="shared" si="1376"/>
        <v>603.13</v>
      </c>
      <c r="AK857" s="680"/>
      <c r="AL857" s="99"/>
      <c r="AM857" s="141">
        <v>627.63</v>
      </c>
      <c r="AN857" s="102"/>
      <c r="AO857" s="117"/>
      <c r="AP857" s="143"/>
      <c r="AQ857" s="560">
        <f t="shared" si="1378"/>
        <v>627.63</v>
      </c>
      <c r="AR857" s="680"/>
      <c r="AS857" s="99"/>
      <c r="AT857" s="141">
        <v>658.24</v>
      </c>
      <c r="AU857" s="99"/>
      <c r="AV857" s="122"/>
      <c r="AW857" s="143"/>
      <c r="AX857" s="560">
        <f t="shared" si="1380"/>
        <v>658.24</v>
      </c>
      <c r="AY857" s="680"/>
      <c r="AZ857" s="99"/>
      <c r="BA857" s="141">
        <v>704.16</v>
      </c>
      <c r="BB857" s="141"/>
      <c r="BC857" s="142"/>
      <c r="BD857" s="143"/>
      <c r="BE857" s="141">
        <f t="shared" si="1382"/>
        <v>704.16</v>
      </c>
      <c r="BF857" s="691">
        <v>1850000</v>
      </c>
      <c r="BG857" s="47">
        <v>4.8999999999999998E-4</v>
      </c>
      <c r="BH857" s="168">
        <f t="shared" si="1383"/>
        <v>906.5</v>
      </c>
      <c r="BI857" s="56"/>
      <c r="BJ857" s="164">
        <v>906.5</v>
      </c>
      <c r="BK857" s="165"/>
      <c r="BL857" s="168">
        <f t="shared" si="1384"/>
        <v>0</v>
      </c>
      <c r="BM857" s="691">
        <v>1850000</v>
      </c>
      <c r="BN857" s="52">
        <v>5.1999999999999995E-4</v>
      </c>
      <c r="BO857" s="168">
        <f t="shared" si="1385"/>
        <v>961.99999999999989</v>
      </c>
      <c r="BP857" s="56"/>
      <c r="BQ857" s="164">
        <v>962</v>
      </c>
      <c r="BR857" s="147"/>
      <c r="BS857" s="166">
        <f t="shared" si="1386"/>
        <v>0</v>
      </c>
      <c r="BT857" s="691">
        <v>1850000</v>
      </c>
      <c r="BU857" s="52">
        <v>5.5000000000000003E-4</v>
      </c>
      <c r="BV857" s="168">
        <f t="shared" si="1387"/>
        <v>1017.5000000000001</v>
      </c>
      <c r="BW857" s="56"/>
      <c r="BX857" s="164">
        <v>1017.5</v>
      </c>
      <c r="BY857" s="147"/>
      <c r="BZ857" s="166">
        <f t="shared" si="1388"/>
        <v>0</v>
      </c>
      <c r="CA857" s="151">
        <v>1850000</v>
      </c>
      <c r="CB857" s="52">
        <v>5.8E-4</v>
      </c>
      <c r="CC857" s="168">
        <f t="shared" si="1389"/>
        <v>1073</v>
      </c>
      <c r="CD857" s="166"/>
      <c r="CE857" s="164">
        <v>4240.21</v>
      </c>
      <c r="CF857" s="165"/>
      <c r="CG857" s="208">
        <f t="shared" si="1390"/>
        <v>-3167.21</v>
      </c>
      <c r="CH857" s="151">
        <v>1850000</v>
      </c>
      <c r="CI857" s="698">
        <v>2.7000000000000001E-3</v>
      </c>
      <c r="CJ857" s="585">
        <f t="shared" si="1348"/>
        <v>4995</v>
      </c>
      <c r="CK857" s="208"/>
      <c r="CL857" s="223"/>
      <c r="CM857" s="224"/>
      <c r="CN857" s="585">
        <f t="shared" si="1349"/>
        <v>4995</v>
      </c>
      <c r="CO857" s="219"/>
      <c r="CP857" s="220">
        <f t="shared" si="1350"/>
        <v>4995</v>
      </c>
      <c r="CQ857" s="458">
        <v>0</v>
      </c>
      <c r="CR857" s="56" t="s">
        <v>2025</v>
      </c>
    </row>
    <row r="858" spans="1:104" s="3" customFormat="1" ht="15" customHeight="1">
      <c r="A858" s="59" t="s">
        <v>2033</v>
      </c>
      <c r="B858" s="6" t="s">
        <v>2034</v>
      </c>
      <c r="C858" s="6" t="s">
        <v>1993</v>
      </c>
      <c r="D858" s="274" t="s">
        <v>1989</v>
      </c>
      <c r="E858" s="43">
        <v>2879</v>
      </c>
      <c r="F858" s="48"/>
      <c r="G858" s="49" t="s">
        <v>340</v>
      </c>
      <c r="H858" s="58"/>
      <c r="I858" s="101"/>
      <c r="J858" s="612"/>
      <c r="K858" s="168"/>
      <c r="L858" s="56"/>
      <c r="M858" s="73"/>
      <c r="N858" s="147"/>
      <c r="O858" s="56"/>
      <c r="P858" s="101"/>
      <c r="Q858" s="56"/>
      <c r="R858" s="168"/>
      <c r="S858" s="56"/>
      <c r="T858" s="73"/>
      <c r="U858" s="147"/>
      <c r="V858" s="78"/>
      <c r="W858" s="680"/>
      <c r="X858" s="679"/>
      <c r="Y858" s="310"/>
      <c r="Z858" s="99"/>
      <c r="AA858" s="73"/>
      <c r="AB858" s="143"/>
      <c r="AC858" s="141"/>
      <c r="AD858" s="680"/>
      <c r="AE858" s="101"/>
      <c r="AF858" s="141"/>
      <c r="AG858" s="99"/>
      <c r="AH858" s="117"/>
      <c r="AI858" s="143"/>
      <c r="AJ858" s="141"/>
      <c r="AK858" s="680"/>
      <c r="AL858" s="99"/>
      <c r="AM858" s="141"/>
      <c r="AN858" s="102"/>
      <c r="AO858" s="117"/>
      <c r="AP858" s="143"/>
      <c r="AQ858" s="560"/>
      <c r="AR858" s="680"/>
      <c r="AS858" s="99"/>
      <c r="AT858" s="141"/>
      <c r="AU858" s="99"/>
      <c r="AV858" s="122"/>
      <c r="AW858" s="143"/>
      <c r="AX858" s="560"/>
      <c r="AY858" s="680"/>
      <c r="AZ858" s="99"/>
      <c r="BA858" s="141"/>
      <c r="BB858" s="141"/>
      <c r="BC858" s="142"/>
      <c r="BD858" s="143"/>
      <c r="BE858" s="141"/>
      <c r="BF858" s="691"/>
      <c r="BG858" s="47"/>
      <c r="BH858" s="168"/>
      <c r="BI858" s="56"/>
      <c r="BJ858" s="164"/>
      <c r="BK858" s="165"/>
      <c r="BL858" s="168"/>
      <c r="BM858" s="691"/>
      <c r="BN858" s="52"/>
      <c r="BO858" s="168"/>
      <c r="BP858" s="56"/>
      <c r="BQ858" s="164"/>
      <c r="BR858" s="147"/>
      <c r="BS858" s="166"/>
      <c r="BT858" s="691"/>
      <c r="BU858" s="52"/>
      <c r="BV858" s="168"/>
      <c r="BW858" s="56"/>
      <c r="BX858" s="164"/>
      <c r="BY858" s="147"/>
      <c r="BZ858" s="166"/>
      <c r="CA858" s="151"/>
      <c r="CB858" s="52"/>
      <c r="CC858" s="168"/>
      <c r="CD858" s="166"/>
      <c r="CE858" s="164"/>
      <c r="CF858" s="165"/>
      <c r="CG858" s="168"/>
      <c r="CH858" s="151"/>
      <c r="CI858" s="698">
        <v>2.7000000000000001E-3</v>
      </c>
      <c r="CJ858" s="585">
        <f t="shared" si="1348"/>
        <v>0</v>
      </c>
      <c r="CK858" s="168"/>
      <c r="CL858" s="164"/>
      <c r="CM858" s="167"/>
      <c r="CN858" s="585">
        <f t="shared" si="1349"/>
        <v>0</v>
      </c>
      <c r="CO858" s="219"/>
      <c r="CP858" s="220">
        <f t="shared" si="1350"/>
        <v>0</v>
      </c>
      <c r="CQ858" s="458"/>
      <c r="CR858" s="56"/>
      <c r="CS858" s="358" t="s">
        <v>42</v>
      </c>
    </row>
    <row r="859" spans="1:104" s="2" customFormat="1" ht="15" customHeight="1">
      <c r="A859" s="3" t="s">
        <v>2035</v>
      </c>
      <c r="B859" s="3" t="s">
        <v>2036</v>
      </c>
      <c r="C859" s="6" t="s">
        <v>2037</v>
      </c>
      <c r="D859" s="41" t="s">
        <v>2038</v>
      </c>
      <c r="E859" s="43">
        <v>31</v>
      </c>
      <c r="F859" s="43"/>
      <c r="G859" s="6"/>
      <c r="H859" s="191"/>
      <c r="I859" s="676"/>
      <c r="J859" s="241"/>
      <c r="K859" s="357"/>
      <c r="L859" s="6"/>
      <c r="M859" s="357"/>
      <c r="N859" s="6"/>
      <c r="O859" s="6"/>
      <c r="P859" s="6"/>
      <c r="Q859" s="6"/>
      <c r="R859" s="6"/>
      <c r="S859" s="6"/>
      <c r="T859" s="357"/>
      <c r="U859" s="6"/>
      <c r="V859" s="42"/>
      <c r="W859" s="42"/>
      <c r="X859" s="42"/>
      <c r="Y859" s="101"/>
      <c r="Z859" s="99"/>
      <c r="AA859" s="357"/>
      <c r="AB859" s="99"/>
      <c r="AC859" s="102"/>
      <c r="AD859" s="101"/>
      <c r="AE859" s="101"/>
      <c r="AF859" s="99"/>
      <c r="AG859" s="99"/>
      <c r="AH859" s="357"/>
      <c r="AI859" s="99"/>
      <c r="AJ859" s="99"/>
      <c r="AK859" s="102"/>
      <c r="AL859" s="99"/>
      <c r="AM859" s="99"/>
      <c r="AN859" s="102"/>
      <c r="AO859" s="357"/>
      <c r="AP859" s="99"/>
      <c r="AQ859" s="99"/>
      <c r="AR859" s="99"/>
      <c r="AS859" s="99"/>
      <c r="AT859" s="99"/>
      <c r="AU859" s="99"/>
      <c r="AV859" s="220"/>
      <c r="AW859" s="99"/>
      <c r="AX859" s="99"/>
      <c r="AY859" s="99"/>
      <c r="AZ859" s="99"/>
      <c r="BA859" s="141"/>
      <c r="BB859" s="141"/>
      <c r="BC859" s="141"/>
      <c r="BD859" s="99"/>
      <c r="BE859" s="141"/>
      <c r="BF859" s="6"/>
      <c r="BG859" s="6"/>
      <c r="BH859" s="6"/>
      <c r="BI859" s="6"/>
      <c r="BJ859" s="72"/>
      <c r="BK859" s="72"/>
      <c r="BL859" s="6"/>
      <c r="BM859" s="6"/>
      <c r="BN859" s="6"/>
      <c r="BO859" s="6"/>
      <c r="BP859" s="6"/>
      <c r="BQ859" s="72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72"/>
      <c r="CD859" s="6"/>
      <c r="CE859" s="72"/>
      <c r="CF859" s="72"/>
      <c r="CG859" s="72"/>
      <c r="CH859" s="72"/>
      <c r="CI859" s="699"/>
      <c r="CJ859" s="666">
        <f t="shared" ref="CJ859:CJ921" si="1391">CH859*CI859</f>
        <v>0</v>
      </c>
      <c r="CK859" s="72"/>
      <c r="CL859" s="72"/>
      <c r="CM859" s="72"/>
      <c r="CN859" s="72">
        <f t="shared" ref="CN859:CN921" si="1392">CJ859-CK859-CL859</f>
        <v>0</v>
      </c>
      <c r="CO859" s="6"/>
      <c r="CP859" s="220">
        <f t="shared" si="1350"/>
        <v>0</v>
      </c>
      <c r="CQ859" s="357"/>
      <c r="CR859" s="6"/>
      <c r="CS859" s="226"/>
    </row>
    <row r="860" spans="1:104" s="2" customFormat="1" ht="15" customHeight="1">
      <c r="A860" s="41" t="s">
        <v>2039</v>
      </c>
      <c r="B860" s="6" t="s">
        <v>2040</v>
      </c>
      <c r="C860" s="6" t="s">
        <v>2037</v>
      </c>
      <c r="D860" s="41" t="s">
        <v>2038</v>
      </c>
      <c r="E860" s="276">
        <v>335</v>
      </c>
      <c r="F860" s="43"/>
      <c r="G860" s="6" t="s">
        <v>1066</v>
      </c>
      <c r="H860" s="191"/>
      <c r="I860" s="676"/>
      <c r="J860" s="241"/>
      <c r="K860" s="357"/>
      <c r="L860" s="6"/>
      <c r="M860" s="117"/>
      <c r="N860" s="77"/>
      <c r="O860" s="6"/>
      <c r="P860" s="6"/>
      <c r="Q860" s="6"/>
      <c r="R860" s="6"/>
      <c r="S860" s="6"/>
      <c r="T860" s="117"/>
      <c r="U860" s="77"/>
      <c r="V860" s="42"/>
      <c r="W860" s="42"/>
      <c r="X860" s="42"/>
      <c r="Y860" s="101"/>
      <c r="Z860" s="99"/>
      <c r="AA860" s="117"/>
      <c r="AB860" s="100"/>
      <c r="AC860" s="102"/>
      <c r="AD860" s="101"/>
      <c r="AE860" s="101"/>
      <c r="AF860" s="99"/>
      <c r="AG860" s="99"/>
      <c r="AH860" s="117"/>
      <c r="AI860" s="100"/>
      <c r="AJ860" s="99"/>
      <c r="AK860" s="102"/>
      <c r="AL860" s="99"/>
      <c r="AM860" s="99"/>
      <c r="AN860" s="102"/>
      <c r="AO860" s="117"/>
      <c r="AP860" s="100"/>
      <c r="AQ860" s="99"/>
      <c r="AR860" s="99"/>
      <c r="AS860" s="99"/>
      <c r="AT860" s="99"/>
      <c r="AU860" s="99"/>
      <c r="AV860" s="122"/>
      <c r="AW860" s="100"/>
      <c r="AX860" s="99"/>
      <c r="AY860" s="99"/>
      <c r="AZ860" s="99"/>
      <c r="BA860" s="141"/>
      <c r="BB860" s="141"/>
      <c r="BC860" s="142"/>
      <c r="BD860" s="100"/>
      <c r="BE860" s="141"/>
      <c r="BF860" s="6"/>
      <c r="BG860" s="6"/>
      <c r="BH860" s="6"/>
      <c r="BI860" s="6"/>
      <c r="BJ860" s="164"/>
      <c r="BK860" s="167"/>
      <c r="BL860" s="6"/>
      <c r="BM860" s="6"/>
      <c r="BN860" s="6"/>
      <c r="BO860" s="6"/>
      <c r="BP860" s="6"/>
      <c r="BQ860" s="164"/>
      <c r="BR860" s="77"/>
      <c r="BS860" s="6"/>
      <c r="BT860" s="6"/>
      <c r="BU860" s="6"/>
      <c r="BV860" s="6"/>
      <c r="BW860" s="6"/>
      <c r="BX860" s="253"/>
      <c r="BY860" s="77"/>
      <c r="BZ860" s="6"/>
      <c r="CA860" s="6"/>
      <c r="CB860" s="6"/>
      <c r="CC860" s="72"/>
      <c r="CD860" s="6"/>
      <c r="CE860" s="164"/>
      <c r="CF860" s="167"/>
      <c r="CG860" s="72"/>
      <c r="CH860" s="351">
        <v>85000</v>
      </c>
      <c r="CI860" s="699"/>
      <c r="CJ860" s="666">
        <f t="shared" si="1391"/>
        <v>0</v>
      </c>
      <c r="CK860" s="72"/>
      <c r="CL860" s="164"/>
      <c r="CM860" s="167"/>
      <c r="CN860" s="72">
        <f t="shared" si="1392"/>
        <v>0</v>
      </c>
      <c r="CO860" s="219"/>
      <c r="CP860" s="220">
        <f t="shared" si="1350"/>
        <v>0</v>
      </c>
      <c r="CQ860" s="357"/>
      <c r="CR860" s="6"/>
      <c r="CS860" s="227" t="s">
        <v>42</v>
      </c>
    </row>
    <row r="861" spans="1:104" s="2" customFormat="1" ht="15" customHeight="1">
      <c r="A861" s="3" t="s">
        <v>2041</v>
      </c>
      <c r="B861" s="3" t="s">
        <v>2042</v>
      </c>
      <c r="C861" s="6" t="s">
        <v>2043</v>
      </c>
      <c r="D861" s="41" t="s">
        <v>2038</v>
      </c>
      <c r="E861" s="670">
        <v>210</v>
      </c>
      <c r="F861" s="43"/>
      <c r="G861" s="2" t="s">
        <v>2044</v>
      </c>
      <c r="H861" s="191"/>
      <c r="I861" s="676"/>
      <c r="J861" s="241"/>
      <c r="K861" s="357"/>
      <c r="L861" s="6"/>
      <c r="M861" s="117"/>
      <c r="N861" s="77"/>
      <c r="O861" s="6"/>
      <c r="P861" s="6"/>
      <c r="Q861" s="6"/>
      <c r="R861" s="6"/>
      <c r="S861" s="6"/>
      <c r="T861" s="117"/>
      <c r="U861" s="77"/>
      <c r="V861" s="42"/>
      <c r="W861" s="42"/>
      <c r="X861" s="42"/>
      <c r="Y861" s="101"/>
      <c r="Z861" s="99"/>
      <c r="AA861" s="117"/>
      <c r="AB861" s="100"/>
      <c r="AC861" s="102"/>
      <c r="AD861" s="101"/>
      <c r="AE861" s="101"/>
      <c r="AF861" s="99"/>
      <c r="AG861" s="99"/>
      <c r="AH861" s="117"/>
      <c r="AI861" s="100"/>
      <c r="AJ861" s="99"/>
      <c r="AK861" s="102"/>
      <c r="AL861" s="99"/>
      <c r="AM861" s="99"/>
      <c r="AN861" s="102"/>
      <c r="AO861" s="117"/>
      <c r="AP861" s="100"/>
      <c r="AQ861" s="99"/>
      <c r="AR861" s="99"/>
      <c r="AS861" s="99"/>
      <c r="AT861" s="99"/>
      <c r="AU861" s="99"/>
      <c r="AV861" s="122"/>
      <c r="AW861" s="100"/>
      <c r="AX861" s="99"/>
      <c r="AY861" s="99"/>
      <c r="AZ861" s="99"/>
      <c r="BA861" s="141"/>
      <c r="BB861" s="141"/>
      <c r="BC861" s="142"/>
      <c r="BD861" s="100"/>
      <c r="BE861" s="141"/>
      <c r="BF861" s="6"/>
      <c r="BG861" s="6"/>
      <c r="BH861" s="6"/>
      <c r="BI861" s="6"/>
      <c r="BJ861" s="164"/>
      <c r="BK861" s="167"/>
      <c r="BL861" s="6"/>
      <c r="BM861" s="6"/>
      <c r="BN861" s="6"/>
      <c r="BO861" s="6"/>
      <c r="BP861" s="6"/>
      <c r="BQ861" s="164"/>
      <c r="BR861" s="77"/>
      <c r="BS861" s="6"/>
      <c r="BT861" s="6"/>
      <c r="BU861" s="6"/>
      <c r="BV861" s="6"/>
      <c r="BW861" s="6"/>
      <c r="BX861" s="253"/>
      <c r="BY861" s="77"/>
      <c r="BZ861" s="6"/>
      <c r="CA861" s="6"/>
      <c r="CB861" s="6"/>
      <c r="CC861" s="72"/>
      <c r="CD861" s="6"/>
      <c r="CE861" s="164"/>
      <c r="CF861" s="167"/>
      <c r="CH861" s="351">
        <v>220000</v>
      </c>
      <c r="CI861" s="699"/>
      <c r="CJ861" s="666">
        <f t="shared" si="1391"/>
        <v>0</v>
      </c>
      <c r="CK861" s="72"/>
      <c r="CL861" s="164"/>
      <c r="CM861" s="167"/>
      <c r="CN861" s="666">
        <f t="shared" si="1392"/>
        <v>0</v>
      </c>
      <c r="CO861" s="219"/>
      <c r="CP861" s="220">
        <f t="shared" si="1350"/>
        <v>0</v>
      </c>
      <c r="CQ861" s="357"/>
      <c r="CR861" s="6"/>
      <c r="CS861" s="227"/>
    </row>
    <row r="862" spans="1:104" s="2" customFormat="1" ht="15" customHeight="1">
      <c r="A862" s="3" t="s">
        <v>2045</v>
      </c>
      <c r="B862" s="3" t="s">
        <v>2046</v>
      </c>
      <c r="C862" s="6" t="s">
        <v>2043</v>
      </c>
      <c r="D862" s="41" t="s">
        <v>2038</v>
      </c>
      <c r="E862" s="670">
        <v>248</v>
      </c>
      <c r="F862" s="43"/>
      <c r="G862" s="72" t="s">
        <v>2047</v>
      </c>
      <c r="H862" s="191"/>
      <c r="I862" s="676"/>
      <c r="J862" s="241"/>
      <c r="K862" s="357"/>
      <c r="L862" s="6"/>
      <c r="M862" s="117"/>
      <c r="N862" s="77"/>
      <c r="O862" s="6"/>
      <c r="P862" s="6"/>
      <c r="Q862" s="6"/>
      <c r="R862" s="6"/>
      <c r="S862" s="6"/>
      <c r="T862" s="117"/>
      <c r="U862" s="77"/>
      <c r="V862" s="42"/>
      <c r="W862" s="42"/>
      <c r="X862" s="42"/>
      <c r="Y862" s="101"/>
      <c r="Z862" s="99"/>
      <c r="AA862" s="117"/>
      <c r="AB862" s="100"/>
      <c r="AC862" s="102"/>
      <c r="AD862" s="101"/>
      <c r="AE862" s="101"/>
      <c r="AF862" s="99"/>
      <c r="AG862" s="99"/>
      <c r="AH862" s="117"/>
      <c r="AI862" s="100"/>
      <c r="AJ862" s="99"/>
      <c r="AK862" s="102"/>
      <c r="AL862" s="99"/>
      <c r="AM862" s="99"/>
      <c r="AN862" s="102"/>
      <c r="AO862" s="117"/>
      <c r="AP862" s="100"/>
      <c r="AQ862" s="99"/>
      <c r="AR862" s="99"/>
      <c r="AS862" s="99"/>
      <c r="AT862" s="99"/>
      <c r="AU862" s="99"/>
      <c r="AV862" s="122"/>
      <c r="AW862" s="100"/>
      <c r="AX862" s="99"/>
      <c r="AY862" s="99"/>
      <c r="AZ862" s="99"/>
      <c r="BA862" s="141"/>
      <c r="BB862" s="141"/>
      <c r="BC862" s="142"/>
      <c r="BD862" s="100"/>
      <c r="BE862" s="141"/>
      <c r="BF862" s="6"/>
      <c r="BG862" s="6"/>
      <c r="BH862" s="6"/>
      <c r="BI862" s="6"/>
      <c r="BJ862" s="164"/>
      <c r="BK862" s="167"/>
      <c r="BL862" s="6"/>
      <c r="BM862" s="6"/>
      <c r="BN862" s="6"/>
      <c r="BO862" s="6"/>
      <c r="BP862" s="6"/>
      <c r="BQ862" s="164"/>
      <c r="BR862" s="77"/>
      <c r="BS862" s="6"/>
      <c r="BT862" s="6"/>
      <c r="BU862" s="6"/>
      <c r="BV862" s="6"/>
      <c r="BW862" s="6"/>
      <c r="BX862" s="253"/>
      <c r="BY862" s="77"/>
      <c r="BZ862" s="6"/>
      <c r="CA862" s="6"/>
      <c r="CB862" s="6"/>
      <c r="CC862" s="72"/>
      <c r="CD862" s="6"/>
      <c r="CE862" s="164"/>
      <c r="CF862" s="167"/>
      <c r="CG862" s="72"/>
      <c r="CH862" s="351">
        <v>541500</v>
      </c>
      <c r="CI862" s="699"/>
      <c r="CJ862" s="666">
        <f t="shared" si="1391"/>
        <v>0</v>
      </c>
      <c r="CK862" s="72"/>
      <c r="CL862" s="164"/>
      <c r="CM862" s="167"/>
      <c r="CN862" s="666">
        <f t="shared" si="1392"/>
        <v>0</v>
      </c>
      <c r="CO862" s="219"/>
      <c r="CP862" s="220">
        <f t="shared" si="1350"/>
        <v>0</v>
      </c>
      <c r="CQ862" s="357"/>
      <c r="CR862" s="6"/>
      <c r="CS862" s="227"/>
    </row>
    <row r="863" spans="1:104" s="2" customFormat="1" ht="15" customHeight="1">
      <c r="A863" s="41" t="s">
        <v>2048</v>
      </c>
      <c r="B863" s="364" t="s">
        <v>2049</v>
      </c>
      <c r="C863" s="61" t="s">
        <v>2050</v>
      </c>
      <c r="D863" s="41" t="s">
        <v>2038</v>
      </c>
      <c r="E863" s="276">
        <v>5</v>
      </c>
      <c r="F863" s="671"/>
      <c r="G863" s="6" t="s">
        <v>2051</v>
      </c>
      <c r="H863" s="191">
        <v>15100005039</v>
      </c>
      <c r="I863" s="676"/>
      <c r="J863" s="243"/>
      <c r="K863" s="357"/>
      <c r="L863" s="6"/>
      <c r="M863" s="117"/>
      <c r="N863" s="77"/>
      <c r="O863" s="6"/>
      <c r="P863" s="6"/>
      <c r="Q863" s="6"/>
      <c r="R863" s="6"/>
      <c r="S863" s="6"/>
      <c r="T863" s="117"/>
      <c r="U863" s="77"/>
      <c r="V863" s="42"/>
      <c r="W863" s="267"/>
      <c r="X863" s="267"/>
      <c r="Y863" s="48"/>
      <c r="Z863" s="6"/>
      <c r="AA863" s="117">
        <v>5021.3</v>
      </c>
      <c r="AB863" s="77"/>
      <c r="AC863" s="357"/>
      <c r="AD863" s="43"/>
      <c r="AE863" s="43"/>
      <c r="AF863" s="6"/>
      <c r="AG863" s="6"/>
      <c r="AH863" s="117">
        <v>4983.8</v>
      </c>
      <c r="AI863" s="100"/>
      <c r="AJ863" s="6"/>
      <c r="AK863" s="6"/>
      <c r="AL863" s="6"/>
      <c r="AM863" s="6"/>
      <c r="AN863" s="6"/>
      <c r="AO863" s="122">
        <v>7276.9</v>
      </c>
      <c r="AP863" s="77"/>
      <c r="AQ863" s="6"/>
      <c r="AR863" s="6"/>
      <c r="AS863" s="6"/>
      <c r="AT863" s="6"/>
      <c r="AU863" s="6"/>
      <c r="AV863" s="122">
        <v>8113.54</v>
      </c>
      <c r="AW863" s="100"/>
      <c r="AX863" s="6"/>
      <c r="AY863" s="152">
        <v>1645500</v>
      </c>
      <c r="AZ863" s="569">
        <v>2.1000000000000001E-2</v>
      </c>
      <c r="BA863" s="72">
        <f t="shared" ref="BA863:BA867" si="1393">AY863*AZ863</f>
        <v>34555.5</v>
      </c>
      <c r="BB863" s="72"/>
      <c r="BC863" s="142">
        <v>34555.5</v>
      </c>
      <c r="BD863" s="77"/>
      <c r="BE863" s="72">
        <f t="shared" ref="BE863:BE867" si="1394">BA863-BB863-BC863</f>
        <v>0</v>
      </c>
      <c r="BF863" s="255">
        <v>1645500</v>
      </c>
      <c r="BG863" s="6">
        <v>2.2259999999999999E-2</v>
      </c>
      <c r="BH863" s="72">
        <f t="shared" ref="BH863:BH867" si="1395">BF863*BG863</f>
        <v>36628.829999999994</v>
      </c>
      <c r="BI863" s="6"/>
      <c r="BJ863" s="164">
        <v>36628.83</v>
      </c>
      <c r="BK863" s="167"/>
      <c r="BL863" s="75">
        <f t="shared" ref="BL863:BL867" si="1396">BH863-BI863-BJ863</f>
        <v>0</v>
      </c>
      <c r="BM863" s="255">
        <v>1645500</v>
      </c>
      <c r="BN863" s="693">
        <v>2.3730000000000001E-2</v>
      </c>
      <c r="BO863" s="72">
        <f t="shared" ref="BO863:BO867" si="1397">BM863*BN863</f>
        <v>39047.715000000004</v>
      </c>
      <c r="BP863" s="6"/>
      <c r="BQ863" s="164">
        <v>39047.714999999997</v>
      </c>
      <c r="BR863" s="77"/>
      <c r="BS863" s="75">
        <f t="shared" ref="BS863:BS867" si="1398">BO863-BP863-BQ863</f>
        <v>0</v>
      </c>
      <c r="BT863" s="255">
        <v>1645500</v>
      </c>
      <c r="BU863" s="693">
        <v>2.4680000000000001E-2</v>
      </c>
      <c r="BV863" s="72">
        <f t="shared" ref="BV863:BV867" si="1399">BT863*BU863</f>
        <v>40610.94</v>
      </c>
      <c r="BW863" s="6"/>
      <c r="BX863" s="164">
        <v>40610.94</v>
      </c>
      <c r="BY863" s="77"/>
      <c r="BZ863" s="75">
        <f t="shared" ref="BZ863:BZ867" si="1400">BV863-BW863-BX863</f>
        <v>0</v>
      </c>
      <c r="CA863" s="694">
        <v>1645500</v>
      </c>
      <c r="CB863" s="693">
        <v>2.5989999999999999E-2</v>
      </c>
      <c r="CC863" s="141">
        <f t="shared" ref="CC863:CC867" si="1401">CA863*CB863</f>
        <v>42766.544999999998</v>
      </c>
      <c r="CD863" s="700"/>
      <c r="CE863" s="164">
        <v>42766.544999999998</v>
      </c>
      <c r="CF863" s="167">
        <v>42766.55</v>
      </c>
      <c r="CG863" s="72"/>
      <c r="CH863" s="351">
        <v>2057000</v>
      </c>
      <c r="CI863" s="693">
        <v>2.2259999999999999E-2</v>
      </c>
      <c r="CJ863" s="666">
        <f t="shared" si="1391"/>
        <v>45788.82</v>
      </c>
      <c r="CK863" s="72"/>
      <c r="CL863" s="164"/>
      <c r="CM863" s="167"/>
      <c r="CN863" s="666">
        <f t="shared" si="1392"/>
        <v>45788.82</v>
      </c>
      <c r="CO863" s="219"/>
      <c r="CP863" s="220">
        <f t="shared" si="1350"/>
        <v>45788.82</v>
      </c>
      <c r="CQ863" s="220"/>
      <c r="CR863" s="6"/>
      <c r="CS863" s="9" t="s">
        <v>42</v>
      </c>
      <c r="CV863" s="3" t="s">
        <v>2052</v>
      </c>
      <c r="CW863" s="3" t="s">
        <v>2053</v>
      </c>
      <c r="CX863" s="3" t="s">
        <v>1534</v>
      </c>
      <c r="CY863" s="3" t="s">
        <v>1534</v>
      </c>
      <c r="CZ863" s="3" t="s">
        <v>1534</v>
      </c>
    </row>
    <row r="864" spans="1:104" s="2" customFormat="1" ht="15" customHeight="1">
      <c r="A864" s="41" t="s">
        <v>2054</v>
      </c>
      <c r="B864" s="364" t="s">
        <v>2055</v>
      </c>
      <c r="C864" s="61" t="s">
        <v>2050</v>
      </c>
      <c r="D864" s="41" t="s">
        <v>2038</v>
      </c>
      <c r="E864" s="276">
        <v>268</v>
      </c>
      <c r="F864" s="671"/>
      <c r="G864" s="6" t="s">
        <v>2044</v>
      </c>
      <c r="H864" s="191"/>
      <c r="I864" s="676"/>
      <c r="J864" s="243"/>
      <c r="K864" s="357"/>
      <c r="L864" s="6"/>
      <c r="M864" s="117"/>
      <c r="N864" s="77"/>
      <c r="O864" s="6"/>
      <c r="P864" s="6"/>
      <c r="Q864" s="6"/>
      <c r="R864" s="6"/>
      <c r="S864" s="6"/>
      <c r="T864" s="117"/>
      <c r="U864" s="77"/>
      <c r="V864" s="42"/>
      <c r="W864" s="267"/>
      <c r="X864" s="267"/>
      <c r="Y864" s="48"/>
      <c r="Z864" s="6"/>
      <c r="AA864" s="117"/>
      <c r="AB864" s="77"/>
      <c r="AC864" s="357"/>
      <c r="AD864" s="43"/>
      <c r="AE864" s="43"/>
      <c r="AF864" s="6"/>
      <c r="AG864" s="6"/>
      <c r="AH864" s="117"/>
      <c r="AI864" s="100"/>
      <c r="AJ864" s="6"/>
      <c r="AK864" s="6"/>
      <c r="AL864" s="6"/>
      <c r="AM864" s="6"/>
      <c r="AN864" s="6"/>
      <c r="AO864" s="122"/>
      <c r="AP864" s="77"/>
      <c r="AQ864" s="6"/>
      <c r="AR864" s="6"/>
      <c r="AS864" s="6"/>
      <c r="AT864" s="6"/>
      <c r="AU864" s="6"/>
      <c r="AV864" s="122"/>
      <c r="AW864" s="100"/>
      <c r="AX864" s="6"/>
      <c r="AY864" s="152"/>
      <c r="AZ864" s="569"/>
      <c r="BA864" s="72"/>
      <c r="BB864" s="72"/>
      <c r="BC864" s="142"/>
      <c r="BD864" s="77"/>
      <c r="BE864" s="72"/>
      <c r="BF864" s="255"/>
      <c r="BG864" s="6"/>
      <c r="BH864" s="72"/>
      <c r="BI864" s="6"/>
      <c r="BJ864" s="164"/>
      <c r="BK864" s="167"/>
      <c r="BL864" s="75"/>
      <c r="BM864" s="255"/>
      <c r="BN864" s="693"/>
      <c r="BO864" s="72"/>
      <c r="BP864" s="6"/>
      <c r="BQ864" s="164"/>
      <c r="BR864" s="77"/>
      <c r="BS864" s="75"/>
      <c r="BT864" s="255"/>
      <c r="BU864" s="693"/>
      <c r="BV864" s="72"/>
      <c r="BW864" s="6"/>
      <c r="BX864" s="164"/>
      <c r="BY864" s="77"/>
      <c r="BZ864" s="75"/>
      <c r="CA864" s="694"/>
      <c r="CB864" s="693"/>
      <c r="CC864" s="141"/>
      <c r="CD864" s="700"/>
      <c r="CE864" s="164"/>
      <c r="CF864" s="167"/>
      <c r="CG864" s="72"/>
      <c r="CH864" s="351">
        <v>212500</v>
      </c>
      <c r="CI864" s="699"/>
      <c r="CJ864" s="666">
        <f t="shared" si="1391"/>
        <v>0</v>
      </c>
      <c r="CK864" s="72"/>
      <c r="CL864" s="164"/>
      <c r="CM864" s="167"/>
      <c r="CN864" s="666">
        <f t="shared" si="1392"/>
        <v>0</v>
      </c>
      <c r="CO864" s="219"/>
      <c r="CP864" s="220">
        <f t="shared" si="1350"/>
        <v>0</v>
      </c>
      <c r="CQ864" s="220"/>
      <c r="CR864" s="6"/>
      <c r="CS864" s="227" t="s">
        <v>42</v>
      </c>
      <c r="CV864" s="3" t="s">
        <v>2056</v>
      </c>
      <c r="CW864" s="3" t="s">
        <v>2057</v>
      </c>
      <c r="CX864" s="3" t="s">
        <v>1534</v>
      </c>
      <c r="CY864" s="3" t="s">
        <v>2058</v>
      </c>
      <c r="CZ864" s="3">
        <v>54</v>
      </c>
    </row>
    <row r="865" spans="1:105" s="2" customFormat="1" ht="15" customHeight="1">
      <c r="A865" s="41" t="s">
        <v>2059</v>
      </c>
      <c r="B865" s="364" t="s">
        <v>2060</v>
      </c>
      <c r="C865" s="61" t="s">
        <v>2061</v>
      </c>
      <c r="D865" s="41" t="s">
        <v>2038</v>
      </c>
      <c r="E865" s="276">
        <v>238</v>
      </c>
      <c r="F865" s="671"/>
      <c r="G865" s="6" t="s">
        <v>2044</v>
      </c>
      <c r="H865" s="191"/>
      <c r="I865" s="676"/>
      <c r="J865" s="243"/>
      <c r="K865" s="357"/>
      <c r="L865" s="6"/>
      <c r="M865" s="117"/>
      <c r="N865" s="77"/>
      <c r="O865" s="6"/>
      <c r="P865" s="6"/>
      <c r="Q865" s="6"/>
      <c r="R865" s="6"/>
      <c r="S865" s="6"/>
      <c r="T865" s="117"/>
      <c r="U865" s="77"/>
      <c r="V865" s="42"/>
      <c r="W865" s="267"/>
      <c r="X865" s="267"/>
      <c r="Y865" s="48"/>
      <c r="Z865" s="6"/>
      <c r="AA865" s="117"/>
      <c r="AB865" s="77"/>
      <c r="AC865" s="357"/>
      <c r="AD865" s="43"/>
      <c r="AE865" s="43"/>
      <c r="AF865" s="6"/>
      <c r="AG865" s="6"/>
      <c r="AH865" s="117"/>
      <c r="AI865" s="100"/>
      <c r="AJ865" s="6"/>
      <c r="AK865" s="6"/>
      <c r="AL865" s="6"/>
      <c r="AM865" s="6"/>
      <c r="AN865" s="6"/>
      <c r="AO865" s="122"/>
      <c r="AP865" s="77"/>
      <c r="AQ865" s="6"/>
      <c r="AR865" s="6"/>
      <c r="AS865" s="6"/>
      <c r="AT865" s="6"/>
      <c r="AU865" s="6"/>
      <c r="AV865" s="122"/>
      <c r="AW865" s="100"/>
      <c r="AX865" s="6"/>
      <c r="AY865" s="152"/>
      <c r="AZ865" s="569"/>
      <c r="BA865" s="72"/>
      <c r="BB865" s="72"/>
      <c r="BC865" s="142"/>
      <c r="BD865" s="77"/>
      <c r="BE865" s="72"/>
      <c r="BF865" s="255"/>
      <c r="BG865" s="6"/>
      <c r="BH865" s="72"/>
      <c r="BI865" s="6"/>
      <c r="BJ865" s="164"/>
      <c r="BK865" s="167"/>
      <c r="BL865" s="75"/>
      <c r="BM865" s="255"/>
      <c r="BN865" s="693"/>
      <c r="BO865" s="72"/>
      <c r="BP865" s="6"/>
      <c r="BQ865" s="164"/>
      <c r="BR865" s="77"/>
      <c r="BS865" s="75"/>
      <c r="BT865" s="255"/>
      <c r="BU865" s="693"/>
      <c r="BV865" s="72"/>
      <c r="BW865" s="6"/>
      <c r="BX865" s="164"/>
      <c r="BY865" s="77"/>
      <c r="BZ865" s="75"/>
      <c r="CA865" s="694"/>
      <c r="CB865" s="693"/>
      <c r="CC865" s="141"/>
      <c r="CD865" s="700"/>
      <c r="CE865" s="164"/>
      <c r="CF865" s="167"/>
      <c r="CG865" s="72"/>
      <c r="CH865" s="351">
        <v>376000</v>
      </c>
      <c r="CI865" s="699"/>
      <c r="CJ865" s="666">
        <f t="shared" si="1391"/>
        <v>0</v>
      </c>
      <c r="CK865" s="72"/>
      <c r="CL865" s="164"/>
      <c r="CM865" s="167"/>
      <c r="CN865" s="666">
        <f t="shared" si="1392"/>
        <v>0</v>
      </c>
      <c r="CO865" s="219"/>
      <c r="CP865" s="220">
        <f t="shared" si="1350"/>
        <v>0</v>
      </c>
      <c r="CQ865" s="220"/>
      <c r="CR865" s="6"/>
      <c r="CS865" s="2" t="s">
        <v>42</v>
      </c>
      <c r="CV865" s="3" t="s">
        <v>2062</v>
      </c>
      <c r="CW865" s="3" t="s">
        <v>2063</v>
      </c>
      <c r="CX865" s="3" t="s">
        <v>2064</v>
      </c>
      <c r="CY865" s="3" t="s">
        <v>2065</v>
      </c>
      <c r="CZ865" s="3" t="s">
        <v>2066</v>
      </c>
      <c r="DA865" s="3"/>
    </row>
    <row r="866" spans="1:105" s="3" customFormat="1" ht="15" customHeight="1">
      <c r="A866" s="41" t="s">
        <v>2067</v>
      </c>
      <c r="B866" s="42" t="s">
        <v>2068</v>
      </c>
      <c r="C866" s="61" t="s">
        <v>2061</v>
      </c>
      <c r="D866" s="41" t="s">
        <v>2038</v>
      </c>
      <c r="E866" s="276">
        <v>565</v>
      </c>
      <c r="F866" s="671"/>
      <c r="G866" s="56" t="s">
        <v>2044</v>
      </c>
      <c r="H866" s="191">
        <v>37001338011</v>
      </c>
      <c r="I866" s="676"/>
      <c r="J866" s="677"/>
      <c r="K866" s="357">
        <v>12744</v>
      </c>
      <c r="L866" s="168">
        <f>K866*20%</f>
        <v>2548.8000000000002</v>
      </c>
      <c r="M866" s="73">
        <v>10195.200000000001</v>
      </c>
      <c r="N866" s="147"/>
      <c r="O866" s="455">
        <f>K866-L866-M866</f>
        <v>0</v>
      </c>
      <c r="P866" s="151">
        <v>3093780</v>
      </c>
      <c r="Q866" s="56">
        <v>1.2500000000000001E-2</v>
      </c>
      <c r="R866" s="166">
        <f>P866*Q866</f>
        <v>38672.25</v>
      </c>
      <c r="S866" s="166">
        <f>R866*20%</f>
        <v>7734.4500000000007</v>
      </c>
      <c r="T866" s="73"/>
      <c r="U866" s="147"/>
      <c r="V866" s="681">
        <f>R866-S866-T866</f>
        <v>30937.8</v>
      </c>
      <c r="W866" s="682">
        <v>3108780</v>
      </c>
      <c r="X866" s="683">
        <v>1.362E-2</v>
      </c>
      <c r="Y866" s="310">
        <v>42154.080000000002</v>
      </c>
      <c r="Z866" s="560">
        <v>8447.6200000000008</v>
      </c>
      <c r="AA866" s="73">
        <v>68655.14</v>
      </c>
      <c r="AB866" s="143"/>
      <c r="AC866" s="686">
        <f>Y866-Z866-AA866</f>
        <v>-34948.68</v>
      </c>
      <c r="AD866" s="151">
        <v>3093780</v>
      </c>
      <c r="AE866" s="101">
        <v>1.4160000000000001E-2</v>
      </c>
      <c r="AF866" s="141">
        <f>AD866*AE866</f>
        <v>43807.924800000001</v>
      </c>
      <c r="AG866" s="99"/>
      <c r="AH866" s="117">
        <v>3445.86</v>
      </c>
      <c r="AI866" s="143"/>
      <c r="AJ866" s="99"/>
      <c r="AK866" s="248"/>
      <c r="AL866" s="99"/>
      <c r="AM866" s="99"/>
      <c r="AN866" s="102"/>
      <c r="AO866" s="122">
        <v>36609.599999999999</v>
      </c>
      <c r="AP866" s="100"/>
      <c r="AQ866" s="99"/>
      <c r="AR866" s="99"/>
      <c r="AS866" s="99"/>
      <c r="AT866" s="99"/>
      <c r="AU866" s="99"/>
      <c r="AV866" s="122">
        <v>39788.400000000001</v>
      </c>
      <c r="AW866" s="100"/>
      <c r="AX866" s="99"/>
      <c r="AY866" s="152">
        <v>3885500</v>
      </c>
      <c r="AZ866" s="688">
        <v>2.1000000000000001E-2</v>
      </c>
      <c r="BA866" s="72">
        <f t="shared" si="1393"/>
        <v>81595.5</v>
      </c>
      <c r="BB866" s="141"/>
      <c r="BC866" s="142">
        <v>81595.5</v>
      </c>
      <c r="BD866" s="143"/>
      <c r="BE866" s="168">
        <f t="shared" si="1394"/>
        <v>0</v>
      </c>
      <c r="BF866" s="151">
        <v>5171500</v>
      </c>
      <c r="BG866" s="56">
        <v>2.2259999999999999E-2</v>
      </c>
      <c r="BH866" s="168">
        <f t="shared" si="1395"/>
        <v>115117.59</v>
      </c>
      <c r="BI866" s="56"/>
      <c r="BJ866" s="164">
        <v>178898.31</v>
      </c>
      <c r="BK866" s="165"/>
      <c r="BL866" s="166">
        <f t="shared" si="1396"/>
        <v>-63780.72</v>
      </c>
      <c r="BM866" s="151">
        <v>5493000</v>
      </c>
      <c r="BN866" s="693">
        <v>2.3730000000000001E-2</v>
      </c>
      <c r="BO866" s="168">
        <f t="shared" si="1397"/>
        <v>130348.89</v>
      </c>
      <c r="BP866" s="56"/>
      <c r="BQ866" s="164">
        <v>130937.09</v>
      </c>
      <c r="BR866" s="147"/>
      <c r="BS866" s="166">
        <f t="shared" si="1398"/>
        <v>-588.19999999999709</v>
      </c>
      <c r="BT866" s="151">
        <v>5493000</v>
      </c>
      <c r="BU866" s="693">
        <v>2.4680000000000001E-2</v>
      </c>
      <c r="BV866" s="168">
        <f t="shared" si="1399"/>
        <v>135567.24</v>
      </c>
      <c r="BW866" s="56"/>
      <c r="BX866" s="164">
        <v>135567.24</v>
      </c>
      <c r="BY866" s="147"/>
      <c r="BZ866" s="166">
        <f t="shared" si="1400"/>
        <v>0</v>
      </c>
      <c r="CA866" s="694">
        <v>5493000</v>
      </c>
      <c r="CB866" s="693">
        <v>2.5989999999999999E-2</v>
      </c>
      <c r="CC866" s="141">
        <f t="shared" si="1401"/>
        <v>142763.07</v>
      </c>
      <c r="CD866" s="700"/>
      <c r="CE866" s="164">
        <v>142763.07</v>
      </c>
      <c r="CF866" s="165">
        <v>142763.07</v>
      </c>
      <c r="CG866" s="72">
        <f>CC866-CD866-CE866</f>
        <v>0</v>
      </c>
      <c r="CH866" s="351">
        <v>6591500</v>
      </c>
      <c r="CI866" s="693">
        <v>2.2259999999999999E-2</v>
      </c>
      <c r="CJ866" s="666">
        <f t="shared" si="1391"/>
        <v>146726.78999999998</v>
      </c>
      <c r="CK866" s="72"/>
      <c r="CL866" s="164"/>
      <c r="CM866" s="167"/>
      <c r="CN866" s="666">
        <f t="shared" si="1392"/>
        <v>146726.78999999998</v>
      </c>
      <c r="CO866" s="219"/>
      <c r="CP866" s="220">
        <f t="shared" si="1350"/>
        <v>78346.989999999976</v>
      </c>
      <c r="CQ866" s="458"/>
      <c r="CR866" s="56"/>
      <c r="CS866" s="227" t="s">
        <v>42</v>
      </c>
      <c r="CV866" s="3" t="s">
        <v>2069</v>
      </c>
      <c r="CW866" s="3" t="s">
        <v>2070</v>
      </c>
      <c r="CX866" s="3" t="s">
        <v>1534</v>
      </c>
      <c r="CY866" s="3" t="s">
        <v>2071</v>
      </c>
      <c r="CZ866" s="3" t="s">
        <v>1534</v>
      </c>
    </row>
    <row r="867" spans="1:105" s="3" customFormat="1" ht="15" customHeight="1">
      <c r="A867" s="41" t="s">
        <v>2072</v>
      </c>
      <c r="B867" s="42" t="s">
        <v>2073</v>
      </c>
      <c r="C867" s="61" t="s">
        <v>2061</v>
      </c>
      <c r="D867" s="41" t="s">
        <v>2038</v>
      </c>
      <c r="E867" s="276">
        <v>567</v>
      </c>
      <c r="F867" s="671"/>
      <c r="G867" s="56" t="s">
        <v>2044</v>
      </c>
      <c r="H867" s="191">
        <v>37001339011</v>
      </c>
      <c r="I867" s="676"/>
      <c r="J867" s="243"/>
      <c r="K867" s="357"/>
      <c r="L867" s="56"/>
      <c r="M867" s="73">
        <v>10407.61</v>
      </c>
      <c r="N867" s="147"/>
      <c r="O867" s="56"/>
      <c r="P867" s="56"/>
      <c r="Q867" s="56"/>
      <c r="R867" s="56"/>
      <c r="S867" s="56"/>
      <c r="T867" s="73">
        <v>15835.26</v>
      </c>
      <c r="U867" s="147"/>
      <c r="V867" s="78"/>
      <c r="W867" s="245"/>
      <c r="X867" s="245"/>
      <c r="Y867" s="247"/>
      <c r="Z867" s="99"/>
      <c r="AA867" s="73">
        <v>30954.240000000002</v>
      </c>
      <c r="AB867" s="143"/>
      <c r="AC867" s="102"/>
      <c r="AD867" s="101"/>
      <c r="AE867" s="101"/>
      <c r="AF867" s="99"/>
      <c r="AG867" s="99"/>
      <c r="AH867" s="117"/>
      <c r="AI867" s="143"/>
      <c r="AJ867" s="99"/>
      <c r="AK867" s="248"/>
      <c r="AL867" s="99"/>
      <c r="AM867" s="99"/>
      <c r="AN867" s="102"/>
      <c r="AO867" s="122">
        <v>34265.199999999997</v>
      </c>
      <c r="AP867" s="100"/>
      <c r="AQ867" s="99"/>
      <c r="AR867" s="99"/>
      <c r="AS867" s="99"/>
      <c r="AT867" s="99"/>
      <c r="AU867" s="99"/>
      <c r="AV867" s="122">
        <v>37256.800000000003</v>
      </c>
      <c r="AW867" s="100"/>
      <c r="AX867" s="99"/>
      <c r="AY867" s="152">
        <v>5441500</v>
      </c>
      <c r="AZ867" s="688">
        <v>2.1000000000000001E-2</v>
      </c>
      <c r="BA867" s="72">
        <f t="shared" si="1393"/>
        <v>114271.5</v>
      </c>
      <c r="BB867" s="141"/>
      <c r="BC867" s="142">
        <v>114271.5</v>
      </c>
      <c r="BD867" s="143"/>
      <c r="BE867" s="168">
        <f t="shared" si="1394"/>
        <v>0</v>
      </c>
      <c r="BF867" s="151">
        <v>5441500</v>
      </c>
      <c r="BG867" s="56">
        <v>2.2259999999999999E-2</v>
      </c>
      <c r="BH867" s="168">
        <f t="shared" si="1395"/>
        <v>121127.79</v>
      </c>
      <c r="BI867" s="56"/>
      <c r="BJ867" s="164">
        <v>121127.79</v>
      </c>
      <c r="BK867" s="165"/>
      <c r="BL867" s="166">
        <f t="shared" si="1396"/>
        <v>0</v>
      </c>
      <c r="BM867" s="151">
        <v>5441500</v>
      </c>
      <c r="BN867" s="693">
        <v>2.3730000000000001E-2</v>
      </c>
      <c r="BO867" s="168">
        <f t="shared" si="1397"/>
        <v>129126.79500000001</v>
      </c>
      <c r="BP867" s="56"/>
      <c r="BQ867" s="164">
        <v>129126.795</v>
      </c>
      <c r="BR867" s="147"/>
      <c r="BS867" s="166">
        <f t="shared" si="1398"/>
        <v>0</v>
      </c>
      <c r="BT867" s="151">
        <v>5441500</v>
      </c>
      <c r="BU867" s="693">
        <v>2.4680000000000001E-2</v>
      </c>
      <c r="BV867" s="168">
        <f t="shared" si="1399"/>
        <v>134296.22</v>
      </c>
      <c r="BW867" s="56"/>
      <c r="BX867" s="164">
        <v>134296.22</v>
      </c>
      <c r="BY867" s="147"/>
      <c r="BZ867" s="166">
        <f t="shared" si="1400"/>
        <v>0</v>
      </c>
      <c r="CA867" s="694">
        <v>5441500</v>
      </c>
      <c r="CB867" s="693">
        <v>2.5989999999999999E-2</v>
      </c>
      <c r="CC867" s="141">
        <f t="shared" si="1401"/>
        <v>141424.58499999999</v>
      </c>
      <c r="CD867" s="700"/>
      <c r="CE867" s="164">
        <v>141424.58499999999</v>
      </c>
      <c r="CF867" s="165">
        <v>141424.59</v>
      </c>
      <c r="CG867" s="72">
        <f>CC867-CD867-CE867</f>
        <v>0</v>
      </c>
      <c r="CH867" s="351">
        <v>6530000</v>
      </c>
      <c r="CI867" s="693">
        <v>2.2259999999999999E-2</v>
      </c>
      <c r="CJ867" s="666">
        <f t="shared" si="1391"/>
        <v>145357.79999999999</v>
      </c>
      <c r="CK867" s="72"/>
      <c r="CL867" s="164"/>
      <c r="CM867" s="167"/>
      <c r="CN867" s="666">
        <f t="shared" si="1392"/>
        <v>145357.79999999999</v>
      </c>
      <c r="CO867" s="219"/>
      <c r="CP867" s="220">
        <f t="shared" si="1350"/>
        <v>145357.79999999999</v>
      </c>
      <c r="CQ867" s="458"/>
      <c r="CR867" s="56"/>
      <c r="CS867" s="227" t="s">
        <v>42</v>
      </c>
      <c r="CV867" s="2" t="s">
        <v>2074</v>
      </c>
      <c r="CW867" s="2" t="s">
        <v>2075</v>
      </c>
      <c r="CX867" s="2" t="s">
        <v>1534</v>
      </c>
      <c r="CY867" s="2" t="s">
        <v>2076</v>
      </c>
      <c r="CZ867" s="2">
        <v>126</v>
      </c>
    </row>
    <row r="868" spans="1:105" s="3" customFormat="1" ht="15" customHeight="1">
      <c r="A868" s="41" t="s">
        <v>2077</v>
      </c>
      <c r="B868" s="42" t="s">
        <v>2078</v>
      </c>
      <c r="C868" s="61" t="s">
        <v>2079</v>
      </c>
      <c r="D868" s="41" t="s">
        <v>2038</v>
      </c>
      <c r="E868" s="276">
        <v>94</v>
      </c>
      <c r="F868" s="671"/>
      <c r="G868" s="56" t="s">
        <v>2044</v>
      </c>
      <c r="H868" s="191"/>
      <c r="I868" s="676"/>
      <c r="J868" s="243"/>
      <c r="K868" s="357"/>
      <c r="L868" s="56"/>
      <c r="M868" s="73"/>
      <c r="N868" s="147"/>
      <c r="O868" s="56"/>
      <c r="P868" s="56"/>
      <c r="Q868" s="56"/>
      <c r="R868" s="56"/>
      <c r="S868" s="56"/>
      <c r="T868" s="73"/>
      <c r="U868" s="147"/>
      <c r="V868" s="78"/>
      <c r="W868" s="245"/>
      <c r="X868" s="245"/>
      <c r="Y868" s="247"/>
      <c r="Z868" s="99"/>
      <c r="AA868" s="73"/>
      <c r="AB868" s="143"/>
      <c r="AC868" s="102"/>
      <c r="AD868" s="101"/>
      <c r="AE868" s="101"/>
      <c r="AF868" s="99"/>
      <c r="AG868" s="99"/>
      <c r="AH868" s="117"/>
      <c r="AI868" s="143"/>
      <c r="AJ868" s="99"/>
      <c r="AK868" s="248"/>
      <c r="AL868" s="99"/>
      <c r="AM868" s="99"/>
      <c r="AN868" s="102"/>
      <c r="AO868" s="122"/>
      <c r="AP868" s="100"/>
      <c r="AQ868" s="99"/>
      <c r="AR868" s="99"/>
      <c r="AS868" s="99"/>
      <c r="AT868" s="99"/>
      <c r="AU868" s="99"/>
      <c r="AV868" s="122"/>
      <c r="AW868" s="100"/>
      <c r="AX868" s="99"/>
      <c r="AY868" s="152"/>
      <c r="AZ868" s="688"/>
      <c r="BA868" s="72"/>
      <c r="BB868" s="141"/>
      <c r="BC868" s="142"/>
      <c r="BD868" s="143"/>
      <c r="BE868" s="168"/>
      <c r="BF868" s="151"/>
      <c r="BG868" s="56"/>
      <c r="BH868" s="168"/>
      <c r="BI868" s="56"/>
      <c r="BJ868" s="164"/>
      <c r="BK868" s="165"/>
      <c r="BL868" s="166"/>
      <c r="BM868" s="151"/>
      <c r="BN868" s="693"/>
      <c r="BO868" s="168"/>
      <c r="BP868" s="56"/>
      <c r="BQ868" s="164"/>
      <c r="BR868" s="147"/>
      <c r="BS868" s="166"/>
      <c r="BT868" s="151"/>
      <c r="BU868" s="693"/>
      <c r="BV868" s="168"/>
      <c r="BW868" s="56"/>
      <c r="BX868" s="164"/>
      <c r="BY868" s="147"/>
      <c r="BZ868" s="166"/>
      <c r="CA868" s="694"/>
      <c r="CB868" s="693"/>
      <c r="CC868" s="141"/>
      <c r="CD868" s="700"/>
      <c r="CE868" s="164"/>
      <c r="CF868" s="165"/>
      <c r="CG868" s="72"/>
      <c r="CH868" s="351">
        <v>456000</v>
      </c>
      <c r="CI868" s="701"/>
      <c r="CJ868" s="666">
        <f t="shared" si="1391"/>
        <v>0</v>
      </c>
      <c r="CK868" s="72"/>
      <c r="CL868" s="164"/>
      <c r="CM868" s="167"/>
      <c r="CN868" s="666">
        <f t="shared" si="1392"/>
        <v>0</v>
      </c>
      <c r="CO868" s="219"/>
      <c r="CP868" s="220">
        <f t="shared" si="1350"/>
        <v>0</v>
      </c>
      <c r="CQ868" s="458"/>
      <c r="CR868" s="56"/>
      <c r="CS868" s="2" t="s">
        <v>42</v>
      </c>
      <c r="CV868" s="2" t="s">
        <v>2080</v>
      </c>
      <c r="CW868" s="2" t="s">
        <v>2081</v>
      </c>
      <c r="CX868" s="2" t="s">
        <v>2082</v>
      </c>
      <c r="CY868" s="2"/>
      <c r="CZ868" s="2" t="s">
        <v>2082</v>
      </c>
    </row>
    <row r="869" spans="1:105" s="3" customFormat="1" ht="15" customHeight="1">
      <c r="A869" s="41" t="s">
        <v>2083</v>
      </c>
      <c r="B869" s="42" t="s">
        <v>2084</v>
      </c>
      <c r="C869" s="61" t="s">
        <v>2079</v>
      </c>
      <c r="D869" s="41" t="s">
        <v>2038</v>
      </c>
      <c r="E869" s="276">
        <v>95</v>
      </c>
      <c r="F869" s="671"/>
      <c r="G869" s="56" t="s">
        <v>2044</v>
      </c>
      <c r="H869" s="191"/>
      <c r="I869" s="676"/>
      <c r="J869" s="243"/>
      <c r="K869" s="357"/>
      <c r="L869" s="56"/>
      <c r="M869" s="73"/>
      <c r="N869" s="147"/>
      <c r="O869" s="56"/>
      <c r="P869" s="56"/>
      <c r="Q869" s="56"/>
      <c r="R869" s="56"/>
      <c r="S869" s="56"/>
      <c r="T869" s="73"/>
      <c r="U869" s="147"/>
      <c r="V869" s="78"/>
      <c r="W869" s="245"/>
      <c r="X869" s="245"/>
      <c r="Y869" s="247"/>
      <c r="Z869" s="99"/>
      <c r="AA869" s="73"/>
      <c r="AB869" s="143"/>
      <c r="AC869" s="102"/>
      <c r="AD869" s="101"/>
      <c r="AE869" s="101"/>
      <c r="AF869" s="99"/>
      <c r="AG869" s="99"/>
      <c r="AH869" s="117"/>
      <c r="AI869" s="143"/>
      <c r="AJ869" s="99"/>
      <c r="AK869" s="248"/>
      <c r="AL869" s="99"/>
      <c r="AM869" s="99"/>
      <c r="AN869" s="102"/>
      <c r="AO869" s="122"/>
      <c r="AP869" s="100"/>
      <c r="AQ869" s="99"/>
      <c r="AR869" s="99"/>
      <c r="AS869" s="99"/>
      <c r="AT869" s="99"/>
      <c r="AU869" s="99"/>
      <c r="AV869" s="122"/>
      <c r="AW869" s="100"/>
      <c r="AX869" s="99"/>
      <c r="AY869" s="152"/>
      <c r="AZ869" s="688"/>
      <c r="BA869" s="72"/>
      <c r="BB869" s="141"/>
      <c r="BC869" s="142"/>
      <c r="BD869" s="143"/>
      <c r="BE869" s="168"/>
      <c r="BF869" s="151"/>
      <c r="BG869" s="56"/>
      <c r="BH869" s="168"/>
      <c r="BI869" s="56"/>
      <c r="BJ869" s="164"/>
      <c r="BK869" s="165"/>
      <c r="BL869" s="166"/>
      <c r="BM869" s="151"/>
      <c r="BN869" s="693"/>
      <c r="BO869" s="168"/>
      <c r="BP869" s="56"/>
      <c r="BQ869" s="164"/>
      <c r="BR869" s="147"/>
      <c r="BS869" s="166"/>
      <c r="BT869" s="151"/>
      <c r="BU869" s="693"/>
      <c r="BV869" s="168"/>
      <c r="BW869" s="56"/>
      <c r="BX869" s="164"/>
      <c r="BY869" s="147"/>
      <c r="BZ869" s="166"/>
      <c r="CA869" s="694"/>
      <c r="CB869" s="693"/>
      <c r="CC869" s="141"/>
      <c r="CD869" s="700"/>
      <c r="CE869" s="164"/>
      <c r="CF869" s="165"/>
      <c r="CG869" s="72"/>
      <c r="CH869" s="351">
        <v>306500</v>
      </c>
      <c r="CI869" s="699"/>
      <c r="CJ869" s="666">
        <f t="shared" si="1391"/>
        <v>0</v>
      </c>
      <c r="CK869" s="72"/>
      <c r="CL869" s="164"/>
      <c r="CM869" s="167"/>
      <c r="CN869" s="666">
        <f t="shared" si="1392"/>
        <v>0</v>
      </c>
      <c r="CO869" s="219"/>
      <c r="CP869" s="220">
        <f t="shared" si="1350"/>
        <v>0</v>
      </c>
      <c r="CQ869" s="458"/>
      <c r="CR869" s="56"/>
      <c r="CS869" s="227" t="s">
        <v>42</v>
      </c>
    </row>
    <row r="870" spans="1:105" s="3" customFormat="1" ht="15" customHeight="1">
      <c r="A870" s="41" t="s">
        <v>2085</v>
      </c>
      <c r="B870" s="42" t="s">
        <v>2086</v>
      </c>
      <c r="C870" s="61" t="s">
        <v>2087</v>
      </c>
      <c r="D870" s="41" t="s">
        <v>2038</v>
      </c>
      <c r="E870" s="276">
        <v>134</v>
      </c>
      <c r="F870" s="671"/>
      <c r="G870" s="56" t="s">
        <v>2044</v>
      </c>
      <c r="H870" s="191"/>
      <c r="I870" s="676"/>
      <c r="J870" s="243"/>
      <c r="K870" s="357"/>
      <c r="L870" s="56"/>
      <c r="M870" s="73"/>
      <c r="N870" s="147"/>
      <c r="O870" s="56"/>
      <c r="P870" s="56"/>
      <c r="Q870" s="56"/>
      <c r="R870" s="56"/>
      <c r="S870" s="56"/>
      <c r="T870" s="73"/>
      <c r="U870" s="147"/>
      <c r="V870" s="78"/>
      <c r="W870" s="245"/>
      <c r="X870" s="245"/>
      <c r="Y870" s="247"/>
      <c r="Z870" s="99"/>
      <c r="AA870" s="73"/>
      <c r="AB870" s="143"/>
      <c r="AC870" s="102"/>
      <c r="AD870" s="101"/>
      <c r="AE870" s="101"/>
      <c r="AF870" s="99"/>
      <c r="AG870" s="99"/>
      <c r="AH870" s="117"/>
      <c r="AI870" s="143"/>
      <c r="AJ870" s="99"/>
      <c r="AK870" s="248"/>
      <c r="AL870" s="99"/>
      <c r="AM870" s="99"/>
      <c r="AN870" s="102"/>
      <c r="AO870" s="122"/>
      <c r="AP870" s="100"/>
      <c r="AQ870" s="99"/>
      <c r="AR870" s="99"/>
      <c r="AS870" s="99"/>
      <c r="AT870" s="99"/>
      <c r="AU870" s="99"/>
      <c r="AV870" s="122"/>
      <c r="AW870" s="100"/>
      <c r="AX870" s="99"/>
      <c r="AY870" s="152"/>
      <c r="AZ870" s="688"/>
      <c r="BA870" s="72"/>
      <c r="BB870" s="141"/>
      <c r="BC870" s="142"/>
      <c r="BD870" s="143"/>
      <c r="BE870" s="168"/>
      <c r="BF870" s="151"/>
      <c r="BG870" s="56"/>
      <c r="BH870" s="168"/>
      <c r="BI870" s="56"/>
      <c r="BJ870" s="164"/>
      <c r="BK870" s="165"/>
      <c r="BL870" s="166"/>
      <c r="BM870" s="151"/>
      <c r="BN870" s="693"/>
      <c r="BO870" s="168"/>
      <c r="BP870" s="56"/>
      <c r="BQ870" s="164"/>
      <c r="BR870" s="147"/>
      <c r="BS870" s="166"/>
      <c r="BT870" s="151"/>
      <c r="BU870" s="693"/>
      <c r="BV870" s="168"/>
      <c r="BW870" s="56"/>
      <c r="BX870" s="164"/>
      <c r="BY870" s="147"/>
      <c r="BZ870" s="166"/>
      <c r="CA870" s="694"/>
      <c r="CB870" s="693"/>
      <c r="CC870" s="141"/>
      <c r="CD870" s="700"/>
      <c r="CE870" s="164"/>
      <c r="CF870" s="165"/>
      <c r="CG870" s="72"/>
      <c r="CH870" s="351">
        <v>392000</v>
      </c>
      <c r="CI870" s="699"/>
      <c r="CJ870" s="666">
        <f t="shared" si="1391"/>
        <v>0</v>
      </c>
      <c r="CK870" s="72"/>
      <c r="CL870" s="164"/>
      <c r="CM870" s="167"/>
      <c r="CN870" s="666">
        <f t="shared" si="1392"/>
        <v>0</v>
      </c>
      <c r="CO870" s="219"/>
      <c r="CP870" s="220">
        <f t="shared" si="1350"/>
        <v>0</v>
      </c>
      <c r="CQ870" s="458"/>
      <c r="CR870" s="56"/>
      <c r="CS870" s="2" t="s">
        <v>42</v>
      </c>
      <c r="CV870" s="3" t="s">
        <v>2088</v>
      </c>
      <c r="CW870" s="3" t="s">
        <v>2089</v>
      </c>
      <c r="CY870" s="3" t="s">
        <v>2090</v>
      </c>
      <c r="CZ870" s="3">
        <v>1177</v>
      </c>
    </row>
    <row r="871" spans="1:105" s="3" customFormat="1" ht="15" customHeight="1">
      <c r="A871" s="41" t="s">
        <v>2091</v>
      </c>
      <c r="B871" s="551" t="s">
        <v>2092</v>
      </c>
      <c r="C871" s="61" t="s">
        <v>2087</v>
      </c>
      <c r="D871" s="41" t="s">
        <v>2038</v>
      </c>
      <c r="E871" s="276">
        <v>1187</v>
      </c>
      <c r="F871" s="671"/>
      <c r="G871" s="56" t="s">
        <v>2093</v>
      </c>
      <c r="H871" s="191">
        <v>48001187011</v>
      </c>
      <c r="I871" s="676"/>
      <c r="J871" s="243"/>
      <c r="K871" s="357"/>
      <c r="L871" s="56"/>
      <c r="M871" s="73"/>
      <c r="N871" s="147"/>
      <c r="O871" s="56"/>
      <c r="P871" s="56"/>
      <c r="Q871" s="56"/>
      <c r="R871" s="56"/>
      <c r="S871" s="56"/>
      <c r="T871" s="73"/>
      <c r="U871" s="147"/>
      <c r="V871" s="78"/>
      <c r="W871" s="245"/>
      <c r="X871" s="245"/>
      <c r="Y871" s="247"/>
      <c r="Z871" s="99"/>
      <c r="AA871" s="73">
        <v>88259.42</v>
      </c>
      <c r="AB871" s="143"/>
      <c r="AC871" s="102"/>
      <c r="AD871" s="101"/>
      <c r="AE871" s="101"/>
      <c r="AF871" s="99"/>
      <c r="AG871" s="99"/>
      <c r="AH871" s="117">
        <v>40100.879999999997</v>
      </c>
      <c r="AI871" s="143"/>
      <c r="AJ871" s="99"/>
      <c r="AK871" s="248"/>
      <c r="AL871" s="99"/>
      <c r="AM871" s="99"/>
      <c r="AN871" s="102"/>
      <c r="AO871" s="122">
        <v>58134.78</v>
      </c>
      <c r="AP871" s="100"/>
      <c r="AQ871" s="99"/>
      <c r="AR871" s="99"/>
      <c r="AS871" s="99"/>
      <c r="AT871" s="99"/>
      <c r="AU871" s="99"/>
      <c r="AV871" s="122">
        <v>63032.32</v>
      </c>
      <c r="AW871" s="100"/>
      <c r="AX871" s="99"/>
      <c r="AY871" s="152">
        <v>621500</v>
      </c>
      <c r="AZ871" s="688">
        <v>2.1000000000000001E-2</v>
      </c>
      <c r="BA871" s="72">
        <f t="shared" ref="BA871:BA875" si="1402">AY871*AZ871</f>
        <v>13051.5</v>
      </c>
      <c r="BB871" s="141"/>
      <c r="BC871" s="142">
        <v>13051.5</v>
      </c>
      <c r="BD871" s="143"/>
      <c r="BE871" s="168">
        <f t="shared" ref="BE871:BE875" si="1403">BA871-BB871-BC871</f>
        <v>0</v>
      </c>
      <c r="BF871" s="151">
        <v>621500</v>
      </c>
      <c r="BG871" s="56">
        <v>2.2259999999999999E-2</v>
      </c>
      <c r="BH871" s="168">
        <f t="shared" ref="BH871:BH875" si="1404">BF871*BG871</f>
        <v>13834.589999999998</v>
      </c>
      <c r="BI871" s="56"/>
      <c r="BJ871" s="164">
        <v>13834.59</v>
      </c>
      <c r="BK871" s="165"/>
      <c r="BL871" s="166">
        <f t="shared" ref="BL871:BL875" si="1405">BH871-BI871-BJ871</f>
        <v>0</v>
      </c>
      <c r="BM871" s="151">
        <v>621500</v>
      </c>
      <c r="BN871" s="693">
        <v>2.3730000000000001E-2</v>
      </c>
      <c r="BO871" s="168">
        <f t="shared" ref="BO871:BO875" si="1406">BM871*BN871</f>
        <v>14748.195000000002</v>
      </c>
      <c r="BP871" s="56"/>
      <c r="BQ871" s="164">
        <v>14748.195</v>
      </c>
      <c r="BR871" s="147"/>
      <c r="BS871" s="166">
        <f t="shared" ref="BS871:BS875" si="1407">BO871-BP871-BQ871</f>
        <v>0</v>
      </c>
      <c r="BT871" s="151">
        <v>621500</v>
      </c>
      <c r="BU871" s="693">
        <v>2.4680000000000001E-2</v>
      </c>
      <c r="BV871" s="168">
        <f t="shared" ref="BV871:BV875" si="1408">BT871*BU871</f>
        <v>15338.62</v>
      </c>
      <c r="BW871" s="56"/>
      <c r="BX871" s="164">
        <v>15338.62</v>
      </c>
      <c r="BY871" s="147"/>
      <c r="BZ871" s="166">
        <f t="shared" ref="BZ871:BZ875" si="1409">BV871-BW871-BX871</f>
        <v>0</v>
      </c>
      <c r="CA871" s="694">
        <v>621500</v>
      </c>
      <c r="CB871" s="693">
        <v>2.5989999999999999E-2</v>
      </c>
      <c r="CC871" s="141">
        <f t="shared" ref="CC871:CC875" si="1410">CA871*CB871</f>
        <v>16152.785</v>
      </c>
      <c r="CD871" s="700"/>
      <c r="CE871" s="164">
        <v>16152.785</v>
      </c>
      <c r="CF871" s="165"/>
      <c r="CG871" s="72">
        <f t="shared" ref="CG871:CG875" si="1411">CC871-CD871-CE871</f>
        <v>0</v>
      </c>
      <c r="CH871" s="351">
        <v>8798500</v>
      </c>
      <c r="CI871" s="693">
        <v>2.2259999999999999E-2</v>
      </c>
      <c r="CJ871" s="666">
        <f t="shared" si="1391"/>
        <v>195854.61</v>
      </c>
      <c r="CK871" s="72"/>
      <c r="CL871" s="164"/>
      <c r="CM871" s="167"/>
      <c r="CN871" s="666">
        <f t="shared" si="1392"/>
        <v>195854.61</v>
      </c>
      <c r="CO871" s="219"/>
      <c r="CP871" s="220">
        <f t="shared" si="1350"/>
        <v>195854.61</v>
      </c>
      <c r="CQ871" s="458"/>
      <c r="CR871" s="56"/>
      <c r="CS871" s="228"/>
      <c r="CV871" s="3" t="s">
        <v>2094</v>
      </c>
      <c r="CW871" s="3" t="s">
        <v>2095</v>
      </c>
      <c r="CX871" s="3" t="s">
        <v>1534</v>
      </c>
      <c r="CY871" s="3" t="s">
        <v>2096</v>
      </c>
      <c r="CZ871" s="3">
        <v>1794</v>
      </c>
    </row>
    <row r="872" spans="1:105" s="3" customFormat="1" ht="15" customHeight="1">
      <c r="A872" s="41" t="s">
        <v>2097</v>
      </c>
      <c r="B872" s="364" t="s">
        <v>2098</v>
      </c>
      <c r="C872" s="61" t="s">
        <v>2099</v>
      </c>
      <c r="D872" s="41" t="s">
        <v>2038</v>
      </c>
      <c r="E872" s="43">
        <v>2683</v>
      </c>
      <c r="F872" s="671"/>
      <c r="G872" s="49" t="s">
        <v>2100</v>
      </c>
      <c r="H872" s="191">
        <v>14302683018</v>
      </c>
      <c r="I872" s="676"/>
      <c r="J872" s="243"/>
      <c r="K872" s="357"/>
      <c r="L872" s="56"/>
      <c r="M872" s="73"/>
      <c r="N872" s="147"/>
      <c r="O872" s="56"/>
      <c r="P872" s="56"/>
      <c r="Q872" s="56"/>
      <c r="R872" s="56"/>
      <c r="S872" s="56"/>
      <c r="T872" s="73"/>
      <c r="U872" s="147"/>
      <c r="V872" s="78"/>
      <c r="W872" s="245"/>
      <c r="X872" s="245"/>
      <c r="Y872" s="48"/>
      <c r="Z872" s="6"/>
      <c r="AA872" s="73"/>
      <c r="AB872" s="147"/>
      <c r="AC872" s="357"/>
      <c r="AD872" s="43"/>
      <c r="AE872" s="43"/>
      <c r="AF872" s="6"/>
      <c r="AG872" s="6"/>
      <c r="AH872" s="117"/>
      <c r="AI872" s="147"/>
      <c r="AJ872" s="6"/>
      <c r="AK872" s="6"/>
      <c r="AL872" s="6"/>
      <c r="AM872" s="6"/>
      <c r="AN872" s="6"/>
      <c r="AO872" s="122"/>
      <c r="AP872" s="77"/>
      <c r="AQ872" s="6"/>
      <c r="AR872" s="6"/>
      <c r="AS872" s="6"/>
      <c r="AT872" s="6"/>
      <c r="AU872" s="6"/>
      <c r="AV872" s="122"/>
      <c r="AW872" s="77"/>
      <c r="AX872" s="6"/>
      <c r="AY872" s="151"/>
      <c r="AZ872" s="582"/>
      <c r="BA872" s="72">
        <f t="shared" si="1402"/>
        <v>0</v>
      </c>
      <c r="BB872" s="141"/>
      <c r="BC872" s="142"/>
      <c r="BD872" s="147"/>
      <c r="BE872" s="168">
        <f t="shared" si="1403"/>
        <v>0</v>
      </c>
      <c r="BF872" s="56"/>
      <c r="BG872" s="56"/>
      <c r="BH872" s="168">
        <f t="shared" si="1404"/>
        <v>0</v>
      </c>
      <c r="BI872" s="56"/>
      <c r="BJ872" s="164"/>
      <c r="BK872" s="165"/>
      <c r="BL872" s="166">
        <f t="shared" si="1405"/>
        <v>0</v>
      </c>
      <c r="BM872" s="151">
        <v>4936500</v>
      </c>
      <c r="BN872" s="693">
        <v>2.3730000000000001E-2</v>
      </c>
      <c r="BO872" s="168">
        <f t="shared" si="1406"/>
        <v>117143.145</v>
      </c>
      <c r="BP872" s="56"/>
      <c r="BQ872" s="164">
        <v>126014.825</v>
      </c>
      <c r="BR872" s="147"/>
      <c r="BS872" s="166">
        <f t="shared" si="1407"/>
        <v>-8871.679999999993</v>
      </c>
      <c r="BT872" s="151">
        <v>4936500</v>
      </c>
      <c r="BU872" s="693">
        <v>2.4680000000000001E-2</v>
      </c>
      <c r="BV872" s="168">
        <f t="shared" si="1408"/>
        <v>121832.82</v>
      </c>
      <c r="BW872" s="56"/>
      <c r="BX872" s="164">
        <v>121832.82</v>
      </c>
      <c r="BY872" s="147"/>
      <c r="BZ872" s="166">
        <f t="shared" si="1409"/>
        <v>0</v>
      </c>
      <c r="CA872" s="694">
        <v>4936500</v>
      </c>
      <c r="CB872" s="693">
        <v>2.5989999999999999E-2</v>
      </c>
      <c r="CC872" s="141">
        <f t="shared" si="1410"/>
        <v>128299.63499999999</v>
      </c>
      <c r="CD872" s="700"/>
      <c r="CE872" s="164">
        <v>128299.63499999999</v>
      </c>
      <c r="CF872" s="165"/>
      <c r="CG872" s="72">
        <f t="shared" si="1411"/>
        <v>0</v>
      </c>
      <c r="CH872" s="351">
        <v>6417500</v>
      </c>
      <c r="CI872" s="693">
        <v>2.2259999999999999E-2</v>
      </c>
      <c r="CJ872" s="666">
        <f t="shared" si="1391"/>
        <v>142853.54999999999</v>
      </c>
      <c r="CK872" s="72"/>
      <c r="CL872" s="164"/>
      <c r="CM872" s="167"/>
      <c r="CN872" s="666">
        <f t="shared" si="1392"/>
        <v>142853.54999999999</v>
      </c>
      <c r="CO872" s="219"/>
      <c r="CP872" s="220">
        <f t="shared" ref="CP872:CP903" si="1412">O872+V872+AC872+AJ872+AQ872+AX872+BE872+BL872+BS872+BZ872+CG872+CN872</f>
        <v>133981.87</v>
      </c>
      <c r="CQ872" s="458"/>
      <c r="CR872" s="56"/>
      <c r="CS872" s="358" t="s">
        <v>42</v>
      </c>
    </row>
    <row r="873" spans="1:105" s="3" customFormat="1" ht="15" customHeight="1">
      <c r="A873" s="41" t="s">
        <v>2101</v>
      </c>
      <c r="B873" s="364" t="s">
        <v>2102</v>
      </c>
      <c r="C873" s="61" t="s">
        <v>2099</v>
      </c>
      <c r="D873" s="41" t="s">
        <v>2038</v>
      </c>
      <c r="E873" s="276">
        <v>2789</v>
      </c>
      <c r="F873" s="671"/>
      <c r="G873" s="56" t="s">
        <v>2103</v>
      </c>
      <c r="H873" s="191"/>
      <c r="I873" s="676"/>
      <c r="J873" s="243"/>
      <c r="K873" s="357"/>
      <c r="L873" s="56"/>
      <c r="M873" s="73"/>
      <c r="N873" s="147"/>
      <c r="O873" s="56"/>
      <c r="P873" s="56"/>
      <c r="Q873" s="56"/>
      <c r="R873" s="56"/>
      <c r="S873" s="56"/>
      <c r="T873" s="73"/>
      <c r="U873" s="147"/>
      <c r="V873" s="78"/>
      <c r="W873" s="245"/>
      <c r="X873" s="245"/>
      <c r="Y873" s="48"/>
      <c r="Z873" s="6"/>
      <c r="AA873" s="73"/>
      <c r="AB873" s="147"/>
      <c r="AC873" s="357"/>
      <c r="AD873" s="43"/>
      <c r="AE873" s="43"/>
      <c r="AF873" s="6"/>
      <c r="AG873" s="6"/>
      <c r="AH873" s="117"/>
      <c r="AI873" s="147"/>
      <c r="AJ873" s="6"/>
      <c r="AK873" s="6"/>
      <c r="AL873" s="6"/>
      <c r="AM873" s="6"/>
      <c r="AN873" s="6"/>
      <c r="AO873" s="122"/>
      <c r="AP873" s="77"/>
      <c r="AQ873" s="6"/>
      <c r="AR873" s="6"/>
      <c r="AS873" s="6"/>
      <c r="AT873" s="6"/>
      <c r="AU873" s="6"/>
      <c r="AV873" s="122"/>
      <c r="AW873" s="77"/>
      <c r="AX873" s="6"/>
      <c r="AY873" s="151"/>
      <c r="AZ873" s="582"/>
      <c r="BA873" s="72"/>
      <c r="BB873" s="141"/>
      <c r="BC873" s="142"/>
      <c r="BD873" s="147"/>
      <c r="BE873" s="168"/>
      <c r="BF873" s="56"/>
      <c r="BG873" s="56"/>
      <c r="BH873" s="168"/>
      <c r="BI873" s="56"/>
      <c r="BJ873" s="164"/>
      <c r="BK873" s="165"/>
      <c r="BL873" s="166"/>
      <c r="BM873" s="151"/>
      <c r="BN873" s="693"/>
      <c r="BO873" s="168"/>
      <c r="BP873" s="56"/>
      <c r="BQ873" s="164"/>
      <c r="BR873" s="147"/>
      <c r="BS873" s="166"/>
      <c r="BT873" s="151"/>
      <c r="BU873" s="693"/>
      <c r="BV873" s="168"/>
      <c r="BW873" s="56"/>
      <c r="BX873" s="164"/>
      <c r="BY873" s="147"/>
      <c r="BZ873" s="166"/>
      <c r="CA873" s="694"/>
      <c r="CB873" s="693"/>
      <c r="CC873" s="141"/>
      <c r="CD873" s="700"/>
      <c r="CE873" s="164"/>
      <c r="CF873" s="165"/>
      <c r="CG873" s="72"/>
      <c r="CH873" s="351"/>
      <c r="CI873" s="699"/>
      <c r="CJ873" s="666">
        <f t="shared" si="1391"/>
        <v>0</v>
      </c>
      <c r="CK873" s="72"/>
      <c r="CL873" s="164"/>
      <c r="CM873" s="167"/>
      <c r="CN873" s="666">
        <f t="shared" si="1392"/>
        <v>0</v>
      </c>
      <c r="CO873" s="219"/>
      <c r="CP873" s="220">
        <f t="shared" si="1412"/>
        <v>0</v>
      </c>
      <c r="CQ873" s="458"/>
      <c r="CR873" s="56" t="s">
        <v>2104</v>
      </c>
      <c r="CS873" s="227" t="s">
        <v>42</v>
      </c>
      <c r="CV873" s="3" t="s">
        <v>2105</v>
      </c>
      <c r="CW873" s="3" t="s">
        <v>71</v>
      </c>
      <c r="CX873" s="3" t="s">
        <v>2106</v>
      </c>
      <c r="CY873" s="3" t="s">
        <v>2107</v>
      </c>
      <c r="CZ873" s="3">
        <v>129</v>
      </c>
    </row>
    <row r="874" spans="1:105" s="2" customFormat="1" ht="15" customHeight="1">
      <c r="A874" s="41" t="s">
        <v>2108</v>
      </c>
      <c r="B874" s="364" t="s">
        <v>2109</v>
      </c>
      <c r="C874" s="61" t="s">
        <v>2110</v>
      </c>
      <c r="D874" s="41" t="s">
        <v>2038</v>
      </c>
      <c r="E874" s="43">
        <v>134</v>
      </c>
      <c r="F874" s="671"/>
      <c r="G874" s="6" t="s">
        <v>1066</v>
      </c>
      <c r="H874" s="191">
        <v>37504463017</v>
      </c>
      <c r="I874" s="43"/>
      <c r="J874" s="243"/>
      <c r="K874" s="357"/>
      <c r="L874" s="6"/>
      <c r="M874" s="117"/>
      <c r="N874" s="77"/>
      <c r="O874" s="6"/>
      <c r="P874" s="6"/>
      <c r="Q874" s="6"/>
      <c r="R874" s="6"/>
      <c r="S874" s="6"/>
      <c r="T874" s="117"/>
      <c r="U874" s="77"/>
      <c r="V874" s="42"/>
      <c r="W874" s="267"/>
      <c r="X874" s="267"/>
      <c r="Y874" s="48"/>
      <c r="Z874" s="6"/>
      <c r="AA874" s="117"/>
      <c r="AB874" s="77"/>
      <c r="AC874" s="357"/>
      <c r="AD874" s="43"/>
      <c r="AE874" s="43"/>
      <c r="AF874" s="6"/>
      <c r="AG874" s="6"/>
      <c r="AH874" s="117"/>
      <c r="AI874" s="100"/>
      <c r="AJ874" s="99"/>
      <c r="AK874" s="6"/>
      <c r="AL874" s="6"/>
      <c r="AM874" s="6"/>
      <c r="AN874" s="6"/>
      <c r="AO874" s="122"/>
      <c r="AP874" s="77"/>
      <c r="AQ874" s="6"/>
      <c r="AR874" s="6"/>
      <c r="AS874" s="6"/>
      <c r="AT874" s="6"/>
      <c r="AU874" s="6"/>
      <c r="AV874" s="122" t="s">
        <v>118</v>
      </c>
      <c r="AW874" s="77"/>
      <c r="AX874" s="6"/>
      <c r="AY874" s="255">
        <v>3045000</v>
      </c>
      <c r="AZ874" s="688">
        <v>2.1000000000000001E-2</v>
      </c>
      <c r="BA874" s="72">
        <f t="shared" si="1402"/>
        <v>63945.000000000007</v>
      </c>
      <c r="BB874" s="141"/>
      <c r="BC874" s="142">
        <v>63945</v>
      </c>
      <c r="BD874" s="77"/>
      <c r="BE874" s="72">
        <f t="shared" si="1403"/>
        <v>0</v>
      </c>
      <c r="BF874" s="255">
        <v>3045000</v>
      </c>
      <c r="BG874" s="6">
        <v>2.2259999999999999E-2</v>
      </c>
      <c r="BH874" s="72">
        <f t="shared" si="1404"/>
        <v>67781.7</v>
      </c>
      <c r="BI874" s="6"/>
      <c r="BJ874" s="164">
        <v>67781.7</v>
      </c>
      <c r="BK874" s="167"/>
      <c r="BL874" s="75">
        <f t="shared" si="1405"/>
        <v>0</v>
      </c>
      <c r="BM874" s="255">
        <v>3045000</v>
      </c>
      <c r="BN874" s="693">
        <v>2.3730000000000001E-2</v>
      </c>
      <c r="BO874" s="72">
        <f t="shared" si="1406"/>
        <v>72257.850000000006</v>
      </c>
      <c r="BP874" s="6"/>
      <c r="BQ874" s="164">
        <v>72257.850000000006</v>
      </c>
      <c r="BR874" s="77"/>
      <c r="BS874" s="75">
        <f t="shared" si="1407"/>
        <v>0</v>
      </c>
      <c r="BT874" s="255">
        <v>3045000</v>
      </c>
      <c r="BU874" s="693">
        <v>2.4680000000000001E-2</v>
      </c>
      <c r="BV874" s="72">
        <f t="shared" si="1408"/>
        <v>75150.600000000006</v>
      </c>
      <c r="BW874" s="6"/>
      <c r="BX874" s="164">
        <v>75150.600000000006</v>
      </c>
      <c r="BY874" s="77"/>
      <c r="BZ874" s="75">
        <f t="shared" si="1409"/>
        <v>0</v>
      </c>
      <c r="CA874" s="695">
        <v>3045000</v>
      </c>
      <c r="CB874" s="693">
        <v>2.5989999999999999E-2</v>
      </c>
      <c r="CC874" s="141">
        <f t="shared" si="1410"/>
        <v>79139.55</v>
      </c>
      <c r="CD874" s="702"/>
      <c r="CE874" s="164">
        <v>79139.55</v>
      </c>
      <c r="CF874" s="167"/>
      <c r="CG874" s="72">
        <f t="shared" si="1411"/>
        <v>0</v>
      </c>
      <c r="CH874" s="351">
        <v>17500</v>
      </c>
      <c r="CI874" s="693">
        <v>2.2259999999999999E-2</v>
      </c>
      <c r="CJ874" s="666">
        <f t="shared" si="1391"/>
        <v>389.54999999999995</v>
      </c>
      <c r="CK874" s="72"/>
      <c r="CL874" s="164"/>
      <c r="CM874" s="167"/>
      <c r="CN874" s="666">
        <f t="shared" si="1392"/>
        <v>389.54999999999995</v>
      </c>
      <c r="CO874" s="219"/>
      <c r="CP874" s="220">
        <f t="shared" si="1412"/>
        <v>389.54999999999995</v>
      </c>
      <c r="CQ874" s="220"/>
      <c r="CR874" s="6"/>
      <c r="CS874" s="227" t="s">
        <v>42</v>
      </c>
      <c r="CV874" s="3"/>
      <c r="CW874" s="3"/>
      <c r="CX874" s="3"/>
      <c r="CY874" s="3"/>
      <c r="CZ874" s="3"/>
      <c r="DA874" s="3"/>
    </row>
    <row r="875" spans="1:105" s="3" customFormat="1" ht="15" customHeight="1">
      <c r="A875" s="41" t="s">
        <v>2111</v>
      </c>
      <c r="B875" s="364" t="s">
        <v>2112</v>
      </c>
      <c r="C875" s="61" t="s">
        <v>2110</v>
      </c>
      <c r="D875" s="41" t="s">
        <v>2038</v>
      </c>
      <c r="E875" s="276">
        <v>571</v>
      </c>
      <c r="F875" s="671"/>
      <c r="G875" s="56" t="s">
        <v>1066</v>
      </c>
      <c r="H875" s="191">
        <v>37504461019</v>
      </c>
      <c r="I875" s="43"/>
      <c r="J875" s="243"/>
      <c r="K875" s="357"/>
      <c r="L875" s="56"/>
      <c r="M875" s="73"/>
      <c r="N875" s="147"/>
      <c r="O875" s="56"/>
      <c r="P875" s="56"/>
      <c r="Q875" s="56"/>
      <c r="R875" s="56"/>
      <c r="S875" s="56"/>
      <c r="T875" s="73"/>
      <c r="U875" s="147"/>
      <c r="V875" s="78"/>
      <c r="W875" s="245"/>
      <c r="X875" s="245"/>
      <c r="Y875" s="48"/>
      <c r="Z875" s="6"/>
      <c r="AA875" s="73"/>
      <c r="AB875" s="147"/>
      <c r="AC875" s="357"/>
      <c r="AD875" s="43"/>
      <c r="AE875" s="43"/>
      <c r="AF875" s="6"/>
      <c r="AG875" s="6"/>
      <c r="AH875" s="117"/>
      <c r="AI875" s="143"/>
      <c r="AJ875" s="99"/>
      <c r="AK875" s="6"/>
      <c r="AL875" s="6"/>
      <c r="AM875" s="6"/>
      <c r="AN875" s="6"/>
      <c r="AO875" s="122"/>
      <c r="AP875" s="77"/>
      <c r="AQ875" s="6"/>
      <c r="AR875" s="6"/>
      <c r="AS875" s="6"/>
      <c r="AT875" s="6"/>
      <c r="AU875" s="6"/>
      <c r="AV875" s="122"/>
      <c r="AW875" s="77"/>
      <c r="AX875" s="6"/>
      <c r="AY875" s="151"/>
      <c r="AZ875" s="582"/>
      <c r="BA875" s="72">
        <f t="shared" si="1402"/>
        <v>0</v>
      </c>
      <c r="BB875" s="141"/>
      <c r="BC875" s="142"/>
      <c r="BD875" s="147"/>
      <c r="BE875" s="168">
        <f t="shared" si="1403"/>
        <v>0</v>
      </c>
      <c r="BF875" s="56"/>
      <c r="BG875" s="56"/>
      <c r="BH875" s="168">
        <f t="shared" si="1404"/>
        <v>0</v>
      </c>
      <c r="BI875" s="56"/>
      <c r="BJ875" s="164"/>
      <c r="BK875" s="165"/>
      <c r="BL875" s="166">
        <f t="shared" si="1405"/>
        <v>0</v>
      </c>
      <c r="BM875" s="151">
        <v>2896500</v>
      </c>
      <c r="BN875" s="693">
        <v>2.3730000000000001E-2</v>
      </c>
      <c r="BO875" s="168">
        <f t="shared" si="1406"/>
        <v>68733.945000000007</v>
      </c>
      <c r="BP875" s="56"/>
      <c r="BQ875" s="164">
        <v>68733.945000000007</v>
      </c>
      <c r="BR875" s="147"/>
      <c r="BS875" s="166">
        <f t="shared" si="1407"/>
        <v>0</v>
      </c>
      <c r="BT875" s="151">
        <v>2896500</v>
      </c>
      <c r="BU875" s="693">
        <v>2.4680000000000001E-2</v>
      </c>
      <c r="BV875" s="168">
        <f t="shared" si="1408"/>
        <v>71485.62</v>
      </c>
      <c r="BW875" s="56"/>
      <c r="BX875" s="164">
        <v>71485.62</v>
      </c>
      <c r="BY875" s="147"/>
      <c r="BZ875" s="166">
        <f t="shared" si="1409"/>
        <v>0</v>
      </c>
      <c r="CA875" s="675"/>
      <c r="CB875" s="56"/>
      <c r="CC875" s="141">
        <f t="shared" si="1410"/>
        <v>0</v>
      </c>
      <c r="CD875" s="56"/>
      <c r="CE875" s="164"/>
      <c r="CF875" s="165"/>
      <c r="CG875" s="72">
        <f t="shared" si="1411"/>
        <v>0</v>
      </c>
      <c r="CH875" s="351">
        <v>4634500</v>
      </c>
      <c r="CI875" s="699"/>
      <c r="CJ875" s="666">
        <f t="shared" si="1391"/>
        <v>0</v>
      </c>
      <c r="CK875" s="72"/>
      <c r="CL875" s="164"/>
      <c r="CM875" s="167"/>
      <c r="CN875" s="666">
        <f t="shared" si="1392"/>
        <v>0</v>
      </c>
      <c r="CO875" s="219"/>
      <c r="CP875" s="220">
        <f t="shared" si="1412"/>
        <v>0</v>
      </c>
      <c r="CQ875" s="458"/>
      <c r="CR875" s="56"/>
      <c r="CS875" s="228"/>
      <c r="CV875" s="3" t="s">
        <v>2113</v>
      </c>
      <c r="CW875" s="3" t="s">
        <v>1019</v>
      </c>
      <c r="CY875" s="3" t="s">
        <v>2114</v>
      </c>
      <c r="CZ875" s="3">
        <v>637</v>
      </c>
    </row>
    <row r="876" spans="1:105" s="3" customFormat="1" ht="15" customHeight="1">
      <c r="A876" s="41" t="s">
        <v>2115</v>
      </c>
      <c r="B876" s="364" t="s">
        <v>2116</v>
      </c>
      <c r="C876" s="61" t="s">
        <v>2110</v>
      </c>
      <c r="D876" s="41" t="s">
        <v>2038</v>
      </c>
      <c r="E876" s="276">
        <v>587</v>
      </c>
      <c r="F876" s="671"/>
      <c r="G876" s="56" t="s">
        <v>2117</v>
      </c>
      <c r="H876" s="191"/>
      <c r="I876" s="43"/>
      <c r="J876" s="243"/>
      <c r="K876" s="357"/>
      <c r="L876" s="56"/>
      <c r="M876" s="73"/>
      <c r="N876" s="147"/>
      <c r="O876" s="56"/>
      <c r="P876" s="56"/>
      <c r="Q876" s="56"/>
      <c r="R876" s="56"/>
      <c r="S876" s="56"/>
      <c r="T876" s="73"/>
      <c r="U876" s="147"/>
      <c r="V876" s="78"/>
      <c r="W876" s="245"/>
      <c r="X876" s="245"/>
      <c r="Y876" s="48"/>
      <c r="Z876" s="6"/>
      <c r="AA876" s="73"/>
      <c r="AB876" s="147"/>
      <c r="AC876" s="357"/>
      <c r="AD876" s="43"/>
      <c r="AE876" s="43"/>
      <c r="AF876" s="6"/>
      <c r="AG876" s="6"/>
      <c r="AH876" s="117"/>
      <c r="AI876" s="143"/>
      <c r="AJ876" s="99"/>
      <c r="AK876" s="6"/>
      <c r="AL876" s="6"/>
      <c r="AM876" s="6"/>
      <c r="AN876" s="6"/>
      <c r="AO876" s="122"/>
      <c r="AP876" s="77"/>
      <c r="AQ876" s="6"/>
      <c r="AR876" s="6"/>
      <c r="AS876" s="6"/>
      <c r="AT876" s="6"/>
      <c r="AU876" s="6"/>
      <c r="AV876" s="122"/>
      <c r="AW876" s="77"/>
      <c r="AX876" s="6"/>
      <c r="AY876" s="151"/>
      <c r="AZ876" s="582"/>
      <c r="BA876" s="72"/>
      <c r="BB876" s="141"/>
      <c r="BC876" s="142"/>
      <c r="BD876" s="147"/>
      <c r="BE876" s="168"/>
      <c r="BF876" s="56"/>
      <c r="BG876" s="56"/>
      <c r="BH876" s="168"/>
      <c r="BI876" s="56"/>
      <c r="BJ876" s="164"/>
      <c r="BK876" s="165"/>
      <c r="BL876" s="166"/>
      <c r="BM876" s="151"/>
      <c r="BN876" s="693"/>
      <c r="BO876" s="168"/>
      <c r="BP876" s="56"/>
      <c r="BQ876" s="164"/>
      <c r="BR876" s="147"/>
      <c r="BS876" s="166"/>
      <c r="BT876" s="151"/>
      <c r="BU876" s="693"/>
      <c r="BV876" s="168"/>
      <c r="BW876" s="56"/>
      <c r="BX876" s="164"/>
      <c r="BY876" s="147"/>
      <c r="BZ876" s="166"/>
      <c r="CA876" s="675"/>
      <c r="CB876" s="56"/>
      <c r="CC876" s="141"/>
      <c r="CD876" s="56"/>
      <c r="CE876" s="164"/>
      <c r="CF876" s="165"/>
      <c r="CG876" s="72"/>
      <c r="CH876" s="351">
        <v>5146500</v>
      </c>
      <c r="CI876" s="699"/>
      <c r="CJ876" s="666">
        <f t="shared" si="1391"/>
        <v>0</v>
      </c>
      <c r="CK876" s="72"/>
      <c r="CL876" s="164"/>
      <c r="CM876" s="167"/>
      <c r="CN876" s="666">
        <f t="shared" si="1392"/>
        <v>0</v>
      </c>
      <c r="CO876" s="219"/>
      <c r="CP876" s="220">
        <f t="shared" si="1412"/>
        <v>0</v>
      </c>
      <c r="CQ876" s="458"/>
      <c r="CR876" s="56"/>
      <c r="CS876" s="228"/>
      <c r="CV876" s="3" t="s">
        <v>2118</v>
      </c>
      <c r="CW876" s="3" t="s">
        <v>2119</v>
      </c>
      <c r="CX876" s="3" t="s">
        <v>2120</v>
      </c>
      <c r="CY876" s="3" t="s">
        <v>2121</v>
      </c>
      <c r="CZ876" s="3" t="s">
        <v>2122</v>
      </c>
    </row>
    <row r="877" spans="1:105" s="3" customFormat="1" ht="15" customHeight="1">
      <c r="A877" s="41" t="s">
        <v>2123</v>
      </c>
      <c r="B877" s="364" t="s">
        <v>2124</v>
      </c>
      <c r="C877" s="61" t="s">
        <v>2110</v>
      </c>
      <c r="D877" s="41" t="s">
        <v>2038</v>
      </c>
      <c r="E877" s="276">
        <v>1005</v>
      </c>
      <c r="F877" s="671"/>
      <c r="G877" s="49" t="s">
        <v>98</v>
      </c>
      <c r="H877" s="191">
        <v>57501005024</v>
      </c>
      <c r="I877" s="43"/>
      <c r="J877" s="243"/>
      <c r="K877" s="357"/>
      <c r="L877" s="56"/>
      <c r="M877" s="73"/>
      <c r="N877" s="147"/>
      <c r="O877" s="56"/>
      <c r="P877" s="56"/>
      <c r="Q877" s="56"/>
      <c r="R877" s="56"/>
      <c r="S877" s="56"/>
      <c r="T877" s="73"/>
      <c r="U877" s="147"/>
      <c r="V877" s="78"/>
      <c r="W877" s="245"/>
      <c r="X877" s="245"/>
      <c r="Y877" s="48"/>
      <c r="Z877" s="6"/>
      <c r="AA877" s="73"/>
      <c r="AB877" s="147"/>
      <c r="AC877" s="357"/>
      <c r="AD877" s="43"/>
      <c r="AE877" s="43"/>
      <c r="AF877" s="6"/>
      <c r="AG877" s="6"/>
      <c r="AH877" s="117"/>
      <c r="AI877" s="143"/>
      <c r="AJ877" s="99"/>
      <c r="AK877" s="6"/>
      <c r="AL877" s="6"/>
      <c r="AM877" s="6"/>
      <c r="AN877" s="6"/>
      <c r="AO877" s="122"/>
      <c r="AP877" s="77"/>
      <c r="AQ877" s="6"/>
      <c r="AR877" s="6"/>
      <c r="AS877" s="6"/>
      <c r="AT877" s="6"/>
      <c r="AU877" s="6"/>
      <c r="AV877" s="122"/>
      <c r="AW877" s="77"/>
      <c r="AX877" s="6"/>
      <c r="AY877" s="151">
        <v>8610000</v>
      </c>
      <c r="AZ877" s="688">
        <v>2.1000000000000001E-2</v>
      </c>
      <c r="BA877" s="72">
        <f t="shared" ref="BA877:BA882" si="1413">AY877*AZ877</f>
        <v>180810</v>
      </c>
      <c r="BB877" s="141"/>
      <c r="BC877" s="142"/>
      <c r="BD877" s="147"/>
      <c r="BE877" s="168">
        <f t="shared" ref="BE877:BE882" si="1414">BA877-BB877-BC877</f>
        <v>180810</v>
      </c>
      <c r="BF877" s="168">
        <v>8610000</v>
      </c>
      <c r="BG877" s="56">
        <v>2.2259999999999999E-2</v>
      </c>
      <c r="BH877" s="168">
        <f t="shared" ref="BH877:BH882" si="1415">BF877*BG877</f>
        <v>191658.59999999998</v>
      </c>
      <c r="BI877" s="56"/>
      <c r="BJ877" s="164">
        <v>305787.5</v>
      </c>
      <c r="BK877" s="165"/>
      <c r="BL877" s="166">
        <f t="shared" ref="BL877:BL882" si="1416">BH877-BI877-BJ877</f>
        <v>-114128.90000000002</v>
      </c>
      <c r="BM877" s="168">
        <v>8610000</v>
      </c>
      <c r="BN877" s="693">
        <v>2.3730000000000001E-2</v>
      </c>
      <c r="BO877" s="168">
        <f t="shared" ref="BO877:BO882" si="1417">BM877*BN877</f>
        <v>204315.30000000002</v>
      </c>
      <c r="BP877" s="56"/>
      <c r="BQ877" s="164">
        <v>204315.3</v>
      </c>
      <c r="BR877" s="147"/>
      <c r="BS877" s="166">
        <f t="shared" ref="BS877:BS882" si="1418">BO877-BP877-BQ877</f>
        <v>0</v>
      </c>
      <c r="BT877" s="168">
        <v>8610000</v>
      </c>
      <c r="BU877" s="693">
        <v>2.4680000000000001E-2</v>
      </c>
      <c r="BV877" s="168">
        <f t="shared" ref="BV877:BV882" si="1419">BT877*BU877</f>
        <v>212494.80000000002</v>
      </c>
      <c r="BW877" s="56"/>
      <c r="BX877" s="164">
        <v>212494.8</v>
      </c>
      <c r="BY877" s="147"/>
      <c r="BZ877" s="166">
        <f t="shared" ref="BZ877:BZ882" si="1420">BV877-BW877-BX877</f>
        <v>0</v>
      </c>
      <c r="CA877" s="696">
        <v>8610000</v>
      </c>
      <c r="CB877" s="693">
        <v>2.5989999999999999E-2</v>
      </c>
      <c r="CC877" s="141">
        <f t="shared" ref="CC877:CC882" si="1421">CA877*CB877</f>
        <v>223773.9</v>
      </c>
      <c r="CD877" s="703"/>
      <c r="CE877" s="164">
        <v>223773.9</v>
      </c>
      <c r="CF877" s="165"/>
      <c r="CG877" s="72">
        <f t="shared" ref="CG877:CG882" si="1422">CC877-CD877-CE877</f>
        <v>0</v>
      </c>
      <c r="CH877" s="351">
        <v>13776000</v>
      </c>
      <c r="CI877" s="693">
        <v>2.2259999999999999E-2</v>
      </c>
      <c r="CJ877" s="666">
        <f t="shared" si="1391"/>
        <v>306653.75999999995</v>
      </c>
      <c r="CK877" s="72"/>
      <c r="CL877" s="164"/>
      <c r="CM877" s="167"/>
      <c r="CN877" s="666">
        <f t="shared" si="1392"/>
        <v>306653.75999999995</v>
      </c>
      <c r="CO877" s="219"/>
      <c r="CP877" s="220">
        <f t="shared" si="1412"/>
        <v>373334.85999999993</v>
      </c>
      <c r="CQ877" s="458"/>
      <c r="CR877" s="56"/>
      <c r="CV877" s="3" t="s">
        <v>2125</v>
      </c>
      <c r="CW877" s="3" t="s">
        <v>2126</v>
      </c>
      <c r="CX877" s="3" t="s">
        <v>1534</v>
      </c>
      <c r="CY877" s="3" t="s">
        <v>2127</v>
      </c>
      <c r="CZ877" s="3" t="s">
        <v>1534</v>
      </c>
    </row>
    <row r="878" spans="1:105" s="2" customFormat="1" ht="15" customHeight="1">
      <c r="A878" s="41" t="s">
        <v>2128</v>
      </c>
      <c r="B878" s="42" t="s">
        <v>2129</v>
      </c>
      <c r="C878" s="61" t="s">
        <v>2110</v>
      </c>
      <c r="D878" s="41" t="s">
        <v>2038</v>
      </c>
      <c r="E878" s="276">
        <v>1017</v>
      </c>
      <c r="F878" s="672"/>
      <c r="G878" s="6" t="s">
        <v>2130</v>
      </c>
      <c r="H878" s="191">
        <v>37504462016</v>
      </c>
      <c r="I878" s="43"/>
      <c r="J878" s="243"/>
      <c r="K878" s="678"/>
      <c r="L878" s="6"/>
      <c r="M878" s="249"/>
      <c r="N878" s="77"/>
      <c r="O878" s="6"/>
      <c r="P878" s="6"/>
      <c r="Q878" s="6"/>
      <c r="R878" s="6"/>
      <c r="S878" s="6"/>
      <c r="T878" s="249"/>
      <c r="U878" s="77"/>
      <c r="V878" s="42"/>
      <c r="W878" s="267"/>
      <c r="X878" s="267"/>
      <c r="Y878" s="48"/>
      <c r="Z878" s="6"/>
      <c r="AA878" s="249">
        <v>17512.169999999998</v>
      </c>
      <c r="AB878" s="77"/>
      <c r="AC878" s="357"/>
      <c r="AD878" s="43"/>
      <c r="AE878" s="43"/>
      <c r="AF878" s="6"/>
      <c r="AG878" s="6"/>
      <c r="AH878" s="249">
        <v>35129.71</v>
      </c>
      <c r="AI878" s="100"/>
      <c r="AJ878" s="99"/>
      <c r="AK878" s="6"/>
      <c r="AL878" s="6"/>
      <c r="AM878" s="6"/>
      <c r="AN878" s="6"/>
      <c r="AO878" s="254">
        <v>50935.35</v>
      </c>
      <c r="AP878" s="77"/>
      <c r="AQ878" s="6"/>
      <c r="AR878" s="6"/>
      <c r="AS878" s="6"/>
      <c r="AT878" s="6"/>
      <c r="AU878" s="6"/>
      <c r="AV878" s="254">
        <v>55258.03</v>
      </c>
      <c r="AW878" s="77"/>
      <c r="AX878" s="6"/>
      <c r="AY878" s="689">
        <v>5456000</v>
      </c>
      <c r="AZ878" s="688">
        <v>2.1000000000000001E-2</v>
      </c>
      <c r="BA878" s="72">
        <f t="shared" si="1413"/>
        <v>114576</v>
      </c>
      <c r="BB878" s="72"/>
      <c r="BC878" s="259">
        <v>114576</v>
      </c>
      <c r="BD878" s="77"/>
      <c r="BE878" s="72">
        <f t="shared" si="1414"/>
        <v>0</v>
      </c>
      <c r="BF878" s="255">
        <v>5456000</v>
      </c>
      <c r="BG878" s="6">
        <v>2.2259999999999999E-2</v>
      </c>
      <c r="BH878" s="72">
        <f t="shared" si="1415"/>
        <v>121450.56</v>
      </c>
      <c r="BI878" s="6"/>
      <c r="BJ878" s="164">
        <v>125229.17</v>
      </c>
      <c r="BK878" s="167"/>
      <c r="BL878" s="75">
        <f t="shared" si="1416"/>
        <v>-3778.6100000000006</v>
      </c>
      <c r="BM878" s="255">
        <v>5456000</v>
      </c>
      <c r="BN878" s="693">
        <v>2.3730000000000001E-2</v>
      </c>
      <c r="BO878" s="72">
        <f t="shared" si="1417"/>
        <v>129470.88</v>
      </c>
      <c r="BP878" s="6"/>
      <c r="BQ878" s="164">
        <v>129470.88</v>
      </c>
      <c r="BR878" s="77"/>
      <c r="BS878" s="75">
        <f t="shared" si="1418"/>
        <v>0</v>
      </c>
      <c r="BT878" s="255">
        <v>5456000</v>
      </c>
      <c r="BU878" s="693">
        <v>2.4680000000000001E-2</v>
      </c>
      <c r="BV878" s="72">
        <f t="shared" si="1419"/>
        <v>134654.08000000002</v>
      </c>
      <c r="BW878" s="6"/>
      <c r="BX878" s="164">
        <v>134654.07999999999</v>
      </c>
      <c r="BY878" s="77"/>
      <c r="BZ878" s="75">
        <f t="shared" si="1420"/>
        <v>0</v>
      </c>
      <c r="CA878" s="695">
        <v>5456000</v>
      </c>
      <c r="CB878" s="693">
        <v>2.5989999999999999E-2</v>
      </c>
      <c r="CC878" s="141">
        <f t="shared" si="1421"/>
        <v>141801.44</v>
      </c>
      <c r="CD878" s="702"/>
      <c r="CE878" s="164">
        <v>141801.44</v>
      </c>
      <c r="CF878" s="167"/>
      <c r="CG878" s="72">
        <f t="shared" si="1422"/>
        <v>0</v>
      </c>
      <c r="CH878" s="351">
        <v>8729500</v>
      </c>
      <c r="CI878" s="693">
        <v>2.2259999999999999E-2</v>
      </c>
      <c r="CJ878" s="666">
        <f t="shared" si="1391"/>
        <v>194318.66999999998</v>
      </c>
      <c r="CK878" s="72"/>
      <c r="CL878" s="164"/>
      <c r="CM878" s="167"/>
      <c r="CN878" s="666">
        <f t="shared" si="1392"/>
        <v>194318.66999999998</v>
      </c>
      <c r="CO878" s="219"/>
      <c r="CP878" s="220">
        <f t="shared" si="1412"/>
        <v>190540.06</v>
      </c>
      <c r="CQ878" s="220"/>
      <c r="CR878" s="6"/>
      <c r="CS878" s="227" t="s">
        <v>42</v>
      </c>
      <c r="CV878" s="3" t="s">
        <v>2131</v>
      </c>
      <c r="CW878" s="3" t="s">
        <v>2132</v>
      </c>
      <c r="CX878" s="3" t="s">
        <v>1534</v>
      </c>
      <c r="CY878" s="3" t="s">
        <v>2133</v>
      </c>
      <c r="CZ878" s="3">
        <v>439</v>
      </c>
      <c r="DA878" s="3"/>
    </row>
    <row r="879" spans="1:105" s="2" customFormat="1" ht="15" customHeight="1">
      <c r="A879" s="41" t="s">
        <v>2134</v>
      </c>
      <c r="B879" s="42" t="s">
        <v>2135</v>
      </c>
      <c r="C879" s="61" t="s">
        <v>2136</v>
      </c>
      <c r="D879" s="41" t="s">
        <v>2038</v>
      </c>
      <c r="E879" s="276">
        <v>184</v>
      </c>
      <c r="F879" s="672"/>
      <c r="G879" s="6" t="s">
        <v>2130</v>
      </c>
      <c r="H879" s="191"/>
      <c r="I879" s="43"/>
      <c r="J879" s="243"/>
      <c r="K879" s="678"/>
      <c r="L879" s="6"/>
      <c r="M879" s="249"/>
      <c r="N879" s="77"/>
      <c r="O879" s="6"/>
      <c r="P879" s="6"/>
      <c r="Q879" s="6"/>
      <c r="R879" s="6"/>
      <c r="S879" s="6"/>
      <c r="T879" s="249"/>
      <c r="U879" s="77"/>
      <c r="V879" s="42"/>
      <c r="W879" s="267"/>
      <c r="X879" s="267"/>
      <c r="Y879" s="48"/>
      <c r="Z879" s="6"/>
      <c r="AA879" s="249"/>
      <c r="AB879" s="77"/>
      <c r="AC879" s="357"/>
      <c r="AD879" s="43"/>
      <c r="AE879" s="43"/>
      <c r="AF879" s="6"/>
      <c r="AG879" s="6"/>
      <c r="AH879" s="249"/>
      <c r="AI879" s="100"/>
      <c r="AJ879" s="99"/>
      <c r="AK879" s="6"/>
      <c r="AL879" s="6"/>
      <c r="AM879" s="6"/>
      <c r="AN879" s="6"/>
      <c r="AO879" s="254"/>
      <c r="AP879" s="77"/>
      <c r="AQ879" s="6"/>
      <c r="AR879" s="6"/>
      <c r="AS879" s="6"/>
      <c r="AT879" s="6"/>
      <c r="AU879" s="6"/>
      <c r="AV879" s="254"/>
      <c r="AW879" s="77"/>
      <c r="AX879" s="6"/>
      <c r="AY879" s="689"/>
      <c r="AZ879" s="688"/>
      <c r="BA879" s="72"/>
      <c r="BB879" s="72"/>
      <c r="BC879" s="259"/>
      <c r="BD879" s="77"/>
      <c r="BE879" s="72"/>
      <c r="BF879" s="255"/>
      <c r="BG879" s="6"/>
      <c r="BH879" s="72"/>
      <c r="BI879" s="6"/>
      <c r="BJ879" s="164"/>
      <c r="BK879" s="167"/>
      <c r="BL879" s="75"/>
      <c r="BM879" s="255"/>
      <c r="BN879" s="693"/>
      <c r="BO879" s="72"/>
      <c r="BP879" s="6"/>
      <c r="BQ879" s="164"/>
      <c r="BR879" s="77"/>
      <c r="BS879" s="75"/>
      <c r="BT879" s="255"/>
      <c r="BU879" s="693"/>
      <c r="BV879" s="72"/>
      <c r="BW879" s="6"/>
      <c r="BX879" s="164"/>
      <c r="BY879" s="77"/>
      <c r="BZ879" s="75"/>
      <c r="CA879" s="695"/>
      <c r="CB879" s="693"/>
      <c r="CC879" s="141"/>
      <c r="CD879" s="702"/>
      <c r="CE879" s="164"/>
      <c r="CF879" s="167"/>
      <c r="CG879" s="72"/>
      <c r="CH879" s="351"/>
      <c r="CI879" s="699"/>
      <c r="CJ879" s="666">
        <f t="shared" si="1391"/>
        <v>0</v>
      </c>
      <c r="CK879" s="72"/>
      <c r="CL879" s="164"/>
      <c r="CM879" s="167"/>
      <c r="CN879" s="666">
        <f t="shared" si="1392"/>
        <v>0</v>
      </c>
      <c r="CO879" s="219"/>
      <c r="CP879" s="220">
        <f t="shared" si="1412"/>
        <v>0</v>
      </c>
      <c r="CQ879" s="357"/>
      <c r="CR879" s="6" t="s">
        <v>2104</v>
      </c>
      <c r="CS879" s="227" t="s">
        <v>42</v>
      </c>
    </row>
    <row r="880" spans="1:105" s="2" customFormat="1" ht="15" customHeight="1">
      <c r="A880" s="41" t="s">
        <v>2137</v>
      </c>
      <c r="B880" s="42" t="s">
        <v>2135</v>
      </c>
      <c r="C880" s="61" t="s">
        <v>2136</v>
      </c>
      <c r="D880" s="41" t="s">
        <v>2038</v>
      </c>
      <c r="E880" s="276">
        <v>186</v>
      </c>
      <c r="F880" s="672"/>
      <c r="G880" s="6" t="s">
        <v>2130</v>
      </c>
      <c r="H880" s="191"/>
      <c r="I880" s="43"/>
      <c r="J880" s="243"/>
      <c r="K880" s="678"/>
      <c r="L880" s="6"/>
      <c r="M880" s="249"/>
      <c r="N880" s="77"/>
      <c r="O880" s="6"/>
      <c r="P880" s="6"/>
      <c r="Q880" s="6"/>
      <c r="R880" s="6"/>
      <c r="S880" s="6"/>
      <c r="T880" s="249"/>
      <c r="U880" s="77"/>
      <c r="V880" s="42"/>
      <c r="W880" s="267"/>
      <c r="X880" s="267"/>
      <c r="Y880" s="48"/>
      <c r="Z880" s="6"/>
      <c r="AA880" s="249"/>
      <c r="AB880" s="77"/>
      <c r="AC880" s="357"/>
      <c r="AD880" s="43"/>
      <c r="AE880" s="43"/>
      <c r="AF880" s="6"/>
      <c r="AG880" s="6"/>
      <c r="AH880" s="249"/>
      <c r="AI880" s="100"/>
      <c r="AJ880" s="99"/>
      <c r="AK880" s="6"/>
      <c r="AL880" s="6"/>
      <c r="AM880" s="6"/>
      <c r="AN880" s="6"/>
      <c r="AO880" s="254"/>
      <c r="AP880" s="77"/>
      <c r="AQ880" s="6"/>
      <c r="AR880" s="6"/>
      <c r="AS880" s="6"/>
      <c r="AT880" s="6"/>
      <c r="AU880" s="6"/>
      <c r="AV880" s="254"/>
      <c r="AW880" s="77"/>
      <c r="AX880" s="6"/>
      <c r="AY880" s="689"/>
      <c r="AZ880" s="688"/>
      <c r="BA880" s="72"/>
      <c r="BB880" s="72"/>
      <c r="BC880" s="259"/>
      <c r="BD880" s="77"/>
      <c r="BE880" s="72"/>
      <c r="BF880" s="255"/>
      <c r="BG880" s="6"/>
      <c r="BH880" s="72"/>
      <c r="BI880" s="6"/>
      <c r="BJ880" s="164"/>
      <c r="BK880" s="167"/>
      <c r="BL880" s="75"/>
      <c r="BM880" s="255"/>
      <c r="BN880" s="693"/>
      <c r="BO880" s="72"/>
      <c r="BP880" s="6"/>
      <c r="BQ880" s="164"/>
      <c r="BR880" s="77"/>
      <c r="BS880" s="75"/>
      <c r="BT880" s="255"/>
      <c r="BU880" s="693"/>
      <c r="BV880" s="72"/>
      <c r="BW880" s="6"/>
      <c r="BX880" s="164"/>
      <c r="BY880" s="77"/>
      <c r="BZ880" s="75"/>
      <c r="CA880" s="695"/>
      <c r="CB880" s="693"/>
      <c r="CC880" s="141"/>
      <c r="CD880" s="702"/>
      <c r="CE880" s="164"/>
      <c r="CF880" s="167"/>
      <c r="CG880" s="72"/>
      <c r="CH880" s="351"/>
      <c r="CI880" s="699"/>
      <c r="CJ880" s="666">
        <f t="shared" si="1391"/>
        <v>0</v>
      </c>
      <c r="CK880" s="72"/>
      <c r="CL880" s="164"/>
      <c r="CM880" s="167"/>
      <c r="CN880" s="666">
        <f t="shared" si="1392"/>
        <v>0</v>
      </c>
      <c r="CO880" s="219"/>
      <c r="CP880" s="220">
        <f t="shared" si="1412"/>
        <v>0</v>
      </c>
      <c r="CQ880" s="357"/>
      <c r="CR880" s="6" t="s">
        <v>2104</v>
      </c>
      <c r="CS880" s="227" t="s">
        <v>42</v>
      </c>
    </row>
    <row r="881" spans="1:104" s="2" customFormat="1" ht="15" customHeight="1">
      <c r="A881" s="41" t="s">
        <v>2138</v>
      </c>
      <c r="B881" s="42" t="s">
        <v>2135</v>
      </c>
      <c r="C881" s="61" t="s">
        <v>2136</v>
      </c>
      <c r="D881" s="41" t="s">
        <v>2038</v>
      </c>
      <c r="E881" s="276">
        <v>228</v>
      </c>
      <c r="F881" s="672"/>
      <c r="G881" s="6" t="s">
        <v>2130</v>
      </c>
      <c r="H881" s="191"/>
      <c r="I881" s="43"/>
      <c r="J881" s="243"/>
      <c r="K881" s="678"/>
      <c r="L881" s="6"/>
      <c r="M881" s="249"/>
      <c r="N881" s="77"/>
      <c r="O881" s="6"/>
      <c r="P881" s="6"/>
      <c r="Q881" s="6"/>
      <c r="R881" s="6"/>
      <c r="S881" s="6"/>
      <c r="T881" s="249"/>
      <c r="U881" s="77"/>
      <c r="V881" s="42"/>
      <c r="W881" s="267"/>
      <c r="X881" s="267"/>
      <c r="Y881" s="48"/>
      <c r="Z881" s="6"/>
      <c r="AA881" s="249"/>
      <c r="AB881" s="77"/>
      <c r="AC881" s="357"/>
      <c r="AD881" s="43"/>
      <c r="AE881" s="43"/>
      <c r="AF881" s="6"/>
      <c r="AG881" s="6"/>
      <c r="AH881" s="249"/>
      <c r="AI881" s="100"/>
      <c r="AJ881" s="99"/>
      <c r="AK881" s="6"/>
      <c r="AL881" s="6"/>
      <c r="AM881" s="6"/>
      <c r="AN881" s="6"/>
      <c r="AO881" s="254"/>
      <c r="AP881" s="77"/>
      <c r="AQ881" s="6"/>
      <c r="AR881" s="6"/>
      <c r="AS881" s="6"/>
      <c r="AT881" s="6"/>
      <c r="AU881" s="6"/>
      <c r="AV881" s="254"/>
      <c r="AW881" s="77"/>
      <c r="AX881" s="6"/>
      <c r="AY881" s="689"/>
      <c r="AZ881" s="688"/>
      <c r="BA881" s="72"/>
      <c r="BB881" s="72"/>
      <c r="BC881" s="259"/>
      <c r="BD881" s="77"/>
      <c r="BE881" s="72"/>
      <c r="BF881" s="255"/>
      <c r="BG881" s="6"/>
      <c r="BH881" s="72"/>
      <c r="BI881" s="6"/>
      <c r="BJ881" s="164"/>
      <c r="BK881" s="167"/>
      <c r="BL881" s="75"/>
      <c r="BM881" s="255"/>
      <c r="BN881" s="693"/>
      <c r="BO881" s="72"/>
      <c r="BP881" s="6"/>
      <c r="BQ881" s="164"/>
      <c r="BR881" s="77"/>
      <c r="BS881" s="75"/>
      <c r="BT881" s="255"/>
      <c r="BU881" s="693"/>
      <c r="BV881" s="72"/>
      <c r="BW881" s="6"/>
      <c r="BX881" s="164"/>
      <c r="BY881" s="77"/>
      <c r="BZ881" s="75"/>
      <c r="CA881" s="695"/>
      <c r="CB881" s="693"/>
      <c r="CC881" s="141"/>
      <c r="CD881" s="702"/>
      <c r="CE881" s="164"/>
      <c r="CF881" s="167"/>
      <c r="CG881" s="72"/>
      <c r="CH881" s="351"/>
      <c r="CI881" s="699"/>
      <c r="CJ881" s="666">
        <f t="shared" si="1391"/>
        <v>0</v>
      </c>
      <c r="CK881" s="72"/>
      <c r="CL881" s="164"/>
      <c r="CM881" s="167"/>
      <c r="CN881" s="666">
        <f t="shared" si="1392"/>
        <v>0</v>
      </c>
      <c r="CO881" s="219"/>
      <c r="CP881" s="220">
        <f t="shared" si="1412"/>
        <v>0</v>
      </c>
      <c r="CQ881" s="357"/>
      <c r="CR881" s="6" t="s">
        <v>2104</v>
      </c>
      <c r="CS881" s="227" t="s">
        <v>42</v>
      </c>
    </row>
    <row r="882" spans="1:104" s="3" customFormat="1" ht="15" customHeight="1">
      <c r="A882" s="41" t="s">
        <v>2139</v>
      </c>
      <c r="B882" s="42" t="s">
        <v>2140</v>
      </c>
      <c r="C882" s="61" t="s">
        <v>2136</v>
      </c>
      <c r="D882" s="41" t="s">
        <v>2038</v>
      </c>
      <c r="E882" s="276">
        <v>416</v>
      </c>
      <c r="F882" s="671"/>
      <c r="G882" s="56" t="s">
        <v>2141</v>
      </c>
      <c r="H882" s="191">
        <v>37809307011</v>
      </c>
      <c r="I882" s="676"/>
      <c r="J882" s="243"/>
      <c r="K882" s="357"/>
      <c r="L882" s="56"/>
      <c r="M882" s="73"/>
      <c r="N882" s="147"/>
      <c r="O882" s="56"/>
      <c r="P882" s="56"/>
      <c r="Q882" s="56"/>
      <c r="R882" s="56"/>
      <c r="S882" s="56"/>
      <c r="T882" s="73"/>
      <c r="U882" s="147"/>
      <c r="V882" s="57"/>
      <c r="W882" s="684"/>
      <c r="X882" s="684"/>
      <c r="Y882" s="247"/>
      <c r="Z882" s="99"/>
      <c r="AA882" s="73">
        <v>50418.52</v>
      </c>
      <c r="AB882" s="143"/>
      <c r="AC882" s="102"/>
      <c r="AD882" s="101"/>
      <c r="AE882" s="101"/>
      <c r="AF882" s="99"/>
      <c r="AG882" s="99"/>
      <c r="AH882" s="117">
        <v>40293.949999999997</v>
      </c>
      <c r="AI882" s="143"/>
      <c r="AJ882" s="99"/>
      <c r="AK882" s="99"/>
      <c r="AL882" s="99"/>
      <c r="AM882" s="99"/>
      <c r="AN882" s="102"/>
      <c r="AO882" s="122">
        <v>58414.400000000001</v>
      </c>
      <c r="AP882" s="103"/>
      <c r="AQ882" s="99"/>
      <c r="AR882" s="99"/>
      <c r="AS882" s="99"/>
      <c r="AT882" s="99"/>
      <c r="AU882" s="99"/>
      <c r="AV882" s="122">
        <v>63334.27</v>
      </c>
      <c r="AW882" s="100"/>
      <c r="AX882" s="99"/>
      <c r="AY882" s="152">
        <v>3556000</v>
      </c>
      <c r="AZ882" s="688">
        <v>2.1000000000000001E-2</v>
      </c>
      <c r="BA882" s="72">
        <f t="shared" si="1413"/>
        <v>74676</v>
      </c>
      <c r="BB882" s="141"/>
      <c r="BC882" s="142">
        <v>74676</v>
      </c>
      <c r="BD882" s="143"/>
      <c r="BE882" s="168">
        <f t="shared" si="1414"/>
        <v>0</v>
      </c>
      <c r="BF882" s="151">
        <v>3556000</v>
      </c>
      <c r="BG882" s="56">
        <v>2.2259999999999999E-2</v>
      </c>
      <c r="BH882" s="168">
        <f t="shared" si="1415"/>
        <v>79156.56</v>
      </c>
      <c r="BI882" s="56"/>
      <c r="BJ882" s="164">
        <v>79156.56</v>
      </c>
      <c r="BK882" s="165"/>
      <c r="BL882" s="166">
        <f t="shared" si="1416"/>
        <v>0</v>
      </c>
      <c r="BM882" s="151">
        <v>3556000</v>
      </c>
      <c r="BN882" s="693">
        <v>2.3730000000000001E-2</v>
      </c>
      <c r="BO882" s="168">
        <f t="shared" si="1417"/>
        <v>84383.88</v>
      </c>
      <c r="BP882" s="56"/>
      <c r="BQ882" s="164">
        <v>84383.88</v>
      </c>
      <c r="BR882" s="147"/>
      <c r="BS882" s="166">
        <f t="shared" si="1418"/>
        <v>0</v>
      </c>
      <c r="BT882" s="151">
        <v>3556000</v>
      </c>
      <c r="BU882" s="693">
        <v>2.4680000000000001E-2</v>
      </c>
      <c r="BV882" s="168">
        <f t="shared" si="1419"/>
        <v>87762.08</v>
      </c>
      <c r="BW882" s="56"/>
      <c r="BX882" s="164">
        <v>87762.08</v>
      </c>
      <c r="BY882" s="147"/>
      <c r="BZ882" s="166">
        <f t="shared" si="1420"/>
        <v>0</v>
      </c>
      <c r="CA882" s="694">
        <v>3556000</v>
      </c>
      <c r="CB882" s="693">
        <v>2.5989999999999999E-2</v>
      </c>
      <c r="CC882" s="141">
        <f t="shared" si="1421"/>
        <v>92420.44</v>
      </c>
      <c r="CD882" s="700"/>
      <c r="CE882" s="164">
        <v>92420.44</v>
      </c>
      <c r="CF882" s="165"/>
      <c r="CG882" s="72">
        <f t="shared" si="1422"/>
        <v>0</v>
      </c>
      <c r="CH882" s="351">
        <v>4978500</v>
      </c>
      <c r="CI882" s="693">
        <v>2.2259999999999999E-2</v>
      </c>
      <c r="CJ882" s="666">
        <f t="shared" si="1391"/>
        <v>110821.40999999999</v>
      </c>
      <c r="CK882" s="72"/>
      <c r="CL882" s="164"/>
      <c r="CM882" s="167"/>
      <c r="CN882" s="666">
        <f t="shared" si="1392"/>
        <v>110821.40999999999</v>
      </c>
      <c r="CO882" s="219"/>
      <c r="CP882" s="220">
        <f t="shared" si="1412"/>
        <v>110821.40999999999</v>
      </c>
      <c r="CQ882" s="458"/>
      <c r="CR882" s="56"/>
      <c r="CS882" s="228"/>
    </row>
    <row r="883" spans="1:104" s="2" customFormat="1" ht="15" customHeight="1">
      <c r="A883" s="41" t="s">
        <v>2142</v>
      </c>
      <c r="B883" s="42" t="s">
        <v>2143</v>
      </c>
      <c r="C883" s="61" t="s">
        <v>2136</v>
      </c>
      <c r="D883" s="41" t="s">
        <v>2038</v>
      </c>
      <c r="E883" s="276">
        <v>885</v>
      </c>
      <c r="F883" s="671"/>
      <c r="G883" s="6" t="s">
        <v>2044</v>
      </c>
      <c r="H883" s="191"/>
      <c r="I883" s="676"/>
      <c r="J883" s="243"/>
      <c r="K883" s="357"/>
      <c r="L883" s="6"/>
      <c r="M883" s="117"/>
      <c r="N883" s="77"/>
      <c r="O883" s="6"/>
      <c r="P883" s="6"/>
      <c r="Q883" s="6"/>
      <c r="R883" s="6"/>
      <c r="S883" s="6"/>
      <c r="T883" s="117"/>
      <c r="U883" s="77"/>
      <c r="V883" s="57"/>
      <c r="W883" s="684"/>
      <c r="X883" s="684"/>
      <c r="Y883" s="247"/>
      <c r="Z883" s="99"/>
      <c r="AA883" s="117"/>
      <c r="AB883" s="100"/>
      <c r="AC883" s="102"/>
      <c r="AD883" s="101"/>
      <c r="AE883" s="101"/>
      <c r="AF883" s="99"/>
      <c r="AG883" s="99"/>
      <c r="AH883" s="117"/>
      <c r="AI883" s="100"/>
      <c r="AJ883" s="99"/>
      <c r="AK883" s="99"/>
      <c r="AL883" s="99"/>
      <c r="AM883" s="99"/>
      <c r="AN883" s="102"/>
      <c r="AO883" s="122"/>
      <c r="AP883" s="103"/>
      <c r="AQ883" s="99"/>
      <c r="AR883" s="99"/>
      <c r="AS883" s="99"/>
      <c r="AT883" s="99"/>
      <c r="AU883" s="99"/>
      <c r="AV883" s="122"/>
      <c r="AW883" s="100"/>
      <c r="AX883" s="99"/>
      <c r="AY883" s="152"/>
      <c r="AZ883" s="688"/>
      <c r="BA883" s="72"/>
      <c r="BB883" s="141"/>
      <c r="BC883" s="142"/>
      <c r="BD883" s="100"/>
      <c r="BE883" s="72"/>
      <c r="BF883" s="255"/>
      <c r="BG883" s="6"/>
      <c r="BH883" s="72"/>
      <c r="BI883" s="6"/>
      <c r="BJ883" s="164"/>
      <c r="BK883" s="167"/>
      <c r="BL883" s="75"/>
      <c r="BM883" s="255"/>
      <c r="BN883" s="693"/>
      <c r="BO883" s="72"/>
      <c r="BP883" s="6"/>
      <c r="BQ883" s="164"/>
      <c r="BR883" s="77"/>
      <c r="BS883" s="75"/>
      <c r="BT883" s="255"/>
      <c r="BU883" s="693"/>
      <c r="BV883" s="72"/>
      <c r="BW883" s="6"/>
      <c r="BX883" s="164"/>
      <c r="BY883" s="77"/>
      <c r="BZ883" s="75"/>
      <c r="CA883" s="694"/>
      <c r="CB883" s="693"/>
      <c r="CC883" s="141"/>
      <c r="CD883" s="700"/>
      <c r="CE883" s="164"/>
      <c r="CF883" s="167"/>
      <c r="CG883" s="72"/>
      <c r="CH883" s="351">
        <v>7462500</v>
      </c>
      <c r="CI883" s="699"/>
      <c r="CJ883" s="666">
        <f t="shared" si="1391"/>
        <v>0</v>
      </c>
      <c r="CK883" s="72"/>
      <c r="CL883" s="164"/>
      <c r="CM883" s="167"/>
      <c r="CN883" s="666">
        <f t="shared" si="1392"/>
        <v>0</v>
      </c>
      <c r="CO883" s="219"/>
      <c r="CP883" s="220">
        <f t="shared" si="1412"/>
        <v>0</v>
      </c>
      <c r="CQ883" s="220"/>
      <c r="CR883" s="6" t="s">
        <v>2144</v>
      </c>
      <c r="CS883" s="227" t="s">
        <v>42</v>
      </c>
    </row>
    <row r="884" spans="1:104" s="2" customFormat="1" ht="15" customHeight="1">
      <c r="A884" s="3" t="s">
        <v>2145</v>
      </c>
      <c r="B884" s="42" t="s">
        <v>2146</v>
      </c>
      <c r="C884" s="61" t="s">
        <v>2147</v>
      </c>
      <c r="D884" s="41" t="s">
        <v>2038</v>
      </c>
      <c r="E884" s="276">
        <v>568</v>
      </c>
      <c r="F884" s="671"/>
      <c r="G884" s="6"/>
      <c r="H884" s="191"/>
      <c r="I884" s="676"/>
      <c r="J884" s="243"/>
      <c r="K884" s="357"/>
      <c r="L884" s="6"/>
      <c r="M884" s="117"/>
      <c r="N884" s="77"/>
      <c r="O884" s="6"/>
      <c r="P884" s="6"/>
      <c r="Q884" s="6"/>
      <c r="R884" s="6"/>
      <c r="S884" s="6"/>
      <c r="T884" s="117"/>
      <c r="U884" s="77"/>
      <c r="V884" s="57"/>
      <c r="W884" s="684"/>
      <c r="X884" s="684"/>
      <c r="Y884" s="247"/>
      <c r="Z884" s="99"/>
      <c r="AA884" s="117"/>
      <c r="AB884" s="100"/>
      <c r="AC884" s="102"/>
      <c r="AD884" s="101"/>
      <c r="AE884" s="101"/>
      <c r="AF884" s="99"/>
      <c r="AG884" s="99"/>
      <c r="AH884" s="117"/>
      <c r="AI884" s="100"/>
      <c r="AJ884" s="99"/>
      <c r="AK884" s="99"/>
      <c r="AL884" s="99"/>
      <c r="AM884" s="99"/>
      <c r="AN884" s="102"/>
      <c r="AO884" s="122"/>
      <c r="AP884" s="103"/>
      <c r="AQ884" s="99"/>
      <c r="AR884" s="99"/>
      <c r="AS884" s="99"/>
      <c r="AT884" s="99"/>
      <c r="AU884" s="99"/>
      <c r="AV884" s="122"/>
      <c r="AW884" s="100"/>
      <c r="AX884" s="99"/>
      <c r="AY884" s="152"/>
      <c r="AZ884" s="688"/>
      <c r="BA884" s="72"/>
      <c r="BB884" s="141"/>
      <c r="BC884" s="142"/>
      <c r="BD884" s="100"/>
      <c r="BE884" s="72"/>
      <c r="BF884" s="255"/>
      <c r="BG884" s="6"/>
      <c r="BH884" s="72"/>
      <c r="BI884" s="6"/>
      <c r="BJ884" s="164"/>
      <c r="BK884" s="167"/>
      <c r="BL884" s="75"/>
      <c r="BM884" s="255"/>
      <c r="BN884" s="693"/>
      <c r="BO884" s="72"/>
      <c r="BP884" s="6"/>
      <c r="BQ884" s="164"/>
      <c r="BR884" s="77"/>
      <c r="BS884" s="75"/>
      <c r="BT884" s="255"/>
      <c r="BU884" s="693"/>
      <c r="BV884" s="72"/>
      <c r="BW884" s="6"/>
      <c r="BX884" s="164"/>
      <c r="BY884" s="77"/>
      <c r="BZ884" s="75"/>
      <c r="CA884" s="694"/>
      <c r="CB884" s="693"/>
      <c r="CC884" s="141"/>
      <c r="CD884" s="700"/>
      <c r="CE884" s="164"/>
      <c r="CF884" s="167"/>
      <c r="CG884" s="72"/>
      <c r="CH884" s="351">
        <v>253000</v>
      </c>
      <c r="CI884" s="699"/>
      <c r="CJ884" s="666">
        <f t="shared" si="1391"/>
        <v>0</v>
      </c>
      <c r="CK884" s="72"/>
      <c r="CL884" s="164"/>
      <c r="CM884" s="167"/>
      <c r="CN884" s="666">
        <f t="shared" si="1392"/>
        <v>0</v>
      </c>
      <c r="CO884" s="219"/>
      <c r="CP884" s="220">
        <f t="shared" si="1412"/>
        <v>0</v>
      </c>
      <c r="CQ884" s="220"/>
      <c r="CR884" s="6"/>
      <c r="CS884" s="227"/>
    </row>
    <row r="885" spans="1:104" s="2" customFormat="1" ht="15" customHeight="1">
      <c r="A885" s="41" t="s">
        <v>2148</v>
      </c>
      <c r="B885" s="42" t="s">
        <v>2149</v>
      </c>
      <c r="C885" s="61" t="s">
        <v>2147</v>
      </c>
      <c r="D885" s="41" t="s">
        <v>2038</v>
      </c>
      <c r="E885" s="276">
        <v>619</v>
      </c>
      <c r="F885" s="671"/>
      <c r="G885" s="6" t="s">
        <v>2150</v>
      </c>
      <c r="H885" s="191">
        <v>26000619016</v>
      </c>
      <c r="I885" s="676"/>
      <c r="J885" s="243"/>
      <c r="K885" s="357"/>
      <c r="L885" s="6"/>
      <c r="M885" s="117"/>
      <c r="N885" s="77"/>
      <c r="O885" s="6"/>
      <c r="P885" s="6"/>
      <c r="Q885" s="6"/>
      <c r="R885" s="6"/>
      <c r="S885" s="6"/>
      <c r="T885" s="117"/>
      <c r="U885" s="77"/>
      <c r="V885" s="42"/>
      <c r="W885" s="267"/>
      <c r="X885" s="267"/>
      <c r="Y885" s="48"/>
      <c r="Z885" s="6"/>
      <c r="AA885" s="117">
        <v>152068.5</v>
      </c>
      <c r="AB885" s="77"/>
      <c r="AC885" s="357"/>
      <c r="AD885" s="43"/>
      <c r="AE885" s="43"/>
      <c r="AF885" s="6"/>
      <c r="AG885" s="6"/>
      <c r="AH885" s="117">
        <v>68744.06</v>
      </c>
      <c r="AI885" s="100"/>
      <c r="AJ885" s="99"/>
      <c r="AK885" s="6"/>
      <c r="AL885" s="6"/>
      <c r="AM885" s="6"/>
      <c r="AN885" s="6"/>
      <c r="AO885" s="122">
        <v>99616.93</v>
      </c>
      <c r="AP885" s="77"/>
      <c r="AQ885" s="6"/>
      <c r="AR885" s="6"/>
      <c r="AS885" s="6"/>
      <c r="AT885" s="6"/>
      <c r="AU885" s="6"/>
      <c r="AV885" s="122">
        <v>107826.73</v>
      </c>
      <c r="AW885" s="77"/>
      <c r="AX885" s="6"/>
      <c r="AY885" s="152">
        <v>7756000</v>
      </c>
      <c r="AZ885" s="688">
        <v>2.1000000000000001E-2</v>
      </c>
      <c r="BA885" s="72">
        <f t="shared" ref="BA885:BA888" si="1423">AY885*AZ885</f>
        <v>162876</v>
      </c>
      <c r="BB885" s="141"/>
      <c r="BC885" s="142">
        <v>162876</v>
      </c>
      <c r="BD885" s="77"/>
      <c r="BE885" s="72">
        <f t="shared" ref="BE885:BE888" si="1424">BA885-BB885-BC885</f>
        <v>0</v>
      </c>
      <c r="BF885" s="255">
        <v>7509000</v>
      </c>
      <c r="BG885" s="6">
        <v>2.2259999999999999E-2</v>
      </c>
      <c r="BH885" s="72">
        <f t="shared" ref="BH885:BH888" si="1425">BF885*BG885</f>
        <v>167150.34</v>
      </c>
      <c r="BI885" s="6"/>
      <c r="BJ885" s="164">
        <v>167150.34</v>
      </c>
      <c r="BK885" s="167"/>
      <c r="BL885" s="75">
        <f t="shared" ref="BL885:BL888" si="1426">BH885-BI885-BJ885</f>
        <v>0</v>
      </c>
      <c r="BM885" s="255">
        <v>7509000</v>
      </c>
      <c r="BN885" s="693">
        <v>2.3730000000000001E-2</v>
      </c>
      <c r="BO885" s="72">
        <f t="shared" ref="BO885:BO888" si="1427">BM885*BN885</f>
        <v>178188.57</v>
      </c>
      <c r="BP885" s="6"/>
      <c r="BQ885" s="164">
        <v>178188.57</v>
      </c>
      <c r="BR885" s="77"/>
      <c r="BS885" s="75">
        <f t="shared" ref="BS885:BS888" si="1428">BO885-BP885-BQ885</f>
        <v>0</v>
      </c>
      <c r="BT885" s="255">
        <v>7509000</v>
      </c>
      <c r="BU885" s="693">
        <v>2.4680000000000001E-2</v>
      </c>
      <c r="BV885" s="72">
        <f t="shared" ref="BV885:BV888" si="1429">BT885*BU885</f>
        <v>185322.12</v>
      </c>
      <c r="BW885" s="6"/>
      <c r="BX885" s="164">
        <v>185322.12</v>
      </c>
      <c r="BY885" s="77"/>
      <c r="BZ885" s="75">
        <f t="shared" ref="BZ885:BZ888" si="1430">BV885-BW885-BX885</f>
        <v>0</v>
      </c>
      <c r="CA885" s="694">
        <v>7509000</v>
      </c>
      <c r="CB885" s="693">
        <v>2.5989999999999999E-2</v>
      </c>
      <c r="CC885" s="141">
        <f t="shared" ref="CC885:CC888" si="1431">CA885*CB885</f>
        <v>195158.91</v>
      </c>
      <c r="CD885" s="700"/>
      <c r="CE885" s="164">
        <v>195158.91</v>
      </c>
      <c r="CF885" s="167"/>
      <c r="CG885" s="72">
        <f t="shared" ref="CG885:CG888" si="1432">CC885-CD885-CE885</f>
        <v>0</v>
      </c>
      <c r="CH885" s="351">
        <v>8299000</v>
      </c>
      <c r="CI885" s="693">
        <v>2.2259999999999999E-2</v>
      </c>
      <c r="CJ885" s="666">
        <f t="shared" si="1391"/>
        <v>184735.74</v>
      </c>
      <c r="CK885" s="72"/>
      <c r="CL885" s="164"/>
      <c r="CM885" s="167"/>
      <c r="CN885" s="666">
        <f t="shared" si="1392"/>
        <v>184735.74</v>
      </c>
      <c r="CO885" s="219"/>
      <c r="CP885" s="220">
        <f t="shared" si="1412"/>
        <v>184735.74</v>
      </c>
      <c r="CQ885" s="220"/>
      <c r="CR885" s="6"/>
      <c r="CS885" s="9" t="s">
        <v>42</v>
      </c>
    </row>
    <row r="886" spans="1:104" s="2" customFormat="1" ht="15" customHeight="1">
      <c r="A886" s="41" t="s">
        <v>2151</v>
      </c>
      <c r="B886" s="42" t="s">
        <v>2146</v>
      </c>
      <c r="C886" s="61" t="s">
        <v>2147</v>
      </c>
      <c r="D886" s="41" t="s">
        <v>2038</v>
      </c>
      <c r="E886" s="43">
        <v>1092</v>
      </c>
      <c r="F886" s="671"/>
      <c r="G886" s="49" t="s">
        <v>2044</v>
      </c>
      <c r="H886" s="191">
        <v>26001092052</v>
      </c>
      <c r="I886" s="676"/>
      <c r="J886" s="243"/>
      <c r="K886" s="357"/>
      <c r="L886" s="6"/>
      <c r="M886" s="73"/>
      <c r="N886" s="147"/>
      <c r="O886" s="6"/>
      <c r="P886" s="6"/>
      <c r="Q886" s="6"/>
      <c r="R886" s="6"/>
      <c r="S886" s="6"/>
      <c r="T886" s="73"/>
      <c r="U886" s="147"/>
      <c r="V886" s="42"/>
      <c r="W886" s="267"/>
      <c r="X886" s="267"/>
      <c r="Y886" s="48"/>
      <c r="Z886" s="6"/>
      <c r="AA886" s="73"/>
      <c r="AB886" s="147"/>
      <c r="AC886" s="357"/>
      <c r="AD886" s="43"/>
      <c r="AE886" s="43"/>
      <c r="AF886" s="6"/>
      <c r="AG886" s="6"/>
      <c r="AH886" s="117"/>
      <c r="AI886" s="143"/>
      <c r="AJ886" s="99"/>
      <c r="AK886" s="6"/>
      <c r="AL886" s="6"/>
      <c r="AM886" s="6"/>
      <c r="AN886" s="6"/>
      <c r="AO886" s="122"/>
      <c r="AP886" s="77"/>
      <c r="AQ886" s="6"/>
      <c r="AR886" s="6"/>
      <c r="AS886" s="6"/>
      <c r="AT886" s="6"/>
      <c r="AU886" s="6"/>
      <c r="AV886" s="122"/>
      <c r="AW886" s="77"/>
      <c r="AX886" s="6"/>
      <c r="AY886" s="255"/>
      <c r="AZ886" s="569"/>
      <c r="BA886" s="72">
        <f t="shared" si="1423"/>
        <v>0</v>
      </c>
      <c r="BB886" s="141"/>
      <c r="BC886" s="142"/>
      <c r="BD886" s="147"/>
      <c r="BE886" s="168">
        <f t="shared" si="1424"/>
        <v>0</v>
      </c>
      <c r="BF886" s="6"/>
      <c r="BG886" s="6"/>
      <c r="BH886" s="168">
        <f t="shared" si="1425"/>
        <v>0</v>
      </c>
      <c r="BI886" s="6"/>
      <c r="BJ886" s="164"/>
      <c r="BK886" s="165"/>
      <c r="BL886" s="166">
        <f t="shared" si="1426"/>
        <v>0</v>
      </c>
      <c r="BM886" s="694">
        <v>449000</v>
      </c>
      <c r="BN886" s="693">
        <v>2.3730000000000001E-2</v>
      </c>
      <c r="BO886" s="168">
        <f t="shared" si="1427"/>
        <v>10654.77</v>
      </c>
      <c r="BP886" s="6"/>
      <c r="BQ886" s="164">
        <v>10654.77</v>
      </c>
      <c r="BR886" s="147"/>
      <c r="BS886" s="166">
        <f t="shared" si="1428"/>
        <v>0</v>
      </c>
      <c r="BT886" s="694">
        <v>449000</v>
      </c>
      <c r="BU886" s="693">
        <v>2.4680000000000001E-2</v>
      </c>
      <c r="BV886" s="168">
        <f t="shared" si="1429"/>
        <v>11081.32</v>
      </c>
      <c r="BW886" s="6"/>
      <c r="BX886" s="164">
        <v>11081.32</v>
      </c>
      <c r="BY886" s="147"/>
      <c r="BZ886" s="166">
        <f t="shared" si="1430"/>
        <v>0</v>
      </c>
      <c r="CA886" s="694">
        <v>449000</v>
      </c>
      <c r="CB886" s="693">
        <v>2.5989999999999999E-2</v>
      </c>
      <c r="CC886" s="141">
        <f t="shared" si="1431"/>
        <v>11669.51</v>
      </c>
      <c r="CD886" s="700"/>
      <c r="CE886" s="164">
        <v>11669.51</v>
      </c>
      <c r="CF886" s="165"/>
      <c r="CG886" s="72">
        <f t="shared" si="1432"/>
        <v>0</v>
      </c>
      <c r="CH886" s="351">
        <v>1126000</v>
      </c>
      <c r="CI886" s="693">
        <v>2.2259999999999999E-2</v>
      </c>
      <c r="CJ886" s="666">
        <f t="shared" si="1391"/>
        <v>25064.76</v>
      </c>
      <c r="CK886" s="72"/>
      <c r="CL886" s="164"/>
      <c r="CM886" s="167"/>
      <c r="CN886" s="666">
        <f t="shared" si="1392"/>
        <v>25064.76</v>
      </c>
      <c r="CO886" s="219"/>
      <c r="CP886" s="220">
        <f t="shared" si="1412"/>
        <v>25064.76</v>
      </c>
      <c r="CQ886" s="357"/>
      <c r="CR886" s="6"/>
      <c r="CS886" s="358" t="s">
        <v>42</v>
      </c>
    </row>
    <row r="887" spans="1:104" s="2" customFormat="1" ht="15" customHeight="1">
      <c r="A887" s="41" t="s">
        <v>2152</v>
      </c>
      <c r="B887" s="42" t="s">
        <v>2153</v>
      </c>
      <c r="C887" s="61" t="s">
        <v>2147</v>
      </c>
      <c r="D887" s="41" t="s">
        <v>2038</v>
      </c>
      <c r="E887" s="276">
        <v>1095</v>
      </c>
      <c r="F887" s="671"/>
      <c r="G887" s="6" t="s">
        <v>2154</v>
      </c>
      <c r="H887" s="191">
        <v>26001095012</v>
      </c>
      <c r="I887" s="676"/>
      <c r="J887" s="243"/>
      <c r="K887" s="357"/>
      <c r="L887" s="6"/>
      <c r="M887" s="117"/>
      <c r="N887" s="77"/>
      <c r="O887" s="6"/>
      <c r="P887" s="6"/>
      <c r="Q887" s="6"/>
      <c r="R887" s="6"/>
      <c r="S887" s="6"/>
      <c r="T887" s="117"/>
      <c r="U887" s="77"/>
      <c r="V887" s="42"/>
      <c r="W887" s="267"/>
      <c r="X887" s="267"/>
      <c r="Y887" s="48"/>
      <c r="Z887" s="6"/>
      <c r="AA887" s="117">
        <v>131253.87</v>
      </c>
      <c r="AB887" s="77"/>
      <c r="AC887" s="357"/>
      <c r="AD887" s="43"/>
      <c r="AE887" s="43"/>
      <c r="AF887" s="6"/>
      <c r="AG887" s="6"/>
      <c r="AH887" s="117">
        <v>64439.49</v>
      </c>
      <c r="AI887" s="100"/>
      <c r="AJ887" s="99"/>
      <c r="AK887" s="6"/>
      <c r="AL887" s="6"/>
      <c r="AM887" s="6"/>
      <c r="AN887" s="6"/>
      <c r="AO887" s="122">
        <v>93382.88</v>
      </c>
      <c r="AP887" s="77"/>
      <c r="AQ887" s="6"/>
      <c r="AR887" s="6"/>
      <c r="AS887" s="6"/>
      <c r="AT887" s="6"/>
      <c r="AU887" s="6"/>
      <c r="AV887" s="122">
        <v>101094.91</v>
      </c>
      <c r="AW887" s="77"/>
      <c r="AX887" s="6"/>
      <c r="AY887" s="152">
        <v>18651000</v>
      </c>
      <c r="AZ887" s="688">
        <v>2.1000000000000001E-2</v>
      </c>
      <c r="BA887" s="72">
        <f t="shared" si="1423"/>
        <v>391671</v>
      </c>
      <c r="BB887" s="141"/>
      <c r="BC887" s="142">
        <v>391671</v>
      </c>
      <c r="BD887" s="77"/>
      <c r="BE887" s="72">
        <f t="shared" si="1424"/>
        <v>0</v>
      </c>
      <c r="BF887" s="255">
        <v>18651000</v>
      </c>
      <c r="BG887" s="6">
        <v>2.2259999999999999E-2</v>
      </c>
      <c r="BH887" s="72">
        <f t="shared" si="1425"/>
        <v>415171.25999999995</v>
      </c>
      <c r="BI887" s="6"/>
      <c r="BJ887" s="164">
        <v>415171.26</v>
      </c>
      <c r="BK887" s="167"/>
      <c r="BL887" s="75">
        <f t="shared" si="1426"/>
        <v>0</v>
      </c>
      <c r="BM887" s="255">
        <v>18651000</v>
      </c>
      <c r="BN887" s="693">
        <v>2.3730000000000001E-2</v>
      </c>
      <c r="BO887" s="72">
        <f t="shared" si="1427"/>
        <v>442588.23000000004</v>
      </c>
      <c r="BP887" s="6"/>
      <c r="BQ887" s="164">
        <v>442588.23</v>
      </c>
      <c r="BR887" s="77"/>
      <c r="BS887" s="75">
        <f t="shared" si="1428"/>
        <v>0</v>
      </c>
      <c r="BT887" s="255">
        <v>18651000</v>
      </c>
      <c r="BU887" s="693">
        <v>2.4680000000000001E-2</v>
      </c>
      <c r="BV887" s="72">
        <f t="shared" si="1429"/>
        <v>460306.68</v>
      </c>
      <c r="BW887" s="6"/>
      <c r="BX887" s="164">
        <v>460306.68</v>
      </c>
      <c r="BY887" s="77"/>
      <c r="BZ887" s="75">
        <f t="shared" si="1430"/>
        <v>0</v>
      </c>
      <c r="CA887" s="694">
        <v>18651000</v>
      </c>
      <c r="CB887" s="693">
        <v>2.5989999999999999E-2</v>
      </c>
      <c r="CC887" s="141">
        <f t="shared" si="1431"/>
        <v>484739.49</v>
      </c>
      <c r="CD887" s="700"/>
      <c r="CE887" s="164">
        <v>484739.49</v>
      </c>
      <c r="CF887" s="167"/>
      <c r="CG887" s="72">
        <f t="shared" si="1432"/>
        <v>0</v>
      </c>
      <c r="CH887" s="351">
        <v>19957000</v>
      </c>
      <c r="CI887" s="693">
        <v>2.2259999999999999E-2</v>
      </c>
      <c r="CJ887" s="666">
        <f t="shared" si="1391"/>
        <v>444242.81999999995</v>
      </c>
      <c r="CK887" s="72"/>
      <c r="CL887" s="164"/>
      <c r="CM887" s="167"/>
      <c r="CN887" s="666">
        <f t="shared" si="1392"/>
        <v>444242.81999999995</v>
      </c>
      <c r="CO887" s="219"/>
      <c r="CP887" s="220">
        <f t="shared" si="1412"/>
        <v>444242.81999999995</v>
      </c>
      <c r="CQ887" s="220"/>
      <c r="CR887" s="6"/>
      <c r="CS887" s="227" t="s">
        <v>42</v>
      </c>
    </row>
    <row r="888" spans="1:104" s="3" customFormat="1" ht="15" customHeight="1">
      <c r="A888" s="41" t="s">
        <v>2155</v>
      </c>
      <c r="B888" s="42" t="s">
        <v>2156</v>
      </c>
      <c r="C888" s="61" t="s">
        <v>2147</v>
      </c>
      <c r="D888" s="41" t="s">
        <v>2038</v>
      </c>
      <c r="E888" s="276">
        <v>658</v>
      </c>
      <c r="F888" s="671"/>
      <c r="G888" s="41" t="s">
        <v>41</v>
      </c>
      <c r="H888" s="191">
        <v>26000658013</v>
      </c>
      <c r="I888" s="676"/>
      <c r="J888" s="243"/>
      <c r="K888" s="357"/>
      <c r="L888" s="56"/>
      <c r="M888" s="73"/>
      <c r="N888" s="147"/>
      <c r="O888" s="56"/>
      <c r="P888" s="56"/>
      <c r="Q888" s="56"/>
      <c r="R888" s="56"/>
      <c r="S888" s="56"/>
      <c r="T888" s="73"/>
      <c r="U888" s="147"/>
      <c r="V888" s="78"/>
      <c r="W888" s="245"/>
      <c r="X888" s="245"/>
      <c r="Y888" s="48"/>
      <c r="Z888" s="6"/>
      <c r="AA888" s="73"/>
      <c r="AB888" s="147"/>
      <c r="AC888" s="357"/>
      <c r="AD888" s="43"/>
      <c r="AE888" s="43"/>
      <c r="AF888" s="6"/>
      <c r="AG888" s="6"/>
      <c r="AH888" s="117"/>
      <c r="AI888" s="143"/>
      <c r="AJ888" s="99"/>
      <c r="AK888" s="6"/>
      <c r="AL888" s="6"/>
      <c r="AM888" s="6"/>
      <c r="AN888" s="6"/>
      <c r="AO888" s="122"/>
      <c r="AP888" s="77"/>
      <c r="AQ888" s="6"/>
      <c r="AR888" s="6"/>
      <c r="AS888" s="6"/>
      <c r="AT888" s="6"/>
      <c r="AU888" s="6"/>
      <c r="AV888" s="122" t="s">
        <v>118</v>
      </c>
      <c r="AW888" s="77"/>
      <c r="AX888" s="6"/>
      <c r="AY888" s="152">
        <v>109500</v>
      </c>
      <c r="AZ888" s="569">
        <v>1.617E-2</v>
      </c>
      <c r="BA888" s="72">
        <f t="shared" si="1423"/>
        <v>1770.615</v>
      </c>
      <c r="BB888" s="141">
        <f>AZ888*15000</f>
        <v>242.55</v>
      </c>
      <c r="BC888" s="142">
        <v>1528.07</v>
      </c>
      <c r="BD888" s="147"/>
      <c r="BE888" s="168">
        <f t="shared" si="1424"/>
        <v>-4.9999999998817657E-3</v>
      </c>
      <c r="BF888" s="151">
        <v>109500</v>
      </c>
      <c r="BG888" s="56">
        <v>1.617E-2</v>
      </c>
      <c r="BH888" s="168">
        <f t="shared" si="1425"/>
        <v>1770.615</v>
      </c>
      <c r="BI888" s="56">
        <f>BG888*15000</f>
        <v>242.55</v>
      </c>
      <c r="BJ888" s="164">
        <v>1528.0650000000001</v>
      </c>
      <c r="BK888" s="165"/>
      <c r="BL888" s="166">
        <f t="shared" si="1426"/>
        <v>0</v>
      </c>
      <c r="BM888" s="151">
        <v>109500</v>
      </c>
      <c r="BN888" s="693">
        <v>1.7239999999999998E-2</v>
      </c>
      <c r="BO888" s="168">
        <f t="shared" si="1427"/>
        <v>1887.7799999999997</v>
      </c>
      <c r="BP888" s="56">
        <f>BN888*15000</f>
        <v>258.59999999999997</v>
      </c>
      <c r="BQ888" s="164">
        <v>1629.18</v>
      </c>
      <c r="BR888" s="147"/>
      <c r="BS888" s="166">
        <f t="shared" si="1428"/>
        <v>0</v>
      </c>
      <c r="BT888" s="151">
        <v>109500</v>
      </c>
      <c r="BU888" s="693">
        <v>2.4680000000000001E-2</v>
      </c>
      <c r="BV888" s="168">
        <f t="shared" si="1429"/>
        <v>2702.46</v>
      </c>
      <c r="BW888" s="56"/>
      <c r="BX888" s="164">
        <v>2702.46</v>
      </c>
      <c r="BY888" s="147"/>
      <c r="BZ888" s="166">
        <f t="shared" si="1430"/>
        <v>0</v>
      </c>
      <c r="CA888" s="694">
        <v>109500</v>
      </c>
      <c r="CB888" s="693">
        <v>2.5989999999999999E-2</v>
      </c>
      <c r="CC888" s="141">
        <f t="shared" si="1431"/>
        <v>2845.9049999999997</v>
      </c>
      <c r="CD888" s="700"/>
      <c r="CE888" s="164">
        <v>2845.9050000000002</v>
      </c>
      <c r="CF888" s="165">
        <v>2845.91</v>
      </c>
      <c r="CG888" s="72">
        <f t="shared" si="1432"/>
        <v>0</v>
      </c>
      <c r="CH888" s="351">
        <v>117000</v>
      </c>
      <c r="CI888" s="693">
        <v>2.2259999999999999E-2</v>
      </c>
      <c r="CJ888" s="666">
        <f t="shared" si="1391"/>
        <v>2604.4199999999996</v>
      </c>
      <c r="CK888" s="72"/>
      <c r="CL888" s="164"/>
      <c r="CM888" s="167"/>
      <c r="CN888" s="666">
        <f t="shared" si="1392"/>
        <v>2604.4199999999996</v>
      </c>
      <c r="CO888" s="219"/>
      <c r="CP888" s="220">
        <f t="shared" si="1412"/>
        <v>2604.415</v>
      </c>
      <c r="CQ888" s="458"/>
      <c r="CR888" s="56"/>
      <c r="CS888" s="228"/>
    </row>
    <row r="889" spans="1:104" s="2" customFormat="1" ht="15" customHeight="1">
      <c r="A889" s="2" t="s">
        <v>2157</v>
      </c>
      <c r="B889" s="2" t="s">
        <v>2158</v>
      </c>
      <c r="C889" s="61" t="s">
        <v>2159</v>
      </c>
      <c r="D889" s="41" t="s">
        <v>2038</v>
      </c>
      <c r="E889" s="670">
        <v>387</v>
      </c>
      <c r="F889" s="671"/>
      <c r="G889" s="41" t="s">
        <v>45</v>
      </c>
      <c r="H889" s="191"/>
      <c r="I889" s="43"/>
      <c r="J889" s="243"/>
      <c r="K889" s="678"/>
      <c r="L889" s="6"/>
      <c r="M889" s="249"/>
      <c r="N889" s="77"/>
      <c r="O889" s="6"/>
      <c r="P889" s="6"/>
      <c r="Q889" s="6"/>
      <c r="R889" s="6"/>
      <c r="S889" s="6"/>
      <c r="T889" s="249"/>
      <c r="U889" s="77"/>
      <c r="V889" s="42"/>
      <c r="W889" s="267"/>
      <c r="X889" s="267"/>
      <c r="Y889" s="48"/>
      <c r="Z889" s="6"/>
      <c r="AA889" s="249"/>
      <c r="AB889" s="77"/>
      <c r="AC889" s="357"/>
      <c r="AD889" s="43"/>
      <c r="AE889" s="43"/>
      <c r="AF889" s="6"/>
      <c r="AG889" s="6"/>
      <c r="AH889" s="249"/>
      <c r="AI889" s="100"/>
      <c r="AJ889" s="99"/>
      <c r="AK889" s="6"/>
      <c r="AL889" s="6"/>
      <c r="AM889" s="6"/>
      <c r="AN889" s="6"/>
      <c r="AO889" s="249"/>
      <c r="AP889" s="77"/>
      <c r="AQ889" s="6"/>
      <c r="AR889" s="6"/>
      <c r="AS889" s="6"/>
      <c r="AT889" s="6"/>
      <c r="AU889" s="6"/>
      <c r="AV889" s="254"/>
      <c r="AW889" s="77"/>
      <c r="AX889" s="6"/>
      <c r="AY889" s="374"/>
      <c r="AZ889" s="688"/>
      <c r="BA889" s="72"/>
      <c r="BB889" s="141"/>
      <c r="BC889" s="259"/>
      <c r="BD889" s="77"/>
      <c r="BE889" s="72"/>
      <c r="BF889" s="255"/>
      <c r="BG889" s="6"/>
      <c r="BH889" s="72"/>
      <c r="BI889" s="6"/>
      <c r="BJ889" s="164"/>
      <c r="BK889" s="167"/>
      <c r="BL889" s="75"/>
      <c r="BM889" s="255"/>
      <c r="BN889" s="693"/>
      <c r="BO889" s="72"/>
      <c r="BP889" s="6"/>
      <c r="BQ889" s="164"/>
      <c r="BR889" s="77"/>
      <c r="BS889" s="75"/>
      <c r="BT889" s="255"/>
      <c r="BU889" s="693"/>
      <c r="BV889" s="72"/>
      <c r="BW889" s="6"/>
      <c r="BX889" s="164"/>
      <c r="BY889" s="77"/>
      <c r="BZ889" s="75"/>
      <c r="CA889" s="697"/>
      <c r="CB889" s="693"/>
      <c r="CC889" s="141"/>
      <c r="CD889" s="704"/>
      <c r="CE889" s="164"/>
      <c r="CF889" s="167"/>
      <c r="CG889" s="72"/>
      <c r="CH889" s="351">
        <v>971500</v>
      </c>
      <c r="CI889" s="699">
        <v>2.2259999999999999E-2</v>
      </c>
      <c r="CJ889" s="666">
        <f t="shared" si="1391"/>
        <v>21625.59</v>
      </c>
      <c r="CK889" s="72"/>
      <c r="CL889" s="164"/>
      <c r="CM889" s="167"/>
      <c r="CN889" s="666">
        <f t="shared" si="1392"/>
        <v>21625.59</v>
      </c>
      <c r="CO889" s="219"/>
      <c r="CP889" s="220">
        <f t="shared" si="1412"/>
        <v>21625.59</v>
      </c>
      <c r="CQ889" s="357"/>
      <c r="CR889" s="6" t="s">
        <v>2104</v>
      </c>
    </row>
    <row r="890" spans="1:104" s="2" customFormat="1" ht="15" customHeight="1">
      <c r="A890" s="2" t="s">
        <v>2160</v>
      </c>
      <c r="B890" s="2" t="s">
        <v>1019</v>
      </c>
      <c r="C890" s="61" t="s">
        <v>2159</v>
      </c>
      <c r="D890" s="41" t="s">
        <v>2038</v>
      </c>
      <c r="E890" s="670">
        <v>335</v>
      </c>
      <c r="F890" s="671"/>
      <c r="G890" s="41" t="s">
        <v>45</v>
      </c>
      <c r="H890" s="191"/>
      <c r="I890" s="43"/>
      <c r="J890" s="243"/>
      <c r="K890" s="678"/>
      <c r="L890" s="6"/>
      <c r="M890" s="249"/>
      <c r="N890" s="77"/>
      <c r="O890" s="6"/>
      <c r="P890" s="6"/>
      <c r="Q890" s="6"/>
      <c r="R890" s="6"/>
      <c r="S890" s="6"/>
      <c r="T890" s="249"/>
      <c r="U890" s="77"/>
      <c r="V890" s="42"/>
      <c r="W890" s="267"/>
      <c r="X890" s="267"/>
      <c r="Y890" s="48"/>
      <c r="Z890" s="6"/>
      <c r="AA890" s="249"/>
      <c r="AB890" s="77"/>
      <c r="AC890" s="357"/>
      <c r="AD890" s="43"/>
      <c r="AE890" s="43"/>
      <c r="AF890" s="6"/>
      <c r="AG890" s="6"/>
      <c r="AH890" s="249"/>
      <c r="AI890" s="100"/>
      <c r="AJ890" s="99"/>
      <c r="AK890" s="6"/>
      <c r="AL890" s="6"/>
      <c r="AM890" s="6"/>
      <c r="AN890" s="6"/>
      <c r="AO890" s="249"/>
      <c r="AP890" s="77"/>
      <c r="AQ890" s="6"/>
      <c r="AR890" s="6"/>
      <c r="AS890" s="6"/>
      <c r="AT890" s="6"/>
      <c r="AU890" s="6"/>
      <c r="AV890" s="254"/>
      <c r="AW890" s="77"/>
      <c r="AX890" s="6"/>
      <c r="AY890" s="374"/>
      <c r="AZ890" s="688"/>
      <c r="BA890" s="72"/>
      <c r="BB890" s="141"/>
      <c r="BC890" s="259"/>
      <c r="BD890" s="77"/>
      <c r="BE890" s="72"/>
      <c r="BF890" s="255"/>
      <c r="BG890" s="6"/>
      <c r="BH890" s="72"/>
      <c r="BI890" s="6"/>
      <c r="BJ890" s="164"/>
      <c r="BK890" s="167"/>
      <c r="BL890" s="75"/>
      <c r="BM890" s="255"/>
      <c r="BN890" s="693"/>
      <c r="BO890" s="72"/>
      <c r="BP890" s="6"/>
      <c r="BQ890" s="164"/>
      <c r="BR890" s="77"/>
      <c r="BS890" s="75"/>
      <c r="BT890" s="255"/>
      <c r="BU890" s="693"/>
      <c r="BV890" s="72"/>
      <c r="BW890" s="6"/>
      <c r="BX890" s="164"/>
      <c r="BY890" s="77"/>
      <c r="BZ890" s="75"/>
      <c r="CA890" s="697"/>
      <c r="CB890" s="693"/>
      <c r="CC890" s="141"/>
      <c r="CD890" s="704"/>
      <c r="CE890" s="164"/>
      <c r="CF890" s="167"/>
      <c r="CG890" s="72"/>
      <c r="CH890" s="351">
        <v>174000</v>
      </c>
      <c r="CI890" s="699">
        <v>1.617E-2</v>
      </c>
      <c r="CJ890" s="666">
        <f t="shared" si="1391"/>
        <v>2813.58</v>
      </c>
      <c r="CK890" s="72">
        <f t="shared" ref="CK890:CK897" si="1433">CI890*15000</f>
        <v>242.55</v>
      </c>
      <c r="CL890" s="164"/>
      <c r="CM890" s="167"/>
      <c r="CN890" s="666">
        <f t="shared" si="1392"/>
        <v>2571.0299999999997</v>
      </c>
      <c r="CO890" s="219"/>
      <c r="CP890" s="220">
        <f t="shared" si="1412"/>
        <v>2571.0299999999997</v>
      </c>
      <c r="CQ890" s="357"/>
      <c r="CR890" s="6"/>
    </row>
    <row r="891" spans="1:104" s="2" customFormat="1" ht="15" customHeight="1">
      <c r="A891" s="2" t="s">
        <v>2161</v>
      </c>
      <c r="B891" s="2" t="s">
        <v>1019</v>
      </c>
      <c r="C891" s="61" t="s">
        <v>2159</v>
      </c>
      <c r="D891" s="41" t="s">
        <v>2038</v>
      </c>
      <c r="E891" s="670">
        <v>333</v>
      </c>
      <c r="F891" s="671"/>
      <c r="G891" s="41" t="s">
        <v>45</v>
      </c>
      <c r="H891" s="191"/>
      <c r="I891" s="43"/>
      <c r="J891" s="243"/>
      <c r="K891" s="678"/>
      <c r="L891" s="6"/>
      <c r="M891" s="249"/>
      <c r="N891" s="77"/>
      <c r="O891" s="6"/>
      <c r="P891" s="6"/>
      <c r="Q891" s="6"/>
      <c r="R891" s="6"/>
      <c r="S891" s="6"/>
      <c r="T891" s="249"/>
      <c r="U891" s="77"/>
      <c r="V891" s="42"/>
      <c r="W891" s="267"/>
      <c r="X891" s="267"/>
      <c r="Y891" s="48"/>
      <c r="Z891" s="6"/>
      <c r="AA891" s="249"/>
      <c r="AB891" s="77"/>
      <c r="AC891" s="357"/>
      <c r="AD891" s="43"/>
      <c r="AE891" s="43"/>
      <c r="AF891" s="6"/>
      <c r="AG891" s="6"/>
      <c r="AH891" s="249"/>
      <c r="AI891" s="100"/>
      <c r="AJ891" s="99"/>
      <c r="AK891" s="6"/>
      <c r="AL891" s="6"/>
      <c r="AM891" s="6"/>
      <c r="AN891" s="6"/>
      <c r="AO891" s="249"/>
      <c r="AP891" s="77"/>
      <c r="AQ891" s="6"/>
      <c r="AR891" s="6"/>
      <c r="AS891" s="6"/>
      <c r="AT891" s="6"/>
      <c r="AU891" s="6"/>
      <c r="AV891" s="254"/>
      <c r="AW891" s="77"/>
      <c r="AX891" s="6"/>
      <c r="AY891" s="374"/>
      <c r="AZ891" s="688"/>
      <c r="BA891" s="72"/>
      <c r="BB891" s="141"/>
      <c r="BC891" s="259"/>
      <c r="BD891" s="77"/>
      <c r="BE891" s="72"/>
      <c r="BF891" s="255"/>
      <c r="BG891" s="6"/>
      <c r="BH891" s="72"/>
      <c r="BI891" s="6"/>
      <c r="BJ891" s="164"/>
      <c r="BK891" s="167"/>
      <c r="BL891" s="75"/>
      <c r="BM891" s="255"/>
      <c r="BN891" s="693"/>
      <c r="BO891" s="72"/>
      <c r="BP891" s="6"/>
      <c r="BQ891" s="164"/>
      <c r="BR891" s="77"/>
      <c r="BS891" s="75"/>
      <c r="BT891" s="255"/>
      <c r="BU891" s="693"/>
      <c r="BV891" s="72"/>
      <c r="BW891" s="6"/>
      <c r="BX891" s="164"/>
      <c r="BY891" s="77"/>
      <c r="BZ891" s="75"/>
      <c r="CA891" s="697"/>
      <c r="CB891" s="693"/>
      <c r="CC891" s="141"/>
      <c r="CD891" s="704"/>
      <c r="CE891" s="164"/>
      <c r="CF891" s="167"/>
      <c r="CG891" s="72"/>
      <c r="CH891" s="351">
        <v>187000</v>
      </c>
      <c r="CI891" s="699">
        <v>1.617E-2</v>
      </c>
      <c r="CJ891" s="666">
        <f t="shared" si="1391"/>
        <v>3023.79</v>
      </c>
      <c r="CK891" s="72">
        <f t="shared" si="1433"/>
        <v>242.55</v>
      </c>
      <c r="CL891" s="164"/>
      <c r="CM891" s="167"/>
      <c r="CN891" s="666">
        <f t="shared" si="1392"/>
        <v>2781.24</v>
      </c>
      <c r="CO891" s="219"/>
      <c r="CP891" s="220">
        <f t="shared" si="1412"/>
        <v>2781.24</v>
      </c>
      <c r="CQ891" s="357"/>
      <c r="CR891" s="6"/>
    </row>
    <row r="892" spans="1:104" s="2" customFormat="1" ht="15" customHeight="1">
      <c r="A892" s="2" t="s">
        <v>2162</v>
      </c>
      <c r="B892" s="2" t="s">
        <v>1019</v>
      </c>
      <c r="C892" s="61" t="s">
        <v>2159</v>
      </c>
      <c r="D892" s="41" t="s">
        <v>2038</v>
      </c>
      <c r="E892" s="670">
        <v>332</v>
      </c>
      <c r="F892" s="671"/>
      <c r="G892" s="41" t="s">
        <v>45</v>
      </c>
      <c r="H892" s="191"/>
      <c r="I892" s="43"/>
      <c r="J892" s="243"/>
      <c r="K892" s="678"/>
      <c r="L892" s="6"/>
      <c r="M892" s="249"/>
      <c r="N892" s="77"/>
      <c r="O892" s="6"/>
      <c r="P892" s="6"/>
      <c r="Q892" s="6"/>
      <c r="R892" s="6"/>
      <c r="S892" s="6"/>
      <c r="T892" s="249"/>
      <c r="U892" s="77"/>
      <c r="V892" s="42"/>
      <c r="W892" s="267"/>
      <c r="X892" s="267"/>
      <c r="Y892" s="48"/>
      <c r="Z892" s="6"/>
      <c r="AA892" s="249"/>
      <c r="AB892" s="77"/>
      <c r="AC892" s="357"/>
      <c r="AD892" s="43"/>
      <c r="AE892" s="43"/>
      <c r="AF892" s="6"/>
      <c r="AG892" s="6"/>
      <c r="AH892" s="249"/>
      <c r="AI892" s="100"/>
      <c r="AJ892" s="99"/>
      <c r="AK892" s="6"/>
      <c r="AL892" s="6"/>
      <c r="AM892" s="6"/>
      <c r="AN892" s="6"/>
      <c r="AO892" s="249"/>
      <c r="AP892" s="77"/>
      <c r="AQ892" s="6"/>
      <c r="AR892" s="6"/>
      <c r="AS892" s="6"/>
      <c r="AT892" s="6"/>
      <c r="AU892" s="6"/>
      <c r="AV892" s="254"/>
      <c r="AW892" s="77"/>
      <c r="AX892" s="6"/>
      <c r="AY892" s="374"/>
      <c r="AZ892" s="688"/>
      <c r="BA892" s="72"/>
      <c r="BB892" s="141"/>
      <c r="BC892" s="259"/>
      <c r="BD892" s="77"/>
      <c r="BE892" s="72"/>
      <c r="BF892" s="255"/>
      <c r="BG892" s="6"/>
      <c r="BH892" s="72"/>
      <c r="BI892" s="6"/>
      <c r="BJ892" s="164"/>
      <c r="BK892" s="167"/>
      <c r="BL892" s="75"/>
      <c r="BM892" s="255"/>
      <c r="BN892" s="693"/>
      <c r="BO892" s="72"/>
      <c r="BP892" s="6"/>
      <c r="BQ892" s="164"/>
      <c r="BR892" s="77"/>
      <c r="BS892" s="75"/>
      <c r="BT892" s="255"/>
      <c r="BU892" s="693"/>
      <c r="BV892" s="72"/>
      <c r="BW892" s="6"/>
      <c r="BX892" s="164"/>
      <c r="BY892" s="77"/>
      <c r="BZ892" s="75"/>
      <c r="CA892" s="697"/>
      <c r="CB892" s="693"/>
      <c r="CC892" s="141"/>
      <c r="CD892" s="704"/>
      <c r="CE892" s="164"/>
      <c r="CF892" s="167"/>
      <c r="CG892" s="72"/>
      <c r="CH892" s="351">
        <v>154500</v>
      </c>
      <c r="CI892" s="699">
        <v>1.617E-2</v>
      </c>
      <c r="CJ892" s="666">
        <f t="shared" si="1391"/>
        <v>2498.2649999999999</v>
      </c>
      <c r="CK892" s="72">
        <f t="shared" si="1433"/>
        <v>242.55</v>
      </c>
      <c r="CL892" s="164"/>
      <c r="CM892" s="167"/>
      <c r="CN892" s="666">
        <f t="shared" si="1392"/>
        <v>2255.7149999999997</v>
      </c>
      <c r="CO892" s="219"/>
      <c r="CP892" s="220">
        <f t="shared" si="1412"/>
        <v>2255.7149999999997</v>
      </c>
      <c r="CQ892" s="357"/>
      <c r="CR892" s="6"/>
    </row>
    <row r="893" spans="1:104" s="2" customFormat="1" ht="15" customHeight="1">
      <c r="A893" s="2" t="s">
        <v>2163</v>
      </c>
      <c r="B893" s="2" t="s">
        <v>1019</v>
      </c>
      <c r="C893" s="61" t="s">
        <v>2159</v>
      </c>
      <c r="D893" s="41" t="s">
        <v>2038</v>
      </c>
      <c r="E893" s="670">
        <v>327</v>
      </c>
      <c r="F893" s="671"/>
      <c r="G893" s="41" t="s">
        <v>45</v>
      </c>
      <c r="H893" s="191"/>
      <c r="I893" s="43"/>
      <c r="J893" s="243"/>
      <c r="K893" s="678"/>
      <c r="L893" s="6"/>
      <c r="M893" s="249"/>
      <c r="N893" s="77"/>
      <c r="O893" s="6"/>
      <c r="P893" s="6"/>
      <c r="Q893" s="6"/>
      <c r="R893" s="6"/>
      <c r="S893" s="6"/>
      <c r="T893" s="249"/>
      <c r="U893" s="77"/>
      <c r="V893" s="42"/>
      <c r="W893" s="267"/>
      <c r="X893" s="267"/>
      <c r="Y893" s="48"/>
      <c r="Z893" s="6"/>
      <c r="AA893" s="249"/>
      <c r="AB893" s="77"/>
      <c r="AC893" s="357"/>
      <c r="AD893" s="43"/>
      <c r="AE893" s="43"/>
      <c r="AF893" s="6"/>
      <c r="AG893" s="6"/>
      <c r="AH893" s="249"/>
      <c r="AI893" s="100"/>
      <c r="AJ893" s="99"/>
      <c r="AK893" s="6"/>
      <c r="AL893" s="6"/>
      <c r="AM893" s="6"/>
      <c r="AN893" s="6"/>
      <c r="AO893" s="249"/>
      <c r="AP893" s="77"/>
      <c r="AQ893" s="6"/>
      <c r="AR893" s="6"/>
      <c r="AS893" s="6"/>
      <c r="AT893" s="6"/>
      <c r="AU893" s="6"/>
      <c r="AV893" s="254"/>
      <c r="AW893" s="77"/>
      <c r="AX893" s="6"/>
      <c r="AY893" s="374"/>
      <c r="AZ893" s="688"/>
      <c r="BA893" s="72"/>
      <c r="BB893" s="141"/>
      <c r="BC893" s="259"/>
      <c r="BD893" s="77"/>
      <c r="BE893" s="72"/>
      <c r="BF893" s="255"/>
      <c r="BG893" s="6"/>
      <c r="BH893" s="72"/>
      <c r="BI893" s="6"/>
      <c r="BJ893" s="164"/>
      <c r="BK893" s="167"/>
      <c r="BL893" s="75"/>
      <c r="BM893" s="255"/>
      <c r="BN893" s="693"/>
      <c r="BO893" s="72"/>
      <c r="BP893" s="6"/>
      <c r="BQ893" s="164"/>
      <c r="BR893" s="77"/>
      <c r="BS893" s="75"/>
      <c r="BT893" s="255"/>
      <c r="BU893" s="693"/>
      <c r="BV893" s="72"/>
      <c r="BW893" s="6"/>
      <c r="BX893" s="164"/>
      <c r="BY893" s="77"/>
      <c r="BZ893" s="75"/>
      <c r="CA893" s="697"/>
      <c r="CB893" s="693"/>
      <c r="CC893" s="141"/>
      <c r="CD893" s="704"/>
      <c r="CE893" s="164"/>
      <c r="CF893" s="167"/>
      <c r="CG893" s="72"/>
      <c r="CH893" s="351">
        <v>157500</v>
      </c>
      <c r="CI893" s="699">
        <v>1.617E-2</v>
      </c>
      <c r="CJ893" s="666">
        <f t="shared" si="1391"/>
        <v>2546.7750000000001</v>
      </c>
      <c r="CK893" s="72">
        <f t="shared" si="1433"/>
        <v>242.55</v>
      </c>
      <c r="CL893" s="164"/>
      <c r="CM893" s="167"/>
      <c r="CN893" s="666">
        <f t="shared" si="1392"/>
        <v>2304.2249999999999</v>
      </c>
      <c r="CO893" s="219"/>
      <c r="CP893" s="220">
        <f t="shared" si="1412"/>
        <v>2304.2249999999999</v>
      </c>
      <c r="CQ893" s="357"/>
      <c r="CR893" s="6"/>
    </row>
    <row r="894" spans="1:104" s="2" customFormat="1" ht="15" customHeight="1">
      <c r="A894" s="2" t="s">
        <v>2164</v>
      </c>
      <c r="B894" s="2" t="s">
        <v>2165</v>
      </c>
      <c r="C894" s="61" t="s">
        <v>2159</v>
      </c>
      <c r="D894" s="41" t="s">
        <v>2038</v>
      </c>
      <c r="E894" s="670">
        <v>291</v>
      </c>
      <c r="F894" s="671"/>
      <c r="G894" s="41" t="s">
        <v>45</v>
      </c>
      <c r="H894" s="191"/>
      <c r="I894" s="43"/>
      <c r="J894" s="243"/>
      <c r="K894" s="678"/>
      <c r="L894" s="6"/>
      <c r="M894" s="249"/>
      <c r="N894" s="77"/>
      <c r="O894" s="6"/>
      <c r="P894" s="6"/>
      <c r="Q894" s="6"/>
      <c r="R894" s="6"/>
      <c r="S894" s="6"/>
      <c r="T894" s="249"/>
      <c r="U894" s="77"/>
      <c r="V894" s="42"/>
      <c r="W894" s="267"/>
      <c r="X894" s="267"/>
      <c r="Y894" s="48"/>
      <c r="Z894" s="6"/>
      <c r="AA894" s="249"/>
      <c r="AB894" s="77"/>
      <c r="AC894" s="357"/>
      <c r="AD894" s="43"/>
      <c r="AE894" s="43"/>
      <c r="AF894" s="6"/>
      <c r="AG894" s="6"/>
      <c r="AH894" s="249"/>
      <c r="AI894" s="100"/>
      <c r="AJ894" s="99"/>
      <c r="AK894" s="6"/>
      <c r="AL894" s="6"/>
      <c r="AM894" s="6"/>
      <c r="AN894" s="6"/>
      <c r="AO894" s="249"/>
      <c r="AP894" s="77"/>
      <c r="AQ894" s="6"/>
      <c r="AR894" s="6"/>
      <c r="AS894" s="6"/>
      <c r="AT894" s="6"/>
      <c r="AU894" s="6"/>
      <c r="AV894" s="254"/>
      <c r="AW894" s="77"/>
      <c r="AX894" s="6"/>
      <c r="AY894" s="374"/>
      <c r="AZ894" s="688"/>
      <c r="BA894" s="72"/>
      <c r="BB894" s="141"/>
      <c r="BC894" s="259"/>
      <c r="BD894" s="77"/>
      <c r="BE894" s="72"/>
      <c r="BF894" s="255"/>
      <c r="BG894" s="6"/>
      <c r="BH894" s="72"/>
      <c r="BI894" s="6"/>
      <c r="BJ894" s="164"/>
      <c r="BK894" s="167"/>
      <c r="BL894" s="75"/>
      <c r="BM894" s="255"/>
      <c r="BN894" s="693"/>
      <c r="BO894" s="72"/>
      <c r="BP894" s="6"/>
      <c r="BQ894" s="164"/>
      <c r="BR894" s="77"/>
      <c r="BS894" s="75"/>
      <c r="BT894" s="255"/>
      <c r="BU894" s="693"/>
      <c r="BV894" s="72"/>
      <c r="BW894" s="6"/>
      <c r="BX894" s="164"/>
      <c r="BY894" s="77"/>
      <c r="BZ894" s="75"/>
      <c r="CA894" s="697"/>
      <c r="CB894" s="693"/>
      <c r="CC894" s="141"/>
      <c r="CD894" s="704"/>
      <c r="CE894" s="164"/>
      <c r="CF894" s="167"/>
      <c r="CG894" s="72"/>
      <c r="CH894" s="351">
        <v>114000</v>
      </c>
      <c r="CI894" s="699">
        <v>1.617E-2</v>
      </c>
      <c r="CJ894" s="666">
        <f t="shared" si="1391"/>
        <v>1843.38</v>
      </c>
      <c r="CK894" s="72">
        <f t="shared" si="1433"/>
        <v>242.55</v>
      </c>
      <c r="CL894" s="164"/>
      <c r="CM894" s="167"/>
      <c r="CN894" s="666">
        <f t="shared" si="1392"/>
        <v>1600.8300000000002</v>
      </c>
      <c r="CO894" s="219"/>
      <c r="CP894" s="220">
        <f t="shared" si="1412"/>
        <v>1600.8300000000002</v>
      </c>
      <c r="CQ894" s="357"/>
      <c r="CR894" s="6"/>
      <c r="CV894" s="3"/>
      <c r="CW894" s="3"/>
      <c r="CX894" s="3"/>
      <c r="CY894" s="3"/>
      <c r="CZ894" s="3"/>
    </row>
    <row r="895" spans="1:104" s="2" customFormat="1" ht="15" customHeight="1">
      <c r="A895" s="2" t="s">
        <v>2166</v>
      </c>
      <c r="B895" s="2" t="s">
        <v>2165</v>
      </c>
      <c r="C895" s="61" t="s">
        <v>2159</v>
      </c>
      <c r="D895" s="41" t="s">
        <v>2038</v>
      </c>
      <c r="E895" s="670">
        <v>290</v>
      </c>
      <c r="F895" s="671"/>
      <c r="G895" s="41" t="s">
        <v>45</v>
      </c>
      <c r="H895" s="191"/>
      <c r="I895" s="43"/>
      <c r="J895" s="243"/>
      <c r="K895" s="678"/>
      <c r="L895" s="6"/>
      <c r="M895" s="249"/>
      <c r="N895" s="77"/>
      <c r="O895" s="6"/>
      <c r="P895" s="6"/>
      <c r="Q895" s="6"/>
      <c r="R895" s="6"/>
      <c r="S895" s="6"/>
      <c r="T895" s="249"/>
      <c r="U895" s="77"/>
      <c r="V895" s="42"/>
      <c r="W895" s="267"/>
      <c r="X895" s="267"/>
      <c r="Y895" s="48"/>
      <c r="Z895" s="6"/>
      <c r="AA895" s="249"/>
      <c r="AB895" s="77"/>
      <c r="AC895" s="357"/>
      <c r="AD895" s="43"/>
      <c r="AE895" s="43"/>
      <c r="AF895" s="6"/>
      <c r="AG895" s="6"/>
      <c r="AH895" s="249"/>
      <c r="AI895" s="100"/>
      <c r="AJ895" s="99"/>
      <c r="AK895" s="6"/>
      <c r="AL895" s="6"/>
      <c r="AM895" s="6"/>
      <c r="AN895" s="6"/>
      <c r="AO895" s="249"/>
      <c r="AP895" s="77"/>
      <c r="AQ895" s="6"/>
      <c r="AR895" s="6"/>
      <c r="AS895" s="6"/>
      <c r="AT895" s="6"/>
      <c r="AU895" s="6"/>
      <c r="AV895" s="254"/>
      <c r="AW895" s="77"/>
      <c r="AX895" s="6"/>
      <c r="AY895" s="374"/>
      <c r="AZ895" s="688"/>
      <c r="BA895" s="72"/>
      <c r="BB895" s="141"/>
      <c r="BC895" s="259"/>
      <c r="BD895" s="77"/>
      <c r="BE895" s="72"/>
      <c r="BF895" s="255"/>
      <c r="BG895" s="6"/>
      <c r="BH895" s="72"/>
      <c r="BI895" s="6"/>
      <c r="BJ895" s="164"/>
      <c r="BK895" s="167"/>
      <c r="BL895" s="75"/>
      <c r="BM895" s="255"/>
      <c r="BN895" s="693"/>
      <c r="BO895" s="72"/>
      <c r="BP895" s="6"/>
      <c r="BQ895" s="164"/>
      <c r="BR895" s="77"/>
      <c r="BS895" s="75"/>
      <c r="BT895" s="255"/>
      <c r="BU895" s="693"/>
      <c r="BV895" s="72"/>
      <c r="BW895" s="6"/>
      <c r="BX895" s="164"/>
      <c r="BY895" s="77"/>
      <c r="BZ895" s="75"/>
      <c r="CA895" s="697"/>
      <c r="CB895" s="693"/>
      <c r="CC895" s="141"/>
      <c r="CD895" s="704"/>
      <c r="CE895" s="164"/>
      <c r="CF895" s="167"/>
      <c r="CG895" s="72"/>
      <c r="CH895" s="351">
        <v>110000</v>
      </c>
      <c r="CI895" s="699">
        <v>1.617E-2</v>
      </c>
      <c r="CJ895" s="666">
        <f t="shared" si="1391"/>
        <v>1778.7</v>
      </c>
      <c r="CK895" s="72">
        <f t="shared" si="1433"/>
        <v>242.55</v>
      </c>
      <c r="CL895" s="164"/>
      <c r="CM895" s="167"/>
      <c r="CN895" s="666">
        <f t="shared" si="1392"/>
        <v>1536.15</v>
      </c>
      <c r="CO895" s="219"/>
      <c r="CP895" s="220">
        <f t="shared" si="1412"/>
        <v>1536.15</v>
      </c>
      <c r="CQ895" s="357"/>
      <c r="CR895" s="6"/>
      <c r="CV895" s="3"/>
      <c r="CW895" s="3"/>
      <c r="CX895" s="3"/>
      <c r="CY895" s="3"/>
      <c r="CZ895" s="3"/>
    </row>
    <row r="896" spans="1:104" s="2" customFormat="1" ht="15" customHeight="1">
      <c r="A896" s="2" t="s">
        <v>2167</v>
      </c>
      <c r="B896" s="2" t="s">
        <v>2165</v>
      </c>
      <c r="C896" s="61" t="s">
        <v>2159</v>
      </c>
      <c r="D896" s="41" t="s">
        <v>2038</v>
      </c>
      <c r="E896" s="670">
        <v>289</v>
      </c>
      <c r="F896" s="671"/>
      <c r="G896" s="41" t="s">
        <v>45</v>
      </c>
      <c r="H896" s="191"/>
      <c r="I896" s="43"/>
      <c r="J896" s="243"/>
      <c r="K896" s="678"/>
      <c r="L896" s="6"/>
      <c r="M896" s="249"/>
      <c r="N896" s="77"/>
      <c r="O896" s="6"/>
      <c r="P896" s="6"/>
      <c r="Q896" s="6"/>
      <c r="R896" s="6"/>
      <c r="S896" s="6"/>
      <c r="T896" s="249"/>
      <c r="U896" s="77"/>
      <c r="V896" s="42"/>
      <c r="W896" s="267"/>
      <c r="X896" s="267"/>
      <c r="Y896" s="48"/>
      <c r="Z896" s="6"/>
      <c r="AA896" s="249"/>
      <c r="AB896" s="77"/>
      <c r="AC896" s="357"/>
      <c r="AD896" s="43"/>
      <c r="AE896" s="43"/>
      <c r="AF896" s="6"/>
      <c r="AG896" s="6"/>
      <c r="AH896" s="249"/>
      <c r="AI896" s="100"/>
      <c r="AJ896" s="99"/>
      <c r="AK896" s="6"/>
      <c r="AL896" s="6"/>
      <c r="AM896" s="6"/>
      <c r="AN896" s="6"/>
      <c r="AO896" s="249"/>
      <c r="AP896" s="77"/>
      <c r="AQ896" s="6"/>
      <c r="AR896" s="6"/>
      <c r="AS896" s="6"/>
      <c r="AT896" s="6"/>
      <c r="AU896" s="6"/>
      <c r="AV896" s="254"/>
      <c r="AW896" s="77"/>
      <c r="AX896" s="6"/>
      <c r="AY896" s="374"/>
      <c r="AZ896" s="688"/>
      <c r="BA896" s="72"/>
      <c r="BB896" s="141"/>
      <c r="BC896" s="259"/>
      <c r="BD896" s="77"/>
      <c r="BE896" s="72"/>
      <c r="BF896" s="255"/>
      <c r="BG896" s="6"/>
      <c r="BH896" s="72"/>
      <c r="BI896" s="6"/>
      <c r="BJ896" s="164"/>
      <c r="BK896" s="167"/>
      <c r="BL896" s="75"/>
      <c r="BM896" s="255"/>
      <c r="BN896" s="693"/>
      <c r="BO896" s="72"/>
      <c r="BP896" s="6"/>
      <c r="BQ896" s="164"/>
      <c r="BR896" s="77"/>
      <c r="BS896" s="75"/>
      <c r="BT896" s="255"/>
      <c r="BU896" s="693"/>
      <c r="BV896" s="72"/>
      <c r="BW896" s="6"/>
      <c r="BX896" s="164"/>
      <c r="BY896" s="77"/>
      <c r="BZ896" s="75"/>
      <c r="CA896" s="697"/>
      <c r="CB896" s="693"/>
      <c r="CC896" s="141"/>
      <c r="CD896" s="704"/>
      <c r="CE896" s="164"/>
      <c r="CF896" s="167"/>
      <c r="CG896" s="72"/>
      <c r="CH896" s="351">
        <v>110000</v>
      </c>
      <c r="CI896" s="699">
        <v>1.617E-2</v>
      </c>
      <c r="CJ896" s="666">
        <f t="shared" si="1391"/>
        <v>1778.7</v>
      </c>
      <c r="CK896" s="72">
        <f t="shared" si="1433"/>
        <v>242.55</v>
      </c>
      <c r="CL896" s="164"/>
      <c r="CM896" s="167"/>
      <c r="CN896" s="666">
        <f t="shared" si="1392"/>
        <v>1536.15</v>
      </c>
      <c r="CO896" s="219"/>
      <c r="CP896" s="220">
        <f t="shared" si="1412"/>
        <v>1536.15</v>
      </c>
      <c r="CQ896" s="357"/>
      <c r="CR896" s="6"/>
      <c r="CV896" s="3"/>
      <c r="CW896" s="3"/>
      <c r="CX896" s="3"/>
      <c r="CY896" s="3"/>
      <c r="CZ896" s="3"/>
    </row>
    <row r="897" spans="1:104" s="2" customFormat="1" ht="15" customHeight="1">
      <c r="A897" s="2" t="s">
        <v>2168</v>
      </c>
      <c r="B897" s="2" t="s">
        <v>2169</v>
      </c>
      <c r="C897" s="61" t="s">
        <v>2159</v>
      </c>
      <c r="D897" s="41" t="s">
        <v>2038</v>
      </c>
      <c r="E897" s="670">
        <v>288</v>
      </c>
      <c r="F897" s="671"/>
      <c r="G897" s="41" t="s">
        <v>45</v>
      </c>
      <c r="H897" s="191"/>
      <c r="I897" s="43"/>
      <c r="J897" s="243"/>
      <c r="K897" s="678"/>
      <c r="L897" s="6"/>
      <c r="M897" s="249"/>
      <c r="N897" s="77"/>
      <c r="O897" s="6"/>
      <c r="P897" s="6"/>
      <c r="Q897" s="6"/>
      <c r="R897" s="6"/>
      <c r="S897" s="6"/>
      <c r="T897" s="249"/>
      <c r="U897" s="77"/>
      <c r="V897" s="42"/>
      <c r="W897" s="267"/>
      <c r="X897" s="267"/>
      <c r="Y897" s="48"/>
      <c r="Z897" s="6"/>
      <c r="AA897" s="249"/>
      <c r="AB897" s="77"/>
      <c r="AC897" s="357"/>
      <c r="AD897" s="43"/>
      <c r="AE897" s="43"/>
      <c r="AF897" s="6"/>
      <c r="AG897" s="6"/>
      <c r="AH897" s="249"/>
      <c r="AI897" s="100"/>
      <c r="AJ897" s="99"/>
      <c r="AK897" s="6"/>
      <c r="AL897" s="6"/>
      <c r="AM897" s="6"/>
      <c r="AN897" s="6"/>
      <c r="AO897" s="249"/>
      <c r="AP897" s="77"/>
      <c r="AQ897" s="6"/>
      <c r="AR897" s="6"/>
      <c r="AS897" s="6"/>
      <c r="AT897" s="6"/>
      <c r="AU897" s="6"/>
      <c r="AV897" s="254"/>
      <c r="AW897" s="77"/>
      <c r="AX897" s="6"/>
      <c r="AY897" s="374"/>
      <c r="AZ897" s="688"/>
      <c r="BA897" s="72"/>
      <c r="BB897" s="141"/>
      <c r="BC897" s="259"/>
      <c r="BD897" s="77"/>
      <c r="BE897" s="72"/>
      <c r="BF897" s="255"/>
      <c r="BG897" s="6"/>
      <c r="BH897" s="72"/>
      <c r="BI897" s="6"/>
      <c r="BJ897" s="164"/>
      <c r="BK897" s="167"/>
      <c r="BL897" s="75"/>
      <c r="BM897" s="255"/>
      <c r="BN897" s="693"/>
      <c r="BO897" s="72"/>
      <c r="BP897" s="6"/>
      <c r="BQ897" s="164"/>
      <c r="BR897" s="77"/>
      <c r="BS897" s="75"/>
      <c r="BT897" s="255"/>
      <c r="BU897" s="693"/>
      <c r="BV897" s="72"/>
      <c r="BW897" s="6"/>
      <c r="BX897" s="164"/>
      <c r="BY897" s="77"/>
      <c r="BZ897" s="75"/>
      <c r="CA897" s="697"/>
      <c r="CB897" s="693"/>
      <c r="CC897" s="141"/>
      <c r="CD897" s="704"/>
      <c r="CE897" s="164"/>
      <c r="CF897" s="167"/>
      <c r="CG897" s="72"/>
      <c r="CH897" s="351">
        <v>4010000</v>
      </c>
      <c r="CI897" s="699">
        <v>1.617E-2</v>
      </c>
      <c r="CJ897" s="666">
        <f t="shared" si="1391"/>
        <v>64841.700000000004</v>
      </c>
      <c r="CK897" s="72">
        <f t="shared" si="1433"/>
        <v>242.55</v>
      </c>
      <c r="CL897" s="164"/>
      <c r="CM897" s="167"/>
      <c r="CN897" s="666">
        <f t="shared" si="1392"/>
        <v>64599.15</v>
      </c>
      <c r="CO897" s="219"/>
      <c r="CP897" s="220">
        <f t="shared" si="1412"/>
        <v>64599.15</v>
      </c>
      <c r="CQ897" s="357"/>
      <c r="CR897" s="6"/>
    </row>
    <row r="898" spans="1:104" s="2" customFormat="1" ht="15" customHeight="1">
      <c r="A898" s="2" t="s">
        <v>2170</v>
      </c>
      <c r="B898" s="2" t="s">
        <v>2171</v>
      </c>
      <c r="C898" s="61" t="s">
        <v>2159</v>
      </c>
      <c r="D898" s="41" t="s">
        <v>2038</v>
      </c>
      <c r="E898" s="670">
        <v>284</v>
      </c>
      <c r="F898" s="671"/>
      <c r="G898" s="41" t="s">
        <v>45</v>
      </c>
      <c r="H898" s="191"/>
      <c r="I898" s="43"/>
      <c r="J898" s="243"/>
      <c r="K898" s="678"/>
      <c r="L898" s="6"/>
      <c r="M898" s="249"/>
      <c r="N898" s="77"/>
      <c r="O898" s="6"/>
      <c r="P898" s="6"/>
      <c r="Q898" s="6"/>
      <c r="R898" s="6"/>
      <c r="S898" s="6"/>
      <c r="T898" s="249"/>
      <c r="U898" s="77"/>
      <c r="V898" s="42"/>
      <c r="W898" s="267"/>
      <c r="X898" s="267"/>
      <c r="Y898" s="48"/>
      <c r="Z898" s="6"/>
      <c r="AA898" s="249"/>
      <c r="AB898" s="77"/>
      <c r="AC898" s="357"/>
      <c r="AD898" s="43"/>
      <c r="AE898" s="43"/>
      <c r="AF898" s="6"/>
      <c r="AG898" s="6"/>
      <c r="AH898" s="249"/>
      <c r="AI898" s="100"/>
      <c r="AJ898" s="99"/>
      <c r="AK898" s="6"/>
      <c r="AL898" s="6"/>
      <c r="AM898" s="6"/>
      <c r="AN898" s="6"/>
      <c r="AO898" s="249"/>
      <c r="AP898" s="77"/>
      <c r="AQ898" s="6"/>
      <c r="AR898" s="6"/>
      <c r="AS898" s="6"/>
      <c r="AT898" s="6"/>
      <c r="AU898" s="6"/>
      <c r="AV898" s="254"/>
      <c r="AW898" s="77"/>
      <c r="AX898" s="6"/>
      <c r="AY898" s="374"/>
      <c r="AZ898" s="688"/>
      <c r="BA898" s="72"/>
      <c r="BB898" s="141"/>
      <c r="BC898" s="259"/>
      <c r="BD898" s="77"/>
      <c r="BE898" s="72"/>
      <c r="BF898" s="255"/>
      <c r="BG898" s="6"/>
      <c r="BH898" s="72"/>
      <c r="BI898" s="6"/>
      <c r="BJ898" s="164"/>
      <c r="BK898" s="167"/>
      <c r="BL898" s="75"/>
      <c r="BM898" s="255"/>
      <c r="BN898" s="693"/>
      <c r="BO898" s="72"/>
      <c r="BP898" s="6"/>
      <c r="BQ898" s="164"/>
      <c r="BR898" s="77"/>
      <c r="BS898" s="75"/>
      <c r="BT898" s="255"/>
      <c r="BU898" s="693"/>
      <c r="BV898" s="72"/>
      <c r="BW898" s="6"/>
      <c r="BX898" s="164"/>
      <c r="BY898" s="77"/>
      <c r="BZ898" s="75"/>
      <c r="CA898" s="697"/>
      <c r="CB898" s="693"/>
      <c r="CC898" s="141"/>
      <c r="CD898" s="704"/>
      <c r="CE898" s="164"/>
      <c r="CF898" s="167"/>
      <c r="CG898" s="72"/>
      <c r="CH898" s="351">
        <v>1189000</v>
      </c>
      <c r="CI898" s="699">
        <v>2.2259999999999999E-2</v>
      </c>
      <c r="CJ898" s="666">
        <f t="shared" si="1391"/>
        <v>26467.14</v>
      </c>
      <c r="CK898" s="72"/>
      <c r="CL898" s="164"/>
      <c r="CM898" s="167"/>
      <c r="CN898" s="666">
        <f t="shared" si="1392"/>
        <v>26467.14</v>
      </c>
      <c r="CO898" s="219"/>
      <c r="CP898" s="220">
        <f t="shared" si="1412"/>
        <v>26467.14</v>
      </c>
      <c r="CQ898" s="357"/>
      <c r="CR898" s="6"/>
    </row>
    <row r="899" spans="1:104" s="2" customFormat="1" ht="15" customHeight="1">
      <c r="A899" s="2" t="s">
        <v>2172</v>
      </c>
      <c r="B899" s="2" t="s">
        <v>2173</v>
      </c>
      <c r="C899" s="61" t="s">
        <v>2159</v>
      </c>
      <c r="D899" s="41" t="s">
        <v>2038</v>
      </c>
      <c r="E899" s="670">
        <v>283</v>
      </c>
      <c r="F899" s="671"/>
      <c r="G899" s="41" t="s">
        <v>45</v>
      </c>
      <c r="H899" s="191"/>
      <c r="I899" s="43"/>
      <c r="J899" s="243"/>
      <c r="K899" s="678"/>
      <c r="L899" s="6"/>
      <c r="M899" s="249"/>
      <c r="N899" s="77"/>
      <c r="O899" s="6"/>
      <c r="P899" s="6"/>
      <c r="Q899" s="6"/>
      <c r="R899" s="6"/>
      <c r="S899" s="6"/>
      <c r="T899" s="249"/>
      <c r="U899" s="77"/>
      <c r="V899" s="42"/>
      <c r="W899" s="267"/>
      <c r="X899" s="267"/>
      <c r="Y899" s="48"/>
      <c r="Z899" s="6"/>
      <c r="AA899" s="249"/>
      <c r="AB899" s="77"/>
      <c r="AC899" s="357"/>
      <c r="AD899" s="43"/>
      <c r="AE899" s="43"/>
      <c r="AF899" s="6"/>
      <c r="AG899" s="6"/>
      <c r="AH899" s="249"/>
      <c r="AI899" s="100"/>
      <c r="AJ899" s="99"/>
      <c r="AK899" s="6"/>
      <c r="AL899" s="6"/>
      <c r="AM899" s="6"/>
      <c r="AN899" s="6"/>
      <c r="AO899" s="249"/>
      <c r="AP899" s="77"/>
      <c r="AQ899" s="6"/>
      <c r="AR899" s="6"/>
      <c r="AS899" s="6"/>
      <c r="AT899" s="6"/>
      <c r="AU899" s="6"/>
      <c r="AV899" s="254"/>
      <c r="AW899" s="77"/>
      <c r="AX899" s="6"/>
      <c r="AY899" s="374"/>
      <c r="AZ899" s="688"/>
      <c r="BA899" s="72"/>
      <c r="BB899" s="141"/>
      <c r="BC899" s="259"/>
      <c r="BD899" s="77"/>
      <c r="BE899" s="72"/>
      <c r="BF899" s="255"/>
      <c r="BG899" s="6"/>
      <c r="BH899" s="72"/>
      <c r="BI899" s="6"/>
      <c r="BJ899" s="164"/>
      <c r="BK899" s="167"/>
      <c r="BL899" s="75"/>
      <c r="BM899" s="255"/>
      <c r="BN899" s="693"/>
      <c r="BO899" s="72"/>
      <c r="BP899" s="6"/>
      <c r="BQ899" s="164"/>
      <c r="BR899" s="77"/>
      <c r="BS899" s="75"/>
      <c r="BT899" s="255"/>
      <c r="BU899" s="693"/>
      <c r="BV899" s="72"/>
      <c r="BW899" s="6"/>
      <c r="BX899" s="164"/>
      <c r="BY899" s="77"/>
      <c r="BZ899" s="75"/>
      <c r="CA899" s="697"/>
      <c r="CB899" s="693"/>
      <c r="CC899" s="141"/>
      <c r="CD899" s="704"/>
      <c r="CE899" s="164"/>
      <c r="CF899" s="167"/>
      <c r="CG899" s="72"/>
      <c r="CH899" s="351">
        <v>3981500</v>
      </c>
      <c r="CI899" s="699">
        <v>1.617E-2</v>
      </c>
      <c r="CJ899" s="666">
        <f t="shared" si="1391"/>
        <v>64380.855000000003</v>
      </c>
      <c r="CK899" s="72">
        <f t="shared" ref="CK899:CK901" si="1434">CI899*15000</f>
        <v>242.55</v>
      </c>
      <c r="CL899" s="164"/>
      <c r="CM899" s="167"/>
      <c r="CN899" s="666">
        <f t="shared" si="1392"/>
        <v>64138.305</v>
      </c>
      <c r="CO899" s="219"/>
      <c r="CP899" s="220">
        <f t="shared" si="1412"/>
        <v>64138.305</v>
      </c>
      <c r="CQ899" s="357"/>
      <c r="CR899" s="6"/>
      <c r="CV899" s="3"/>
      <c r="CW899" s="3"/>
      <c r="CX899" s="3"/>
      <c r="CY899" s="3"/>
      <c r="CZ899" s="3"/>
    </row>
    <row r="900" spans="1:104" s="2" customFormat="1" ht="15" customHeight="1">
      <c r="A900" s="3" t="s">
        <v>2174</v>
      </c>
      <c r="B900" s="2" t="s">
        <v>1019</v>
      </c>
      <c r="C900" s="61" t="s">
        <v>2159</v>
      </c>
      <c r="D900" s="41" t="s">
        <v>2038</v>
      </c>
      <c r="E900" s="670">
        <v>273</v>
      </c>
      <c r="F900" s="671"/>
      <c r="G900" s="41" t="s">
        <v>45</v>
      </c>
      <c r="H900" s="191"/>
      <c r="I900" s="43"/>
      <c r="J900" s="243"/>
      <c r="K900" s="678"/>
      <c r="L900" s="6"/>
      <c r="M900" s="249"/>
      <c r="N900" s="77"/>
      <c r="O900" s="6"/>
      <c r="P900" s="6"/>
      <c r="Q900" s="6"/>
      <c r="R900" s="6"/>
      <c r="S900" s="6"/>
      <c r="T900" s="249"/>
      <c r="U900" s="77"/>
      <c r="V900" s="42"/>
      <c r="W900" s="267"/>
      <c r="X900" s="267"/>
      <c r="Y900" s="48"/>
      <c r="Z900" s="6"/>
      <c r="AA900" s="249"/>
      <c r="AB900" s="77"/>
      <c r="AC900" s="357"/>
      <c r="AD900" s="43"/>
      <c r="AE900" s="43"/>
      <c r="AF900" s="6"/>
      <c r="AG900" s="6"/>
      <c r="AH900" s="249"/>
      <c r="AI900" s="100"/>
      <c r="AJ900" s="99"/>
      <c r="AK900" s="6"/>
      <c r="AL900" s="6"/>
      <c r="AM900" s="6"/>
      <c r="AN900" s="6"/>
      <c r="AO900" s="249"/>
      <c r="AP900" s="77"/>
      <c r="AQ900" s="6"/>
      <c r="AR900" s="6"/>
      <c r="AS900" s="6"/>
      <c r="AT900" s="6"/>
      <c r="AU900" s="6"/>
      <c r="AV900" s="254"/>
      <c r="AW900" s="77"/>
      <c r="AX900" s="6"/>
      <c r="AY900" s="374"/>
      <c r="AZ900" s="688"/>
      <c r="BA900" s="72"/>
      <c r="BB900" s="141"/>
      <c r="BC900" s="259"/>
      <c r="BD900" s="77"/>
      <c r="BE900" s="72"/>
      <c r="BF900" s="255"/>
      <c r="BG900" s="6"/>
      <c r="BH900" s="72"/>
      <c r="BI900" s="6"/>
      <c r="BJ900" s="164"/>
      <c r="BK900" s="167"/>
      <c r="BL900" s="75"/>
      <c r="BM900" s="255"/>
      <c r="BN900" s="693"/>
      <c r="BO900" s="72"/>
      <c r="BP900" s="6"/>
      <c r="BQ900" s="164"/>
      <c r="BR900" s="77"/>
      <c r="BS900" s="75"/>
      <c r="BT900" s="255"/>
      <c r="BU900" s="693"/>
      <c r="BV900" s="72"/>
      <c r="BW900" s="6"/>
      <c r="BX900" s="164"/>
      <c r="BY900" s="77"/>
      <c r="BZ900" s="75"/>
      <c r="CA900" s="697"/>
      <c r="CB900" s="693"/>
      <c r="CC900" s="141"/>
      <c r="CD900" s="704"/>
      <c r="CE900" s="164"/>
      <c r="CF900" s="167"/>
      <c r="CG900" s="72"/>
      <c r="CH900" s="351">
        <v>144000</v>
      </c>
      <c r="CI900" s="699">
        <v>1.617E-2</v>
      </c>
      <c r="CJ900" s="666">
        <f t="shared" si="1391"/>
        <v>2328.48</v>
      </c>
      <c r="CK900" s="72">
        <f t="shared" si="1434"/>
        <v>242.55</v>
      </c>
      <c r="CL900" s="164"/>
      <c r="CM900" s="167"/>
      <c r="CN900" s="666">
        <f t="shared" si="1392"/>
        <v>2085.9299999999998</v>
      </c>
      <c r="CO900" s="219"/>
      <c r="CP900" s="220">
        <f t="shared" si="1412"/>
        <v>2085.9299999999998</v>
      </c>
      <c r="CQ900" s="357"/>
      <c r="CR900" s="6"/>
    </row>
    <row r="901" spans="1:104" s="2" customFormat="1" ht="15" customHeight="1">
      <c r="A901" s="2" t="s">
        <v>2175</v>
      </c>
      <c r="B901" s="2" t="s">
        <v>1019</v>
      </c>
      <c r="C901" s="61" t="s">
        <v>2159</v>
      </c>
      <c r="D901" s="41" t="s">
        <v>2038</v>
      </c>
      <c r="E901" s="670">
        <v>272</v>
      </c>
      <c r="F901" s="671"/>
      <c r="G901" s="41" t="s">
        <v>45</v>
      </c>
      <c r="H901" s="191"/>
      <c r="I901" s="43"/>
      <c r="J901" s="243"/>
      <c r="K901" s="678"/>
      <c r="L901" s="6"/>
      <c r="M901" s="249"/>
      <c r="N901" s="77"/>
      <c r="O901" s="6"/>
      <c r="P901" s="6"/>
      <c r="Q901" s="6"/>
      <c r="R901" s="6"/>
      <c r="S901" s="6"/>
      <c r="T901" s="249"/>
      <c r="U901" s="77"/>
      <c r="V901" s="42"/>
      <c r="W901" s="267"/>
      <c r="X901" s="267"/>
      <c r="Y901" s="48"/>
      <c r="Z901" s="6"/>
      <c r="AA901" s="249"/>
      <c r="AB901" s="77"/>
      <c r="AC901" s="357"/>
      <c r="AD901" s="43"/>
      <c r="AE901" s="43"/>
      <c r="AF901" s="6"/>
      <c r="AG901" s="6"/>
      <c r="AH901" s="249"/>
      <c r="AI901" s="100"/>
      <c r="AJ901" s="99"/>
      <c r="AK901" s="6"/>
      <c r="AL901" s="6"/>
      <c r="AM901" s="6"/>
      <c r="AN901" s="6"/>
      <c r="AO901" s="249"/>
      <c r="AP901" s="77"/>
      <c r="AQ901" s="6"/>
      <c r="AR901" s="6"/>
      <c r="AS901" s="6"/>
      <c r="AT901" s="6"/>
      <c r="AU901" s="6"/>
      <c r="AV901" s="254"/>
      <c r="AW901" s="77"/>
      <c r="AX901" s="6"/>
      <c r="AY901" s="374"/>
      <c r="AZ901" s="688"/>
      <c r="BA901" s="72"/>
      <c r="BB901" s="141"/>
      <c r="BC901" s="259"/>
      <c r="BD901" s="77"/>
      <c r="BE901" s="72"/>
      <c r="BF901" s="255"/>
      <c r="BG901" s="6"/>
      <c r="BH901" s="72"/>
      <c r="BI901" s="6"/>
      <c r="BJ901" s="164"/>
      <c r="BK901" s="167"/>
      <c r="BL901" s="75"/>
      <c r="BM901" s="255"/>
      <c r="BN901" s="693"/>
      <c r="BO901" s="72"/>
      <c r="BP901" s="6"/>
      <c r="BQ901" s="164"/>
      <c r="BR901" s="77"/>
      <c r="BS901" s="75"/>
      <c r="BT901" s="255"/>
      <c r="BU901" s="693"/>
      <c r="BV901" s="72"/>
      <c r="BW901" s="6"/>
      <c r="BX901" s="164"/>
      <c r="BY901" s="77"/>
      <c r="BZ901" s="75"/>
      <c r="CA901" s="697"/>
      <c r="CB901" s="693"/>
      <c r="CC901" s="141"/>
      <c r="CD901" s="704"/>
      <c r="CE901" s="164"/>
      <c r="CF901" s="167"/>
      <c r="CG901" s="72"/>
      <c r="CH901" s="351">
        <v>159500</v>
      </c>
      <c r="CI901" s="699">
        <v>1.617E-2</v>
      </c>
      <c r="CJ901" s="666">
        <f t="shared" si="1391"/>
        <v>2579.1150000000002</v>
      </c>
      <c r="CK901" s="72">
        <f t="shared" si="1434"/>
        <v>242.55</v>
      </c>
      <c r="CL901" s="164"/>
      <c r="CM901" s="167"/>
      <c r="CN901" s="666">
        <f t="shared" si="1392"/>
        <v>2336.5650000000001</v>
      </c>
      <c r="CO901" s="219"/>
      <c r="CP901" s="220">
        <f t="shared" si="1412"/>
        <v>2336.5650000000001</v>
      </c>
      <c r="CQ901" s="357"/>
      <c r="CR901" s="6"/>
    </row>
    <row r="902" spans="1:104" s="2" customFormat="1" ht="15" customHeight="1">
      <c r="A902" s="2" t="s">
        <v>2176</v>
      </c>
      <c r="B902" s="2" t="s">
        <v>2177</v>
      </c>
      <c r="C902" s="61" t="s">
        <v>2159</v>
      </c>
      <c r="D902" s="41" t="s">
        <v>2038</v>
      </c>
      <c r="E902" s="670">
        <v>168</v>
      </c>
      <c r="F902" s="671"/>
      <c r="G902" s="41" t="s">
        <v>45</v>
      </c>
      <c r="H902" s="191"/>
      <c r="I902" s="43"/>
      <c r="J902" s="243"/>
      <c r="K902" s="678"/>
      <c r="L902" s="6"/>
      <c r="M902" s="249"/>
      <c r="N902" s="77"/>
      <c r="O902" s="6"/>
      <c r="P902" s="6"/>
      <c r="Q902" s="6"/>
      <c r="R902" s="6"/>
      <c r="S902" s="6"/>
      <c r="T902" s="249"/>
      <c r="U902" s="77"/>
      <c r="V902" s="42"/>
      <c r="W902" s="267"/>
      <c r="X902" s="267"/>
      <c r="Y902" s="48"/>
      <c r="Z902" s="6"/>
      <c r="AA902" s="249"/>
      <c r="AB902" s="77"/>
      <c r="AC902" s="357"/>
      <c r="AD902" s="43"/>
      <c r="AE902" s="43"/>
      <c r="AF902" s="6"/>
      <c r="AG902" s="6"/>
      <c r="AH902" s="249"/>
      <c r="AI902" s="100"/>
      <c r="AJ902" s="99"/>
      <c r="AK902" s="6"/>
      <c r="AL902" s="6"/>
      <c r="AM902" s="6"/>
      <c r="AN902" s="6"/>
      <c r="AO902" s="249"/>
      <c r="AP902" s="77"/>
      <c r="AQ902" s="6"/>
      <c r="AR902" s="6"/>
      <c r="AS902" s="6"/>
      <c r="AT902" s="6"/>
      <c r="AU902" s="6"/>
      <c r="AV902" s="254"/>
      <c r="AW902" s="77"/>
      <c r="AX902" s="6"/>
      <c r="AY902" s="374"/>
      <c r="AZ902" s="688"/>
      <c r="BA902" s="72"/>
      <c r="BB902" s="141"/>
      <c r="BC902" s="259"/>
      <c r="BD902" s="77"/>
      <c r="BE902" s="72"/>
      <c r="BF902" s="255"/>
      <c r="BG902" s="6"/>
      <c r="BH902" s="72"/>
      <c r="BI902" s="6"/>
      <c r="BJ902" s="164"/>
      <c r="BK902" s="167"/>
      <c r="BL902" s="75"/>
      <c r="BM902" s="255"/>
      <c r="BN902" s="693"/>
      <c r="BO902" s="72"/>
      <c r="BP902" s="6"/>
      <c r="BQ902" s="164"/>
      <c r="BR902" s="77"/>
      <c r="BS902" s="75"/>
      <c r="BT902" s="255"/>
      <c r="BU902" s="693"/>
      <c r="BV902" s="72"/>
      <c r="BW902" s="6"/>
      <c r="BX902" s="164"/>
      <c r="BY902" s="77"/>
      <c r="BZ902" s="75"/>
      <c r="CA902" s="697"/>
      <c r="CB902" s="693"/>
      <c r="CC902" s="141"/>
      <c r="CD902" s="704"/>
      <c r="CE902" s="164"/>
      <c r="CF902" s="167"/>
      <c r="CG902" s="72"/>
      <c r="CH902" s="351">
        <v>2495000</v>
      </c>
      <c r="CI902" s="699">
        <v>2.2259999999999999E-2</v>
      </c>
      <c r="CJ902" s="666">
        <f t="shared" si="1391"/>
        <v>55538.7</v>
      </c>
      <c r="CK902" s="72"/>
      <c r="CL902" s="164"/>
      <c r="CM902" s="167"/>
      <c r="CN902" s="666">
        <f t="shared" si="1392"/>
        <v>55538.7</v>
      </c>
      <c r="CO902" s="219"/>
      <c r="CP902" s="220">
        <f t="shared" si="1412"/>
        <v>55538.7</v>
      </c>
      <c r="CQ902" s="357"/>
      <c r="CR902" s="6"/>
    </row>
    <row r="903" spans="1:104" s="2" customFormat="1" ht="15" customHeight="1">
      <c r="A903" s="2" t="s">
        <v>2178</v>
      </c>
      <c r="B903" s="2" t="s">
        <v>2179</v>
      </c>
      <c r="C903" s="61" t="s">
        <v>2159</v>
      </c>
      <c r="D903" s="41" t="s">
        <v>2038</v>
      </c>
      <c r="E903" s="670">
        <v>167</v>
      </c>
      <c r="F903" s="671"/>
      <c r="G903" s="41" t="s">
        <v>45</v>
      </c>
      <c r="H903" s="191"/>
      <c r="I903" s="43"/>
      <c r="J903" s="243"/>
      <c r="K903" s="678"/>
      <c r="L903" s="6"/>
      <c r="M903" s="249"/>
      <c r="N903" s="77"/>
      <c r="O903" s="6"/>
      <c r="P903" s="6"/>
      <c r="Q903" s="6"/>
      <c r="R903" s="6"/>
      <c r="S903" s="6"/>
      <c r="T903" s="249"/>
      <c r="U903" s="77"/>
      <c r="V903" s="42"/>
      <c r="W903" s="267"/>
      <c r="X903" s="267"/>
      <c r="Y903" s="48"/>
      <c r="Z903" s="6"/>
      <c r="AA903" s="249"/>
      <c r="AB903" s="77"/>
      <c r="AC903" s="357"/>
      <c r="AD903" s="43"/>
      <c r="AE903" s="43"/>
      <c r="AF903" s="6"/>
      <c r="AG903" s="6"/>
      <c r="AH903" s="249"/>
      <c r="AI903" s="100"/>
      <c r="AJ903" s="99"/>
      <c r="AK903" s="6"/>
      <c r="AL903" s="6"/>
      <c r="AM903" s="6"/>
      <c r="AN903" s="6"/>
      <c r="AO903" s="249"/>
      <c r="AP903" s="77"/>
      <c r="AQ903" s="6"/>
      <c r="AR903" s="6"/>
      <c r="AS903" s="6"/>
      <c r="AT903" s="6"/>
      <c r="AU903" s="6"/>
      <c r="AV903" s="254"/>
      <c r="AW903" s="77"/>
      <c r="AX903" s="6"/>
      <c r="AY903" s="374"/>
      <c r="AZ903" s="688"/>
      <c r="BA903" s="72"/>
      <c r="BB903" s="141"/>
      <c r="BC903" s="259"/>
      <c r="BD903" s="77"/>
      <c r="BE903" s="72"/>
      <c r="BF903" s="255"/>
      <c r="BG903" s="6"/>
      <c r="BH903" s="72"/>
      <c r="BI903" s="6"/>
      <c r="BJ903" s="164"/>
      <c r="BK903" s="167"/>
      <c r="BL903" s="75"/>
      <c r="BM903" s="255"/>
      <c r="BN903" s="693"/>
      <c r="BO903" s="72"/>
      <c r="BP903" s="6"/>
      <c r="BQ903" s="164"/>
      <c r="BR903" s="77"/>
      <c r="BS903" s="75"/>
      <c r="BT903" s="255"/>
      <c r="BU903" s="693"/>
      <c r="BV903" s="72"/>
      <c r="BW903" s="6"/>
      <c r="BX903" s="164"/>
      <c r="BY903" s="77"/>
      <c r="BZ903" s="75"/>
      <c r="CA903" s="697"/>
      <c r="CB903" s="693"/>
      <c r="CC903" s="141"/>
      <c r="CD903" s="704"/>
      <c r="CE903" s="164"/>
      <c r="CF903" s="167"/>
      <c r="CG903" s="72"/>
      <c r="CH903" s="351">
        <v>1118000</v>
      </c>
      <c r="CI903" s="699">
        <v>2.2259999999999999E-2</v>
      </c>
      <c r="CJ903" s="666">
        <f t="shared" si="1391"/>
        <v>24886.679999999997</v>
      </c>
      <c r="CK903" s="72"/>
      <c r="CL903" s="164"/>
      <c r="CM903" s="167"/>
      <c r="CN903" s="666">
        <f t="shared" si="1392"/>
        <v>24886.679999999997</v>
      </c>
      <c r="CO903" s="219"/>
      <c r="CP903" s="220">
        <f t="shared" si="1412"/>
        <v>24886.679999999997</v>
      </c>
      <c r="CQ903" s="357"/>
      <c r="CR903" s="6"/>
    </row>
    <row r="904" spans="1:104" s="2" customFormat="1" ht="15" customHeight="1">
      <c r="A904" s="2" t="s">
        <v>2180</v>
      </c>
      <c r="B904" s="2" t="s">
        <v>2181</v>
      </c>
      <c r="C904" s="61" t="s">
        <v>2159</v>
      </c>
      <c r="D904" s="41" t="s">
        <v>2038</v>
      </c>
      <c r="E904" s="670">
        <v>166</v>
      </c>
      <c r="F904" s="671"/>
      <c r="G904" s="41" t="s">
        <v>45</v>
      </c>
      <c r="H904" s="191"/>
      <c r="I904" s="43"/>
      <c r="J904" s="243"/>
      <c r="K904" s="678"/>
      <c r="L904" s="6"/>
      <c r="M904" s="249"/>
      <c r="N904" s="77"/>
      <c r="O904" s="6"/>
      <c r="P904" s="6"/>
      <c r="Q904" s="6"/>
      <c r="R904" s="6"/>
      <c r="S904" s="6"/>
      <c r="T904" s="249"/>
      <c r="U904" s="77"/>
      <c r="V904" s="42"/>
      <c r="W904" s="267"/>
      <c r="X904" s="267"/>
      <c r="Y904" s="48"/>
      <c r="Z904" s="6"/>
      <c r="AA904" s="249"/>
      <c r="AB904" s="77"/>
      <c r="AC904" s="357"/>
      <c r="AD904" s="43"/>
      <c r="AE904" s="43"/>
      <c r="AF904" s="6"/>
      <c r="AG904" s="6"/>
      <c r="AH904" s="249"/>
      <c r="AI904" s="100"/>
      <c r="AJ904" s="99"/>
      <c r="AK904" s="6"/>
      <c r="AL904" s="6"/>
      <c r="AM904" s="6"/>
      <c r="AN904" s="6"/>
      <c r="AO904" s="249"/>
      <c r="AP904" s="77"/>
      <c r="AQ904" s="6"/>
      <c r="AR904" s="6"/>
      <c r="AS904" s="6"/>
      <c r="AT904" s="6"/>
      <c r="AU904" s="6"/>
      <c r="AV904" s="254"/>
      <c r="AW904" s="77"/>
      <c r="AX904" s="6"/>
      <c r="AY904" s="374"/>
      <c r="AZ904" s="688"/>
      <c r="BA904" s="72"/>
      <c r="BB904" s="141"/>
      <c r="BC904" s="259"/>
      <c r="BD904" s="77"/>
      <c r="BE904" s="72"/>
      <c r="BF904" s="255"/>
      <c r="BG904" s="6"/>
      <c r="BH904" s="72"/>
      <c r="BI904" s="6"/>
      <c r="BJ904" s="164"/>
      <c r="BK904" s="167"/>
      <c r="BL904" s="75"/>
      <c r="BM904" s="255"/>
      <c r="BN904" s="693"/>
      <c r="BO904" s="72"/>
      <c r="BP904" s="6"/>
      <c r="BQ904" s="164"/>
      <c r="BR904" s="77"/>
      <c r="BS904" s="75"/>
      <c r="BT904" s="255"/>
      <c r="BU904" s="693"/>
      <c r="BV904" s="72"/>
      <c r="BW904" s="6"/>
      <c r="BX904" s="164"/>
      <c r="BY904" s="77"/>
      <c r="BZ904" s="75"/>
      <c r="CA904" s="697"/>
      <c r="CB904" s="693"/>
      <c r="CC904" s="141"/>
      <c r="CD904" s="704"/>
      <c r="CE904" s="164"/>
      <c r="CF904" s="167"/>
      <c r="CG904" s="72"/>
      <c r="CH904" s="351">
        <v>1165000</v>
      </c>
      <c r="CI904" s="699">
        <v>2.2259999999999999E-2</v>
      </c>
      <c r="CJ904" s="666">
        <f t="shared" si="1391"/>
        <v>25932.899999999998</v>
      </c>
      <c r="CK904" s="72"/>
      <c r="CL904" s="164"/>
      <c r="CM904" s="167"/>
      <c r="CN904" s="666">
        <f t="shared" si="1392"/>
        <v>25932.899999999998</v>
      </c>
      <c r="CO904" s="219"/>
      <c r="CP904" s="220">
        <f t="shared" ref="CP904:CP935" si="1435">O904+V904+AC904+AJ904+AQ904+AX904+BE904+BL904+BS904+BZ904+CG904+CN904</f>
        <v>25932.899999999998</v>
      </c>
      <c r="CQ904" s="357"/>
      <c r="CR904" s="6"/>
    </row>
    <row r="905" spans="1:104" s="2" customFormat="1" ht="15" customHeight="1">
      <c r="A905" s="2" t="s">
        <v>2182</v>
      </c>
      <c r="B905" s="2" t="s">
        <v>2183</v>
      </c>
      <c r="C905" s="61" t="s">
        <v>2159</v>
      </c>
      <c r="D905" s="41" t="s">
        <v>2038</v>
      </c>
      <c r="E905" s="670">
        <v>165</v>
      </c>
      <c r="F905" s="671"/>
      <c r="G905" s="41" t="s">
        <v>45</v>
      </c>
      <c r="H905" s="191"/>
      <c r="I905" s="43"/>
      <c r="J905" s="243"/>
      <c r="K905" s="678"/>
      <c r="L905" s="6"/>
      <c r="M905" s="249"/>
      <c r="N905" s="77"/>
      <c r="O905" s="6"/>
      <c r="P905" s="6"/>
      <c r="Q905" s="6"/>
      <c r="R905" s="6"/>
      <c r="S905" s="6"/>
      <c r="T905" s="249"/>
      <c r="U905" s="77"/>
      <c r="V905" s="42"/>
      <c r="W905" s="267"/>
      <c r="X905" s="267"/>
      <c r="Y905" s="48"/>
      <c r="Z905" s="6"/>
      <c r="AA905" s="249"/>
      <c r="AB905" s="77"/>
      <c r="AC905" s="357"/>
      <c r="AD905" s="43"/>
      <c r="AE905" s="43"/>
      <c r="AF905" s="6"/>
      <c r="AG905" s="6"/>
      <c r="AH905" s="249"/>
      <c r="AI905" s="100"/>
      <c r="AJ905" s="99"/>
      <c r="AK905" s="6"/>
      <c r="AL905" s="6"/>
      <c r="AM905" s="6"/>
      <c r="AN905" s="6"/>
      <c r="AO905" s="249"/>
      <c r="AP905" s="77"/>
      <c r="AQ905" s="6"/>
      <c r="AR905" s="6"/>
      <c r="AS905" s="6"/>
      <c r="AT905" s="6"/>
      <c r="AU905" s="6"/>
      <c r="AV905" s="254"/>
      <c r="AW905" s="77"/>
      <c r="AX905" s="6"/>
      <c r="AY905" s="374"/>
      <c r="AZ905" s="688"/>
      <c r="BA905" s="72"/>
      <c r="BB905" s="141"/>
      <c r="BC905" s="259"/>
      <c r="BD905" s="77"/>
      <c r="BE905" s="72"/>
      <c r="BF905" s="255"/>
      <c r="BG905" s="6"/>
      <c r="BH905" s="72"/>
      <c r="BI905" s="6"/>
      <c r="BJ905" s="164"/>
      <c r="BK905" s="167"/>
      <c r="BL905" s="75"/>
      <c r="BM905" s="255"/>
      <c r="BN905" s="693"/>
      <c r="BO905" s="72"/>
      <c r="BP905" s="6"/>
      <c r="BQ905" s="164"/>
      <c r="BR905" s="77"/>
      <c r="BS905" s="75"/>
      <c r="BT905" s="255"/>
      <c r="BU905" s="693"/>
      <c r="BV905" s="72"/>
      <c r="BW905" s="6"/>
      <c r="BX905" s="164"/>
      <c r="BY905" s="77"/>
      <c r="BZ905" s="75"/>
      <c r="CA905" s="697"/>
      <c r="CB905" s="693"/>
      <c r="CC905" s="141"/>
      <c r="CD905" s="704"/>
      <c r="CE905" s="164"/>
      <c r="CF905" s="167"/>
      <c r="CG905" s="72"/>
      <c r="CH905" s="351">
        <v>1137500</v>
      </c>
      <c r="CI905" s="699">
        <v>2.2259999999999999E-2</v>
      </c>
      <c r="CJ905" s="666">
        <f t="shared" si="1391"/>
        <v>25320.75</v>
      </c>
      <c r="CK905" s="72"/>
      <c r="CL905" s="164"/>
      <c r="CM905" s="167"/>
      <c r="CN905" s="666">
        <f t="shared" si="1392"/>
        <v>25320.75</v>
      </c>
      <c r="CO905" s="219"/>
      <c r="CP905" s="220">
        <f t="shared" si="1435"/>
        <v>25320.75</v>
      </c>
      <c r="CQ905" s="357"/>
      <c r="CR905" s="6"/>
    </row>
    <row r="906" spans="1:104" s="2" customFormat="1" ht="15" customHeight="1">
      <c r="A906" s="2" t="s">
        <v>2184</v>
      </c>
      <c r="B906" s="2" t="s">
        <v>2185</v>
      </c>
      <c r="C906" s="61" t="s">
        <v>2159</v>
      </c>
      <c r="D906" s="41" t="s">
        <v>2038</v>
      </c>
      <c r="E906" s="670">
        <v>142</v>
      </c>
      <c r="F906" s="671"/>
      <c r="G906" s="41" t="s">
        <v>45</v>
      </c>
      <c r="H906" s="191"/>
      <c r="I906" s="43"/>
      <c r="J906" s="243"/>
      <c r="K906" s="678"/>
      <c r="L906" s="6"/>
      <c r="M906" s="249"/>
      <c r="N906" s="77"/>
      <c r="O906" s="6"/>
      <c r="P906" s="6"/>
      <c r="Q906" s="6"/>
      <c r="R906" s="6"/>
      <c r="S906" s="6"/>
      <c r="T906" s="249"/>
      <c r="U906" s="77"/>
      <c r="V906" s="42"/>
      <c r="W906" s="267"/>
      <c r="X906" s="267"/>
      <c r="Y906" s="48"/>
      <c r="Z906" s="6"/>
      <c r="AA906" s="249"/>
      <c r="AB906" s="77"/>
      <c r="AC906" s="357"/>
      <c r="AD906" s="43"/>
      <c r="AE906" s="43"/>
      <c r="AF906" s="6"/>
      <c r="AG906" s="6"/>
      <c r="AH906" s="249"/>
      <c r="AI906" s="100"/>
      <c r="AJ906" s="99"/>
      <c r="AK906" s="6"/>
      <c r="AL906" s="6"/>
      <c r="AM906" s="6"/>
      <c r="AN906" s="6"/>
      <c r="AO906" s="249"/>
      <c r="AP906" s="77"/>
      <c r="AQ906" s="6"/>
      <c r="AR906" s="6"/>
      <c r="AS906" s="6"/>
      <c r="AT906" s="6"/>
      <c r="AU906" s="6"/>
      <c r="AV906" s="254"/>
      <c r="AW906" s="77"/>
      <c r="AX906" s="6"/>
      <c r="AY906" s="374"/>
      <c r="AZ906" s="688"/>
      <c r="BA906" s="72"/>
      <c r="BB906" s="141"/>
      <c r="BC906" s="259"/>
      <c r="BD906" s="77"/>
      <c r="BE906" s="72"/>
      <c r="BF906" s="255"/>
      <c r="BG906" s="6"/>
      <c r="BH906" s="72"/>
      <c r="BI906" s="6"/>
      <c r="BJ906" s="164"/>
      <c r="BK906" s="167"/>
      <c r="BL906" s="75"/>
      <c r="BM906" s="255"/>
      <c r="BN906" s="693"/>
      <c r="BO906" s="72"/>
      <c r="BP906" s="6"/>
      <c r="BQ906" s="164"/>
      <c r="BR906" s="77"/>
      <c r="BS906" s="75"/>
      <c r="BT906" s="255"/>
      <c r="BU906" s="693"/>
      <c r="BV906" s="72"/>
      <c r="BW906" s="6"/>
      <c r="BX906" s="164"/>
      <c r="BY906" s="77"/>
      <c r="BZ906" s="75"/>
      <c r="CA906" s="697"/>
      <c r="CB906" s="693"/>
      <c r="CC906" s="141"/>
      <c r="CD906" s="704"/>
      <c r="CE906" s="164"/>
      <c r="CF906" s="167"/>
      <c r="CG906" s="72"/>
      <c r="CH906" s="351">
        <v>2027500</v>
      </c>
      <c r="CI906" s="699">
        <v>2.2259999999999999E-2</v>
      </c>
      <c r="CJ906" s="666">
        <f t="shared" si="1391"/>
        <v>45132.149999999994</v>
      </c>
      <c r="CK906" s="72"/>
      <c r="CL906" s="164"/>
      <c r="CM906" s="167"/>
      <c r="CN906" s="666">
        <f t="shared" si="1392"/>
        <v>45132.149999999994</v>
      </c>
      <c r="CO906" s="219"/>
      <c r="CP906" s="220">
        <f t="shared" si="1435"/>
        <v>45132.149999999994</v>
      </c>
      <c r="CQ906" s="357"/>
      <c r="CR906" s="6"/>
    </row>
    <row r="907" spans="1:104" s="2" customFormat="1" ht="15" customHeight="1">
      <c r="A907" s="2" t="s">
        <v>2186</v>
      </c>
      <c r="B907" s="2" t="s">
        <v>1019</v>
      </c>
      <c r="C907" s="61" t="s">
        <v>2159</v>
      </c>
      <c r="D907" s="41" t="s">
        <v>2038</v>
      </c>
      <c r="E907" s="670">
        <v>127</v>
      </c>
      <c r="F907" s="671"/>
      <c r="G907" s="41" t="s">
        <v>45</v>
      </c>
      <c r="H907" s="191"/>
      <c r="I907" s="43"/>
      <c r="J907" s="243"/>
      <c r="K907" s="678"/>
      <c r="L907" s="6"/>
      <c r="M907" s="249"/>
      <c r="N907" s="77"/>
      <c r="O907" s="6"/>
      <c r="P907" s="6"/>
      <c r="Q907" s="6"/>
      <c r="R907" s="6"/>
      <c r="S907" s="6"/>
      <c r="T907" s="249"/>
      <c r="U907" s="77"/>
      <c r="V907" s="42"/>
      <c r="W907" s="267"/>
      <c r="X907" s="267"/>
      <c r="Y907" s="48"/>
      <c r="Z907" s="6"/>
      <c r="AA907" s="249"/>
      <c r="AB907" s="77"/>
      <c r="AC907" s="357"/>
      <c r="AD907" s="43"/>
      <c r="AE907" s="43"/>
      <c r="AF907" s="6"/>
      <c r="AG907" s="6"/>
      <c r="AH907" s="249"/>
      <c r="AI907" s="100"/>
      <c r="AJ907" s="99"/>
      <c r="AK907" s="6"/>
      <c r="AL907" s="6"/>
      <c r="AM907" s="6"/>
      <c r="AN907" s="6"/>
      <c r="AO907" s="249"/>
      <c r="AP907" s="77"/>
      <c r="AQ907" s="6"/>
      <c r="AR907" s="6"/>
      <c r="AS907" s="6"/>
      <c r="AT907" s="6"/>
      <c r="AU907" s="6"/>
      <c r="AV907" s="254"/>
      <c r="AW907" s="77"/>
      <c r="AX907" s="6"/>
      <c r="AY907" s="374"/>
      <c r="AZ907" s="688"/>
      <c r="BA907" s="72"/>
      <c r="BB907" s="141"/>
      <c r="BC907" s="259"/>
      <c r="BD907" s="77"/>
      <c r="BE907" s="72"/>
      <c r="BF907" s="255"/>
      <c r="BG907" s="6"/>
      <c r="BH907" s="72"/>
      <c r="BI907" s="6"/>
      <c r="BJ907" s="164"/>
      <c r="BK907" s="167"/>
      <c r="BL907" s="75"/>
      <c r="BM907" s="255"/>
      <c r="BN907" s="693"/>
      <c r="BO907" s="72"/>
      <c r="BP907" s="6"/>
      <c r="BQ907" s="164"/>
      <c r="BR907" s="77"/>
      <c r="BS907" s="75"/>
      <c r="BT907" s="255"/>
      <c r="BU907" s="693"/>
      <c r="BV907" s="72"/>
      <c r="BW907" s="6"/>
      <c r="BX907" s="164"/>
      <c r="BY907" s="77"/>
      <c r="BZ907" s="75"/>
      <c r="CA907" s="697"/>
      <c r="CB907" s="693"/>
      <c r="CC907" s="141"/>
      <c r="CD907" s="704"/>
      <c r="CE907" s="164"/>
      <c r="CF907" s="167"/>
      <c r="CG907" s="72"/>
      <c r="CH907" s="351"/>
      <c r="CI907" s="699"/>
      <c r="CJ907" s="666">
        <f t="shared" si="1391"/>
        <v>0</v>
      </c>
      <c r="CK907" s="72"/>
      <c r="CL907" s="164"/>
      <c r="CM907" s="167"/>
      <c r="CN907" s="666">
        <f t="shared" si="1392"/>
        <v>0</v>
      </c>
      <c r="CO907" s="219"/>
      <c r="CP907" s="220">
        <f t="shared" si="1435"/>
        <v>0</v>
      </c>
      <c r="CQ907" s="357"/>
      <c r="CR907" s="6"/>
    </row>
    <row r="908" spans="1:104" s="2" customFormat="1" ht="15" customHeight="1">
      <c r="A908" s="2" t="s">
        <v>2187</v>
      </c>
      <c r="B908" s="2" t="s">
        <v>1019</v>
      </c>
      <c r="C908" s="61" t="s">
        <v>2159</v>
      </c>
      <c r="D908" s="41" t="s">
        <v>2038</v>
      </c>
      <c r="E908" s="670">
        <v>126</v>
      </c>
      <c r="F908" s="671"/>
      <c r="G908" s="41" t="s">
        <v>45</v>
      </c>
      <c r="H908" s="191"/>
      <c r="I908" s="43"/>
      <c r="J908" s="243"/>
      <c r="K908" s="678"/>
      <c r="L908" s="6"/>
      <c r="M908" s="249"/>
      <c r="N908" s="77"/>
      <c r="O908" s="6"/>
      <c r="P908" s="6"/>
      <c r="Q908" s="6"/>
      <c r="R908" s="6"/>
      <c r="S908" s="6"/>
      <c r="T908" s="249"/>
      <c r="U908" s="77"/>
      <c r="V908" s="42"/>
      <c r="W908" s="267"/>
      <c r="X908" s="267"/>
      <c r="Y908" s="48"/>
      <c r="Z908" s="6"/>
      <c r="AA908" s="249"/>
      <c r="AB908" s="77"/>
      <c r="AC908" s="357"/>
      <c r="AD908" s="43"/>
      <c r="AE908" s="43"/>
      <c r="AF908" s="6"/>
      <c r="AG908" s="6"/>
      <c r="AH908" s="249"/>
      <c r="AI908" s="100"/>
      <c r="AJ908" s="99"/>
      <c r="AK908" s="6"/>
      <c r="AL908" s="6"/>
      <c r="AM908" s="6"/>
      <c r="AN908" s="6"/>
      <c r="AO908" s="249"/>
      <c r="AP908" s="77"/>
      <c r="AQ908" s="6"/>
      <c r="AR908" s="6"/>
      <c r="AS908" s="6"/>
      <c r="AT908" s="6"/>
      <c r="AU908" s="6"/>
      <c r="AV908" s="254"/>
      <c r="AW908" s="77"/>
      <c r="AX908" s="6"/>
      <c r="AY908" s="374"/>
      <c r="AZ908" s="688"/>
      <c r="BA908" s="72"/>
      <c r="BB908" s="141"/>
      <c r="BC908" s="259"/>
      <c r="BD908" s="77"/>
      <c r="BE908" s="72"/>
      <c r="BF908" s="255"/>
      <c r="BG908" s="6"/>
      <c r="BH908" s="72"/>
      <c r="BI908" s="6"/>
      <c r="BJ908" s="164"/>
      <c r="BK908" s="167"/>
      <c r="BL908" s="75"/>
      <c r="BM908" s="255"/>
      <c r="BN908" s="693"/>
      <c r="BO908" s="72"/>
      <c r="BP908" s="6"/>
      <c r="BQ908" s="164"/>
      <c r="BR908" s="77"/>
      <c r="BS908" s="75"/>
      <c r="BT908" s="255"/>
      <c r="BU908" s="693"/>
      <c r="BV908" s="72"/>
      <c r="BW908" s="6"/>
      <c r="BX908" s="164"/>
      <c r="BY908" s="77"/>
      <c r="BZ908" s="75"/>
      <c r="CA908" s="697"/>
      <c r="CB908" s="693"/>
      <c r="CC908" s="141"/>
      <c r="CD908" s="704"/>
      <c r="CE908" s="164"/>
      <c r="CF908" s="167"/>
      <c r="CG908" s="72"/>
      <c r="CH908" s="351"/>
      <c r="CI908" s="699"/>
      <c r="CJ908" s="666">
        <f t="shared" si="1391"/>
        <v>0</v>
      </c>
      <c r="CK908" s="72"/>
      <c r="CL908" s="164"/>
      <c r="CM908" s="167"/>
      <c r="CN908" s="666">
        <f t="shared" si="1392"/>
        <v>0</v>
      </c>
      <c r="CO908" s="219"/>
      <c r="CP908" s="220">
        <f t="shared" si="1435"/>
        <v>0</v>
      </c>
      <c r="CQ908" s="357"/>
      <c r="CR908" s="6"/>
    </row>
    <row r="909" spans="1:104" s="2" customFormat="1" ht="15" customHeight="1">
      <c r="A909" s="3" t="s">
        <v>2188</v>
      </c>
      <c r="B909" s="3" t="s">
        <v>1019</v>
      </c>
      <c r="C909" s="61" t="s">
        <v>2159</v>
      </c>
      <c r="D909" s="41" t="s">
        <v>2038</v>
      </c>
      <c r="E909" s="670">
        <v>125</v>
      </c>
      <c r="F909" s="671"/>
      <c r="G909" s="41" t="s">
        <v>45</v>
      </c>
      <c r="H909" s="191"/>
      <c r="I909" s="43"/>
      <c r="J909" s="243"/>
      <c r="K909" s="678"/>
      <c r="L909" s="6"/>
      <c r="M909" s="249"/>
      <c r="N909" s="77"/>
      <c r="O909" s="6"/>
      <c r="P909" s="6"/>
      <c r="Q909" s="6"/>
      <c r="R909" s="6"/>
      <c r="S909" s="6"/>
      <c r="T909" s="249"/>
      <c r="U909" s="77"/>
      <c r="V909" s="42"/>
      <c r="W909" s="267"/>
      <c r="X909" s="267"/>
      <c r="Y909" s="48"/>
      <c r="Z909" s="6"/>
      <c r="AA909" s="249"/>
      <c r="AB909" s="77"/>
      <c r="AC909" s="357"/>
      <c r="AD909" s="43"/>
      <c r="AE909" s="43"/>
      <c r="AF909" s="6"/>
      <c r="AG909" s="6"/>
      <c r="AH909" s="249"/>
      <c r="AI909" s="100"/>
      <c r="AJ909" s="99"/>
      <c r="AK909" s="6"/>
      <c r="AL909" s="6"/>
      <c r="AM909" s="6"/>
      <c r="AN909" s="6"/>
      <c r="AO909" s="249"/>
      <c r="AP909" s="77"/>
      <c r="AQ909" s="6"/>
      <c r="AR909" s="6"/>
      <c r="AS909" s="6"/>
      <c r="AT909" s="6"/>
      <c r="AU909" s="6"/>
      <c r="AV909" s="254"/>
      <c r="AW909" s="77"/>
      <c r="AX909" s="6"/>
      <c r="AY909" s="374"/>
      <c r="AZ909" s="688"/>
      <c r="BA909" s="72"/>
      <c r="BB909" s="141"/>
      <c r="BC909" s="259"/>
      <c r="BD909" s="77"/>
      <c r="BE909" s="72"/>
      <c r="BF909" s="255"/>
      <c r="BG909" s="6"/>
      <c r="BH909" s="72"/>
      <c r="BI909" s="6"/>
      <c r="BJ909" s="164"/>
      <c r="BK909" s="167"/>
      <c r="BL909" s="75"/>
      <c r="BM909" s="255"/>
      <c r="BN909" s="693"/>
      <c r="BO909" s="72"/>
      <c r="BP909" s="6"/>
      <c r="BQ909" s="164"/>
      <c r="BR909" s="77"/>
      <c r="BS909" s="75"/>
      <c r="BT909" s="255"/>
      <c r="BU909" s="693"/>
      <c r="BV909" s="72"/>
      <c r="BW909" s="6"/>
      <c r="BX909" s="164"/>
      <c r="BY909" s="77"/>
      <c r="BZ909" s="75"/>
      <c r="CA909" s="697"/>
      <c r="CB909" s="693"/>
      <c r="CC909" s="141"/>
      <c r="CD909" s="704"/>
      <c r="CE909" s="164"/>
      <c r="CF909" s="167"/>
      <c r="CG909" s="72"/>
      <c r="CH909" s="351"/>
      <c r="CI909" s="699"/>
      <c r="CJ909" s="666">
        <f t="shared" si="1391"/>
        <v>0</v>
      </c>
      <c r="CK909" s="72"/>
      <c r="CL909" s="164"/>
      <c r="CM909" s="167"/>
      <c r="CN909" s="666">
        <f t="shared" si="1392"/>
        <v>0</v>
      </c>
      <c r="CO909" s="219"/>
      <c r="CP909" s="220">
        <f t="shared" si="1435"/>
        <v>0</v>
      </c>
      <c r="CQ909" s="357"/>
      <c r="CR909" s="6"/>
    </row>
    <row r="910" spans="1:104" s="2" customFormat="1" ht="15" customHeight="1">
      <c r="A910" s="2" t="s">
        <v>2189</v>
      </c>
      <c r="B910" s="2" t="s">
        <v>1019</v>
      </c>
      <c r="C910" s="61" t="s">
        <v>2159</v>
      </c>
      <c r="D910" s="41" t="s">
        <v>2038</v>
      </c>
      <c r="E910" s="670">
        <v>124</v>
      </c>
      <c r="F910" s="671"/>
      <c r="G910" s="41" t="s">
        <v>45</v>
      </c>
      <c r="H910" s="191"/>
      <c r="I910" s="43"/>
      <c r="J910" s="243"/>
      <c r="K910" s="678"/>
      <c r="L910" s="6"/>
      <c r="M910" s="249"/>
      <c r="N910" s="77"/>
      <c r="O910" s="6"/>
      <c r="P910" s="6"/>
      <c r="Q910" s="6"/>
      <c r="R910" s="6"/>
      <c r="S910" s="6"/>
      <c r="T910" s="249"/>
      <c r="U910" s="77"/>
      <c r="V910" s="42"/>
      <c r="W910" s="267"/>
      <c r="X910" s="267"/>
      <c r="Y910" s="48"/>
      <c r="Z910" s="6"/>
      <c r="AA910" s="249"/>
      <c r="AB910" s="77"/>
      <c r="AC910" s="357"/>
      <c r="AD910" s="43"/>
      <c r="AE910" s="43"/>
      <c r="AF910" s="6"/>
      <c r="AG910" s="6"/>
      <c r="AH910" s="249"/>
      <c r="AI910" s="100"/>
      <c r="AJ910" s="99"/>
      <c r="AK910" s="6"/>
      <c r="AL910" s="6"/>
      <c r="AM910" s="6"/>
      <c r="AN910" s="6"/>
      <c r="AO910" s="249"/>
      <c r="AP910" s="77"/>
      <c r="AQ910" s="6"/>
      <c r="AR910" s="6"/>
      <c r="AS910" s="6"/>
      <c r="AT910" s="6"/>
      <c r="AU910" s="6"/>
      <c r="AV910" s="254"/>
      <c r="AW910" s="77"/>
      <c r="AX910" s="6"/>
      <c r="AY910" s="374"/>
      <c r="AZ910" s="688"/>
      <c r="BA910" s="72"/>
      <c r="BB910" s="141"/>
      <c r="BC910" s="259"/>
      <c r="BD910" s="77"/>
      <c r="BE910" s="72"/>
      <c r="BF910" s="255"/>
      <c r="BG910" s="6"/>
      <c r="BH910" s="72"/>
      <c r="BI910" s="6"/>
      <c r="BJ910" s="164"/>
      <c r="BK910" s="167"/>
      <c r="BL910" s="75"/>
      <c r="BM910" s="255"/>
      <c r="BN910" s="693"/>
      <c r="BO910" s="72"/>
      <c r="BP910" s="6"/>
      <c r="BQ910" s="164"/>
      <c r="BR910" s="77"/>
      <c r="BS910" s="75"/>
      <c r="BT910" s="255"/>
      <c r="BU910" s="693"/>
      <c r="BV910" s="72"/>
      <c r="BW910" s="6"/>
      <c r="BX910" s="164"/>
      <c r="BY910" s="77"/>
      <c r="BZ910" s="75"/>
      <c r="CA910" s="697"/>
      <c r="CB910" s="693"/>
      <c r="CC910" s="141"/>
      <c r="CD910" s="704"/>
      <c r="CE910" s="164"/>
      <c r="CF910" s="167"/>
      <c r="CG910" s="72"/>
      <c r="CH910" s="351"/>
      <c r="CI910" s="699"/>
      <c r="CJ910" s="666">
        <f t="shared" si="1391"/>
        <v>0</v>
      </c>
      <c r="CK910" s="72"/>
      <c r="CL910" s="164"/>
      <c r="CM910" s="167"/>
      <c r="CN910" s="666">
        <f t="shared" si="1392"/>
        <v>0</v>
      </c>
      <c r="CO910" s="219"/>
      <c r="CP910" s="220">
        <f t="shared" si="1435"/>
        <v>0</v>
      </c>
      <c r="CQ910" s="357"/>
      <c r="CR910" s="6"/>
    </row>
    <row r="911" spans="1:104" s="2" customFormat="1" ht="15" customHeight="1">
      <c r="A911" s="2" t="s">
        <v>2190</v>
      </c>
      <c r="B911" s="2" t="s">
        <v>2191</v>
      </c>
      <c r="C911" s="61" t="s">
        <v>2159</v>
      </c>
      <c r="D911" s="41" t="s">
        <v>2038</v>
      </c>
      <c r="E911" s="670">
        <v>97</v>
      </c>
      <c r="F911" s="671"/>
      <c r="G911" s="41" t="s">
        <v>45</v>
      </c>
      <c r="H911" s="191"/>
      <c r="I911" s="43"/>
      <c r="J911" s="243"/>
      <c r="K911" s="678"/>
      <c r="L911" s="6"/>
      <c r="M911" s="249"/>
      <c r="N911" s="77"/>
      <c r="O911" s="6"/>
      <c r="P911" s="6"/>
      <c r="Q911" s="6"/>
      <c r="R911" s="6"/>
      <c r="S911" s="6"/>
      <c r="T911" s="249"/>
      <c r="U911" s="77"/>
      <c r="V911" s="42"/>
      <c r="W911" s="267"/>
      <c r="X911" s="267"/>
      <c r="Y911" s="48"/>
      <c r="Z911" s="6"/>
      <c r="AA911" s="249"/>
      <c r="AB911" s="77"/>
      <c r="AC911" s="357"/>
      <c r="AD911" s="43"/>
      <c r="AE911" s="43"/>
      <c r="AF911" s="6"/>
      <c r="AG911" s="6"/>
      <c r="AH911" s="249"/>
      <c r="AI911" s="100"/>
      <c r="AJ911" s="99"/>
      <c r="AK911" s="6"/>
      <c r="AL911" s="6"/>
      <c r="AM911" s="6"/>
      <c r="AN911" s="6"/>
      <c r="AO911" s="249"/>
      <c r="AP911" s="77"/>
      <c r="AQ911" s="6"/>
      <c r="AR911" s="6"/>
      <c r="AS911" s="6"/>
      <c r="AT911" s="6"/>
      <c r="AU911" s="6"/>
      <c r="AV911" s="254"/>
      <c r="AW911" s="77"/>
      <c r="AX911" s="6"/>
      <c r="AY911" s="374"/>
      <c r="AZ911" s="688"/>
      <c r="BA911" s="72"/>
      <c r="BB911" s="141"/>
      <c r="BC911" s="259"/>
      <c r="BD911" s="77"/>
      <c r="BE911" s="72"/>
      <c r="BF911" s="255"/>
      <c r="BG911" s="6"/>
      <c r="BH911" s="72"/>
      <c r="BI911" s="6"/>
      <c r="BJ911" s="164"/>
      <c r="BK911" s="167"/>
      <c r="BL911" s="75"/>
      <c r="BM911" s="255"/>
      <c r="BN911" s="693"/>
      <c r="BO911" s="72"/>
      <c r="BP911" s="6"/>
      <c r="BQ911" s="164"/>
      <c r="BR911" s="77"/>
      <c r="BS911" s="75"/>
      <c r="BT911" s="255"/>
      <c r="BU911" s="693"/>
      <c r="BV911" s="72"/>
      <c r="BW911" s="6"/>
      <c r="BX911" s="164"/>
      <c r="BY911" s="77"/>
      <c r="BZ911" s="75"/>
      <c r="CA911" s="697"/>
      <c r="CB911" s="693"/>
      <c r="CC911" s="141"/>
      <c r="CD911" s="704"/>
      <c r="CE911" s="164"/>
      <c r="CF911" s="167"/>
      <c r="CG911" s="72"/>
      <c r="CH911" s="351">
        <v>5035000</v>
      </c>
      <c r="CI911" s="699">
        <v>2.2259999999999999E-2</v>
      </c>
      <c r="CJ911" s="666">
        <f t="shared" si="1391"/>
        <v>112079.09999999999</v>
      </c>
      <c r="CK911" s="72"/>
      <c r="CL911" s="164"/>
      <c r="CM911" s="167"/>
      <c r="CN911" s="666">
        <f t="shared" si="1392"/>
        <v>112079.09999999999</v>
      </c>
      <c r="CO911" s="219"/>
      <c r="CP911" s="220">
        <f t="shared" si="1435"/>
        <v>112079.09999999999</v>
      </c>
      <c r="CQ911" s="357"/>
      <c r="CR911" s="6"/>
    </row>
    <row r="912" spans="1:104" s="2" customFormat="1" ht="15" customHeight="1">
      <c r="A912" s="41" t="s">
        <v>2192</v>
      </c>
      <c r="B912" s="42" t="s">
        <v>2193</v>
      </c>
      <c r="C912" s="61" t="s">
        <v>2159</v>
      </c>
      <c r="D912" s="41" t="s">
        <v>2038</v>
      </c>
      <c r="E912" s="43"/>
      <c r="F912" s="671"/>
      <c r="G912" s="41" t="s">
        <v>2194</v>
      </c>
      <c r="H912" s="191"/>
      <c r="I912" s="43"/>
      <c r="J912" s="243"/>
      <c r="K912" s="678"/>
      <c r="L912" s="6"/>
      <c r="M912" s="249"/>
      <c r="N912" s="77"/>
      <c r="O912" s="6"/>
      <c r="P912" s="6"/>
      <c r="Q912" s="6"/>
      <c r="R912" s="6"/>
      <c r="S912" s="6"/>
      <c r="T912" s="249"/>
      <c r="U912" s="77"/>
      <c r="V912" s="42"/>
      <c r="W912" s="267"/>
      <c r="X912" s="267"/>
      <c r="Y912" s="48"/>
      <c r="Z912" s="6"/>
      <c r="AA912" s="249"/>
      <c r="AB912" s="77"/>
      <c r="AC912" s="357"/>
      <c r="AD912" s="43"/>
      <c r="AE912" s="43"/>
      <c r="AF912" s="6"/>
      <c r="AG912" s="6"/>
      <c r="AH912" s="249"/>
      <c r="AI912" s="100"/>
      <c r="AJ912" s="99"/>
      <c r="AK912" s="6"/>
      <c r="AL912" s="6"/>
      <c r="AM912" s="6"/>
      <c r="AN912" s="6"/>
      <c r="AO912" s="249"/>
      <c r="AP912" s="77"/>
      <c r="AQ912" s="6"/>
      <c r="AR912" s="6"/>
      <c r="AS912" s="6"/>
      <c r="AT912" s="6"/>
      <c r="AU912" s="6"/>
      <c r="AV912" s="254"/>
      <c r="AW912" s="77"/>
      <c r="AX912" s="6"/>
      <c r="AY912" s="374"/>
      <c r="AZ912" s="688"/>
      <c r="BA912" s="72"/>
      <c r="BB912" s="141"/>
      <c r="BC912" s="259"/>
      <c r="BD912" s="77"/>
      <c r="BE912" s="72"/>
      <c r="BF912" s="255"/>
      <c r="BG912" s="6"/>
      <c r="BH912" s="72"/>
      <c r="BI912" s="6"/>
      <c r="BJ912" s="164"/>
      <c r="BK912" s="167"/>
      <c r="BL912" s="75"/>
      <c r="BM912" s="255"/>
      <c r="BN912" s="693"/>
      <c r="BO912" s="72"/>
      <c r="BP912" s="6"/>
      <c r="BQ912" s="164"/>
      <c r="BR912" s="77"/>
      <c r="BS912" s="75"/>
      <c r="BT912" s="255"/>
      <c r="BU912" s="693"/>
      <c r="BV912" s="72"/>
      <c r="BW912" s="6"/>
      <c r="BX912" s="164"/>
      <c r="BY912" s="77"/>
      <c r="BZ912" s="75"/>
      <c r="CA912" s="697"/>
      <c r="CB912" s="693"/>
      <c r="CC912" s="141"/>
      <c r="CD912" s="704"/>
      <c r="CE912" s="164"/>
      <c r="CF912" s="167"/>
      <c r="CG912" s="72"/>
      <c r="CH912" s="351"/>
      <c r="CI912" s="699"/>
      <c r="CJ912" s="666">
        <f t="shared" si="1391"/>
        <v>0</v>
      </c>
      <c r="CK912" s="72"/>
      <c r="CL912" s="164"/>
      <c r="CM912" s="167"/>
      <c r="CN912" s="666">
        <f t="shared" si="1392"/>
        <v>0</v>
      </c>
      <c r="CO912" s="219"/>
      <c r="CP912" s="220">
        <f t="shared" si="1435"/>
        <v>0</v>
      </c>
      <c r="CQ912" s="357"/>
      <c r="CR912" s="6"/>
      <c r="CS912" s="9" t="s">
        <v>42</v>
      </c>
    </row>
    <row r="913" spans="1:97" s="2" customFormat="1" ht="15" customHeight="1">
      <c r="A913" s="41" t="s">
        <v>2195</v>
      </c>
      <c r="B913" s="42" t="s">
        <v>71</v>
      </c>
      <c r="C913" s="61" t="s">
        <v>1618</v>
      </c>
      <c r="D913" s="41" t="s">
        <v>2038</v>
      </c>
      <c r="E913" s="276">
        <v>231</v>
      </c>
      <c r="F913" s="671">
        <v>1</v>
      </c>
      <c r="G913" s="41" t="s">
        <v>2196</v>
      </c>
      <c r="H913" s="191"/>
      <c r="I913" s="43"/>
      <c r="J913" s="243"/>
      <c r="K913" s="678"/>
      <c r="L913" s="6"/>
      <c r="M913" s="249"/>
      <c r="N913" s="77"/>
      <c r="O913" s="6"/>
      <c r="P913" s="6"/>
      <c r="Q913" s="6"/>
      <c r="R913" s="6"/>
      <c r="S913" s="6"/>
      <c r="T913" s="249"/>
      <c r="U913" s="77"/>
      <c r="V913" s="42"/>
      <c r="W913" s="267"/>
      <c r="X913" s="267"/>
      <c r="Y913" s="48"/>
      <c r="Z913" s="6"/>
      <c r="AA913" s="249"/>
      <c r="AB913" s="77"/>
      <c r="AC913" s="357"/>
      <c r="AD913" s="43"/>
      <c r="AE913" s="43"/>
      <c r="AF913" s="6"/>
      <c r="AG913" s="6"/>
      <c r="AH913" s="249"/>
      <c r="AI913" s="100"/>
      <c r="AJ913" s="99"/>
      <c r="AK913" s="6"/>
      <c r="AL913" s="6"/>
      <c r="AM913" s="6"/>
      <c r="AN913" s="6"/>
      <c r="AO913" s="249"/>
      <c r="AP913" s="77"/>
      <c r="AQ913" s="6"/>
      <c r="AR913" s="6"/>
      <c r="AS913" s="6"/>
      <c r="AT913" s="6"/>
      <c r="AU913" s="6"/>
      <c r="AV913" s="254"/>
      <c r="AW913" s="77"/>
      <c r="AX913" s="6"/>
      <c r="AY913" s="374"/>
      <c r="AZ913" s="688"/>
      <c r="BA913" s="72"/>
      <c r="BB913" s="141"/>
      <c r="BC913" s="259"/>
      <c r="BD913" s="77"/>
      <c r="BE913" s="72"/>
      <c r="BF913" s="255"/>
      <c r="BG913" s="6"/>
      <c r="BH913" s="72"/>
      <c r="BI913" s="6"/>
      <c r="BJ913" s="164"/>
      <c r="BK913" s="167"/>
      <c r="BL913" s="75"/>
      <c r="BM913" s="255"/>
      <c r="BN913" s="693"/>
      <c r="BO913" s="72"/>
      <c r="BP913" s="6"/>
      <c r="BQ913" s="164"/>
      <c r="BR913" s="77"/>
      <c r="BS913" s="75"/>
      <c r="BT913" s="255"/>
      <c r="BU913" s="693"/>
      <c r="BV913" s="72"/>
      <c r="BW913" s="6"/>
      <c r="BX913" s="164"/>
      <c r="BY913" s="77"/>
      <c r="BZ913" s="75"/>
      <c r="CA913" s="697"/>
      <c r="CB913" s="693"/>
      <c r="CC913" s="141"/>
      <c r="CD913" s="704"/>
      <c r="CE913" s="164"/>
      <c r="CF913" s="167"/>
      <c r="CG913" s="72"/>
      <c r="CH913" s="351">
        <v>40000</v>
      </c>
      <c r="CI913" s="699">
        <v>5.9300000000000004E-3</v>
      </c>
      <c r="CJ913" s="666">
        <f t="shared" si="1391"/>
        <v>237.20000000000002</v>
      </c>
      <c r="CK913" s="72"/>
      <c r="CL913" s="164"/>
      <c r="CM913" s="167"/>
      <c r="CN913" s="666">
        <f t="shared" si="1392"/>
        <v>237.20000000000002</v>
      </c>
      <c r="CO913" s="219"/>
      <c r="CP913" s="220">
        <f t="shared" si="1435"/>
        <v>237.20000000000002</v>
      </c>
      <c r="CQ913" s="357"/>
      <c r="CR913" s="6"/>
      <c r="CS913" s="359" t="s">
        <v>42</v>
      </c>
    </row>
    <row r="914" spans="1:97" s="2" customFormat="1" ht="15" customHeight="1">
      <c r="A914" s="3" t="s">
        <v>2197</v>
      </c>
      <c r="B914" s="3" t="s">
        <v>2198</v>
      </c>
      <c r="C914" s="3" t="s">
        <v>2064</v>
      </c>
      <c r="D914" s="41" t="s">
        <v>2038</v>
      </c>
      <c r="E914" s="670">
        <v>132</v>
      </c>
      <c r="F914" s="671">
        <v>3</v>
      </c>
      <c r="G914" s="41" t="s">
        <v>41</v>
      </c>
      <c r="H914" s="191"/>
      <c r="I914" s="43"/>
      <c r="J914" s="243"/>
      <c r="K914" s="678"/>
      <c r="L914" s="6"/>
      <c r="M914" s="249"/>
      <c r="N914" s="77"/>
      <c r="O914" s="6"/>
      <c r="P914" s="6"/>
      <c r="Q914" s="6"/>
      <c r="R914" s="6"/>
      <c r="S914" s="6"/>
      <c r="T914" s="249"/>
      <c r="U914" s="77"/>
      <c r="V914" s="42"/>
      <c r="W914" s="267"/>
      <c r="X914" s="267"/>
      <c r="Y914" s="48"/>
      <c r="Z914" s="6"/>
      <c r="AA914" s="249"/>
      <c r="AB914" s="77"/>
      <c r="AC914" s="357"/>
      <c r="AD914" s="43"/>
      <c r="AE914" s="43"/>
      <c r="AF914" s="6"/>
      <c r="AG914" s="6"/>
      <c r="AH914" s="249"/>
      <c r="AI914" s="100"/>
      <c r="AJ914" s="99"/>
      <c r="AK914" s="6"/>
      <c r="AL914" s="6"/>
      <c r="AM914" s="6"/>
      <c r="AN914" s="6"/>
      <c r="AO914" s="249"/>
      <c r="AP914" s="77"/>
      <c r="AQ914" s="6"/>
      <c r="AR914" s="6"/>
      <c r="AS914" s="6"/>
      <c r="AT914" s="6"/>
      <c r="AU914" s="6"/>
      <c r="AV914" s="254"/>
      <c r="AW914" s="77"/>
      <c r="AX914" s="6"/>
      <c r="AY914" s="374"/>
      <c r="AZ914" s="688"/>
      <c r="BA914" s="72"/>
      <c r="BB914" s="141"/>
      <c r="BC914" s="259"/>
      <c r="BD914" s="77"/>
      <c r="BE914" s="72"/>
      <c r="BF914" s="255"/>
      <c r="BG914" s="6"/>
      <c r="BH914" s="72"/>
      <c r="BI914" s="6"/>
      <c r="BJ914" s="164"/>
      <c r="BK914" s="167"/>
      <c r="BL914" s="75"/>
      <c r="BM914" s="255"/>
      <c r="BN914" s="693"/>
      <c r="BO914" s="72"/>
      <c r="BP914" s="6"/>
      <c r="BQ914" s="164"/>
      <c r="BR914" s="77"/>
      <c r="BS914" s="75"/>
      <c r="BT914" s="255"/>
      <c r="BU914" s="693"/>
      <c r="BV914" s="72"/>
      <c r="BW914" s="6"/>
      <c r="BX914" s="164"/>
      <c r="BY914" s="77"/>
      <c r="BZ914" s="75"/>
      <c r="CA914" s="697"/>
      <c r="CB914" s="693"/>
      <c r="CC914" s="141"/>
      <c r="CD914" s="704"/>
      <c r="CE914" s="164"/>
      <c r="CF914" s="167"/>
      <c r="CG914" s="72"/>
      <c r="CH914" s="351">
        <v>3527500</v>
      </c>
      <c r="CI914" s="699"/>
      <c r="CJ914" s="666">
        <f t="shared" si="1391"/>
        <v>0</v>
      </c>
      <c r="CK914" s="72"/>
      <c r="CL914" s="164"/>
      <c r="CM914" s="167"/>
      <c r="CN914" s="666">
        <f t="shared" si="1392"/>
        <v>0</v>
      </c>
      <c r="CO914" s="219"/>
      <c r="CP914" s="220">
        <f t="shared" si="1435"/>
        <v>0</v>
      </c>
      <c r="CQ914" s="357"/>
      <c r="CR914" s="6" t="s">
        <v>2199</v>
      </c>
    </row>
    <row r="915" spans="1:97" s="2" customFormat="1" ht="15" customHeight="1">
      <c r="A915" s="2" t="s">
        <v>2200</v>
      </c>
      <c r="B915" s="2" t="s">
        <v>2198</v>
      </c>
      <c r="C915" s="2" t="s">
        <v>2064</v>
      </c>
      <c r="D915" s="41" t="s">
        <v>2038</v>
      </c>
      <c r="E915" s="670">
        <v>132</v>
      </c>
      <c r="F915" s="671">
        <v>8</v>
      </c>
      <c r="G915" s="41" t="s">
        <v>41</v>
      </c>
      <c r="H915" s="191"/>
      <c r="I915" s="43"/>
      <c r="J915" s="243"/>
      <c r="K915" s="678"/>
      <c r="L915" s="6"/>
      <c r="M915" s="249"/>
      <c r="N915" s="77"/>
      <c r="O915" s="6"/>
      <c r="P915" s="6"/>
      <c r="Q915" s="6"/>
      <c r="R915" s="6"/>
      <c r="S915" s="6"/>
      <c r="T915" s="249"/>
      <c r="U915" s="77"/>
      <c r="V915" s="42"/>
      <c r="W915" s="267"/>
      <c r="X915" s="267"/>
      <c r="Y915" s="48"/>
      <c r="Z915" s="6"/>
      <c r="AA915" s="249"/>
      <c r="AB915" s="77"/>
      <c r="AC915" s="357"/>
      <c r="AD915" s="43"/>
      <c r="AE915" s="43"/>
      <c r="AF915" s="6"/>
      <c r="AG915" s="6"/>
      <c r="AH915" s="249"/>
      <c r="AI915" s="100"/>
      <c r="AJ915" s="99"/>
      <c r="AK915" s="6"/>
      <c r="AL915" s="6"/>
      <c r="AM915" s="6"/>
      <c r="AN915" s="6"/>
      <c r="AO915" s="249"/>
      <c r="AP915" s="77"/>
      <c r="AQ915" s="6"/>
      <c r="AR915" s="6"/>
      <c r="AS915" s="6"/>
      <c r="AT915" s="6"/>
      <c r="AU915" s="6"/>
      <c r="AV915" s="254"/>
      <c r="AW915" s="77"/>
      <c r="AX915" s="6"/>
      <c r="AY915" s="374"/>
      <c r="AZ915" s="688"/>
      <c r="BA915" s="72"/>
      <c r="BB915" s="141"/>
      <c r="BC915" s="259"/>
      <c r="BD915" s="77"/>
      <c r="BE915" s="72"/>
      <c r="BF915" s="255"/>
      <c r="BG915" s="6"/>
      <c r="BH915" s="72"/>
      <c r="BI915" s="6"/>
      <c r="BJ915" s="164"/>
      <c r="BK915" s="167"/>
      <c r="BL915" s="75"/>
      <c r="BM915" s="255"/>
      <c r="BN915" s="693"/>
      <c r="BO915" s="72"/>
      <c r="BP915" s="6"/>
      <c r="BQ915" s="164"/>
      <c r="BR915" s="77"/>
      <c r="BS915" s="75"/>
      <c r="BT915" s="255"/>
      <c r="BU915" s="693"/>
      <c r="BV915" s="72"/>
      <c r="BW915" s="6"/>
      <c r="BX915" s="164"/>
      <c r="BY915" s="77"/>
      <c r="BZ915" s="75"/>
      <c r="CA915" s="697"/>
      <c r="CB915" s="693"/>
      <c r="CC915" s="141"/>
      <c r="CD915" s="704"/>
      <c r="CE915" s="164"/>
      <c r="CF915" s="167"/>
      <c r="CG915" s="72"/>
      <c r="CH915" s="351">
        <v>3403500</v>
      </c>
      <c r="CI915" s="699"/>
      <c r="CJ915" s="666">
        <f t="shared" si="1391"/>
        <v>0</v>
      </c>
      <c r="CK915" s="72"/>
      <c r="CL915" s="164"/>
      <c r="CM915" s="167"/>
      <c r="CN915" s="666">
        <f t="shared" si="1392"/>
        <v>0</v>
      </c>
      <c r="CO915" s="219"/>
      <c r="CP915" s="220">
        <f t="shared" si="1435"/>
        <v>0</v>
      </c>
      <c r="CQ915" s="357"/>
      <c r="CR915" s="6" t="s">
        <v>2199</v>
      </c>
    </row>
    <row r="916" spans="1:97" s="2" customFormat="1" ht="15" customHeight="1">
      <c r="A916" s="3" t="s">
        <v>2201</v>
      </c>
      <c r="B916" s="2" t="s">
        <v>2198</v>
      </c>
      <c r="C916" s="2" t="s">
        <v>2064</v>
      </c>
      <c r="D916" s="41" t="s">
        <v>2038</v>
      </c>
      <c r="E916" s="670">
        <v>132</v>
      </c>
      <c r="F916" s="671">
        <v>11</v>
      </c>
      <c r="G916" s="41" t="s">
        <v>41</v>
      </c>
      <c r="H916" s="191"/>
      <c r="I916" s="43"/>
      <c r="J916" s="243"/>
      <c r="K916" s="678"/>
      <c r="L916" s="6"/>
      <c r="M916" s="249"/>
      <c r="N916" s="77"/>
      <c r="O916" s="6"/>
      <c r="P916" s="6"/>
      <c r="Q916" s="6"/>
      <c r="R916" s="6"/>
      <c r="S916" s="6"/>
      <c r="T916" s="249"/>
      <c r="U916" s="77"/>
      <c r="V916" s="42"/>
      <c r="W916" s="267"/>
      <c r="X916" s="267"/>
      <c r="Y916" s="48"/>
      <c r="Z916" s="6"/>
      <c r="AA916" s="249"/>
      <c r="AB916" s="77"/>
      <c r="AC916" s="357"/>
      <c r="AD916" s="43"/>
      <c r="AE916" s="43"/>
      <c r="AF916" s="6"/>
      <c r="AG916" s="6"/>
      <c r="AH916" s="249"/>
      <c r="AI916" s="100"/>
      <c r="AJ916" s="99"/>
      <c r="AK916" s="6"/>
      <c r="AL916" s="6"/>
      <c r="AM916" s="6"/>
      <c r="AN916" s="6"/>
      <c r="AO916" s="249"/>
      <c r="AP916" s="77"/>
      <c r="AQ916" s="6"/>
      <c r="AR916" s="6"/>
      <c r="AS916" s="6"/>
      <c r="AT916" s="6"/>
      <c r="AU916" s="6"/>
      <c r="AV916" s="254"/>
      <c r="AW916" s="77"/>
      <c r="AX916" s="6"/>
      <c r="AY916" s="374"/>
      <c r="AZ916" s="688"/>
      <c r="BA916" s="72"/>
      <c r="BB916" s="141"/>
      <c r="BC916" s="259"/>
      <c r="BD916" s="77"/>
      <c r="BE916" s="72"/>
      <c r="BF916" s="255"/>
      <c r="BG916" s="6"/>
      <c r="BH916" s="72"/>
      <c r="BI916" s="6"/>
      <c r="BJ916" s="164"/>
      <c r="BK916" s="167"/>
      <c r="BL916" s="75"/>
      <c r="BM916" s="255"/>
      <c r="BN916" s="693"/>
      <c r="BO916" s="72"/>
      <c r="BP916" s="6"/>
      <c r="BQ916" s="164"/>
      <c r="BR916" s="77"/>
      <c r="BS916" s="75"/>
      <c r="BT916" s="255"/>
      <c r="BU916" s="693"/>
      <c r="BV916" s="72"/>
      <c r="BW916" s="6"/>
      <c r="BX916" s="164"/>
      <c r="BY916" s="77"/>
      <c r="BZ916" s="75"/>
      <c r="CA916" s="697"/>
      <c r="CB916" s="693"/>
      <c r="CC916" s="141"/>
      <c r="CD916" s="704"/>
      <c r="CE916" s="164"/>
      <c r="CF916" s="167"/>
      <c r="CG916" s="72"/>
      <c r="CH916" s="351">
        <v>198500</v>
      </c>
      <c r="CI916" s="699"/>
      <c r="CJ916" s="666">
        <f t="shared" si="1391"/>
        <v>0</v>
      </c>
      <c r="CK916" s="72"/>
      <c r="CL916" s="164"/>
      <c r="CM916" s="167"/>
      <c r="CN916" s="666">
        <f t="shared" si="1392"/>
        <v>0</v>
      </c>
      <c r="CO916" s="219"/>
      <c r="CP916" s="220">
        <f t="shared" si="1435"/>
        <v>0</v>
      </c>
      <c r="CQ916" s="357"/>
      <c r="CR916" s="6" t="s">
        <v>2199</v>
      </c>
    </row>
    <row r="917" spans="1:97" s="2" customFormat="1" ht="15" customHeight="1">
      <c r="A917" s="2" t="s">
        <v>2202</v>
      </c>
      <c r="B917" s="2" t="s">
        <v>2198</v>
      </c>
      <c r="C917" s="2" t="s">
        <v>2203</v>
      </c>
      <c r="D917" s="41" t="s">
        <v>2038</v>
      </c>
      <c r="E917" s="670">
        <v>221</v>
      </c>
      <c r="F917" s="671">
        <v>1</v>
      </c>
      <c r="G917" s="41" t="s">
        <v>41</v>
      </c>
      <c r="H917" s="191"/>
      <c r="I917" s="43"/>
      <c r="J917" s="243"/>
      <c r="K917" s="678"/>
      <c r="L917" s="6"/>
      <c r="M917" s="249"/>
      <c r="N917" s="77"/>
      <c r="O917" s="6"/>
      <c r="P917" s="6"/>
      <c r="Q917" s="6"/>
      <c r="R917" s="6"/>
      <c r="S917" s="6"/>
      <c r="T917" s="249"/>
      <c r="U917" s="77"/>
      <c r="V917" s="42"/>
      <c r="W917" s="267"/>
      <c r="X917" s="267"/>
      <c r="Y917" s="48"/>
      <c r="Z917" s="6"/>
      <c r="AA917" s="249"/>
      <c r="AB917" s="77"/>
      <c r="AC917" s="357"/>
      <c r="AD917" s="43"/>
      <c r="AE917" s="43"/>
      <c r="AF917" s="6"/>
      <c r="AG917" s="6"/>
      <c r="AH917" s="249"/>
      <c r="AI917" s="100"/>
      <c r="AJ917" s="99"/>
      <c r="AK917" s="6"/>
      <c r="AL917" s="6"/>
      <c r="AM917" s="6"/>
      <c r="AN917" s="6"/>
      <c r="AO917" s="249"/>
      <c r="AP917" s="77"/>
      <c r="AQ917" s="6"/>
      <c r="AR917" s="6"/>
      <c r="AS917" s="6"/>
      <c r="AT917" s="6"/>
      <c r="AU917" s="6"/>
      <c r="AV917" s="254"/>
      <c r="AW917" s="77"/>
      <c r="AX917" s="6"/>
      <c r="AY917" s="374"/>
      <c r="AZ917" s="688"/>
      <c r="BA917" s="72"/>
      <c r="BB917" s="141"/>
      <c r="BC917" s="259"/>
      <c r="BD917" s="77"/>
      <c r="BE917" s="72"/>
      <c r="BF917" s="255"/>
      <c r="BG917" s="6"/>
      <c r="BH917" s="72"/>
      <c r="BI917" s="6"/>
      <c r="BJ917" s="164"/>
      <c r="BK917" s="167"/>
      <c r="BL917" s="75"/>
      <c r="BM917" s="255"/>
      <c r="BN917" s="693"/>
      <c r="BO917" s="72"/>
      <c r="BP917" s="6"/>
      <c r="BQ917" s="164"/>
      <c r="BR917" s="77"/>
      <c r="BS917" s="75"/>
      <c r="BT917" s="255"/>
      <c r="BU917" s="693"/>
      <c r="BV917" s="72"/>
      <c r="BW917" s="6"/>
      <c r="BX917" s="164"/>
      <c r="BY917" s="77"/>
      <c r="BZ917" s="75"/>
      <c r="CA917" s="697"/>
      <c r="CB917" s="693"/>
      <c r="CC917" s="141"/>
      <c r="CD917" s="704"/>
      <c r="CE917" s="164"/>
      <c r="CF917" s="167"/>
      <c r="CG917" s="72"/>
      <c r="CH917" s="351">
        <v>2730000</v>
      </c>
      <c r="CI917" s="699"/>
      <c r="CJ917" s="666">
        <f t="shared" si="1391"/>
        <v>0</v>
      </c>
      <c r="CK917" s="72"/>
      <c r="CL917" s="164"/>
      <c r="CM917" s="167"/>
      <c r="CN917" s="666">
        <f t="shared" si="1392"/>
        <v>0</v>
      </c>
      <c r="CO917" s="219"/>
      <c r="CP917" s="220">
        <f t="shared" si="1435"/>
        <v>0</v>
      </c>
      <c r="CQ917" s="357"/>
      <c r="CR917" s="6" t="s">
        <v>2199</v>
      </c>
    </row>
    <row r="918" spans="1:97" s="2" customFormat="1" ht="15" customHeight="1">
      <c r="A918" s="41" t="s">
        <v>2204</v>
      </c>
      <c r="B918" s="42" t="s">
        <v>2205</v>
      </c>
      <c r="C918" s="61" t="s">
        <v>2206</v>
      </c>
      <c r="D918" s="41" t="s">
        <v>2038</v>
      </c>
      <c r="E918" s="276">
        <v>227</v>
      </c>
      <c r="F918" s="671"/>
      <c r="G918" s="41" t="s">
        <v>2207</v>
      </c>
      <c r="H918" s="191"/>
      <c r="I918" s="43"/>
      <c r="J918" s="243"/>
      <c r="K918" s="678"/>
      <c r="L918" s="6"/>
      <c r="M918" s="249"/>
      <c r="N918" s="77"/>
      <c r="O918" s="6"/>
      <c r="P918" s="6"/>
      <c r="Q918" s="6"/>
      <c r="R918" s="6"/>
      <c r="S918" s="6"/>
      <c r="T918" s="249"/>
      <c r="U918" s="77"/>
      <c r="V918" s="42"/>
      <c r="W918" s="267"/>
      <c r="X918" s="267"/>
      <c r="Y918" s="48"/>
      <c r="Z918" s="6"/>
      <c r="AA918" s="249"/>
      <c r="AB918" s="77"/>
      <c r="AC918" s="357"/>
      <c r="AD918" s="43"/>
      <c r="AE918" s="43"/>
      <c r="AF918" s="6"/>
      <c r="AG918" s="6"/>
      <c r="AH918" s="249"/>
      <c r="AI918" s="100"/>
      <c r="AJ918" s="99"/>
      <c r="AK918" s="6"/>
      <c r="AL918" s="6"/>
      <c r="AM918" s="6"/>
      <c r="AN918" s="6"/>
      <c r="AO918" s="249"/>
      <c r="AP918" s="77"/>
      <c r="AQ918" s="6"/>
      <c r="AR918" s="6"/>
      <c r="AS918" s="6"/>
      <c r="AT918" s="6"/>
      <c r="AU918" s="6"/>
      <c r="AV918" s="254"/>
      <c r="AW918" s="77"/>
      <c r="AX918" s="6"/>
      <c r="AY918" s="374"/>
      <c r="AZ918" s="688"/>
      <c r="BA918" s="72"/>
      <c r="BB918" s="141"/>
      <c r="BC918" s="259"/>
      <c r="BD918" s="77"/>
      <c r="BE918" s="72"/>
      <c r="BF918" s="255"/>
      <c r="BG918" s="6"/>
      <c r="BH918" s="72"/>
      <c r="BI918" s="6"/>
      <c r="BJ918" s="164"/>
      <c r="BK918" s="167"/>
      <c r="BL918" s="75"/>
      <c r="BM918" s="255"/>
      <c r="BN918" s="693"/>
      <c r="BO918" s="72"/>
      <c r="BP918" s="6"/>
      <c r="BQ918" s="164"/>
      <c r="BR918" s="77"/>
      <c r="BS918" s="75"/>
      <c r="BT918" s="255"/>
      <c r="BU918" s="693"/>
      <c r="BV918" s="72"/>
      <c r="BW918" s="6"/>
      <c r="BX918" s="164"/>
      <c r="BY918" s="77"/>
      <c r="BZ918" s="75"/>
      <c r="CA918" s="697"/>
      <c r="CB918" s="693"/>
      <c r="CC918" s="141"/>
      <c r="CD918" s="704"/>
      <c r="CE918" s="164"/>
      <c r="CF918" s="167"/>
      <c r="CG918" s="72"/>
      <c r="CH918" s="351">
        <v>658000</v>
      </c>
      <c r="CI918" s="699"/>
      <c r="CJ918" s="666">
        <f t="shared" si="1391"/>
        <v>0</v>
      </c>
      <c r="CK918" s="72"/>
      <c r="CL918" s="164"/>
      <c r="CM918" s="167"/>
      <c r="CN918" s="666">
        <f t="shared" si="1392"/>
        <v>0</v>
      </c>
      <c r="CO918" s="219"/>
      <c r="CP918" s="220">
        <f t="shared" si="1435"/>
        <v>0</v>
      </c>
      <c r="CQ918" s="357"/>
      <c r="CR918" s="6"/>
      <c r="CS918" s="358" t="s">
        <v>42</v>
      </c>
    </row>
    <row r="919" spans="1:97" s="2" customFormat="1" ht="15" customHeight="1">
      <c r="A919" s="41" t="s">
        <v>2208</v>
      </c>
      <c r="B919" s="42" t="s">
        <v>2209</v>
      </c>
      <c r="C919" s="61" t="s">
        <v>2206</v>
      </c>
      <c r="D919" s="41" t="s">
        <v>2038</v>
      </c>
      <c r="E919" s="276">
        <v>363</v>
      </c>
      <c r="F919" s="671"/>
      <c r="G919" s="41" t="s">
        <v>2044</v>
      </c>
      <c r="H919" s="191"/>
      <c r="I919" s="43"/>
      <c r="J919" s="243"/>
      <c r="K919" s="678"/>
      <c r="L919" s="6"/>
      <c r="M919" s="249"/>
      <c r="N919" s="77"/>
      <c r="O919" s="6"/>
      <c r="P919" s="6"/>
      <c r="Q919" s="6"/>
      <c r="R919" s="6"/>
      <c r="S919" s="6"/>
      <c r="T919" s="249"/>
      <c r="U919" s="77"/>
      <c r="V919" s="42"/>
      <c r="W919" s="267"/>
      <c r="X919" s="267"/>
      <c r="Y919" s="48"/>
      <c r="Z919" s="6"/>
      <c r="AA919" s="249"/>
      <c r="AB919" s="77"/>
      <c r="AC919" s="357"/>
      <c r="AD919" s="43"/>
      <c r="AE919" s="43"/>
      <c r="AF919" s="6"/>
      <c r="AG919" s="6"/>
      <c r="AH919" s="249"/>
      <c r="AI919" s="100"/>
      <c r="AJ919" s="99"/>
      <c r="AK919" s="6"/>
      <c r="AL919" s="6"/>
      <c r="AM919" s="6"/>
      <c r="AN919" s="6"/>
      <c r="AO919" s="249"/>
      <c r="AP919" s="77"/>
      <c r="AQ919" s="6"/>
      <c r="AR919" s="6"/>
      <c r="AS919" s="6"/>
      <c r="AT919" s="6"/>
      <c r="AU919" s="6"/>
      <c r="AV919" s="254"/>
      <c r="AW919" s="77"/>
      <c r="AX919" s="6"/>
      <c r="AY919" s="374"/>
      <c r="AZ919" s="688"/>
      <c r="BA919" s="72"/>
      <c r="BB919" s="141"/>
      <c r="BC919" s="259"/>
      <c r="BD919" s="77"/>
      <c r="BE919" s="72"/>
      <c r="BF919" s="255"/>
      <c r="BG919" s="6"/>
      <c r="BH919" s="72"/>
      <c r="BI919" s="6"/>
      <c r="BJ919" s="164"/>
      <c r="BK919" s="167"/>
      <c r="BL919" s="75"/>
      <c r="BM919" s="255"/>
      <c r="BN919" s="693"/>
      <c r="BO919" s="72"/>
      <c r="BP919" s="6"/>
      <c r="BQ919" s="164"/>
      <c r="BR919" s="77"/>
      <c r="BS919" s="75"/>
      <c r="BT919" s="255"/>
      <c r="BU919" s="693"/>
      <c r="BV919" s="72"/>
      <c r="BW919" s="6"/>
      <c r="BX919" s="164"/>
      <c r="BY919" s="77"/>
      <c r="BZ919" s="75"/>
      <c r="CA919" s="697"/>
      <c r="CB919" s="693"/>
      <c r="CC919" s="141"/>
      <c r="CD919" s="704"/>
      <c r="CE919" s="164"/>
      <c r="CF919" s="167"/>
      <c r="CG919" s="72"/>
      <c r="CH919" s="351">
        <v>371000</v>
      </c>
      <c r="CI919" s="699"/>
      <c r="CJ919" s="666">
        <f t="shared" si="1391"/>
        <v>0</v>
      </c>
      <c r="CK919" s="72"/>
      <c r="CL919" s="164"/>
      <c r="CM919" s="167"/>
      <c r="CN919" s="666">
        <f t="shared" si="1392"/>
        <v>0</v>
      </c>
      <c r="CO919" s="219"/>
      <c r="CP919" s="220">
        <f t="shared" si="1435"/>
        <v>0</v>
      </c>
      <c r="CQ919" s="357"/>
      <c r="CR919" s="6"/>
      <c r="CS919" s="227" t="s">
        <v>42</v>
      </c>
    </row>
    <row r="920" spans="1:97" s="2" customFormat="1" ht="15" customHeight="1">
      <c r="A920" s="41" t="s">
        <v>2210</v>
      </c>
      <c r="B920" s="42" t="s">
        <v>2211</v>
      </c>
      <c r="C920" s="61" t="s">
        <v>2212</v>
      </c>
      <c r="D920" s="41" t="s">
        <v>2038</v>
      </c>
      <c r="E920" s="276">
        <v>209</v>
      </c>
      <c r="F920" s="671"/>
      <c r="G920" s="41" t="s">
        <v>41</v>
      </c>
      <c r="H920" s="191">
        <v>37000209024</v>
      </c>
      <c r="I920" s="43"/>
      <c r="J920" s="243"/>
      <c r="K920" s="678"/>
      <c r="L920" s="6"/>
      <c r="M920" s="249"/>
      <c r="N920" s="77"/>
      <c r="O920" s="6"/>
      <c r="P920" s="6"/>
      <c r="Q920" s="6"/>
      <c r="R920" s="6"/>
      <c r="S920" s="6"/>
      <c r="T920" s="249"/>
      <c r="U920" s="77"/>
      <c r="V920" s="42"/>
      <c r="W920" s="267"/>
      <c r="X920" s="267"/>
      <c r="Y920" s="48"/>
      <c r="Z920" s="6"/>
      <c r="AA920" s="249"/>
      <c r="AB920" s="77"/>
      <c r="AC920" s="357"/>
      <c r="AD920" s="43"/>
      <c r="AE920" s="43"/>
      <c r="AF920" s="6"/>
      <c r="AG920" s="6"/>
      <c r="AH920" s="249"/>
      <c r="AI920" s="100"/>
      <c r="AJ920" s="99"/>
      <c r="AK920" s="6"/>
      <c r="AL920" s="6"/>
      <c r="AM920" s="6"/>
      <c r="AN920" s="6"/>
      <c r="AO920" s="249"/>
      <c r="AP920" s="77"/>
      <c r="AQ920" s="6"/>
      <c r="AR920" s="6"/>
      <c r="AS920" s="6"/>
      <c r="AT920" s="6"/>
      <c r="AU920" s="6"/>
      <c r="AV920" s="254" t="s">
        <v>118</v>
      </c>
      <c r="AW920" s="77"/>
      <c r="AX920" s="6"/>
      <c r="AY920" s="374">
        <v>232500</v>
      </c>
      <c r="AZ920" s="688">
        <v>4.0000000000000001E-3</v>
      </c>
      <c r="BA920" s="72">
        <f t="shared" ref="BA920:BA922" si="1436">AY920*AZ920</f>
        <v>930</v>
      </c>
      <c r="BB920" s="141"/>
      <c r="BC920" s="259">
        <v>930</v>
      </c>
      <c r="BD920" s="77"/>
      <c r="BE920" s="72">
        <f>BA920-BB920-BC920</f>
        <v>0</v>
      </c>
      <c r="BF920" s="255">
        <v>232500</v>
      </c>
      <c r="BG920" s="6">
        <v>6.9699999999999996E-3</v>
      </c>
      <c r="BH920" s="72">
        <f>BF920*BG920</f>
        <v>1620.5249999999999</v>
      </c>
      <c r="BI920" s="6"/>
      <c r="BJ920" s="164">
        <v>1620.5250000000001</v>
      </c>
      <c r="BK920" s="167"/>
      <c r="BL920" s="75">
        <f>BH920-BI920-BJ920</f>
        <v>0</v>
      </c>
      <c r="BM920" s="255">
        <v>232500</v>
      </c>
      <c r="BN920" s="693">
        <v>7.3999999999999999E-4</v>
      </c>
      <c r="BO920" s="72">
        <f>BM920*BN920</f>
        <v>172.05</v>
      </c>
      <c r="BP920" s="6"/>
      <c r="BQ920" s="164">
        <v>172.05</v>
      </c>
      <c r="BR920" s="77"/>
      <c r="BS920" s="75">
        <f>BO920-BP920-BQ920</f>
        <v>0</v>
      </c>
      <c r="BT920" s="255">
        <v>232500</v>
      </c>
      <c r="BU920" s="693">
        <v>2.4680000000000001E-2</v>
      </c>
      <c r="BV920" s="72">
        <f>BT920*BU920</f>
        <v>5738.1</v>
      </c>
      <c r="BW920" s="6"/>
      <c r="BX920" s="164">
        <v>5738.1</v>
      </c>
      <c r="BY920" s="77"/>
      <c r="BZ920" s="75">
        <f>BV920-BW920-BX920</f>
        <v>0</v>
      </c>
      <c r="CA920" s="697">
        <v>232500</v>
      </c>
      <c r="CB920" s="693">
        <v>2.5989999999999999E-2</v>
      </c>
      <c r="CC920" s="141">
        <f>CA920*CB920</f>
        <v>6042.6750000000002</v>
      </c>
      <c r="CD920" s="704"/>
      <c r="CE920" s="164">
        <v>6042.6750000000002</v>
      </c>
      <c r="CF920" s="167">
        <v>6042.68</v>
      </c>
      <c r="CG920" s="72">
        <f>CC920-CD920-CE920</f>
        <v>0</v>
      </c>
      <c r="CH920" s="351">
        <v>775000</v>
      </c>
      <c r="CI920" s="693">
        <v>2.2259999999999999E-2</v>
      </c>
      <c r="CJ920" s="666">
        <f t="shared" si="1391"/>
        <v>17251.5</v>
      </c>
      <c r="CK920" s="72"/>
      <c r="CL920" s="164"/>
      <c r="CM920" s="167"/>
      <c r="CN920" s="666">
        <f t="shared" si="1392"/>
        <v>17251.5</v>
      </c>
      <c r="CO920" s="219"/>
      <c r="CP920" s="220">
        <f t="shared" si="1435"/>
        <v>17251.5</v>
      </c>
      <c r="CQ920" s="220"/>
      <c r="CR920" s="6"/>
      <c r="CS920" s="227" t="s">
        <v>42</v>
      </c>
    </row>
    <row r="921" spans="1:97" s="3" customFormat="1" ht="15" customHeight="1">
      <c r="A921" s="41" t="s">
        <v>2213</v>
      </c>
      <c r="B921" s="42" t="s">
        <v>2214</v>
      </c>
      <c r="C921" s="61" t="s">
        <v>2212</v>
      </c>
      <c r="D921" s="41" t="s">
        <v>2038</v>
      </c>
      <c r="E921" s="276">
        <v>291</v>
      </c>
      <c r="F921" s="671"/>
      <c r="G921" s="56" t="s">
        <v>375</v>
      </c>
      <c r="H921" s="191">
        <v>37002107019</v>
      </c>
      <c r="I921" s="43"/>
      <c r="J921" s="243"/>
      <c r="K921" s="678"/>
      <c r="L921" s="56"/>
      <c r="M921" s="242"/>
      <c r="N921" s="147"/>
      <c r="O921" s="56"/>
      <c r="P921" s="56"/>
      <c r="Q921" s="56"/>
      <c r="R921" s="56"/>
      <c r="S921" s="56"/>
      <c r="T921" s="242"/>
      <c r="U921" s="147"/>
      <c r="V921" s="78"/>
      <c r="W921" s="245"/>
      <c r="X921" s="245"/>
      <c r="Y921" s="48"/>
      <c r="Z921" s="6"/>
      <c r="AA921" s="242"/>
      <c r="AB921" s="147"/>
      <c r="AC921" s="357"/>
      <c r="AD921" s="43"/>
      <c r="AE921" s="43"/>
      <c r="AF921" s="6"/>
      <c r="AG921" s="6"/>
      <c r="AH921" s="249"/>
      <c r="AI921" s="143"/>
      <c r="AJ921" s="99"/>
      <c r="AK921" s="6"/>
      <c r="AL921" s="6"/>
      <c r="AM921" s="6"/>
      <c r="AN921" s="6"/>
      <c r="AO921" s="254"/>
      <c r="AP921" s="77"/>
      <c r="AQ921" s="6"/>
      <c r="AR921" s="6"/>
      <c r="AS921" s="6"/>
      <c r="AT921" s="6"/>
      <c r="AU921" s="6"/>
      <c r="AV921" s="254"/>
      <c r="AW921" s="77"/>
      <c r="AX921" s="6"/>
      <c r="AY921" s="6"/>
      <c r="AZ921" s="6"/>
      <c r="BA921" s="72">
        <f t="shared" si="1436"/>
        <v>0</v>
      </c>
      <c r="BB921" s="72"/>
      <c r="BC921" s="259"/>
      <c r="BD921" s="147"/>
      <c r="BE921" s="168">
        <f>BA921-BB921-BC921</f>
        <v>0</v>
      </c>
      <c r="BF921" s="56"/>
      <c r="BG921" s="56"/>
      <c r="BH921" s="168">
        <f>BF921*BG921</f>
        <v>0</v>
      </c>
      <c r="BI921" s="56"/>
      <c r="BJ921" s="164"/>
      <c r="BK921" s="165"/>
      <c r="BL921" s="166">
        <f>BH921-BI921-BJ921</f>
        <v>0</v>
      </c>
      <c r="BM921" s="151">
        <v>31500</v>
      </c>
      <c r="BN921" s="693">
        <v>7.3999999999999999E-4</v>
      </c>
      <c r="BO921" s="168">
        <f>BM921*BN921</f>
        <v>23.31</v>
      </c>
      <c r="BP921" s="56"/>
      <c r="BQ921" s="164">
        <v>23.31</v>
      </c>
      <c r="BR921" s="147"/>
      <c r="BS921" s="166">
        <f>BO921-BP921-BQ921</f>
        <v>0</v>
      </c>
      <c r="BT921" s="151">
        <v>31500</v>
      </c>
      <c r="BU921" s="693">
        <v>7.6999999999999996E-4</v>
      </c>
      <c r="BV921" s="168">
        <f>BT921*BU921</f>
        <v>24.254999999999999</v>
      </c>
      <c r="BW921" s="56"/>
      <c r="BX921" s="164">
        <v>24.254999999999999</v>
      </c>
      <c r="BY921" s="147"/>
      <c r="BZ921" s="166">
        <f>BV921-BW921-BX921</f>
        <v>0</v>
      </c>
      <c r="CA921" s="697">
        <v>31500</v>
      </c>
      <c r="CB921" s="693">
        <v>8.0999999999999996E-4</v>
      </c>
      <c r="CC921" s="141">
        <f>CA921*CB921</f>
        <v>25.514999999999997</v>
      </c>
      <c r="CD921" s="704"/>
      <c r="CE921" s="164">
        <v>25.515000000000001</v>
      </c>
      <c r="CF921" s="165"/>
      <c r="CG921" s="72">
        <f>CC921-CD921-CE921</f>
        <v>0</v>
      </c>
      <c r="CH921" s="351">
        <v>36000</v>
      </c>
      <c r="CI921" s="693">
        <v>4.3099999999999996E-3</v>
      </c>
      <c r="CJ921" s="666">
        <f t="shared" si="1391"/>
        <v>155.16</v>
      </c>
      <c r="CK921" s="72"/>
      <c r="CL921" s="164"/>
      <c r="CM921" s="167"/>
      <c r="CN921" s="666">
        <f t="shared" si="1392"/>
        <v>155.16</v>
      </c>
      <c r="CO921" s="219"/>
      <c r="CP921" s="220">
        <f t="shared" si="1435"/>
        <v>155.16</v>
      </c>
      <c r="CQ921" s="458"/>
      <c r="CR921" s="56"/>
      <c r="CS921" s="228"/>
    </row>
    <row r="922" spans="1:97" s="3" customFormat="1" ht="15" customHeight="1">
      <c r="A922" s="41" t="s">
        <v>2215</v>
      </c>
      <c r="B922" s="42" t="s">
        <v>2211</v>
      </c>
      <c r="C922" s="61" t="s">
        <v>2212</v>
      </c>
      <c r="D922" s="41" t="s">
        <v>2038</v>
      </c>
      <c r="E922" s="276">
        <v>107</v>
      </c>
      <c r="F922" s="671"/>
      <c r="G922" s="41" t="s">
        <v>41</v>
      </c>
      <c r="H922" s="191"/>
      <c r="I922" s="43"/>
      <c r="J922" s="243"/>
      <c r="K922" s="678"/>
      <c r="L922" s="56"/>
      <c r="M922" s="242"/>
      <c r="N922" s="147"/>
      <c r="O922" s="56"/>
      <c r="P922" s="56"/>
      <c r="Q922" s="56"/>
      <c r="R922" s="56"/>
      <c r="S922" s="56"/>
      <c r="T922" s="242"/>
      <c r="U922" s="147"/>
      <c r="V922" s="78"/>
      <c r="W922" s="245"/>
      <c r="X922" s="245"/>
      <c r="Y922" s="48"/>
      <c r="Z922" s="6"/>
      <c r="AA922" s="242"/>
      <c r="AB922" s="147"/>
      <c r="AC922" s="357"/>
      <c r="AD922" s="43"/>
      <c r="AE922" s="43"/>
      <c r="AF922" s="6"/>
      <c r="AG922" s="6"/>
      <c r="AH922" s="249"/>
      <c r="AI922" s="143"/>
      <c r="AJ922" s="99"/>
      <c r="AK922" s="6"/>
      <c r="AL922" s="6"/>
      <c r="AM922" s="6"/>
      <c r="AN922" s="6"/>
      <c r="AO922" s="254"/>
      <c r="AP922" s="77"/>
      <c r="AQ922" s="6"/>
      <c r="AR922" s="6"/>
      <c r="AS922" s="6"/>
      <c r="AT922" s="6"/>
      <c r="AU922" s="6"/>
      <c r="AV922" s="254"/>
      <c r="AW922" s="77"/>
      <c r="AX922" s="6"/>
      <c r="AY922" s="255">
        <v>17000</v>
      </c>
      <c r="AZ922" s="569">
        <v>4.0000000000000001E-3</v>
      </c>
      <c r="BA922" s="72">
        <f t="shared" si="1436"/>
        <v>68</v>
      </c>
      <c r="BB922" s="72"/>
      <c r="BC922" s="259"/>
      <c r="BD922" s="147"/>
      <c r="BE922" s="168"/>
      <c r="BF922" s="56"/>
      <c r="BG922" s="56"/>
      <c r="BH922" s="168"/>
      <c r="BI922" s="56"/>
      <c r="BJ922" s="164"/>
      <c r="BK922" s="165"/>
      <c r="BL922" s="166"/>
      <c r="BM922" s="151"/>
      <c r="BN922" s="693"/>
      <c r="BO922" s="168"/>
      <c r="BP922" s="56"/>
      <c r="BQ922" s="164"/>
      <c r="BR922" s="147"/>
      <c r="BS922" s="166"/>
      <c r="BT922" s="151"/>
      <c r="BU922" s="693"/>
      <c r="BV922" s="168"/>
      <c r="BW922" s="56"/>
      <c r="BX922" s="164"/>
      <c r="BY922" s="147"/>
      <c r="BZ922" s="166"/>
      <c r="CA922" s="697"/>
      <c r="CB922" s="693"/>
      <c r="CC922" s="141"/>
      <c r="CD922" s="704"/>
      <c r="CE922" s="164"/>
      <c r="CF922" s="165"/>
      <c r="CG922" s="72"/>
      <c r="CH922" s="351">
        <v>21000</v>
      </c>
      <c r="CI922" s="699">
        <v>5.9300000000000004E-3</v>
      </c>
      <c r="CJ922" s="666">
        <f t="shared" ref="CJ922:CJ966" si="1437">CH922*CI922</f>
        <v>124.53</v>
      </c>
      <c r="CK922" s="72"/>
      <c r="CL922" s="164"/>
      <c r="CM922" s="167"/>
      <c r="CN922" s="666">
        <f t="shared" ref="CN922:CN966" si="1438">CJ922-CK922-CL922</f>
        <v>124.53</v>
      </c>
      <c r="CO922" s="219"/>
      <c r="CP922" s="220">
        <f t="shared" si="1435"/>
        <v>124.53</v>
      </c>
      <c r="CQ922" s="458"/>
      <c r="CR922" s="56"/>
      <c r="CS922" s="228"/>
    </row>
    <row r="923" spans="1:97" s="3" customFormat="1" ht="15" customHeight="1">
      <c r="A923" s="41" t="s">
        <v>2216</v>
      </c>
      <c r="B923" s="42" t="s">
        <v>2211</v>
      </c>
      <c r="C923" s="61" t="s">
        <v>2212</v>
      </c>
      <c r="D923" s="41" t="s">
        <v>2038</v>
      </c>
      <c r="E923" s="276">
        <v>208</v>
      </c>
      <c r="F923" s="671"/>
      <c r="G923" s="41" t="s">
        <v>41</v>
      </c>
      <c r="H923" s="191"/>
      <c r="I923" s="43"/>
      <c r="J923" s="243"/>
      <c r="K923" s="678"/>
      <c r="L923" s="56"/>
      <c r="M923" s="242"/>
      <c r="N923" s="147"/>
      <c r="O923" s="56"/>
      <c r="P923" s="56"/>
      <c r="Q923" s="56"/>
      <c r="R923" s="56"/>
      <c r="S923" s="56"/>
      <c r="T923" s="242"/>
      <c r="U923" s="147"/>
      <c r="V923" s="78"/>
      <c r="W923" s="245"/>
      <c r="X923" s="245"/>
      <c r="Y923" s="48"/>
      <c r="Z923" s="6"/>
      <c r="AA923" s="242"/>
      <c r="AB923" s="147"/>
      <c r="AC923" s="357"/>
      <c r="AD923" s="43"/>
      <c r="AE923" s="43"/>
      <c r="AF923" s="6"/>
      <c r="AG923" s="6"/>
      <c r="AH923" s="249"/>
      <c r="AI923" s="143"/>
      <c r="AJ923" s="99"/>
      <c r="AK923" s="6"/>
      <c r="AL923" s="6"/>
      <c r="AM923" s="6"/>
      <c r="AN923" s="6"/>
      <c r="AO923" s="254"/>
      <c r="AP923" s="77"/>
      <c r="AQ923" s="6"/>
      <c r="AR923" s="6"/>
      <c r="AS923" s="6"/>
      <c r="AT923" s="6"/>
      <c r="AU923" s="6"/>
      <c r="AV923" s="254"/>
      <c r="AW923" s="77"/>
      <c r="AX923" s="6"/>
      <c r="AY923" s="255"/>
      <c r="AZ923" s="569"/>
      <c r="BA923" s="72"/>
      <c r="BB923" s="72"/>
      <c r="BC923" s="259"/>
      <c r="BD923" s="147"/>
      <c r="BE923" s="168"/>
      <c r="BF923" s="56"/>
      <c r="BG923" s="56"/>
      <c r="BH923" s="168"/>
      <c r="BI923" s="56"/>
      <c r="BJ923" s="164"/>
      <c r="BK923" s="165"/>
      <c r="BL923" s="166"/>
      <c r="BM923" s="151"/>
      <c r="BN923" s="693"/>
      <c r="BO923" s="168"/>
      <c r="BP923" s="56"/>
      <c r="BQ923" s="164"/>
      <c r="BR923" s="147"/>
      <c r="BS923" s="166"/>
      <c r="BT923" s="151"/>
      <c r="BU923" s="693"/>
      <c r="BV923" s="168"/>
      <c r="BW923" s="56"/>
      <c r="BX923" s="164"/>
      <c r="BY923" s="147"/>
      <c r="BZ923" s="166"/>
      <c r="CA923" s="697"/>
      <c r="CB923" s="693"/>
      <c r="CC923" s="141"/>
      <c r="CD923" s="704"/>
      <c r="CE923" s="164"/>
      <c r="CF923" s="165"/>
      <c r="CG923" s="72"/>
      <c r="CH923" s="351">
        <v>393000</v>
      </c>
      <c r="CI923" s="699">
        <v>5.9300000000000004E-3</v>
      </c>
      <c r="CJ923" s="666">
        <f t="shared" si="1437"/>
        <v>2330.4900000000002</v>
      </c>
      <c r="CK923" s="72"/>
      <c r="CL923" s="164"/>
      <c r="CM923" s="167"/>
      <c r="CN923" s="666">
        <f t="shared" si="1438"/>
        <v>2330.4900000000002</v>
      </c>
      <c r="CO923" s="219"/>
      <c r="CP923" s="220">
        <f t="shared" si="1435"/>
        <v>2330.4900000000002</v>
      </c>
      <c r="CQ923" s="458"/>
      <c r="CR923" s="56"/>
      <c r="CS923" s="228"/>
    </row>
    <row r="924" spans="1:97" s="3" customFormat="1" ht="15" customHeight="1">
      <c r="A924" s="41" t="s">
        <v>2217</v>
      </c>
      <c r="B924" s="42" t="s">
        <v>2218</v>
      </c>
      <c r="C924" s="61" t="s">
        <v>2206</v>
      </c>
      <c r="D924" s="41" t="s">
        <v>2038</v>
      </c>
      <c r="E924" s="276">
        <v>242</v>
      </c>
      <c r="F924" s="671"/>
      <c r="G924" s="41" t="s">
        <v>2207</v>
      </c>
      <c r="H924" s="191"/>
      <c r="I924" s="43"/>
      <c r="J924" s="243"/>
      <c r="K924" s="678"/>
      <c r="L924" s="56"/>
      <c r="M924" s="242"/>
      <c r="N924" s="147"/>
      <c r="O924" s="56"/>
      <c r="P924" s="56"/>
      <c r="Q924" s="56"/>
      <c r="R924" s="56"/>
      <c r="S924" s="56"/>
      <c r="T924" s="242"/>
      <c r="U924" s="147"/>
      <c r="V924" s="78"/>
      <c r="W924" s="245"/>
      <c r="X924" s="245"/>
      <c r="Y924" s="48"/>
      <c r="Z924" s="6"/>
      <c r="AA924" s="242"/>
      <c r="AB924" s="147"/>
      <c r="AC924" s="357"/>
      <c r="AD924" s="43"/>
      <c r="AE924" s="43"/>
      <c r="AF924" s="6"/>
      <c r="AG924" s="6"/>
      <c r="AH924" s="249"/>
      <c r="AI924" s="143"/>
      <c r="AJ924" s="99"/>
      <c r="AK924" s="6"/>
      <c r="AL924" s="6"/>
      <c r="AM924" s="6"/>
      <c r="AN924" s="6"/>
      <c r="AO924" s="254"/>
      <c r="AP924" s="77"/>
      <c r="AQ924" s="6"/>
      <c r="AR924" s="6"/>
      <c r="AS924" s="6"/>
      <c r="AT924" s="6"/>
      <c r="AU924" s="6"/>
      <c r="AV924" s="254"/>
      <c r="AW924" s="77"/>
      <c r="AX924" s="6"/>
      <c r="AY924" s="255"/>
      <c r="AZ924" s="569"/>
      <c r="BA924" s="72"/>
      <c r="BB924" s="72"/>
      <c r="BC924" s="259"/>
      <c r="BD924" s="147"/>
      <c r="BE924" s="168"/>
      <c r="BF924" s="56"/>
      <c r="BG924" s="56"/>
      <c r="BH924" s="168"/>
      <c r="BI924" s="56"/>
      <c r="BJ924" s="164"/>
      <c r="BK924" s="165"/>
      <c r="BL924" s="166"/>
      <c r="BM924" s="151"/>
      <c r="BN924" s="693"/>
      <c r="BO924" s="168"/>
      <c r="BP924" s="56"/>
      <c r="BQ924" s="164"/>
      <c r="BR924" s="147"/>
      <c r="BS924" s="166"/>
      <c r="BT924" s="151"/>
      <c r="BU924" s="693"/>
      <c r="BV924" s="168"/>
      <c r="BW924" s="56"/>
      <c r="BX924" s="164"/>
      <c r="BY924" s="147"/>
      <c r="BZ924" s="166"/>
      <c r="CA924" s="697"/>
      <c r="CB924" s="693"/>
      <c r="CC924" s="141"/>
      <c r="CD924" s="704"/>
      <c r="CE924" s="164"/>
      <c r="CF924" s="165"/>
      <c r="CG924" s="72"/>
      <c r="CH924" s="351">
        <v>640500</v>
      </c>
      <c r="CI924" s="699"/>
      <c r="CJ924" s="666">
        <f t="shared" si="1437"/>
        <v>0</v>
      </c>
      <c r="CK924" s="72"/>
      <c r="CL924" s="164"/>
      <c r="CM924" s="167"/>
      <c r="CN924" s="666">
        <f t="shared" si="1438"/>
        <v>0</v>
      </c>
      <c r="CO924" s="219"/>
      <c r="CP924" s="220">
        <f t="shared" si="1435"/>
        <v>0</v>
      </c>
      <c r="CQ924" s="458"/>
      <c r="CR924" s="56" t="s">
        <v>2104</v>
      </c>
      <c r="CS924" s="228"/>
    </row>
    <row r="925" spans="1:97" s="3" customFormat="1" ht="15" customHeight="1">
      <c r="A925" s="41" t="s">
        <v>2219</v>
      </c>
      <c r="B925" s="42" t="s">
        <v>2220</v>
      </c>
      <c r="C925" s="61" t="s">
        <v>2212</v>
      </c>
      <c r="D925" s="41" t="s">
        <v>2038</v>
      </c>
      <c r="E925" s="276">
        <v>490</v>
      </c>
      <c r="F925" s="671"/>
      <c r="G925" s="41"/>
      <c r="H925" s="191"/>
      <c r="I925" s="43"/>
      <c r="J925" s="243"/>
      <c r="K925" s="678"/>
      <c r="L925" s="56"/>
      <c r="M925" s="242"/>
      <c r="N925" s="147"/>
      <c r="O925" s="56"/>
      <c r="P925" s="56"/>
      <c r="Q925" s="56"/>
      <c r="R925" s="56"/>
      <c r="S925" s="56"/>
      <c r="T925" s="242"/>
      <c r="U925" s="147"/>
      <c r="V925" s="78"/>
      <c r="W925" s="245"/>
      <c r="X925" s="245"/>
      <c r="Y925" s="48"/>
      <c r="Z925" s="6"/>
      <c r="AA925" s="242"/>
      <c r="AB925" s="147"/>
      <c r="AC925" s="357"/>
      <c r="AD925" s="43"/>
      <c r="AE925" s="43"/>
      <c r="AF925" s="6"/>
      <c r="AG925" s="6"/>
      <c r="AH925" s="249"/>
      <c r="AI925" s="143"/>
      <c r="AJ925" s="99"/>
      <c r="AK925" s="6"/>
      <c r="AL925" s="6"/>
      <c r="AM925" s="6"/>
      <c r="AN925" s="6"/>
      <c r="AO925" s="254"/>
      <c r="AP925" s="77"/>
      <c r="AQ925" s="6"/>
      <c r="AR925" s="6"/>
      <c r="AS925" s="6"/>
      <c r="AT925" s="6"/>
      <c r="AU925" s="6"/>
      <c r="AV925" s="254"/>
      <c r="AW925" s="77"/>
      <c r="AX925" s="6"/>
      <c r="AY925" s="255"/>
      <c r="AZ925" s="569"/>
      <c r="BA925" s="72"/>
      <c r="BB925" s="72"/>
      <c r="BC925" s="259"/>
      <c r="BD925" s="147"/>
      <c r="BE925" s="168"/>
      <c r="BF925" s="56"/>
      <c r="BG925" s="56"/>
      <c r="BH925" s="168"/>
      <c r="BI925" s="56"/>
      <c r="BJ925" s="164"/>
      <c r="BK925" s="165"/>
      <c r="BL925" s="166"/>
      <c r="BM925" s="151"/>
      <c r="BN925" s="693"/>
      <c r="BO925" s="168"/>
      <c r="BP925" s="56"/>
      <c r="BQ925" s="164"/>
      <c r="BR925" s="147"/>
      <c r="BS925" s="166"/>
      <c r="BT925" s="151"/>
      <c r="BU925" s="693"/>
      <c r="BV925" s="168"/>
      <c r="BW925" s="56"/>
      <c r="BX925" s="164"/>
      <c r="BY925" s="147"/>
      <c r="BZ925" s="166"/>
      <c r="CA925" s="697"/>
      <c r="CB925" s="693"/>
      <c r="CC925" s="141"/>
      <c r="CD925" s="704"/>
      <c r="CE925" s="164"/>
      <c r="CF925" s="165"/>
      <c r="CG925" s="72"/>
      <c r="CH925" s="351">
        <v>500</v>
      </c>
      <c r="CI925" s="699"/>
      <c r="CJ925" s="666">
        <f t="shared" si="1437"/>
        <v>0</v>
      </c>
      <c r="CK925" s="72"/>
      <c r="CL925" s="164"/>
      <c r="CM925" s="167"/>
      <c r="CN925" s="666">
        <f t="shared" si="1438"/>
        <v>0</v>
      </c>
      <c r="CO925" s="219"/>
      <c r="CP925" s="220">
        <f t="shared" si="1435"/>
        <v>0</v>
      </c>
      <c r="CQ925" s="458"/>
      <c r="CR925" s="56"/>
      <c r="CS925" s="228"/>
    </row>
    <row r="926" spans="1:97" s="3" customFormat="1" ht="15" customHeight="1">
      <c r="A926" s="41" t="s">
        <v>2221</v>
      </c>
      <c r="B926" s="42" t="s">
        <v>2222</v>
      </c>
      <c r="C926" s="6" t="s">
        <v>2223</v>
      </c>
      <c r="D926" s="41" t="s">
        <v>2038</v>
      </c>
      <c r="E926" s="705">
        <v>247</v>
      </c>
      <c r="F926" s="671"/>
      <c r="G926" s="56" t="s">
        <v>45</v>
      </c>
      <c r="H926" s="191">
        <v>11100247019</v>
      </c>
      <c r="I926" s="676"/>
      <c r="J926" s="243"/>
      <c r="K926" s="357"/>
      <c r="L926" s="56"/>
      <c r="M926" s="244">
        <v>9685.2000000000007</v>
      </c>
      <c r="N926" s="147"/>
      <c r="O926" s="56"/>
      <c r="P926" s="56"/>
      <c r="Q926" s="56"/>
      <c r="R926" s="56"/>
      <c r="S926" s="56"/>
      <c r="T926" s="73">
        <v>16509</v>
      </c>
      <c r="U926" s="147"/>
      <c r="V926" s="78"/>
      <c r="W926" s="245"/>
      <c r="X926" s="245"/>
      <c r="Y926" s="247"/>
      <c r="Z926" s="99"/>
      <c r="AA926" s="73">
        <v>17984.849999999999</v>
      </c>
      <c r="AB926" s="143"/>
      <c r="AC926" s="102"/>
      <c r="AD926" s="101"/>
      <c r="AE926" s="101"/>
      <c r="AF926" s="99"/>
      <c r="AG926" s="99"/>
      <c r="AH926" s="117">
        <v>17947.349999999999</v>
      </c>
      <c r="AI926" s="143"/>
      <c r="AJ926" s="99"/>
      <c r="AK926" s="99"/>
      <c r="AL926" s="99"/>
      <c r="AM926" s="99"/>
      <c r="AN926" s="102"/>
      <c r="AO926" s="122">
        <v>26051.200000000001</v>
      </c>
      <c r="AP926" s="103"/>
      <c r="AQ926" s="99"/>
      <c r="AR926" s="99"/>
      <c r="AS926" s="99"/>
      <c r="AT926" s="99"/>
      <c r="AU926" s="99"/>
      <c r="AV926" s="122">
        <v>28386.94</v>
      </c>
      <c r="AW926" s="100"/>
      <c r="AX926" s="99"/>
      <c r="AY926" s="374">
        <v>1465000</v>
      </c>
      <c r="AZ926" s="569">
        <v>1.617E-2</v>
      </c>
      <c r="BA926" s="72">
        <f t="shared" ref="BA926:BA929" si="1439">AY926*AZ926</f>
        <v>23689.05</v>
      </c>
      <c r="BB926" s="141">
        <f>AZ926*15000</f>
        <v>242.55</v>
      </c>
      <c r="BC926" s="142">
        <v>30765</v>
      </c>
      <c r="BD926" s="143"/>
      <c r="BE926" s="168">
        <f t="shared" ref="BE926:BE929" si="1440">BA926-BB926-BC926</f>
        <v>-7318.5</v>
      </c>
      <c r="BF926" s="255">
        <v>1465000</v>
      </c>
      <c r="BG926" s="6">
        <v>1.617E-2</v>
      </c>
      <c r="BH926" s="168">
        <f t="shared" ref="BH926:BH929" si="1441">BF926*BG926</f>
        <v>23689.05</v>
      </c>
      <c r="BI926" s="56">
        <f>BG926*15000</f>
        <v>242.55</v>
      </c>
      <c r="BJ926" s="164">
        <v>23446.5</v>
      </c>
      <c r="BK926" s="165"/>
      <c r="BL926" s="166">
        <f t="shared" ref="BL926:BL929" si="1442">BH926-BI926-BJ926</f>
        <v>0</v>
      </c>
      <c r="BM926" s="255">
        <v>1465000</v>
      </c>
      <c r="BN926" s="693">
        <v>1.7239999999999998E-2</v>
      </c>
      <c r="BO926" s="168">
        <f t="shared" ref="BO926:BO929" si="1443">BM926*BN926</f>
        <v>25256.6</v>
      </c>
      <c r="BP926" s="56">
        <f>BN926*15000</f>
        <v>258.59999999999997</v>
      </c>
      <c r="BQ926" s="164">
        <v>24998</v>
      </c>
      <c r="BR926" s="147"/>
      <c r="BS926" s="166">
        <f t="shared" ref="BS926:BS929" si="1444">BO926-BP926-BQ926</f>
        <v>0</v>
      </c>
      <c r="BT926" s="255">
        <v>1465000</v>
      </c>
      <c r="BU926" s="693">
        <v>2.4680000000000001E-2</v>
      </c>
      <c r="BV926" s="168">
        <f t="shared" ref="BV926:BV929" si="1445">BT926*BU926</f>
        <v>36156.200000000004</v>
      </c>
      <c r="BW926" s="56"/>
      <c r="BX926" s="164">
        <v>36156.199999999997</v>
      </c>
      <c r="BY926" s="147"/>
      <c r="BZ926" s="166">
        <f t="shared" ref="BZ926:BZ929" si="1446">BV926-BW926-BX926</f>
        <v>0</v>
      </c>
      <c r="CA926" s="694">
        <v>1465000</v>
      </c>
      <c r="CB926" s="693">
        <v>2.5989999999999999E-2</v>
      </c>
      <c r="CC926" s="141">
        <f t="shared" ref="CC926:CC929" si="1447">CA926*CB926</f>
        <v>38075.35</v>
      </c>
      <c r="CD926" s="700"/>
      <c r="CE926" s="164">
        <v>38075.35</v>
      </c>
      <c r="CF926" s="165">
        <v>38075.35</v>
      </c>
      <c r="CG926" s="72">
        <f t="shared" ref="CG926:CG929" si="1448">CC926-CD926-CE926</f>
        <v>0</v>
      </c>
      <c r="CH926" s="351">
        <v>1538000</v>
      </c>
      <c r="CI926" s="693">
        <v>2.2259999999999999E-2</v>
      </c>
      <c r="CJ926" s="666">
        <f t="shared" si="1437"/>
        <v>34235.879999999997</v>
      </c>
      <c r="CK926" s="72"/>
      <c r="CL926" s="164"/>
      <c r="CM926" s="167"/>
      <c r="CN926" s="666">
        <f t="shared" si="1438"/>
        <v>34235.879999999997</v>
      </c>
      <c r="CO926" s="219"/>
      <c r="CP926" s="220">
        <f t="shared" si="1435"/>
        <v>26917.379999999997</v>
      </c>
      <c r="CQ926" s="458"/>
      <c r="CR926" s="56"/>
    </row>
    <row r="927" spans="1:97" s="3" customFormat="1" ht="15" customHeight="1">
      <c r="A927" s="41" t="s">
        <v>2224</v>
      </c>
      <c r="B927" s="6" t="s">
        <v>2225</v>
      </c>
      <c r="C927" s="6" t="s">
        <v>2223</v>
      </c>
      <c r="D927" s="41" t="s">
        <v>2038</v>
      </c>
      <c r="E927" s="705">
        <v>262</v>
      </c>
      <c r="F927" s="671"/>
      <c r="G927" s="6" t="s">
        <v>45</v>
      </c>
      <c r="H927" s="191">
        <v>11100262012</v>
      </c>
      <c r="I927" s="676"/>
      <c r="J927" s="243"/>
      <c r="K927" s="357"/>
      <c r="L927" s="56"/>
      <c r="M927" s="244">
        <v>60315.72</v>
      </c>
      <c r="N927" s="147"/>
      <c r="O927" s="56"/>
      <c r="P927" s="56"/>
      <c r="Q927" s="56"/>
      <c r="R927" s="56"/>
      <c r="S927" s="56"/>
      <c r="T927" s="73">
        <v>51727.7</v>
      </c>
      <c r="U927" s="147"/>
      <c r="V927" s="78"/>
      <c r="W927" s="245"/>
      <c r="X927" s="245"/>
      <c r="Y927" s="247"/>
      <c r="Z927" s="99"/>
      <c r="AA927" s="73">
        <v>56359.14</v>
      </c>
      <c r="AB927" s="143"/>
      <c r="AC927" s="102"/>
      <c r="AD927" s="101"/>
      <c r="AE927" s="101"/>
      <c r="AF927" s="99"/>
      <c r="AG927" s="99"/>
      <c r="AH927" s="117">
        <v>56321.64</v>
      </c>
      <c r="AI927" s="143"/>
      <c r="AJ927" s="99"/>
      <c r="AK927" s="99"/>
      <c r="AL927" s="99"/>
      <c r="AM927" s="99"/>
      <c r="AN927" s="102"/>
      <c r="AO927" s="122">
        <v>81626.31</v>
      </c>
      <c r="AP927" s="103"/>
      <c r="AQ927" s="99"/>
      <c r="AR927" s="99"/>
      <c r="AS927" s="99"/>
      <c r="AT927" s="99"/>
      <c r="AU927" s="99"/>
      <c r="AV927" s="122">
        <v>88399.6</v>
      </c>
      <c r="AW927" s="100"/>
      <c r="AX927" s="99"/>
      <c r="AY927" s="374">
        <v>9514000</v>
      </c>
      <c r="AZ927" s="710">
        <v>2.1000000000000001E-2</v>
      </c>
      <c r="BA927" s="72">
        <f t="shared" si="1439"/>
        <v>199794</v>
      </c>
      <c r="BB927" s="141"/>
      <c r="BC927" s="142">
        <v>199794</v>
      </c>
      <c r="BD927" s="143"/>
      <c r="BE927" s="168">
        <f t="shared" si="1440"/>
        <v>0</v>
      </c>
      <c r="BF927" s="151">
        <v>9514000</v>
      </c>
      <c r="BG927" s="56">
        <v>2.2259999999999999E-2</v>
      </c>
      <c r="BH927" s="168">
        <f t="shared" si="1441"/>
        <v>211781.63999999998</v>
      </c>
      <c r="BI927" s="56"/>
      <c r="BJ927" s="164">
        <v>211781.64</v>
      </c>
      <c r="BK927" s="165"/>
      <c r="BL927" s="166">
        <f t="shared" si="1442"/>
        <v>0</v>
      </c>
      <c r="BM927" s="151">
        <v>9514000</v>
      </c>
      <c r="BN927" s="693">
        <v>2.3730000000000001E-2</v>
      </c>
      <c r="BO927" s="168">
        <f t="shared" si="1443"/>
        <v>225767.22</v>
      </c>
      <c r="BP927" s="56"/>
      <c r="BQ927" s="164">
        <v>225767.22</v>
      </c>
      <c r="BR927" s="147"/>
      <c r="BS927" s="166">
        <f t="shared" si="1444"/>
        <v>0</v>
      </c>
      <c r="BT927" s="151">
        <v>9514000</v>
      </c>
      <c r="BU927" s="693">
        <v>2.4680000000000001E-2</v>
      </c>
      <c r="BV927" s="168">
        <f t="shared" si="1445"/>
        <v>234805.52000000002</v>
      </c>
      <c r="BW927" s="56"/>
      <c r="BX927" s="164">
        <v>234805.52</v>
      </c>
      <c r="BY927" s="147"/>
      <c r="BZ927" s="166">
        <f t="shared" si="1446"/>
        <v>0</v>
      </c>
      <c r="CA927" s="694">
        <v>9514000</v>
      </c>
      <c r="CB927" s="693">
        <v>2.5989999999999999E-2</v>
      </c>
      <c r="CC927" s="141">
        <f t="shared" si="1447"/>
        <v>247268.86</v>
      </c>
      <c r="CD927" s="700"/>
      <c r="CE927" s="164">
        <v>247268.86</v>
      </c>
      <c r="CF927" s="165">
        <v>247268.86</v>
      </c>
      <c r="CG927" s="72">
        <f t="shared" si="1448"/>
        <v>0</v>
      </c>
      <c r="CH927" s="351">
        <v>9990000</v>
      </c>
      <c r="CI927" s="693">
        <v>2.2259999999999999E-2</v>
      </c>
      <c r="CJ927" s="666">
        <f t="shared" si="1437"/>
        <v>222377.4</v>
      </c>
      <c r="CK927" s="72"/>
      <c r="CL927" s="164"/>
      <c r="CM927" s="167"/>
      <c r="CN927" s="666">
        <f t="shared" si="1438"/>
        <v>222377.4</v>
      </c>
      <c r="CO927" s="219"/>
      <c r="CP927" s="220">
        <f t="shared" si="1435"/>
        <v>222377.4</v>
      </c>
      <c r="CQ927" s="458"/>
      <c r="CR927" s="56"/>
    </row>
    <row r="928" spans="1:97" s="3" customFormat="1" ht="15" customHeight="1">
      <c r="A928" s="41" t="s">
        <v>2226</v>
      </c>
      <c r="B928" s="6" t="s">
        <v>2227</v>
      </c>
      <c r="C928" s="6" t="s">
        <v>2223</v>
      </c>
      <c r="D928" s="41" t="s">
        <v>2038</v>
      </c>
      <c r="E928" s="705">
        <v>314</v>
      </c>
      <c r="F928" s="671"/>
      <c r="G928" s="56" t="s">
        <v>66</v>
      </c>
      <c r="H928" s="191">
        <v>11100314013</v>
      </c>
      <c r="I928" s="676"/>
      <c r="J928" s="243"/>
      <c r="K928" s="357"/>
      <c r="L928" s="56"/>
      <c r="M928" s="244">
        <v>6159.6</v>
      </c>
      <c r="N928" s="147"/>
      <c r="O928" s="56"/>
      <c r="P928" s="56"/>
      <c r="Q928" s="56"/>
      <c r="R928" s="56"/>
      <c r="S928" s="56"/>
      <c r="T928" s="73">
        <v>12189</v>
      </c>
      <c r="U928" s="147"/>
      <c r="V928" s="78"/>
      <c r="W928" s="245"/>
      <c r="X928" s="245"/>
      <c r="Y928" s="247"/>
      <c r="Z928" s="99"/>
      <c r="AA928" s="80">
        <v>13277.77</v>
      </c>
      <c r="AB928" s="143"/>
      <c r="AC928" s="102"/>
      <c r="AD928" s="101"/>
      <c r="AE928" s="101"/>
      <c r="AF928" s="99"/>
      <c r="AG928" s="99"/>
      <c r="AH928" s="122">
        <v>13240.27</v>
      </c>
      <c r="AI928" s="143"/>
      <c r="AJ928" s="99"/>
      <c r="AK928" s="99"/>
      <c r="AL928" s="99"/>
      <c r="AM928" s="99"/>
      <c r="AN928" s="102"/>
      <c r="AO928" s="122">
        <v>19234.240000000002</v>
      </c>
      <c r="AP928" s="103"/>
      <c r="AQ928" s="99"/>
      <c r="AR928" s="99"/>
      <c r="AS928" s="99"/>
      <c r="AT928" s="99"/>
      <c r="AU928" s="99"/>
      <c r="AV928" s="122">
        <v>19952.16</v>
      </c>
      <c r="AW928" s="100"/>
      <c r="AX928" s="99">
        <v>51.5</v>
      </c>
      <c r="AY928" s="374">
        <v>1188500</v>
      </c>
      <c r="AZ928" s="710">
        <v>2.1000000000000001E-2</v>
      </c>
      <c r="BA928" s="72">
        <f t="shared" si="1439"/>
        <v>24958.5</v>
      </c>
      <c r="BB928" s="141"/>
      <c r="BC928" s="142">
        <v>18975.5</v>
      </c>
      <c r="BD928" s="143"/>
      <c r="BE928" s="168">
        <f t="shared" si="1440"/>
        <v>5983</v>
      </c>
      <c r="BF928" s="151">
        <v>1188500</v>
      </c>
      <c r="BG928" s="56">
        <v>2.2259999999999999E-2</v>
      </c>
      <c r="BH928" s="168">
        <f t="shared" si="1441"/>
        <v>26456.01</v>
      </c>
      <c r="BI928" s="56"/>
      <c r="BJ928" s="164">
        <v>32439.02</v>
      </c>
      <c r="BK928" s="165"/>
      <c r="BL928" s="166">
        <f t="shared" si="1442"/>
        <v>-5983.010000000002</v>
      </c>
      <c r="BM928" s="151">
        <v>1188500</v>
      </c>
      <c r="BN928" s="693">
        <v>2.3730000000000001E-2</v>
      </c>
      <c r="BO928" s="168">
        <f t="shared" si="1443"/>
        <v>28203.105</v>
      </c>
      <c r="BP928" s="56"/>
      <c r="BQ928" s="164">
        <v>28203.105</v>
      </c>
      <c r="BR928" s="147"/>
      <c r="BS928" s="166">
        <f t="shared" si="1444"/>
        <v>0</v>
      </c>
      <c r="BT928" s="151">
        <v>1188500</v>
      </c>
      <c r="BU928" s="693">
        <v>1.7930000000000001E-2</v>
      </c>
      <c r="BV928" s="168">
        <f t="shared" si="1445"/>
        <v>21309.805</v>
      </c>
      <c r="BW928" s="56">
        <f>BU928*15000</f>
        <v>268.95000000000005</v>
      </c>
      <c r="BX928" s="164">
        <v>21040.855</v>
      </c>
      <c r="BY928" s="147"/>
      <c r="BZ928" s="166">
        <f t="shared" si="1446"/>
        <v>0</v>
      </c>
      <c r="CA928" s="694">
        <v>1188500</v>
      </c>
      <c r="CB928" s="693">
        <v>1.8880000000000001E-2</v>
      </c>
      <c r="CC928" s="141">
        <f t="shared" si="1447"/>
        <v>22438.880000000001</v>
      </c>
      <c r="CD928" s="700">
        <v>283.2</v>
      </c>
      <c r="CE928" s="164">
        <v>22155.68</v>
      </c>
      <c r="CF928" s="165">
        <v>22155.68</v>
      </c>
      <c r="CG928" s="72">
        <f t="shared" si="1448"/>
        <v>0</v>
      </c>
      <c r="CH928" s="351">
        <v>1224000</v>
      </c>
      <c r="CI928" s="693">
        <v>1.617E-2</v>
      </c>
      <c r="CJ928" s="666">
        <f t="shared" si="1437"/>
        <v>19792.080000000002</v>
      </c>
      <c r="CK928" s="72">
        <f>CI928*15000</f>
        <v>242.55</v>
      </c>
      <c r="CL928" s="164"/>
      <c r="CM928" s="167"/>
      <c r="CN928" s="666">
        <f t="shared" si="1438"/>
        <v>19549.530000000002</v>
      </c>
      <c r="CO928" s="219"/>
      <c r="CP928" s="220">
        <f t="shared" si="1435"/>
        <v>19601.02</v>
      </c>
      <c r="CQ928" s="458"/>
      <c r="CR928" s="56"/>
      <c r="CS928" s="228"/>
    </row>
    <row r="929" spans="1:97" s="3" customFormat="1" ht="30" customHeight="1">
      <c r="A929" s="41" t="s">
        <v>2228</v>
      </c>
      <c r="B929" s="6" t="s">
        <v>2229</v>
      </c>
      <c r="C929" s="6" t="s">
        <v>2223</v>
      </c>
      <c r="D929" s="41" t="s">
        <v>2038</v>
      </c>
      <c r="E929" s="706">
        <v>530</v>
      </c>
      <c r="F929" s="707" t="s">
        <v>2230</v>
      </c>
      <c r="G929" s="6" t="s">
        <v>375</v>
      </c>
      <c r="H929" s="191">
        <v>11100642011</v>
      </c>
      <c r="I929" s="676"/>
      <c r="J929" s="243"/>
      <c r="K929" s="357"/>
      <c r="L929" s="56"/>
      <c r="M929" s="709">
        <v>24426</v>
      </c>
      <c r="N929" s="147"/>
      <c r="O929" s="56"/>
      <c r="P929" s="56"/>
      <c r="Q929" s="56"/>
      <c r="R929" s="56"/>
      <c r="S929" s="56"/>
      <c r="T929" s="73"/>
      <c r="U929" s="147"/>
      <c r="V929" s="78"/>
      <c r="W929" s="245"/>
      <c r="X929" s="245"/>
      <c r="Y929" s="247"/>
      <c r="Z929" s="99"/>
      <c r="AA929" s="80"/>
      <c r="AB929" s="143"/>
      <c r="AC929" s="102"/>
      <c r="AD929" s="101"/>
      <c r="AE929" s="101"/>
      <c r="AF929" s="99"/>
      <c r="AG929" s="99"/>
      <c r="AH929" s="122"/>
      <c r="AI929" s="143"/>
      <c r="AJ929" s="99"/>
      <c r="AK929" s="248"/>
      <c r="AL929" s="99"/>
      <c r="AM929" s="99"/>
      <c r="AN929" s="102"/>
      <c r="AO929" s="122"/>
      <c r="AP929" s="103"/>
      <c r="AQ929" s="99"/>
      <c r="AR929" s="99"/>
      <c r="AS929" s="102"/>
      <c r="AT929" s="99"/>
      <c r="AU929" s="99"/>
      <c r="AV929" s="122">
        <v>69625.440000000002</v>
      </c>
      <c r="AW929" s="100"/>
      <c r="AX929" s="99"/>
      <c r="AY929" s="374">
        <v>8630000</v>
      </c>
      <c r="AZ929" s="710">
        <v>2.1000000000000001E-2</v>
      </c>
      <c r="BA929" s="72">
        <f t="shared" si="1439"/>
        <v>181230</v>
      </c>
      <c r="BB929" s="141"/>
      <c r="BC929" s="142">
        <v>181230</v>
      </c>
      <c r="BD929" s="143"/>
      <c r="BE929" s="168">
        <f t="shared" si="1440"/>
        <v>0</v>
      </c>
      <c r="BF929" s="151">
        <v>8630000</v>
      </c>
      <c r="BG929" s="56">
        <v>2.2259999999999999E-2</v>
      </c>
      <c r="BH929" s="168">
        <f t="shared" si="1441"/>
        <v>192103.8</v>
      </c>
      <c r="BI929" s="56"/>
      <c r="BJ929" s="164">
        <v>192103.8</v>
      </c>
      <c r="BK929" s="165"/>
      <c r="BL929" s="166">
        <f t="shared" si="1442"/>
        <v>0</v>
      </c>
      <c r="BM929" s="151">
        <v>8630000</v>
      </c>
      <c r="BN929" s="693">
        <v>2.3730000000000001E-2</v>
      </c>
      <c r="BO929" s="168">
        <f t="shared" si="1443"/>
        <v>204789.90000000002</v>
      </c>
      <c r="BP929" s="56"/>
      <c r="BQ929" s="164">
        <v>204789.9</v>
      </c>
      <c r="BR929" s="147"/>
      <c r="BS929" s="166">
        <f t="shared" si="1444"/>
        <v>0</v>
      </c>
      <c r="BT929" s="151">
        <v>8630000</v>
      </c>
      <c r="BU929" s="693">
        <v>2.4680000000000001E-2</v>
      </c>
      <c r="BV929" s="168">
        <f t="shared" si="1445"/>
        <v>212988.4</v>
      </c>
      <c r="BW929" s="56"/>
      <c r="BX929" s="164">
        <v>212988.4</v>
      </c>
      <c r="BY929" s="147"/>
      <c r="BZ929" s="166">
        <f t="shared" si="1446"/>
        <v>0</v>
      </c>
      <c r="CA929" s="694">
        <v>8630000</v>
      </c>
      <c r="CB929" s="693">
        <v>2.5989999999999999E-2</v>
      </c>
      <c r="CC929" s="141">
        <f t="shared" si="1447"/>
        <v>224293.69999999998</v>
      </c>
      <c r="CD929" s="700"/>
      <c r="CE929" s="164">
        <v>224293.7</v>
      </c>
      <c r="CF929" s="165"/>
      <c r="CG929" s="72">
        <f t="shared" si="1448"/>
        <v>0</v>
      </c>
      <c r="CH929" s="351">
        <v>0</v>
      </c>
      <c r="CI929" s="693">
        <v>2.2259999999999999E-2</v>
      </c>
      <c r="CJ929" s="666">
        <f t="shared" si="1437"/>
        <v>0</v>
      </c>
      <c r="CK929" s="72"/>
      <c r="CL929" s="164"/>
      <c r="CM929" s="167"/>
      <c r="CN929" s="666">
        <f t="shared" si="1438"/>
        <v>0</v>
      </c>
      <c r="CO929" s="219"/>
      <c r="CP929" s="220">
        <f t="shared" si="1435"/>
        <v>0</v>
      </c>
      <c r="CQ929" s="458"/>
      <c r="CR929" s="56"/>
      <c r="CS929" s="228"/>
    </row>
    <row r="930" spans="1:97" s="3" customFormat="1" ht="30" customHeight="1">
      <c r="A930" s="41" t="s">
        <v>2231</v>
      </c>
      <c r="B930" s="6" t="s">
        <v>2232</v>
      </c>
      <c r="C930" s="6" t="s">
        <v>2233</v>
      </c>
      <c r="D930" s="41" t="s">
        <v>2038</v>
      </c>
      <c r="E930" s="706">
        <v>537</v>
      </c>
      <c r="F930" s="707"/>
      <c r="G930" s="6" t="s">
        <v>2232</v>
      </c>
      <c r="H930" s="191">
        <v>11500537013</v>
      </c>
      <c r="I930" s="676"/>
      <c r="J930" s="243"/>
      <c r="K930" s="357"/>
      <c r="L930" s="56"/>
      <c r="M930" s="709"/>
      <c r="N930" s="147"/>
      <c r="O930" s="56"/>
      <c r="P930" s="56"/>
      <c r="Q930" s="56"/>
      <c r="R930" s="56"/>
      <c r="S930" s="56"/>
      <c r="T930" s="73"/>
      <c r="U930" s="147"/>
      <c r="V930" s="78"/>
      <c r="W930" s="245"/>
      <c r="X930" s="245"/>
      <c r="Y930" s="247"/>
      <c r="Z930" s="99"/>
      <c r="AA930" s="80"/>
      <c r="AB930" s="143"/>
      <c r="AC930" s="102"/>
      <c r="AD930" s="101"/>
      <c r="AE930" s="101"/>
      <c r="AF930" s="99"/>
      <c r="AG930" s="99"/>
      <c r="AH930" s="122"/>
      <c r="AI930" s="143"/>
      <c r="AJ930" s="99"/>
      <c r="AK930" s="248"/>
      <c r="AL930" s="99"/>
      <c r="AM930" s="99"/>
      <c r="AN930" s="102"/>
      <c r="AO930" s="122"/>
      <c r="AP930" s="103"/>
      <c r="AQ930" s="99"/>
      <c r="AR930" s="99"/>
      <c r="AS930" s="102"/>
      <c r="AT930" s="99"/>
      <c r="AU930" s="99"/>
      <c r="AV930" s="122"/>
      <c r="AW930" s="100"/>
      <c r="AX930" s="99"/>
      <c r="AY930" s="374"/>
      <c r="AZ930" s="710"/>
      <c r="BA930" s="72"/>
      <c r="BB930" s="141"/>
      <c r="BC930" s="142"/>
      <c r="BD930" s="143"/>
      <c r="BE930" s="168"/>
      <c r="BF930" s="151"/>
      <c r="BG930" s="56"/>
      <c r="BH930" s="168"/>
      <c r="BI930" s="56"/>
      <c r="BJ930" s="164"/>
      <c r="BK930" s="165"/>
      <c r="BL930" s="166"/>
      <c r="BM930" s="151"/>
      <c r="BN930" s="693"/>
      <c r="BO930" s="168"/>
      <c r="BP930" s="56"/>
      <c r="BQ930" s="164"/>
      <c r="BR930" s="147"/>
      <c r="BS930" s="166"/>
      <c r="BT930" s="151"/>
      <c r="BU930" s="693"/>
      <c r="BV930" s="168"/>
      <c r="BW930" s="56"/>
      <c r="BX930" s="164"/>
      <c r="BY930" s="147"/>
      <c r="BZ930" s="166"/>
      <c r="CA930" s="694"/>
      <c r="CB930" s="693"/>
      <c r="CC930" s="141"/>
      <c r="CD930" s="700"/>
      <c r="CE930" s="164"/>
      <c r="CF930" s="165"/>
      <c r="CG930" s="72"/>
      <c r="CH930" s="351">
        <v>1132000</v>
      </c>
      <c r="CI930" s="701">
        <v>2.2259999999999999E-2</v>
      </c>
      <c r="CJ930" s="666">
        <f t="shared" si="1437"/>
        <v>25198.32</v>
      </c>
      <c r="CK930" s="72"/>
      <c r="CL930" s="164"/>
      <c r="CM930" s="167"/>
      <c r="CN930" s="666">
        <f t="shared" si="1438"/>
        <v>25198.32</v>
      </c>
      <c r="CO930" s="219"/>
      <c r="CP930" s="220">
        <f t="shared" si="1435"/>
        <v>25198.32</v>
      </c>
      <c r="CQ930" s="458"/>
      <c r="CR930" s="56"/>
      <c r="CS930" s="228"/>
    </row>
    <row r="931" spans="1:97" s="3" customFormat="1" ht="30" customHeight="1">
      <c r="A931" s="41" t="s">
        <v>2234</v>
      </c>
      <c r="B931" s="6" t="s">
        <v>2229</v>
      </c>
      <c r="C931" s="6" t="s">
        <v>2223</v>
      </c>
      <c r="D931" s="41" t="s">
        <v>2038</v>
      </c>
      <c r="E931" s="706">
        <v>551</v>
      </c>
      <c r="F931" s="707"/>
      <c r="G931" s="6" t="s">
        <v>375</v>
      </c>
      <c r="H931" s="191"/>
      <c r="I931" s="676"/>
      <c r="J931" s="243"/>
      <c r="K931" s="357"/>
      <c r="L931" s="56"/>
      <c r="M931" s="709"/>
      <c r="N931" s="147"/>
      <c r="O931" s="56"/>
      <c r="P931" s="56"/>
      <c r="Q931" s="56"/>
      <c r="R931" s="56"/>
      <c r="S931" s="56"/>
      <c r="T931" s="73"/>
      <c r="U931" s="147"/>
      <c r="V931" s="78"/>
      <c r="W931" s="245"/>
      <c r="X931" s="245"/>
      <c r="Y931" s="247"/>
      <c r="Z931" s="99"/>
      <c r="AA931" s="80"/>
      <c r="AB931" s="143"/>
      <c r="AC931" s="102"/>
      <c r="AD931" s="101"/>
      <c r="AE931" s="101"/>
      <c r="AF931" s="99"/>
      <c r="AG931" s="99"/>
      <c r="AH931" s="122"/>
      <c r="AI931" s="143"/>
      <c r="AJ931" s="99"/>
      <c r="AK931" s="248"/>
      <c r="AL931" s="99"/>
      <c r="AM931" s="99"/>
      <c r="AN931" s="102"/>
      <c r="AO931" s="122"/>
      <c r="AP931" s="103"/>
      <c r="AQ931" s="99"/>
      <c r="AR931" s="99"/>
      <c r="AS931" s="102"/>
      <c r="AT931" s="99"/>
      <c r="AU931" s="99"/>
      <c r="AV931" s="122"/>
      <c r="AW931" s="100"/>
      <c r="AX931" s="99"/>
      <c r="AY931" s="374"/>
      <c r="AZ931" s="710"/>
      <c r="BA931" s="72"/>
      <c r="BB931" s="141"/>
      <c r="BC931" s="142"/>
      <c r="BD931" s="143"/>
      <c r="BE931" s="168"/>
      <c r="BF931" s="151"/>
      <c r="BG931" s="56"/>
      <c r="BH931" s="168"/>
      <c r="BI931" s="56"/>
      <c r="BJ931" s="164"/>
      <c r="BK931" s="165"/>
      <c r="BL931" s="166"/>
      <c r="BM931" s="151"/>
      <c r="BN931" s="693"/>
      <c r="BO931" s="168"/>
      <c r="BP931" s="56"/>
      <c r="BQ931" s="164"/>
      <c r="BR931" s="147"/>
      <c r="BS931" s="166"/>
      <c r="BT931" s="151"/>
      <c r="BU931" s="693"/>
      <c r="BV931" s="168"/>
      <c r="BW931" s="56"/>
      <c r="BX931" s="164"/>
      <c r="BY931" s="147"/>
      <c r="BZ931" s="166"/>
      <c r="CA931" s="694"/>
      <c r="CB931" s="693"/>
      <c r="CC931" s="141"/>
      <c r="CD931" s="700"/>
      <c r="CE931" s="164"/>
      <c r="CF931" s="165"/>
      <c r="CG931" s="72"/>
      <c r="CH931" s="351">
        <v>0</v>
      </c>
      <c r="CI931" s="701">
        <v>2.2259999999999999E-2</v>
      </c>
      <c r="CJ931" s="666">
        <f t="shared" si="1437"/>
        <v>0</v>
      </c>
      <c r="CK931" s="72"/>
      <c r="CL931" s="164"/>
      <c r="CM931" s="167"/>
      <c r="CN931" s="666">
        <f t="shared" si="1438"/>
        <v>0</v>
      </c>
      <c r="CO931" s="219"/>
      <c r="CP931" s="220">
        <f t="shared" si="1435"/>
        <v>0</v>
      </c>
      <c r="CQ931" s="458"/>
      <c r="CR931" s="56"/>
      <c r="CS931" s="228"/>
    </row>
    <row r="932" spans="1:97" s="2" customFormat="1" ht="15" customHeight="1">
      <c r="A932" s="41" t="s">
        <v>2235</v>
      </c>
      <c r="B932" s="42" t="s">
        <v>2236</v>
      </c>
      <c r="C932" s="6" t="s">
        <v>2223</v>
      </c>
      <c r="D932" s="41" t="s">
        <v>2038</v>
      </c>
      <c r="E932" s="705">
        <v>563</v>
      </c>
      <c r="F932" s="671"/>
      <c r="G932" s="6" t="s">
        <v>98</v>
      </c>
      <c r="H932" s="191"/>
      <c r="I932" s="676"/>
      <c r="J932" s="243"/>
      <c r="K932" s="357"/>
      <c r="L932" s="6"/>
      <c r="M932" s="128"/>
      <c r="N932" s="77"/>
      <c r="O932" s="6"/>
      <c r="P932" s="6"/>
      <c r="Q932" s="6"/>
      <c r="R932" s="6"/>
      <c r="S932" s="6"/>
      <c r="T932" s="117"/>
      <c r="U932" s="77"/>
      <c r="V932" s="42"/>
      <c r="W932" s="267"/>
      <c r="X932" s="267"/>
      <c r="Y932" s="48"/>
      <c r="Z932" s="6"/>
      <c r="AA932" s="117"/>
      <c r="AB932" s="77"/>
      <c r="AC932" s="357"/>
      <c r="AD932" s="43"/>
      <c r="AE932" s="43"/>
      <c r="AF932" s="6"/>
      <c r="AG932" s="6"/>
      <c r="AH932" s="117"/>
      <c r="AI932" s="100"/>
      <c r="AJ932" s="99"/>
      <c r="AK932" s="6"/>
      <c r="AL932" s="6"/>
      <c r="AM932" s="6"/>
      <c r="AN932" s="6"/>
      <c r="AO932" s="122"/>
      <c r="AP932" s="77"/>
      <c r="AQ932" s="6"/>
      <c r="AR932" s="6"/>
      <c r="AS932" s="6"/>
      <c r="AT932" s="6"/>
      <c r="AU932" s="6"/>
      <c r="AV932" s="122"/>
      <c r="AW932" s="77"/>
      <c r="AX932" s="6"/>
      <c r="AY932" s="374"/>
      <c r="AZ932" s="710"/>
      <c r="BA932" s="72"/>
      <c r="BB932" s="141"/>
      <c r="BC932" s="142"/>
      <c r="BD932" s="77"/>
      <c r="BE932" s="72"/>
      <c r="BF932" s="711"/>
      <c r="BG932" s="6"/>
      <c r="BH932" s="72"/>
      <c r="BI932" s="6"/>
      <c r="BJ932" s="164"/>
      <c r="BK932" s="167"/>
      <c r="BL932" s="75"/>
      <c r="BM932" s="712"/>
      <c r="BN932" s="693"/>
      <c r="BO932" s="72"/>
      <c r="BP932" s="6"/>
      <c r="BQ932" s="164"/>
      <c r="BR932" s="77"/>
      <c r="BS932" s="75"/>
      <c r="BT932" s="712"/>
      <c r="BU932" s="693"/>
      <c r="BV932" s="72"/>
      <c r="BW932" s="6"/>
      <c r="BX932" s="164"/>
      <c r="BY932" s="77"/>
      <c r="BZ932" s="75"/>
      <c r="CA932" s="694"/>
      <c r="CB932" s="693"/>
      <c r="CC932" s="141"/>
      <c r="CD932" s="6"/>
      <c r="CE932" s="164"/>
      <c r="CF932" s="167"/>
      <c r="CG932" s="72"/>
      <c r="CH932" s="351">
        <v>0</v>
      </c>
      <c r="CI932" s="699"/>
      <c r="CJ932" s="666">
        <f t="shared" si="1437"/>
        <v>0</v>
      </c>
      <c r="CK932" s="72"/>
      <c r="CL932" s="164"/>
      <c r="CM932" s="167"/>
      <c r="CN932" s="666">
        <f t="shared" si="1438"/>
        <v>0</v>
      </c>
      <c r="CO932" s="219"/>
      <c r="CP932" s="220">
        <f t="shared" si="1435"/>
        <v>0</v>
      </c>
      <c r="CQ932" s="357"/>
      <c r="CR932" s="6"/>
      <c r="CS932" s="358" t="s">
        <v>42</v>
      </c>
    </row>
    <row r="933" spans="1:97" s="3" customFormat="1" ht="30" customHeight="1">
      <c r="A933" s="41" t="s">
        <v>2237</v>
      </c>
      <c r="B933" s="6" t="s">
        <v>2229</v>
      </c>
      <c r="C933" s="6" t="s">
        <v>2223</v>
      </c>
      <c r="D933" s="41" t="s">
        <v>2038</v>
      </c>
      <c r="E933" s="706">
        <v>642</v>
      </c>
      <c r="F933" s="707"/>
      <c r="G933" s="6" t="s">
        <v>375</v>
      </c>
      <c r="H933" s="191">
        <v>11100642011</v>
      </c>
      <c r="I933" s="676"/>
      <c r="J933" s="243"/>
      <c r="K933" s="357"/>
      <c r="L933" s="56"/>
      <c r="M933" s="709"/>
      <c r="N933" s="147"/>
      <c r="O933" s="56"/>
      <c r="P933" s="56"/>
      <c r="Q933" s="56"/>
      <c r="R933" s="56"/>
      <c r="S933" s="56"/>
      <c r="T933" s="73"/>
      <c r="U933" s="147"/>
      <c r="V933" s="78"/>
      <c r="W933" s="245"/>
      <c r="X933" s="245"/>
      <c r="Y933" s="247"/>
      <c r="Z933" s="99"/>
      <c r="AA933" s="80"/>
      <c r="AB933" s="143"/>
      <c r="AC933" s="102"/>
      <c r="AD933" s="101"/>
      <c r="AE933" s="101"/>
      <c r="AF933" s="99"/>
      <c r="AG933" s="99"/>
      <c r="AH933" s="122"/>
      <c r="AI933" s="143"/>
      <c r="AJ933" s="99"/>
      <c r="AK933" s="248"/>
      <c r="AL933" s="99"/>
      <c r="AM933" s="99"/>
      <c r="AN933" s="102"/>
      <c r="AO933" s="122"/>
      <c r="AP933" s="103"/>
      <c r="AQ933" s="99"/>
      <c r="AR933" s="99"/>
      <c r="AS933" s="102"/>
      <c r="AT933" s="99"/>
      <c r="AU933" s="99"/>
      <c r="AV933" s="122"/>
      <c r="AW933" s="100"/>
      <c r="AX933" s="99"/>
      <c r="AY933" s="374"/>
      <c r="AZ933" s="710"/>
      <c r="BA933" s="72"/>
      <c r="BB933" s="141"/>
      <c r="BC933" s="142"/>
      <c r="BD933" s="143"/>
      <c r="BE933" s="168"/>
      <c r="BF933" s="151"/>
      <c r="BG933" s="56"/>
      <c r="BH933" s="168"/>
      <c r="BI933" s="56"/>
      <c r="BJ933" s="164"/>
      <c r="BK933" s="165"/>
      <c r="BL933" s="166"/>
      <c r="BM933" s="151"/>
      <c r="BN933" s="693"/>
      <c r="BO933" s="168"/>
      <c r="BP933" s="56"/>
      <c r="BQ933" s="164"/>
      <c r="BR933" s="147"/>
      <c r="BS933" s="166"/>
      <c r="BT933" s="151"/>
      <c r="BU933" s="693"/>
      <c r="BV933" s="168"/>
      <c r="BW933" s="56"/>
      <c r="BX933" s="164"/>
      <c r="BY933" s="147"/>
      <c r="BZ933" s="166"/>
      <c r="CA933" s="694"/>
      <c r="CB933" s="693"/>
      <c r="CC933" s="141"/>
      <c r="CD933" s="700"/>
      <c r="CE933" s="164"/>
      <c r="CF933" s="165"/>
      <c r="CG933" s="72"/>
      <c r="CH933" s="351">
        <v>9062000</v>
      </c>
      <c r="CI933" s="701">
        <v>2.2259999999999999E-2</v>
      </c>
      <c r="CJ933" s="666">
        <f t="shared" si="1437"/>
        <v>201720.12</v>
      </c>
      <c r="CK933" s="72"/>
      <c r="CL933" s="164"/>
      <c r="CM933" s="167"/>
      <c r="CN933" s="666">
        <f t="shared" si="1438"/>
        <v>201720.12</v>
      </c>
      <c r="CO933" s="219"/>
      <c r="CP933" s="220">
        <f t="shared" si="1435"/>
        <v>201720.12</v>
      </c>
      <c r="CQ933" s="458"/>
      <c r="CR933" s="56"/>
      <c r="CS933" s="228"/>
    </row>
    <row r="934" spans="1:97" s="3" customFormat="1" ht="15" customHeight="1">
      <c r="A934" s="41" t="s">
        <v>2238</v>
      </c>
      <c r="B934" s="42" t="s">
        <v>2239</v>
      </c>
      <c r="C934" s="6" t="s">
        <v>2223</v>
      </c>
      <c r="D934" s="41" t="s">
        <v>2038</v>
      </c>
      <c r="E934" s="705">
        <v>653</v>
      </c>
      <c r="F934" s="671"/>
      <c r="G934" s="6" t="s">
        <v>45</v>
      </c>
      <c r="H934" s="191">
        <v>11100653017</v>
      </c>
      <c r="I934" s="676"/>
      <c r="J934" s="243"/>
      <c r="K934" s="357"/>
      <c r="L934" s="56"/>
      <c r="M934" s="244">
        <v>72651.240000000005</v>
      </c>
      <c r="N934" s="147"/>
      <c r="O934" s="56"/>
      <c r="P934" s="56"/>
      <c r="Q934" s="56"/>
      <c r="R934" s="56"/>
      <c r="S934" s="56"/>
      <c r="T934" s="73">
        <v>76773</v>
      </c>
      <c r="U934" s="147"/>
      <c r="V934" s="78"/>
      <c r="W934" s="245"/>
      <c r="X934" s="245"/>
      <c r="Y934" s="247"/>
      <c r="Z934" s="99"/>
      <c r="AA934" s="80">
        <v>83648.5</v>
      </c>
      <c r="AB934" s="143"/>
      <c r="AC934" s="102"/>
      <c r="AD934" s="101"/>
      <c r="AE934" s="101"/>
      <c r="AF934" s="99"/>
      <c r="AG934" s="99"/>
      <c r="AH934" s="122">
        <v>83611</v>
      </c>
      <c r="AI934" s="143"/>
      <c r="AJ934" s="99"/>
      <c r="AK934" s="248"/>
      <c r="AL934" s="99"/>
      <c r="AM934" s="99"/>
      <c r="AN934" s="102"/>
      <c r="AO934" s="122">
        <v>121147.79</v>
      </c>
      <c r="AP934" s="103"/>
      <c r="AQ934" s="99"/>
      <c r="AR934" s="99"/>
      <c r="AS934" s="102"/>
      <c r="AT934" s="99"/>
      <c r="AU934" s="99"/>
      <c r="AV934" s="122">
        <v>131076.79</v>
      </c>
      <c r="AW934" s="100"/>
      <c r="AX934" s="99"/>
      <c r="AY934" s="374">
        <v>13916500</v>
      </c>
      <c r="AZ934" s="710">
        <v>2.1000000000000001E-2</v>
      </c>
      <c r="BA934" s="72">
        <f t="shared" ref="BA934:BA937" si="1449">AY934*AZ934</f>
        <v>292246.5</v>
      </c>
      <c r="BB934" s="141"/>
      <c r="BC934" s="142">
        <v>292246.5</v>
      </c>
      <c r="BD934" s="143"/>
      <c r="BE934" s="168">
        <f t="shared" ref="BE934:BE937" si="1450">BA934-BB934-BC934</f>
        <v>0</v>
      </c>
      <c r="BF934" s="151">
        <v>13916500</v>
      </c>
      <c r="BG934" s="56">
        <v>2.2259999999999999E-2</v>
      </c>
      <c r="BH934" s="168">
        <f t="shared" ref="BH934:BH937" si="1451">BF934*BG934</f>
        <v>309781.28999999998</v>
      </c>
      <c r="BI934" s="56"/>
      <c r="BJ934" s="164">
        <v>309781.28999999998</v>
      </c>
      <c r="BK934" s="165"/>
      <c r="BL934" s="166">
        <f t="shared" ref="BL934:BL937" si="1452">BH934-BI934-BJ934</f>
        <v>0</v>
      </c>
      <c r="BM934" s="151">
        <v>13916500</v>
      </c>
      <c r="BN934" s="693">
        <v>2.3730000000000001E-2</v>
      </c>
      <c r="BO934" s="168">
        <f t="shared" ref="BO934:BO937" si="1453">BM934*BN934</f>
        <v>330238.54500000004</v>
      </c>
      <c r="BP934" s="56"/>
      <c r="BQ934" s="164">
        <v>330238.54499999998</v>
      </c>
      <c r="BR934" s="147"/>
      <c r="BS934" s="166">
        <f t="shared" ref="BS934:BS937" si="1454">BO934-BP934-BQ934</f>
        <v>0</v>
      </c>
      <c r="BT934" s="151">
        <v>13916500</v>
      </c>
      <c r="BU934" s="693">
        <v>2.4680000000000001E-2</v>
      </c>
      <c r="BV934" s="168">
        <f t="shared" ref="BV934:BV937" si="1455">BT934*BU934</f>
        <v>343459.22000000003</v>
      </c>
      <c r="BW934" s="56"/>
      <c r="BX934" s="164">
        <v>343459.22</v>
      </c>
      <c r="BY934" s="147"/>
      <c r="BZ934" s="166">
        <f t="shared" ref="BZ934:BZ937" si="1456">BV934-BW934-BX934</f>
        <v>0</v>
      </c>
      <c r="CA934" s="694">
        <v>13916500</v>
      </c>
      <c r="CB934" s="693">
        <v>2.5989999999999999E-2</v>
      </c>
      <c r="CC934" s="141">
        <f t="shared" ref="CC934:CC937" si="1457">CA934*CB934</f>
        <v>361689.83499999996</v>
      </c>
      <c r="CD934" s="700"/>
      <c r="CE934" s="164">
        <v>361689.83500000002</v>
      </c>
      <c r="CF934" s="165">
        <v>361689.84</v>
      </c>
      <c r="CG934" s="72">
        <f t="shared" ref="CG934:CG937" si="1458">CC934-CD934-CE934</f>
        <v>0</v>
      </c>
      <c r="CH934" s="351">
        <v>14612000</v>
      </c>
      <c r="CI934" s="693">
        <v>2.2259999999999999E-2</v>
      </c>
      <c r="CJ934" s="666">
        <f t="shared" si="1437"/>
        <v>325263.12</v>
      </c>
      <c r="CK934" s="72"/>
      <c r="CL934" s="164"/>
      <c r="CM934" s="167"/>
      <c r="CN934" s="666">
        <f t="shared" si="1438"/>
        <v>325263.12</v>
      </c>
      <c r="CO934" s="219"/>
      <c r="CP934" s="220">
        <f t="shared" si="1435"/>
        <v>325263.12</v>
      </c>
      <c r="CQ934" s="458"/>
      <c r="CR934" s="56"/>
    </row>
    <row r="935" spans="1:97" s="3" customFormat="1" ht="30" customHeight="1">
      <c r="A935" s="41" t="s">
        <v>2240</v>
      </c>
      <c r="B935" s="42" t="s">
        <v>2241</v>
      </c>
      <c r="C935" s="6" t="s">
        <v>2233</v>
      </c>
      <c r="D935" s="41" t="s">
        <v>2038</v>
      </c>
      <c r="E935" s="705">
        <v>657</v>
      </c>
      <c r="F935" s="708"/>
      <c r="G935" s="41" t="s">
        <v>41</v>
      </c>
      <c r="H935" s="191">
        <v>11600657013</v>
      </c>
      <c r="I935" s="676"/>
      <c r="J935" s="243"/>
      <c r="K935" s="357"/>
      <c r="L935" s="56"/>
      <c r="M935" s="244">
        <v>46344</v>
      </c>
      <c r="N935" s="147"/>
      <c r="O935" s="56"/>
      <c r="P935" s="56"/>
      <c r="Q935" s="56"/>
      <c r="R935" s="56"/>
      <c r="S935" s="56"/>
      <c r="T935" s="73">
        <v>47995.26</v>
      </c>
      <c r="U935" s="147"/>
      <c r="V935" s="78"/>
      <c r="W935" s="245"/>
      <c r="X935" s="245"/>
      <c r="Y935" s="247"/>
      <c r="Z935" s="99"/>
      <c r="AA935" s="80">
        <v>34815.550000000003</v>
      </c>
      <c r="AB935" s="143"/>
      <c r="AC935" s="102"/>
      <c r="AD935" s="101"/>
      <c r="AE935" s="101"/>
      <c r="AF935" s="99"/>
      <c r="AG935" s="99"/>
      <c r="AH935" s="122">
        <v>52254.78</v>
      </c>
      <c r="AI935" s="143"/>
      <c r="AJ935" s="99"/>
      <c r="AK935" s="248"/>
      <c r="AL935" s="99"/>
      <c r="AM935" s="99"/>
      <c r="AN935" s="102"/>
      <c r="AO935" s="122">
        <v>75736.52</v>
      </c>
      <c r="AP935" s="103"/>
      <c r="AQ935" s="99"/>
      <c r="AR935" s="99"/>
      <c r="AS935" s="102"/>
      <c r="AT935" s="99"/>
      <c r="AU935" s="99"/>
      <c r="AV935" s="122">
        <v>82039.520000000004</v>
      </c>
      <c r="AW935" s="100"/>
      <c r="AX935" s="99"/>
      <c r="AY935" s="374">
        <v>2983000</v>
      </c>
      <c r="AZ935" s="710">
        <v>2.1000000000000001E-2</v>
      </c>
      <c r="BA935" s="72">
        <f t="shared" si="1449"/>
        <v>62643.000000000007</v>
      </c>
      <c r="BB935" s="141"/>
      <c r="BC935" s="142">
        <v>62643</v>
      </c>
      <c r="BD935" s="143"/>
      <c r="BE935" s="168">
        <f t="shared" si="1450"/>
        <v>0</v>
      </c>
      <c r="BF935" s="151">
        <v>2983000</v>
      </c>
      <c r="BG935" s="56">
        <v>2.2259999999999999E-2</v>
      </c>
      <c r="BH935" s="168">
        <f t="shared" si="1451"/>
        <v>66401.58</v>
      </c>
      <c r="BI935" s="56"/>
      <c r="BJ935" s="164">
        <v>98657.86</v>
      </c>
      <c r="BK935" s="165"/>
      <c r="BL935" s="166">
        <f t="shared" si="1452"/>
        <v>-32256.28</v>
      </c>
      <c r="BM935" s="151">
        <v>2983000</v>
      </c>
      <c r="BN935" s="693">
        <v>2.3730000000000001E-2</v>
      </c>
      <c r="BO935" s="168">
        <f t="shared" si="1453"/>
        <v>70786.59</v>
      </c>
      <c r="BP935" s="56"/>
      <c r="BQ935" s="164">
        <v>70786.59</v>
      </c>
      <c r="BR935" s="147"/>
      <c r="BS935" s="166">
        <f t="shared" si="1454"/>
        <v>0</v>
      </c>
      <c r="BT935" s="151">
        <v>2983000</v>
      </c>
      <c r="BU935" s="693">
        <v>2.4680000000000001E-2</v>
      </c>
      <c r="BV935" s="168">
        <f t="shared" si="1455"/>
        <v>73620.44</v>
      </c>
      <c r="BW935" s="56"/>
      <c r="BX935" s="164">
        <v>73620.44</v>
      </c>
      <c r="BY935" s="147"/>
      <c r="BZ935" s="166">
        <f t="shared" si="1456"/>
        <v>0</v>
      </c>
      <c r="CA935" s="694">
        <v>2983000</v>
      </c>
      <c r="CB935" s="693">
        <v>2.5989999999999999E-2</v>
      </c>
      <c r="CC935" s="141">
        <f t="shared" si="1457"/>
        <v>77528.17</v>
      </c>
      <c r="CD935" s="700"/>
      <c r="CE935" s="164">
        <v>77528.17</v>
      </c>
      <c r="CF935" s="165">
        <v>77528.17</v>
      </c>
      <c r="CG935" s="72">
        <f t="shared" si="1458"/>
        <v>0</v>
      </c>
      <c r="CH935" s="351">
        <v>3102500</v>
      </c>
      <c r="CI935" s="693">
        <v>2.2259999999999999E-2</v>
      </c>
      <c r="CJ935" s="666">
        <f t="shared" si="1437"/>
        <v>69061.649999999994</v>
      </c>
      <c r="CK935" s="72"/>
      <c r="CL935" s="164"/>
      <c r="CM935" s="167"/>
      <c r="CN935" s="666">
        <f t="shared" si="1438"/>
        <v>69061.649999999994</v>
      </c>
      <c r="CO935" s="219"/>
      <c r="CP935" s="220">
        <f t="shared" si="1435"/>
        <v>36805.369999999995</v>
      </c>
      <c r="CQ935" s="458"/>
      <c r="CR935" s="56"/>
      <c r="CS935" s="228"/>
    </row>
    <row r="936" spans="1:97" s="3" customFormat="1" ht="30" customHeight="1">
      <c r="A936" s="41" t="s">
        <v>2242</v>
      </c>
      <c r="B936" s="42" t="s">
        <v>2241</v>
      </c>
      <c r="C936" s="6" t="s">
        <v>2233</v>
      </c>
      <c r="D936" s="41" t="s">
        <v>2038</v>
      </c>
      <c r="E936" s="705">
        <v>658</v>
      </c>
      <c r="F936" s="56"/>
      <c r="G936" s="41" t="s">
        <v>41</v>
      </c>
      <c r="H936" s="191">
        <v>26000658013</v>
      </c>
      <c r="I936" s="676"/>
      <c r="J936" s="243"/>
      <c r="K936" s="357"/>
      <c r="L936" s="56"/>
      <c r="M936" s="244"/>
      <c r="N936" s="147"/>
      <c r="O936" s="56"/>
      <c r="P936" s="56"/>
      <c r="Q936" s="56"/>
      <c r="R936" s="56"/>
      <c r="S936" s="56"/>
      <c r="T936" s="73"/>
      <c r="U936" s="147"/>
      <c r="V936" s="78"/>
      <c r="W936" s="245"/>
      <c r="X936" s="245"/>
      <c r="Y936" s="247"/>
      <c r="Z936" s="99"/>
      <c r="AA936" s="80"/>
      <c r="AB936" s="143"/>
      <c r="AC936" s="102"/>
      <c r="AD936" s="101"/>
      <c r="AE936" s="101"/>
      <c r="AF936" s="99"/>
      <c r="AG936" s="99"/>
      <c r="AH936" s="122"/>
      <c r="AI936" s="143"/>
      <c r="AJ936" s="99"/>
      <c r="AK936" s="248"/>
      <c r="AL936" s="99"/>
      <c r="AM936" s="99"/>
      <c r="AN936" s="102"/>
      <c r="AO936" s="122"/>
      <c r="AP936" s="103"/>
      <c r="AQ936" s="99"/>
      <c r="AR936" s="99"/>
      <c r="AS936" s="102"/>
      <c r="AT936" s="99"/>
      <c r="AU936" s="99"/>
      <c r="AV936" s="122"/>
      <c r="AW936" s="100"/>
      <c r="AX936" s="99"/>
      <c r="AY936" s="374">
        <v>0</v>
      </c>
      <c r="AZ936" s="710">
        <v>2.1000000000000001E-2</v>
      </c>
      <c r="BA936" s="72">
        <f t="shared" si="1449"/>
        <v>0</v>
      </c>
      <c r="BB936" s="141"/>
      <c r="BC936" s="142">
        <v>1528.0650000000001</v>
      </c>
      <c r="BD936" s="143"/>
      <c r="BE936" s="168">
        <f t="shared" si="1450"/>
        <v>-1528.0650000000001</v>
      </c>
      <c r="BF936" s="168">
        <v>0</v>
      </c>
      <c r="BG936" s="56">
        <v>2.2259999999999999E-2</v>
      </c>
      <c r="BH936" s="168">
        <f t="shared" si="1451"/>
        <v>0</v>
      </c>
      <c r="BI936" s="56"/>
      <c r="BJ936" s="164"/>
      <c r="BK936" s="165"/>
      <c r="BL936" s="166">
        <f t="shared" si="1452"/>
        <v>0</v>
      </c>
      <c r="BM936" s="168">
        <v>0</v>
      </c>
      <c r="BN936" s="693">
        <v>2.3730000000000001E-2</v>
      </c>
      <c r="BO936" s="168">
        <f t="shared" si="1453"/>
        <v>0</v>
      </c>
      <c r="BP936" s="56"/>
      <c r="BQ936" s="164"/>
      <c r="BR936" s="147"/>
      <c r="BS936" s="166">
        <f t="shared" si="1454"/>
        <v>0</v>
      </c>
      <c r="BT936" s="168">
        <v>0</v>
      </c>
      <c r="BU936" s="693">
        <v>2.4680000000000001E-2</v>
      </c>
      <c r="BV936" s="168">
        <f t="shared" si="1455"/>
        <v>0</v>
      </c>
      <c r="BW936" s="56"/>
      <c r="BX936" s="253"/>
      <c r="BY936" s="147"/>
      <c r="BZ936" s="166">
        <f t="shared" si="1456"/>
        <v>0</v>
      </c>
      <c r="CA936" s="713">
        <v>0</v>
      </c>
      <c r="CB936" s="693">
        <v>2.5989999999999999E-2</v>
      </c>
      <c r="CC936" s="141">
        <v>0</v>
      </c>
      <c r="CD936" s="700"/>
      <c r="CE936" s="164"/>
      <c r="CF936" s="165"/>
      <c r="CG936" s="72"/>
      <c r="CH936" s="351">
        <v>0</v>
      </c>
      <c r="CI936" s="693">
        <v>2.2259999999999999E-2</v>
      </c>
      <c r="CJ936" s="666">
        <f t="shared" si="1437"/>
        <v>0</v>
      </c>
      <c r="CK936" s="72"/>
      <c r="CL936" s="164"/>
      <c r="CM936" s="167"/>
      <c r="CN936" s="666">
        <f t="shared" si="1438"/>
        <v>0</v>
      </c>
      <c r="CO936" s="219"/>
      <c r="CP936" s="220">
        <f t="shared" ref="CP936:CP966" si="1459">O936+V936+AC936+AJ936+AQ936+AX936+BE936+BL936+BS936+BZ936+CG936+CN936</f>
        <v>-1528.0650000000001</v>
      </c>
      <c r="CQ936" s="458"/>
      <c r="CR936" s="56"/>
      <c r="CS936" s="228"/>
    </row>
    <row r="937" spans="1:97" s="3" customFormat="1" ht="15" customHeight="1">
      <c r="A937" s="41" t="s">
        <v>2243</v>
      </c>
      <c r="B937" s="42" t="s">
        <v>2239</v>
      </c>
      <c r="C937" s="6" t="s">
        <v>2233</v>
      </c>
      <c r="D937" s="41" t="s">
        <v>2038</v>
      </c>
      <c r="E937" s="705">
        <v>737</v>
      </c>
      <c r="F937" s="56"/>
      <c r="G937" s="41" t="s">
        <v>41</v>
      </c>
      <c r="H937" s="191">
        <v>11600737012</v>
      </c>
      <c r="I937" s="676"/>
      <c r="J937" s="243"/>
      <c r="K937" s="357"/>
      <c r="L937" s="56"/>
      <c r="M937" s="244"/>
      <c r="N937" s="147"/>
      <c r="O937" s="56"/>
      <c r="P937" s="56"/>
      <c r="Q937" s="56"/>
      <c r="R937" s="56"/>
      <c r="S937" s="56"/>
      <c r="T937" s="73"/>
      <c r="U937" s="147"/>
      <c r="V937" s="78"/>
      <c r="W937" s="245"/>
      <c r="X937" s="245"/>
      <c r="Y937" s="247"/>
      <c r="Z937" s="99"/>
      <c r="AA937" s="80"/>
      <c r="AB937" s="143"/>
      <c r="AC937" s="102"/>
      <c r="AD937" s="101"/>
      <c r="AE937" s="101"/>
      <c r="AF937" s="99"/>
      <c r="AG937" s="99"/>
      <c r="AH937" s="122"/>
      <c r="AI937" s="143"/>
      <c r="AJ937" s="99"/>
      <c r="AK937" s="248"/>
      <c r="AL937" s="99"/>
      <c r="AM937" s="99"/>
      <c r="AN937" s="102"/>
      <c r="AO937" s="122"/>
      <c r="AP937" s="103"/>
      <c r="AQ937" s="99"/>
      <c r="AR937" s="99"/>
      <c r="AS937" s="102"/>
      <c r="AT937" s="99"/>
      <c r="AU937" s="99"/>
      <c r="AV937" s="122"/>
      <c r="AW937" s="100"/>
      <c r="AX937" s="99"/>
      <c r="AY937" s="374">
        <v>0</v>
      </c>
      <c r="AZ937" s="710">
        <v>2.1000000000000001E-2</v>
      </c>
      <c r="BA937" s="72">
        <f t="shared" si="1449"/>
        <v>0</v>
      </c>
      <c r="BB937" s="141"/>
      <c r="BC937" s="142"/>
      <c r="BD937" s="143"/>
      <c r="BE937" s="168">
        <f t="shared" si="1450"/>
        <v>0</v>
      </c>
      <c r="BF937" s="168">
        <v>0</v>
      </c>
      <c r="BG937" s="56">
        <v>2.2259999999999999E-2</v>
      </c>
      <c r="BH937" s="168">
        <f t="shared" si="1451"/>
        <v>0</v>
      </c>
      <c r="BI937" s="56"/>
      <c r="BJ937" s="164"/>
      <c r="BK937" s="165"/>
      <c r="BL937" s="166">
        <f t="shared" si="1452"/>
        <v>0</v>
      </c>
      <c r="BM937" s="168">
        <v>0</v>
      </c>
      <c r="BN937" s="693">
        <v>2.3730000000000001E-2</v>
      </c>
      <c r="BO937" s="168">
        <f t="shared" si="1453"/>
        <v>0</v>
      </c>
      <c r="BP937" s="56"/>
      <c r="BQ937" s="164"/>
      <c r="BR937" s="147"/>
      <c r="BS937" s="166">
        <f t="shared" si="1454"/>
        <v>0</v>
      </c>
      <c r="BT937" s="168">
        <v>0</v>
      </c>
      <c r="BU937" s="693">
        <v>2.4680000000000001E-2</v>
      </c>
      <c r="BV937" s="168">
        <f t="shared" si="1455"/>
        <v>0</v>
      </c>
      <c r="BW937" s="56"/>
      <c r="BX937" s="253"/>
      <c r="BY937" s="147"/>
      <c r="BZ937" s="166">
        <f t="shared" si="1456"/>
        <v>0</v>
      </c>
      <c r="CA937" s="168">
        <v>0</v>
      </c>
      <c r="CB937" s="693">
        <v>2.5989999999999999E-2</v>
      </c>
      <c r="CC937" s="141">
        <f t="shared" si="1457"/>
        <v>0</v>
      </c>
      <c r="CD937" s="56"/>
      <c r="CE937" s="164"/>
      <c r="CF937" s="165"/>
      <c r="CG937" s="72">
        <f t="shared" si="1458"/>
        <v>0</v>
      </c>
      <c r="CH937" s="351">
        <v>0</v>
      </c>
      <c r="CI937" s="693">
        <v>2.2259999999999999E-2</v>
      </c>
      <c r="CJ937" s="666">
        <f t="shared" si="1437"/>
        <v>0</v>
      </c>
      <c r="CK937" s="72"/>
      <c r="CL937" s="164"/>
      <c r="CM937" s="167"/>
      <c r="CN937" s="666">
        <f t="shared" si="1438"/>
        <v>0</v>
      </c>
      <c r="CO937" s="219"/>
      <c r="CP937" s="220">
        <f t="shared" si="1459"/>
        <v>0</v>
      </c>
      <c r="CQ937" s="458"/>
      <c r="CR937" s="56"/>
      <c r="CS937" s="228"/>
    </row>
    <row r="938" spans="1:97" s="3" customFormat="1" ht="15" customHeight="1">
      <c r="A938" s="41" t="s">
        <v>2244</v>
      </c>
      <c r="B938" s="42" t="s">
        <v>1064</v>
      </c>
      <c r="C938" s="6" t="s">
        <v>2223</v>
      </c>
      <c r="D938" s="41" t="s">
        <v>2038</v>
      </c>
      <c r="E938" s="705">
        <v>710</v>
      </c>
      <c r="F938" s="56"/>
      <c r="G938" s="41" t="s">
        <v>1066</v>
      </c>
      <c r="H938" s="191">
        <v>11100710015</v>
      </c>
      <c r="I938" s="676"/>
      <c r="J938" s="243"/>
      <c r="K938" s="357"/>
      <c r="L938" s="56"/>
      <c r="M938" s="244"/>
      <c r="N938" s="147"/>
      <c r="O938" s="56"/>
      <c r="P938" s="56"/>
      <c r="Q938" s="56"/>
      <c r="R938" s="56"/>
      <c r="S938" s="56"/>
      <c r="T938" s="73"/>
      <c r="U938" s="147"/>
      <c r="V938" s="78"/>
      <c r="W938" s="245"/>
      <c r="X938" s="245"/>
      <c r="Y938" s="247"/>
      <c r="Z938" s="99"/>
      <c r="AA938" s="80"/>
      <c r="AB938" s="143"/>
      <c r="AC938" s="102"/>
      <c r="AD938" s="101"/>
      <c r="AE938" s="101"/>
      <c r="AF938" s="99"/>
      <c r="AG938" s="99"/>
      <c r="AH938" s="122"/>
      <c r="AI938" s="143"/>
      <c r="AJ938" s="99"/>
      <c r="AK938" s="248"/>
      <c r="AL938" s="99"/>
      <c r="AM938" s="99"/>
      <c r="AN938" s="102"/>
      <c r="AO938" s="122"/>
      <c r="AP938" s="103"/>
      <c r="AQ938" s="99"/>
      <c r="AR938" s="99"/>
      <c r="AS938" s="102"/>
      <c r="AT938" s="99"/>
      <c r="AU938" s="99"/>
      <c r="AV938" s="122"/>
      <c r="AW938" s="100"/>
      <c r="AX938" s="99"/>
      <c r="AY938" s="374"/>
      <c r="AZ938" s="710"/>
      <c r="BA938" s="72"/>
      <c r="BB938" s="141"/>
      <c r="BC938" s="142"/>
      <c r="BD938" s="143"/>
      <c r="BE938" s="168"/>
      <c r="BF938" s="168"/>
      <c r="BG938" s="56"/>
      <c r="BH938" s="168"/>
      <c r="BI938" s="56"/>
      <c r="BJ938" s="164"/>
      <c r="BK938" s="165"/>
      <c r="BL938" s="166"/>
      <c r="BM938" s="168"/>
      <c r="BN938" s="693"/>
      <c r="BO938" s="168"/>
      <c r="BP938" s="56"/>
      <c r="BQ938" s="164"/>
      <c r="BR938" s="147"/>
      <c r="BS938" s="166"/>
      <c r="BT938" s="168"/>
      <c r="BU938" s="693"/>
      <c r="BV938" s="168"/>
      <c r="BW938" s="56"/>
      <c r="BX938" s="253"/>
      <c r="BY938" s="147"/>
      <c r="BZ938" s="166"/>
      <c r="CA938" s="168"/>
      <c r="CB938" s="693"/>
      <c r="CC938" s="141"/>
      <c r="CD938" s="56"/>
      <c r="CE938" s="164"/>
      <c r="CF938" s="165"/>
      <c r="CG938" s="72"/>
      <c r="CH938" s="351">
        <v>4504000</v>
      </c>
      <c r="CI938" s="699"/>
      <c r="CJ938" s="666">
        <f t="shared" si="1437"/>
        <v>0</v>
      </c>
      <c r="CK938" s="72"/>
      <c r="CL938" s="164"/>
      <c r="CM938" s="167"/>
      <c r="CN938" s="666">
        <f t="shared" si="1438"/>
        <v>0</v>
      </c>
      <c r="CO938" s="219"/>
      <c r="CP938" s="220">
        <f t="shared" si="1459"/>
        <v>0</v>
      </c>
      <c r="CQ938" s="458"/>
      <c r="CR938" s="56"/>
      <c r="CS938" s="227" t="s">
        <v>42</v>
      </c>
    </row>
    <row r="939" spans="1:97" s="3" customFormat="1" ht="15" customHeight="1">
      <c r="A939" s="41" t="s">
        <v>2245</v>
      </c>
      <c r="B939" s="6" t="s">
        <v>2246</v>
      </c>
      <c r="C939" s="6" t="s">
        <v>2233</v>
      </c>
      <c r="D939" s="41" t="s">
        <v>2038</v>
      </c>
      <c r="E939" s="705">
        <v>806</v>
      </c>
      <c r="F939" s="671"/>
      <c r="G939" s="41" t="s">
        <v>41</v>
      </c>
      <c r="H939" s="191">
        <v>11600806017</v>
      </c>
      <c r="I939" s="676"/>
      <c r="J939" s="243"/>
      <c r="K939" s="357"/>
      <c r="L939" s="56"/>
      <c r="M939" s="244">
        <v>2701.68</v>
      </c>
      <c r="N939" s="147"/>
      <c r="O939" s="56"/>
      <c r="P939" s="56"/>
      <c r="Q939" s="56"/>
      <c r="R939" s="56"/>
      <c r="S939" s="56"/>
      <c r="T939" s="73">
        <v>2437</v>
      </c>
      <c r="U939" s="147"/>
      <c r="V939" s="78"/>
      <c r="W939" s="245"/>
      <c r="X939" s="245"/>
      <c r="Y939" s="247"/>
      <c r="Z939" s="99"/>
      <c r="AA939" s="80">
        <v>2652</v>
      </c>
      <c r="AB939" s="143"/>
      <c r="AC939" s="102"/>
      <c r="AD939" s="101"/>
      <c r="AE939" s="101"/>
      <c r="AF939" s="99"/>
      <c r="AG939" s="99"/>
      <c r="AH939" s="122">
        <v>2614.5</v>
      </c>
      <c r="AI939" s="143"/>
      <c r="AJ939" s="99"/>
      <c r="AK939" s="248"/>
      <c r="AL939" s="99"/>
      <c r="AM939" s="99"/>
      <c r="AN939" s="102"/>
      <c r="AO939" s="122">
        <v>3650.62</v>
      </c>
      <c r="AP939" s="103"/>
      <c r="AQ939" s="99"/>
      <c r="AR939" s="99"/>
      <c r="AS939" s="102"/>
      <c r="AT939" s="99"/>
      <c r="AU939" s="99"/>
      <c r="AV939" s="122">
        <v>4183.18</v>
      </c>
      <c r="AW939" s="100"/>
      <c r="AX939" s="99"/>
      <c r="AY939" s="374">
        <v>372500</v>
      </c>
      <c r="AZ939" s="710">
        <v>1.617E-2</v>
      </c>
      <c r="BA939" s="72">
        <f t="shared" ref="BA939:BA964" si="1460">AY939*AZ939</f>
        <v>6023.3249999999998</v>
      </c>
      <c r="BB939" s="141">
        <f t="shared" ref="BB939:BB940" si="1461">AZ939*15000</f>
        <v>242.55</v>
      </c>
      <c r="BC939" s="142">
        <v>5780.78</v>
      </c>
      <c r="BD939" s="147"/>
      <c r="BE939" s="168">
        <f t="shared" ref="BE939:BE964" si="1462">BA939-BB939-BC939</f>
        <v>-5.0000000001091394E-3</v>
      </c>
      <c r="BF939" s="151">
        <v>372500</v>
      </c>
      <c r="BG939" s="56">
        <v>1.617E-2</v>
      </c>
      <c r="BH939" s="168">
        <f t="shared" ref="BH939:BH964" si="1463">BF939*BG939</f>
        <v>6023.3249999999998</v>
      </c>
      <c r="BI939" s="56">
        <f t="shared" ref="BI939:BI944" si="1464">BG939*15000</f>
        <v>242.55</v>
      </c>
      <c r="BJ939" s="164">
        <v>5780.7749999999996</v>
      </c>
      <c r="BK939" s="165"/>
      <c r="BL939" s="166">
        <f t="shared" ref="BL939:BL964" si="1465">BH939-BI939-BJ939</f>
        <v>0</v>
      </c>
      <c r="BM939" s="151">
        <v>372500</v>
      </c>
      <c r="BN939" s="693">
        <v>1.7239999999999998E-2</v>
      </c>
      <c r="BO939" s="168">
        <f t="shared" ref="BO939:BO964" si="1466">BM939*BN939</f>
        <v>6421.9</v>
      </c>
      <c r="BP939" s="56">
        <f t="shared" ref="BP939:BP944" si="1467">BN939*15000</f>
        <v>258.59999999999997</v>
      </c>
      <c r="BQ939" s="164">
        <v>6163.3</v>
      </c>
      <c r="BR939" s="147"/>
      <c r="BS939" s="166">
        <f t="shared" ref="BS939:BS964" si="1468">BO939-BP939-BQ939</f>
        <v>0</v>
      </c>
      <c r="BT939" s="151">
        <v>372500</v>
      </c>
      <c r="BU939" s="693">
        <v>1.7930000000000001E-2</v>
      </c>
      <c r="BV939" s="168">
        <f t="shared" ref="BV939:BV964" si="1469">BT939*BU939</f>
        <v>6678.9250000000002</v>
      </c>
      <c r="BW939" s="56">
        <f t="shared" ref="BW939:BW944" si="1470">BU939*15000</f>
        <v>268.95000000000005</v>
      </c>
      <c r="BX939" s="164">
        <v>6409.9750000000004</v>
      </c>
      <c r="BY939" s="147"/>
      <c r="BZ939" s="166">
        <f t="shared" ref="BZ939:BZ964" si="1471">BV939-BW939-BX939</f>
        <v>0</v>
      </c>
      <c r="CA939" s="694">
        <v>372500</v>
      </c>
      <c r="CB939" s="693">
        <v>1.8880000000000001E-2</v>
      </c>
      <c r="CC939" s="141">
        <f t="shared" ref="CC939:CC964" si="1472">CA939*CB939</f>
        <v>7032.8</v>
      </c>
      <c r="CD939" s="700">
        <v>283.2</v>
      </c>
      <c r="CE939" s="164">
        <v>6749.6</v>
      </c>
      <c r="CF939" s="165">
        <v>6749.6</v>
      </c>
      <c r="CG939" s="72">
        <f t="shared" ref="CG939:CG964" si="1473">CC939-CD939-CE939</f>
        <v>0</v>
      </c>
      <c r="CH939" s="351">
        <v>387500</v>
      </c>
      <c r="CI939" s="693">
        <v>1.617E-2</v>
      </c>
      <c r="CJ939" s="666">
        <f t="shared" si="1437"/>
        <v>6265.875</v>
      </c>
      <c r="CK939" s="72">
        <f t="shared" ref="CK939:CK944" si="1474">CI939*15000</f>
        <v>242.55</v>
      </c>
      <c r="CL939" s="164"/>
      <c r="CM939" s="167"/>
      <c r="CN939" s="666">
        <f t="shared" si="1438"/>
        <v>6023.3249999999998</v>
      </c>
      <c r="CO939" s="219"/>
      <c r="CP939" s="220">
        <f t="shared" si="1459"/>
        <v>6023.32</v>
      </c>
      <c r="CQ939" s="458"/>
      <c r="CR939" s="56"/>
      <c r="CS939" s="228"/>
    </row>
    <row r="940" spans="1:97" s="3" customFormat="1" ht="15" customHeight="1">
      <c r="A940" s="41" t="s">
        <v>2247</v>
      </c>
      <c r="B940" s="6" t="s">
        <v>2248</v>
      </c>
      <c r="C940" s="6" t="s">
        <v>2233</v>
      </c>
      <c r="D940" s="41" t="s">
        <v>2038</v>
      </c>
      <c r="E940" s="705">
        <v>807</v>
      </c>
      <c r="F940" s="671"/>
      <c r="G940" s="41" t="s">
        <v>41</v>
      </c>
      <c r="H940" s="191">
        <v>11600807028</v>
      </c>
      <c r="I940" s="676"/>
      <c r="J940" s="243"/>
      <c r="K940" s="357"/>
      <c r="L940" s="56"/>
      <c r="M940" s="244">
        <v>2701.68</v>
      </c>
      <c r="N940" s="147"/>
      <c r="O940" s="56"/>
      <c r="P940" s="56"/>
      <c r="Q940" s="56"/>
      <c r="R940" s="56"/>
      <c r="S940" s="56"/>
      <c r="T940" s="73">
        <v>2437</v>
      </c>
      <c r="U940" s="147"/>
      <c r="V940" s="78"/>
      <c r="W940" s="245"/>
      <c r="X940" s="245"/>
      <c r="Y940" s="247"/>
      <c r="Z940" s="99"/>
      <c r="AA940" s="80">
        <v>2652</v>
      </c>
      <c r="AB940" s="143"/>
      <c r="AC940" s="102"/>
      <c r="AD940" s="101"/>
      <c r="AE940" s="101"/>
      <c r="AF940" s="99"/>
      <c r="AG940" s="99"/>
      <c r="AH940" s="122">
        <v>2614.5</v>
      </c>
      <c r="AI940" s="143"/>
      <c r="AJ940" s="99"/>
      <c r="AK940" s="248"/>
      <c r="AL940" s="99"/>
      <c r="AM940" s="99"/>
      <c r="AN940" s="102"/>
      <c r="AO940" s="122">
        <v>3650.62</v>
      </c>
      <c r="AP940" s="103"/>
      <c r="AQ940" s="99"/>
      <c r="AR940" s="99"/>
      <c r="AS940" s="102"/>
      <c r="AT940" s="99"/>
      <c r="AU940" s="99"/>
      <c r="AV940" s="122">
        <v>4183.18</v>
      </c>
      <c r="AW940" s="100"/>
      <c r="AX940" s="99"/>
      <c r="AY940" s="374">
        <v>372500</v>
      </c>
      <c r="AZ940" s="710">
        <v>1.617E-2</v>
      </c>
      <c r="BA940" s="72">
        <f t="shared" si="1460"/>
        <v>6023.3249999999998</v>
      </c>
      <c r="BB940" s="141">
        <f t="shared" si="1461"/>
        <v>242.55</v>
      </c>
      <c r="BC940" s="142">
        <v>5780.78</v>
      </c>
      <c r="BD940" s="147"/>
      <c r="BE940" s="168">
        <f t="shared" si="1462"/>
        <v>-5.0000000001091394E-3</v>
      </c>
      <c r="BF940" s="151">
        <v>372500</v>
      </c>
      <c r="BG940" s="56">
        <v>1.617E-2</v>
      </c>
      <c r="BH940" s="168">
        <f t="shared" si="1463"/>
        <v>6023.3249999999998</v>
      </c>
      <c r="BI940" s="56">
        <f t="shared" si="1464"/>
        <v>242.55</v>
      </c>
      <c r="BJ940" s="164">
        <v>5780.7749999999996</v>
      </c>
      <c r="BK940" s="165"/>
      <c r="BL940" s="166">
        <f t="shared" si="1465"/>
        <v>0</v>
      </c>
      <c r="BM940" s="151">
        <v>372500</v>
      </c>
      <c r="BN940" s="693">
        <v>1.7239999999999998E-2</v>
      </c>
      <c r="BO940" s="168">
        <f t="shared" si="1466"/>
        <v>6421.9</v>
      </c>
      <c r="BP940" s="56">
        <f t="shared" si="1467"/>
        <v>258.59999999999997</v>
      </c>
      <c r="BQ940" s="164">
        <v>6163.3</v>
      </c>
      <c r="BR940" s="147"/>
      <c r="BS940" s="166">
        <f t="shared" si="1468"/>
        <v>0</v>
      </c>
      <c r="BT940" s="151">
        <v>372500</v>
      </c>
      <c r="BU940" s="693">
        <v>1.7930000000000001E-2</v>
      </c>
      <c r="BV940" s="168">
        <f t="shared" si="1469"/>
        <v>6678.9250000000002</v>
      </c>
      <c r="BW940" s="56">
        <f t="shared" si="1470"/>
        <v>268.95000000000005</v>
      </c>
      <c r="BX940" s="164">
        <v>6409.9750000000004</v>
      </c>
      <c r="BY940" s="147"/>
      <c r="BZ940" s="166">
        <f t="shared" si="1471"/>
        <v>0</v>
      </c>
      <c r="CA940" s="694">
        <v>372500</v>
      </c>
      <c r="CB940" s="693">
        <v>1.8880000000000001E-2</v>
      </c>
      <c r="CC940" s="141">
        <f t="shared" si="1472"/>
        <v>7032.8</v>
      </c>
      <c r="CD940" s="700">
        <v>283.2</v>
      </c>
      <c r="CE940" s="164">
        <v>6749.6</v>
      </c>
      <c r="CF940" s="165">
        <v>6749.6</v>
      </c>
      <c r="CG940" s="72">
        <f t="shared" si="1473"/>
        <v>0</v>
      </c>
      <c r="CH940" s="351">
        <v>387500</v>
      </c>
      <c r="CI940" s="693">
        <v>1.617E-2</v>
      </c>
      <c r="CJ940" s="666">
        <f t="shared" si="1437"/>
        <v>6265.875</v>
      </c>
      <c r="CK940" s="72">
        <f t="shared" si="1474"/>
        <v>242.55</v>
      </c>
      <c r="CL940" s="164"/>
      <c r="CM940" s="167"/>
      <c r="CN940" s="666">
        <f t="shared" si="1438"/>
        <v>6023.3249999999998</v>
      </c>
      <c r="CO940" s="219"/>
      <c r="CP940" s="220">
        <f t="shared" si="1459"/>
        <v>6023.32</v>
      </c>
      <c r="CQ940" s="458"/>
      <c r="CR940" s="56"/>
      <c r="CS940" s="228"/>
    </row>
    <row r="941" spans="1:97" s="3" customFormat="1" ht="15" customHeight="1">
      <c r="A941" s="41" t="s">
        <v>2249</v>
      </c>
      <c r="B941" s="6" t="s">
        <v>2250</v>
      </c>
      <c r="C941" s="6" t="s">
        <v>2223</v>
      </c>
      <c r="D941" s="41" t="s">
        <v>2038</v>
      </c>
      <c r="E941" s="705">
        <v>842</v>
      </c>
      <c r="F941" s="672"/>
      <c r="G941" s="41" t="s">
        <v>41</v>
      </c>
      <c r="H941" s="191">
        <v>10600842016</v>
      </c>
      <c r="I941" s="676"/>
      <c r="J941" s="243"/>
      <c r="K941" s="357"/>
      <c r="L941" s="56"/>
      <c r="M941" s="244"/>
      <c r="N941" s="147"/>
      <c r="O941" s="56"/>
      <c r="P941" s="56"/>
      <c r="Q941" s="56"/>
      <c r="R941" s="56"/>
      <c r="S941" s="56"/>
      <c r="T941" s="73"/>
      <c r="U941" s="147"/>
      <c r="V941" s="78"/>
      <c r="W941" s="245"/>
      <c r="X941" s="245"/>
      <c r="Y941" s="247"/>
      <c r="Z941" s="99"/>
      <c r="AA941" s="80"/>
      <c r="AB941" s="143"/>
      <c r="AC941" s="102"/>
      <c r="AD941" s="101"/>
      <c r="AE941" s="101"/>
      <c r="AF941" s="99"/>
      <c r="AG941" s="99"/>
      <c r="AH941" s="122"/>
      <c r="AI941" s="143"/>
      <c r="AJ941" s="99"/>
      <c r="AK941" s="248"/>
      <c r="AL941" s="99"/>
      <c r="AM941" s="99"/>
      <c r="AN941" s="102"/>
      <c r="AO941" s="122"/>
      <c r="AP941" s="103"/>
      <c r="AQ941" s="99"/>
      <c r="AR941" s="99"/>
      <c r="AS941" s="102"/>
      <c r="AT941" s="99"/>
      <c r="AU941" s="99"/>
      <c r="AV941" s="122"/>
      <c r="AW941" s="100"/>
      <c r="AX941" s="99"/>
      <c r="AY941" s="56"/>
      <c r="AZ941" s="56"/>
      <c r="BA941" s="72">
        <f t="shared" si="1460"/>
        <v>0</v>
      </c>
      <c r="BB941" s="141"/>
      <c r="BC941" s="142"/>
      <c r="BD941" s="147"/>
      <c r="BE941" s="168">
        <f t="shared" si="1462"/>
        <v>0</v>
      </c>
      <c r="BF941" s="168">
        <v>604000</v>
      </c>
      <c r="BG941" s="56">
        <v>1.617E-2</v>
      </c>
      <c r="BH941" s="168">
        <f t="shared" si="1463"/>
        <v>9766.68</v>
      </c>
      <c r="BI941" s="56">
        <f t="shared" si="1464"/>
        <v>242.55</v>
      </c>
      <c r="BJ941" s="164">
        <v>19048.259999999998</v>
      </c>
      <c r="BK941" s="165"/>
      <c r="BL941" s="166">
        <f t="shared" si="1465"/>
        <v>-9524.1299999999974</v>
      </c>
      <c r="BM941" s="168">
        <v>604000</v>
      </c>
      <c r="BN941" s="693">
        <v>1.7239999999999998E-2</v>
      </c>
      <c r="BO941" s="168">
        <f t="shared" si="1466"/>
        <v>10412.959999999999</v>
      </c>
      <c r="BP941" s="56">
        <f t="shared" si="1467"/>
        <v>258.59999999999997</v>
      </c>
      <c r="BQ941" s="164">
        <v>10154.36</v>
      </c>
      <c r="BR941" s="147"/>
      <c r="BS941" s="166">
        <f t="shared" si="1468"/>
        <v>0</v>
      </c>
      <c r="BT941" s="168">
        <v>604000</v>
      </c>
      <c r="BU941" s="693">
        <v>1.7930000000000001E-2</v>
      </c>
      <c r="BV941" s="168">
        <f t="shared" si="1469"/>
        <v>10829.720000000001</v>
      </c>
      <c r="BW941" s="56">
        <f t="shared" si="1470"/>
        <v>268.95000000000005</v>
      </c>
      <c r="BX941" s="164">
        <v>10560.77</v>
      </c>
      <c r="BY941" s="147"/>
      <c r="BZ941" s="166">
        <f t="shared" si="1471"/>
        <v>0</v>
      </c>
      <c r="CA941" s="696">
        <v>604000</v>
      </c>
      <c r="CB941" s="693">
        <v>1.8880000000000001E-2</v>
      </c>
      <c r="CC941" s="141">
        <f t="shared" si="1472"/>
        <v>11403.52</v>
      </c>
      <c r="CD941" s="700">
        <v>283.2</v>
      </c>
      <c r="CE941" s="164">
        <v>11120.32</v>
      </c>
      <c r="CF941" s="165">
        <v>11120.32</v>
      </c>
      <c r="CG941" s="72">
        <f t="shared" si="1473"/>
        <v>0</v>
      </c>
      <c r="CH941" s="351">
        <v>667500</v>
      </c>
      <c r="CI941" s="693">
        <v>1.617E-2</v>
      </c>
      <c r="CJ941" s="666">
        <f t="shared" si="1437"/>
        <v>10793.475</v>
      </c>
      <c r="CK941" s="72">
        <f t="shared" si="1474"/>
        <v>242.55</v>
      </c>
      <c r="CL941" s="164"/>
      <c r="CM941" s="167"/>
      <c r="CN941" s="666">
        <f t="shared" si="1438"/>
        <v>10550.925000000001</v>
      </c>
      <c r="CO941" s="219"/>
      <c r="CP941" s="220">
        <f t="shared" si="1459"/>
        <v>1026.7950000000037</v>
      </c>
      <c r="CQ941" s="458"/>
      <c r="CR941" s="56"/>
      <c r="CS941" s="228"/>
    </row>
    <row r="942" spans="1:97" s="3" customFormat="1" ht="15" customHeight="1">
      <c r="A942" s="41" t="s">
        <v>2251</v>
      </c>
      <c r="B942" s="6" t="s">
        <v>2252</v>
      </c>
      <c r="C942" s="6" t="s">
        <v>2223</v>
      </c>
      <c r="D942" s="41" t="s">
        <v>2038</v>
      </c>
      <c r="E942" s="705">
        <v>844</v>
      </c>
      <c r="F942" s="671"/>
      <c r="G942" s="41" t="s">
        <v>41</v>
      </c>
      <c r="H942" s="191">
        <v>10600844015</v>
      </c>
      <c r="I942" s="676"/>
      <c r="J942" s="243"/>
      <c r="K942" s="357"/>
      <c r="L942" s="56"/>
      <c r="M942" s="244"/>
      <c r="N942" s="147"/>
      <c r="O942" s="56"/>
      <c r="P942" s="56"/>
      <c r="Q942" s="56"/>
      <c r="R942" s="56"/>
      <c r="S942" s="56"/>
      <c r="T942" s="73"/>
      <c r="U942" s="147"/>
      <c r="V942" s="78"/>
      <c r="W942" s="245"/>
      <c r="X942" s="245"/>
      <c r="Y942" s="247"/>
      <c r="Z942" s="99"/>
      <c r="AA942" s="80"/>
      <c r="AB942" s="143"/>
      <c r="AC942" s="102"/>
      <c r="AD942" s="101"/>
      <c r="AE942" s="101"/>
      <c r="AF942" s="99"/>
      <c r="AG942" s="99"/>
      <c r="AH942" s="122"/>
      <c r="AI942" s="143"/>
      <c r="AJ942" s="99"/>
      <c r="AK942" s="248"/>
      <c r="AL942" s="99"/>
      <c r="AM942" s="99"/>
      <c r="AN942" s="102"/>
      <c r="AO942" s="122"/>
      <c r="AP942" s="103"/>
      <c r="AQ942" s="99"/>
      <c r="AR942" s="99"/>
      <c r="AS942" s="102"/>
      <c r="AT942" s="99"/>
      <c r="AU942" s="99"/>
      <c r="AV942" s="122"/>
      <c r="AW942" s="100"/>
      <c r="AX942" s="99"/>
      <c r="AY942" s="56"/>
      <c r="AZ942" s="56"/>
      <c r="BA942" s="72">
        <f t="shared" si="1460"/>
        <v>0</v>
      </c>
      <c r="BB942" s="141"/>
      <c r="BC942" s="142"/>
      <c r="BD942" s="147"/>
      <c r="BE942" s="168">
        <f t="shared" si="1462"/>
        <v>0</v>
      </c>
      <c r="BF942" s="168">
        <v>410000</v>
      </c>
      <c r="BG942" s="56">
        <v>1.617E-2</v>
      </c>
      <c r="BH942" s="168">
        <f t="shared" si="1463"/>
        <v>6629.7</v>
      </c>
      <c r="BI942" s="56">
        <f t="shared" si="1464"/>
        <v>242.55</v>
      </c>
      <c r="BJ942" s="164">
        <v>12774.3</v>
      </c>
      <c r="BK942" s="165"/>
      <c r="BL942" s="166">
        <f t="shared" si="1465"/>
        <v>-6387.15</v>
      </c>
      <c r="BM942" s="168">
        <v>410000</v>
      </c>
      <c r="BN942" s="693">
        <v>1.7239999999999998E-2</v>
      </c>
      <c r="BO942" s="168">
        <f t="shared" si="1466"/>
        <v>7068.4</v>
      </c>
      <c r="BP942" s="56">
        <f t="shared" si="1467"/>
        <v>258.59999999999997</v>
      </c>
      <c r="BQ942" s="164">
        <v>6809.8</v>
      </c>
      <c r="BR942" s="147"/>
      <c r="BS942" s="166">
        <f t="shared" si="1468"/>
        <v>0</v>
      </c>
      <c r="BT942" s="168">
        <v>410000</v>
      </c>
      <c r="BU942" s="693">
        <v>1.7930000000000001E-2</v>
      </c>
      <c r="BV942" s="168">
        <f t="shared" si="1469"/>
        <v>7351.3</v>
      </c>
      <c r="BW942" s="56">
        <f t="shared" si="1470"/>
        <v>268.95000000000005</v>
      </c>
      <c r="BX942" s="164">
        <v>7082.35</v>
      </c>
      <c r="BY942" s="147"/>
      <c r="BZ942" s="166">
        <f t="shared" si="1471"/>
        <v>0</v>
      </c>
      <c r="CA942" s="714">
        <v>410000</v>
      </c>
      <c r="CB942" s="693">
        <v>1.8880000000000001E-2</v>
      </c>
      <c r="CC942" s="141">
        <f t="shared" si="1472"/>
        <v>7740.8</v>
      </c>
      <c r="CD942" s="700">
        <v>283.2</v>
      </c>
      <c r="CE942" s="164">
        <v>7457.6</v>
      </c>
      <c r="CF942" s="165">
        <v>7457.6</v>
      </c>
      <c r="CG942" s="72">
        <f t="shared" si="1473"/>
        <v>0</v>
      </c>
      <c r="CH942" s="351">
        <v>453000</v>
      </c>
      <c r="CI942" s="693">
        <v>1.617E-2</v>
      </c>
      <c r="CJ942" s="666">
        <f t="shared" si="1437"/>
        <v>7325.01</v>
      </c>
      <c r="CK942" s="72">
        <f t="shared" si="1474"/>
        <v>242.55</v>
      </c>
      <c r="CL942" s="164"/>
      <c r="CM942" s="167"/>
      <c r="CN942" s="666">
        <f t="shared" si="1438"/>
        <v>7082.46</v>
      </c>
      <c r="CO942" s="219"/>
      <c r="CP942" s="220">
        <f t="shared" si="1459"/>
        <v>695.3100000000004</v>
      </c>
      <c r="CQ942" s="458"/>
      <c r="CR942" s="56"/>
      <c r="CS942" s="228"/>
    </row>
    <row r="943" spans="1:97" s="3" customFormat="1" ht="15" customHeight="1">
      <c r="A943" s="41" t="s">
        <v>2253</v>
      </c>
      <c r="B943" s="6" t="s">
        <v>2254</v>
      </c>
      <c r="C943" s="6" t="s">
        <v>2223</v>
      </c>
      <c r="D943" s="41" t="s">
        <v>2038</v>
      </c>
      <c r="E943" s="705">
        <v>845</v>
      </c>
      <c r="F943" s="671"/>
      <c r="G943" s="41" t="s">
        <v>41</v>
      </c>
      <c r="H943" s="191">
        <v>10600845015</v>
      </c>
      <c r="I943" s="676"/>
      <c r="J943" s="243"/>
      <c r="K943" s="357"/>
      <c r="L943" s="56"/>
      <c r="M943" s="244">
        <v>3657.48</v>
      </c>
      <c r="N943" s="147"/>
      <c r="O943" s="56"/>
      <c r="P943" s="56"/>
      <c r="Q943" s="56"/>
      <c r="R943" s="56"/>
      <c r="S943" s="56"/>
      <c r="T943" s="73">
        <v>3165.2</v>
      </c>
      <c r="U943" s="147"/>
      <c r="V943" s="78"/>
      <c r="W943" s="245"/>
      <c r="X943" s="245"/>
      <c r="Y943" s="247"/>
      <c r="Z943" s="99"/>
      <c r="AA943" s="80">
        <v>3445.44</v>
      </c>
      <c r="AB943" s="143"/>
      <c r="AC943" s="102"/>
      <c r="AD943" s="101"/>
      <c r="AE943" s="101"/>
      <c r="AF943" s="99"/>
      <c r="AG943" s="99"/>
      <c r="AH943" s="122">
        <v>3407.94</v>
      </c>
      <c r="AI943" s="143"/>
      <c r="AJ943" s="99"/>
      <c r="AK943" s="248"/>
      <c r="AL943" s="99"/>
      <c r="AM943" s="99"/>
      <c r="AN943" s="102"/>
      <c r="AO943" s="122">
        <v>4741.47</v>
      </c>
      <c r="AP943" s="103"/>
      <c r="AQ943" s="99"/>
      <c r="AR943" s="99"/>
      <c r="AS943" s="102"/>
      <c r="AT943" s="99"/>
      <c r="AU943" s="99"/>
      <c r="AV943" s="122">
        <v>5360.68</v>
      </c>
      <c r="AW943" s="100"/>
      <c r="AX943" s="99"/>
      <c r="AY943" s="374">
        <v>447000</v>
      </c>
      <c r="AZ943" s="710">
        <v>1.617E-2</v>
      </c>
      <c r="BA943" s="72">
        <f t="shared" si="1460"/>
        <v>7227.99</v>
      </c>
      <c r="BB943" s="141">
        <f t="shared" ref="BB943:BB944" si="1475">AZ943*15000</f>
        <v>242.55</v>
      </c>
      <c r="BC943" s="142">
        <v>6985.44</v>
      </c>
      <c r="BD943" s="143"/>
      <c r="BE943" s="168">
        <f t="shared" si="1462"/>
        <v>0</v>
      </c>
      <c r="BF943" s="151">
        <v>447000</v>
      </c>
      <c r="BG943" s="56">
        <v>1.617E-2</v>
      </c>
      <c r="BH943" s="168">
        <f t="shared" si="1463"/>
        <v>7227.99</v>
      </c>
      <c r="BI943" s="56">
        <f t="shared" si="1464"/>
        <v>242.55</v>
      </c>
      <c r="BJ943" s="164">
        <v>6985.44</v>
      </c>
      <c r="BK943" s="165"/>
      <c r="BL943" s="166">
        <f t="shared" si="1465"/>
        <v>0</v>
      </c>
      <c r="BM943" s="151">
        <v>447000</v>
      </c>
      <c r="BN943" s="693">
        <v>1.7239999999999998E-2</v>
      </c>
      <c r="BO943" s="168">
        <f t="shared" si="1466"/>
        <v>7706.2799999999988</v>
      </c>
      <c r="BP943" s="56">
        <f t="shared" si="1467"/>
        <v>258.59999999999997</v>
      </c>
      <c r="BQ943" s="164">
        <v>7447.68</v>
      </c>
      <c r="BR943" s="147"/>
      <c r="BS943" s="166">
        <f t="shared" si="1468"/>
        <v>0</v>
      </c>
      <c r="BT943" s="151">
        <v>447000</v>
      </c>
      <c r="BU943" s="693">
        <v>1.7930000000000001E-2</v>
      </c>
      <c r="BV943" s="168">
        <f t="shared" si="1469"/>
        <v>8014.7100000000009</v>
      </c>
      <c r="BW943" s="56">
        <f t="shared" si="1470"/>
        <v>268.95000000000005</v>
      </c>
      <c r="BX943" s="164">
        <v>7745.76</v>
      </c>
      <c r="BY943" s="147"/>
      <c r="BZ943" s="166">
        <f t="shared" si="1471"/>
        <v>0</v>
      </c>
      <c r="CA943" s="694">
        <v>447000</v>
      </c>
      <c r="CB943" s="693">
        <v>1.8880000000000001E-2</v>
      </c>
      <c r="CC943" s="141">
        <f t="shared" si="1472"/>
        <v>8439.36</v>
      </c>
      <c r="CD943" s="700">
        <v>283.2</v>
      </c>
      <c r="CE943" s="164">
        <v>8156.16</v>
      </c>
      <c r="CF943" s="165">
        <v>8156.16</v>
      </c>
      <c r="CG943" s="72">
        <f t="shared" si="1473"/>
        <v>0</v>
      </c>
      <c r="CH943" s="351">
        <v>494000</v>
      </c>
      <c r="CI943" s="693">
        <v>1.617E-2</v>
      </c>
      <c r="CJ943" s="666">
        <f t="shared" si="1437"/>
        <v>7987.9800000000005</v>
      </c>
      <c r="CK943" s="72">
        <f t="shared" si="1474"/>
        <v>242.55</v>
      </c>
      <c r="CL943" s="164"/>
      <c r="CM943" s="167"/>
      <c r="CN943" s="666">
        <f t="shared" si="1438"/>
        <v>7745.43</v>
      </c>
      <c r="CO943" s="219"/>
      <c r="CP943" s="220">
        <f t="shared" si="1459"/>
        <v>7745.43</v>
      </c>
      <c r="CQ943" s="458"/>
      <c r="CR943" s="56"/>
      <c r="CS943" s="228"/>
    </row>
    <row r="944" spans="1:97" s="3" customFormat="1" ht="15" customHeight="1">
      <c r="A944" s="41" t="s">
        <v>2255</v>
      </c>
      <c r="B944" s="6" t="s">
        <v>2256</v>
      </c>
      <c r="C944" s="6" t="s">
        <v>2223</v>
      </c>
      <c r="D944" s="41" t="s">
        <v>2038</v>
      </c>
      <c r="E944" s="705">
        <v>867</v>
      </c>
      <c r="F944" s="671"/>
      <c r="G944" s="41" t="s">
        <v>41</v>
      </c>
      <c r="H944" s="191">
        <v>10600867011</v>
      </c>
      <c r="I944" s="676"/>
      <c r="J944" s="243"/>
      <c r="K944" s="357"/>
      <c r="L944" s="56"/>
      <c r="M944" s="244">
        <v>3869.88</v>
      </c>
      <c r="N944" s="147"/>
      <c r="O944" s="56"/>
      <c r="P944" s="56"/>
      <c r="Q944" s="56"/>
      <c r="R944" s="56"/>
      <c r="S944" s="56"/>
      <c r="T944" s="73">
        <v>6299.1</v>
      </c>
      <c r="U944" s="147"/>
      <c r="V944" s="78"/>
      <c r="W944" s="245"/>
      <c r="X944" s="245"/>
      <c r="Y944" s="48"/>
      <c r="Z944" s="6"/>
      <c r="AA944" s="80">
        <v>6860.14</v>
      </c>
      <c r="AB944" s="143"/>
      <c r="AC944" s="357"/>
      <c r="AD944" s="43"/>
      <c r="AE944" s="43"/>
      <c r="AF944" s="6"/>
      <c r="AG944" s="6"/>
      <c r="AH944" s="122">
        <v>6822.64</v>
      </c>
      <c r="AI944" s="143"/>
      <c r="AJ944" s="99"/>
      <c r="AK944" s="6"/>
      <c r="AL944" s="6"/>
      <c r="AM944" s="6"/>
      <c r="AN944" s="6"/>
      <c r="AO944" s="122">
        <v>9436.0499999999993</v>
      </c>
      <c r="AP944" s="77"/>
      <c r="AQ944" s="6"/>
      <c r="AR944" s="6"/>
      <c r="AS944" s="6"/>
      <c r="AT944" s="6"/>
      <c r="AU944" s="6"/>
      <c r="AV944" s="122">
        <v>10428.19</v>
      </c>
      <c r="AW944" s="77"/>
      <c r="AX944" s="6"/>
      <c r="AY944" s="374">
        <v>495000</v>
      </c>
      <c r="AZ944" s="710">
        <v>1.617E-2</v>
      </c>
      <c r="BA944" s="72">
        <f t="shared" si="1460"/>
        <v>8004.1500000000005</v>
      </c>
      <c r="BB944" s="141">
        <f t="shared" si="1475"/>
        <v>242.55</v>
      </c>
      <c r="BC944" s="142">
        <v>7761.6</v>
      </c>
      <c r="BD944" s="147"/>
      <c r="BE944" s="168">
        <f t="shared" si="1462"/>
        <v>0</v>
      </c>
      <c r="BF944" s="151">
        <v>495000</v>
      </c>
      <c r="BG944" s="56">
        <v>1.617E-2</v>
      </c>
      <c r="BH944" s="168">
        <f t="shared" si="1463"/>
        <v>8004.1500000000005</v>
      </c>
      <c r="BI944" s="56">
        <f t="shared" si="1464"/>
        <v>242.55</v>
      </c>
      <c r="BJ944" s="164">
        <v>7761.6</v>
      </c>
      <c r="BK944" s="165"/>
      <c r="BL944" s="166">
        <f t="shared" si="1465"/>
        <v>0</v>
      </c>
      <c r="BM944" s="151">
        <v>495000</v>
      </c>
      <c r="BN944" s="693">
        <v>1.7239999999999998E-2</v>
      </c>
      <c r="BO944" s="168">
        <f t="shared" si="1466"/>
        <v>8533.7999999999993</v>
      </c>
      <c r="BP944" s="56">
        <f t="shared" si="1467"/>
        <v>258.59999999999997</v>
      </c>
      <c r="BQ944" s="164">
        <v>8275.2000000000007</v>
      </c>
      <c r="BR944" s="147"/>
      <c r="BS944" s="166">
        <f t="shared" si="1468"/>
        <v>0</v>
      </c>
      <c r="BT944" s="151">
        <v>495000</v>
      </c>
      <c r="BU944" s="693">
        <v>1.7930000000000001E-2</v>
      </c>
      <c r="BV944" s="168">
        <f t="shared" si="1469"/>
        <v>8875.35</v>
      </c>
      <c r="BW944" s="56">
        <f t="shared" si="1470"/>
        <v>268.95000000000005</v>
      </c>
      <c r="BX944" s="164">
        <v>8606.4</v>
      </c>
      <c r="BY944" s="147"/>
      <c r="BZ944" s="166">
        <f t="shared" si="1471"/>
        <v>0</v>
      </c>
      <c r="CA944" s="694">
        <v>495000</v>
      </c>
      <c r="CB944" s="693">
        <v>1.8880000000000001E-2</v>
      </c>
      <c r="CC944" s="141">
        <f t="shared" si="1472"/>
        <v>9345.6</v>
      </c>
      <c r="CD944" s="700">
        <v>283.2</v>
      </c>
      <c r="CE944" s="164">
        <v>9062.4</v>
      </c>
      <c r="CF944" s="165">
        <v>9062.4</v>
      </c>
      <c r="CG944" s="72">
        <f t="shared" si="1473"/>
        <v>0</v>
      </c>
      <c r="CH944" s="351">
        <v>547000</v>
      </c>
      <c r="CI944" s="693">
        <v>1.617E-2</v>
      </c>
      <c r="CJ944" s="666">
        <f t="shared" si="1437"/>
        <v>8844.99</v>
      </c>
      <c r="CK944" s="72">
        <f t="shared" si="1474"/>
        <v>242.55</v>
      </c>
      <c r="CL944" s="164"/>
      <c r="CM944" s="167"/>
      <c r="CN944" s="666">
        <f t="shared" si="1438"/>
        <v>8602.44</v>
      </c>
      <c r="CO944" s="219"/>
      <c r="CP944" s="220">
        <f t="shared" si="1459"/>
        <v>8602.44</v>
      </c>
      <c r="CQ944" s="458"/>
      <c r="CR944" s="56"/>
      <c r="CS944" s="228"/>
    </row>
    <row r="945" spans="1:97" s="3" customFormat="1" ht="15" customHeight="1">
      <c r="A945" s="41" t="s">
        <v>2257</v>
      </c>
      <c r="B945" s="6" t="s">
        <v>2258</v>
      </c>
      <c r="C945" s="6" t="s">
        <v>2223</v>
      </c>
      <c r="D945" s="41" t="s">
        <v>2038</v>
      </c>
      <c r="E945" s="705">
        <v>890</v>
      </c>
      <c r="F945" s="671"/>
      <c r="G945" s="56" t="s">
        <v>45</v>
      </c>
      <c r="H945" s="191">
        <v>11100890017</v>
      </c>
      <c r="I945" s="676"/>
      <c r="J945" s="243"/>
      <c r="K945" s="357"/>
      <c r="L945" s="56"/>
      <c r="M945" s="244"/>
      <c r="N945" s="147"/>
      <c r="O945" s="56"/>
      <c r="P945" s="56"/>
      <c r="Q945" s="56"/>
      <c r="R945" s="56"/>
      <c r="S945" s="56"/>
      <c r="T945" s="73"/>
      <c r="U945" s="147"/>
      <c r="V945" s="78"/>
      <c r="W945" s="245"/>
      <c r="X945" s="245"/>
      <c r="Y945" s="48"/>
      <c r="Z945" s="6"/>
      <c r="AA945" s="80"/>
      <c r="AB945" s="143"/>
      <c r="AC945" s="357"/>
      <c r="AD945" s="43"/>
      <c r="AE945" s="43"/>
      <c r="AF945" s="6"/>
      <c r="AG945" s="99"/>
      <c r="AH945" s="122">
        <v>123684.31</v>
      </c>
      <c r="AI945" s="143"/>
      <c r="AJ945" s="99"/>
      <c r="AK945" s="6"/>
      <c r="AL945" s="6"/>
      <c r="AM945" s="6"/>
      <c r="AN945" s="6"/>
      <c r="AO945" s="122">
        <v>179183.48</v>
      </c>
      <c r="AP945" s="77"/>
      <c r="AQ945" s="6"/>
      <c r="AR945" s="6"/>
      <c r="AS945" s="6"/>
      <c r="AT945" s="6"/>
      <c r="AU945" s="6"/>
      <c r="AV945" s="122">
        <v>193746.5</v>
      </c>
      <c r="AW945" s="77"/>
      <c r="AX945" s="6"/>
      <c r="AY945" s="374">
        <v>8543000</v>
      </c>
      <c r="AZ945" s="710">
        <v>2.1000000000000001E-2</v>
      </c>
      <c r="BA945" s="72">
        <f t="shared" si="1460"/>
        <v>179403</v>
      </c>
      <c r="BB945" s="141"/>
      <c r="BC945" s="142">
        <v>391578.46</v>
      </c>
      <c r="BD945" s="147"/>
      <c r="BE945" s="168">
        <f t="shared" si="1462"/>
        <v>-212175.46000000002</v>
      </c>
      <c r="BF945" s="151">
        <v>8543000</v>
      </c>
      <c r="BG945" s="56">
        <v>2.2259999999999999E-2</v>
      </c>
      <c r="BH945" s="168">
        <f t="shared" si="1463"/>
        <v>190167.18</v>
      </c>
      <c r="BI945" s="56"/>
      <c r="BJ945" s="164">
        <v>190167.18</v>
      </c>
      <c r="BK945" s="165"/>
      <c r="BL945" s="166">
        <f t="shared" si="1465"/>
        <v>0</v>
      </c>
      <c r="BM945" s="151">
        <v>8543000</v>
      </c>
      <c r="BN945" s="693">
        <v>2.3730000000000001E-2</v>
      </c>
      <c r="BO945" s="168">
        <f t="shared" si="1466"/>
        <v>202725.39</v>
      </c>
      <c r="BP945" s="56"/>
      <c r="BQ945" s="164">
        <v>202725.39</v>
      </c>
      <c r="BR945" s="147"/>
      <c r="BS945" s="166">
        <f t="shared" si="1468"/>
        <v>0</v>
      </c>
      <c r="BT945" s="151">
        <v>8543000</v>
      </c>
      <c r="BU945" s="693">
        <v>2.4680000000000001E-2</v>
      </c>
      <c r="BV945" s="168">
        <f t="shared" si="1469"/>
        <v>210841.24</v>
      </c>
      <c r="BW945" s="56"/>
      <c r="BX945" s="164">
        <v>210841.24</v>
      </c>
      <c r="BY945" s="147"/>
      <c r="BZ945" s="166">
        <f t="shared" si="1471"/>
        <v>0</v>
      </c>
      <c r="CA945" s="694">
        <v>8543000</v>
      </c>
      <c r="CB945" s="693">
        <v>2.5989999999999999E-2</v>
      </c>
      <c r="CC945" s="141">
        <f t="shared" si="1472"/>
        <v>222032.57</v>
      </c>
      <c r="CD945" s="700"/>
      <c r="CE945" s="164">
        <v>222032.57</v>
      </c>
      <c r="CF945" s="165">
        <v>222032.57</v>
      </c>
      <c r="CG945" s="72">
        <f t="shared" si="1473"/>
        <v>0</v>
      </c>
      <c r="CH945" s="351">
        <v>8970000</v>
      </c>
      <c r="CI945" s="693">
        <v>2.2259999999999999E-2</v>
      </c>
      <c r="CJ945" s="666">
        <f t="shared" si="1437"/>
        <v>199672.19999999998</v>
      </c>
      <c r="CK945" s="72"/>
      <c r="CL945" s="164"/>
      <c r="CM945" s="167"/>
      <c r="CN945" s="666">
        <f t="shared" si="1438"/>
        <v>199672.19999999998</v>
      </c>
      <c r="CO945" s="219"/>
      <c r="CP945" s="220">
        <f t="shared" si="1459"/>
        <v>-12503.260000000038</v>
      </c>
      <c r="CQ945" s="458"/>
      <c r="CR945" s="56"/>
      <c r="CS945" s="228"/>
    </row>
    <row r="946" spans="1:97" s="3" customFormat="1" ht="15" customHeight="1">
      <c r="A946" s="41" t="s">
        <v>2259</v>
      </c>
      <c r="B946" s="6" t="s">
        <v>2239</v>
      </c>
      <c r="C946" s="6" t="s">
        <v>2223</v>
      </c>
      <c r="D946" s="41" t="s">
        <v>2038</v>
      </c>
      <c r="E946" s="705">
        <v>931</v>
      </c>
      <c r="F946" s="671"/>
      <c r="G946" s="56" t="s">
        <v>45</v>
      </c>
      <c r="H946" s="191">
        <v>10200931014</v>
      </c>
      <c r="I946" s="676"/>
      <c r="J946" s="243"/>
      <c r="K946" s="357"/>
      <c r="L946" s="56"/>
      <c r="M946" s="244">
        <v>3823.2</v>
      </c>
      <c r="N946" s="147"/>
      <c r="O946" s="56"/>
      <c r="P946" s="56"/>
      <c r="Q946" s="56"/>
      <c r="R946" s="56"/>
      <c r="S946" s="56"/>
      <c r="T946" s="73">
        <v>43.47</v>
      </c>
      <c r="U946" s="147"/>
      <c r="V946" s="78"/>
      <c r="W946" s="245"/>
      <c r="X946" s="245"/>
      <c r="Y946" s="48"/>
      <c r="Z946" s="6"/>
      <c r="AA946" s="73">
        <v>2175.5100000000002</v>
      </c>
      <c r="AB946" s="147"/>
      <c r="AC946" s="357"/>
      <c r="AD946" s="43"/>
      <c r="AE946" s="43"/>
      <c r="AF946" s="6"/>
      <c r="AG946" s="6"/>
      <c r="AH946" s="117">
        <v>2138.0100000000002</v>
      </c>
      <c r="AI946" s="143"/>
      <c r="AJ946" s="99"/>
      <c r="AK946" s="6"/>
      <c r="AL946" s="6"/>
      <c r="AM946" s="6"/>
      <c r="AN946" s="6"/>
      <c r="AO946" s="122">
        <v>2995.55</v>
      </c>
      <c r="AP946" s="77"/>
      <c r="AQ946" s="6"/>
      <c r="AR946" s="6"/>
      <c r="AS946" s="6"/>
      <c r="AT946" s="6"/>
      <c r="AU946" s="6"/>
      <c r="AV946" s="122">
        <v>3476.06</v>
      </c>
      <c r="AW946" s="77"/>
      <c r="AX946" s="6"/>
      <c r="AY946" s="374">
        <v>508000</v>
      </c>
      <c r="AZ946" s="710">
        <v>1.617E-2</v>
      </c>
      <c r="BA946" s="72">
        <f t="shared" si="1460"/>
        <v>8214.36</v>
      </c>
      <c r="BB946" s="141">
        <f t="shared" ref="BB946:BB951" si="1476">AZ946*15000</f>
        <v>242.55</v>
      </c>
      <c r="BC946" s="142">
        <v>7971.81</v>
      </c>
      <c r="BD946" s="147"/>
      <c r="BE946" s="168">
        <f t="shared" si="1462"/>
        <v>0</v>
      </c>
      <c r="BF946" s="151">
        <v>508000</v>
      </c>
      <c r="BG946" s="56">
        <v>1.617E-2</v>
      </c>
      <c r="BH946" s="168">
        <f t="shared" si="1463"/>
        <v>8214.36</v>
      </c>
      <c r="BI946" s="56">
        <f t="shared" ref="BI946:BI951" si="1477">BG946*15000</f>
        <v>242.55</v>
      </c>
      <c r="BJ946" s="164">
        <v>7971.81</v>
      </c>
      <c r="BK946" s="165"/>
      <c r="BL946" s="166">
        <f t="shared" si="1465"/>
        <v>0</v>
      </c>
      <c r="BM946" s="151">
        <v>508000</v>
      </c>
      <c r="BN946" s="693">
        <v>1.7239999999999998E-2</v>
      </c>
      <c r="BO946" s="168">
        <f t="shared" si="1466"/>
        <v>8757.92</v>
      </c>
      <c r="BP946" s="56">
        <f t="shared" ref="BP946:BP951" si="1478">BN946*15000</f>
        <v>258.59999999999997</v>
      </c>
      <c r="BQ946" s="164">
        <v>8499.32</v>
      </c>
      <c r="BR946" s="147"/>
      <c r="BS946" s="166">
        <f t="shared" si="1468"/>
        <v>0</v>
      </c>
      <c r="BT946" s="151">
        <v>508000</v>
      </c>
      <c r="BU946" s="693">
        <v>2.4680000000000001E-2</v>
      </c>
      <c r="BV946" s="168">
        <f t="shared" si="1469"/>
        <v>12537.44</v>
      </c>
      <c r="BW946" s="56"/>
      <c r="BX946" s="164">
        <v>12537.44</v>
      </c>
      <c r="BY946" s="147"/>
      <c r="BZ946" s="166">
        <f t="shared" si="1471"/>
        <v>0</v>
      </c>
      <c r="CA946" s="694">
        <v>508000</v>
      </c>
      <c r="CB946" s="693">
        <v>2.5989999999999999E-2</v>
      </c>
      <c r="CC946" s="141">
        <f t="shared" si="1472"/>
        <v>13202.92</v>
      </c>
      <c r="CD946" s="700"/>
      <c r="CE946" s="164">
        <v>13202.92</v>
      </c>
      <c r="CF946" s="165">
        <v>13202.92</v>
      </c>
      <c r="CG946" s="72">
        <f t="shared" si="1473"/>
        <v>0</v>
      </c>
      <c r="CH946" s="351">
        <v>533000</v>
      </c>
      <c r="CI946" s="693">
        <v>2.2259999999999999E-2</v>
      </c>
      <c r="CJ946" s="666">
        <f t="shared" si="1437"/>
        <v>11864.58</v>
      </c>
      <c r="CK946" s="72"/>
      <c r="CL946" s="164"/>
      <c r="CM946" s="167"/>
      <c r="CN946" s="666">
        <f t="shared" si="1438"/>
        <v>11864.58</v>
      </c>
      <c r="CO946" s="219"/>
      <c r="CP946" s="220">
        <f t="shared" si="1459"/>
        <v>11864.58</v>
      </c>
      <c r="CQ946" s="458"/>
      <c r="CR946" s="56"/>
    </row>
    <row r="947" spans="1:97" s="3" customFormat="1" ht="15" customHeight="1">
      <c r="A947" s="41" t="s">
        <v>2260</v>
      </c>
      <c r="B947" s="6" t="s">
        <v>2261</v>
      </c>
      <c r="C947" s="6" t="s">
        <v>2223</v>
      </c>
      <c r="D947" s="41" t="s">
        <v>2038</v>
      </c>
      <c r="E947" s="705">
        <v>989</v>
      </c>
      <c r="F947" s="671"/>
      <c r="G947" s="41" t="s">
        <v>41</v>
      </c>
      <c r="H947" s="191">
        <v>10100989014</v>
      </c>
      <c r="I947" s="676"/>
      <c r="J947" s="243"/>
      <c r="K947" s="357"/>
      <c r="L947" s="56"/>
      <c r="M947" s="244">
        <v>4613.28</v>
      </c>
      <c r="N947" s="147"/>
      <c r="O947" s="56"/>
      <c r="P947" s="56"/>
      <c r="Q947" s="56"/>
      <c r="R947" s="56"/>
      <c r="S947" s="56"/>
      <c r="T947" s="73">
        <v>4641.5</v>
      </c>
      <c r="U947" s="147"/>
      <c r="V947" s="78"/>
      <c r="W947" s="245"/>
      <c r="X947" s="245"/>
      <c r="Y947" s="48"/>
      <c r="Z947" s="6"/>
      <c r="AA947" s="73">
        <v>5054.0200000000004</v>
      </c>
      <c r="AB947" s="147"/>
      <c r="AC947" s="357"/>
      <c r="AD947" s="43"/>
      <c r="AE947" s="43"/>
      <c r="AF947" s="6"/>
      <c r="AG947" s="6"/>
      <c r="AH947" s="117">
        <v>5016.5200000000004</v>
      </c>
      <c r="AI947" s="143"/>
      <c r="AJ947" s="99"/>
      <c r="AK947" s="6"/>
      <c r="AL947" s="6"/>
      <c r="AM947" s="6"/>
      <c r="AN947" s="6"/>
      <c r="AO947" s="122">
        <v>6952.97</v>
      </c>
      <c r="AP947" s="77"/>
      <c r="AQ947" s="6"/>
      <c r="AR947" s="6"/>
      <c r="AS947" s="6"/>
      <c r="AT947" s="6"/>
      <c r="AU947" s="6"/>
      <c r="AV947" s="122">
        <v>7747.86</v>
      </c>
      <c r="AW947" s="77"/>
      <c r="AX947" s="6"/>
      <c r="AY947" s="255">
        <v>758000</v>
      </c>
      <c r="AZ947" s="710">
        <v>1.617E-2</v>
      </c>
      <c r="BA947" s="72">
        <f t="shared" si="1460"/>
        <v>12256.86</v>
      </c>
      <c r="BB947" s="141">
        <f t="shared" si="1476"/>
        <v>242.55</v>
      </c>
      <c r="BC947" s="142">
        <v>12014.31</v>
      </c>
      <c r="BD947" s="147"/>
      <c r="BE947" s="168">
        <f t="shared" si="1462"/>
        <v>0</v>
      </c>
      <c r="BF947" s="151">
        <v>758000</v>
      </c>
      <c r="BG947" s="56">
        <v>1.617E-2</v>
      </c>
      <c r="BH947" s="168">
        <f t="shared" si="1463"/>
        <v>12256.86</v>
      </c>
      <c r="BI947" s="56">
        <f t="shared" si="1477"/>
        <v>242.55</v>
      </c>
      <c r="BJ947" s="164">
        <v>12014.31</v>
      </c>
      <c r="BK947" s="165"/>
      <c r="BL947" s="166">
        <f t="shared" si="1465"/>
        <v>0</v>
      </c>
      <c r="BM947" s="151">
        <v>758000</v>
      </c>
      <c r="BN947" s="693">
        <v>1.7239999999999998E-2</v>
      </c>
      <c r="BO947" s="168">
        <f t="shared" si="1466"/>
        <v>13067.919999999998</v>
      </c>
      <c r="BP947" s="56">
        <f t="shared" si="1478"/>
        <v>258.59999999999997</v>
      </c>
      <c r="BQ947" s="164">
        <v>12809.32</v>
      </c>
      <c r="BR947" s="147"/>
      <c r="BS947" s="166">
        <f t="shared" si="1468"/>
        <v>0</v>
      </c>
      <c r="BT947" s="151">
        <v>758000</v>
      </c>
      <c r="BU947" s="693">
        <v>1.7930000000000001E-2</v>
      </c>
      <c r="BV947" s="168">
        <f t="shared" si="1469"/>
        <v>13590.94</v>
      </c>
      <c r="BW947" s="56">
        <f t="shared" ref="BW947:BW951" si="1479">BU947*15000</f>
        <v>268.95000000000005</v>
      </c>
      <c r="BX947" s="164">
        <v>13321.99</v>
      </c>
      <c r="BY947" s="147"/>
      <c r="BZ947" s="166">
        <f t="shared" si="1471"/>
        <v>0</v>
      </c>
      <c r="CA947" s="694">
        <v>758000</v>
      </c>
      <c r="CB947" s="693">
        <v>1.8880000000000001E-2</v>
      </c>
      <c r="CC947" s="141">
        <f t="shared" si="1472"/>
        <v>14311.04</v>
      </c>
      <c r="CD947" s="700">
        <v>283.2</v>
      </c>
      <c r="CE947" s="164">
        <v>14027.84</v>
      </c>
      <c r="CF947" s="165"/>
      <c r="CG947" s="72">
        <f t="shared" si="1473"/>
        <v>0</v>
      </c>
      <c r="CH947" s="351">
        <v>947500</v>
      </c>
      <c r="CI947" s="693">
        <v>1.617E-2</v>
      </c>
      <c r="CJ947" s="666">
        <f t="shared" si="1437"/>
        <v>15321.075000000001</v>
      </c>
      <c r="CK947" s="72">
        <f t="shared" ref="CK947:CK951" si="1480">CI947*15000</f>
        <v>242.55</v>
      </c>
      <c r="CL947" s="164"/>
      <c r="CM947" s="167"/>
      <c r="CN947" s="666">
        <f t="shared" si="1438"/>
        <v>15078.525000000001</v>
      </c>
      <c r="CO947" s="219"/>
      <c r="CP947" s="220">
        <f t="shared" si="1459"/>
        <v>15078.525000000001</v>
      </c>
      <c r="CQ947" s="458"/>
      <c r="CR947" s="56"/>
      <c r="CS947" s="228"/>
    </row>
    <row r="948" spans="1:97" s="3" customFormat="1" ht="15" customHeight="1">
      <c r="A948" s="41" t="s">
        <v>2262</v>
      </c>
      <c r="B948" s="6" t="s">
        <v>2263</v>
      </c>
      <c r="C948" s="6" t="s">
        <v>2223</v>
      </c>
      <c r="D948" s="41" t="s">
        <v>2038</v>
      </c>
      <c r="E948" s="705">
        <v>995</v>
      </c>
      <c r="F948" s="671"/>
      <c r="G948" s="41" t="s">
        <v>41</v>
      </c>
      <c r="H948" s="191">
        <v>10100995014</v>
      </c>
      <c r="I948" s="676"/>
      <c r="J948" s="243"/>
      <c r="K948" s="357"/>
      <c r="L948" s="56"/>
      <c r="M948" s="244">
        <v>4294.68</v>
      </c>
      <c r="N948" s="147"/>
      <c r="O948" s="56"/>
      <c r="P948" s="56"/>
      <c r="Q948" s="56"/>
      <c r="R948" s="56"/>
      <c r="S948" s="56"/>
      <c r="T948" s="73">
        <v>7620</v>
      </c>
      <c r="U948" s="147"/>
      <c r="V948" s="78"/>
      <c r="W948" s="245"/>
      <c r="X948" s="245"/>
      <c r="Y948" s="48"/>
      <c r="Z948" s="6"/>
      <c r="AA948" s="73">
        <v>8299.39</v>
      </c>
      <c r="AB948" s="147"/>
      <c r="AC948" s="357"/>
      <c r="AD948" s="43"/>
      <c r="AE948" s="43"/>
      <c r="AF948" s="6"/>
      <c r="AG948" s="6"/>
      <c r="AH948" s="117">
        <v>8261.89</v>
      </c>
      <c r="AI948" s="143"/>
      <c r="AJ948" s="99"/>
      <c r="AK948" s="6"/>
      <c r="AL948" s="6"/>
      <c r="AM948" s="6"/>
      <c r="AN948" s="6"/>
      <c r="AO948" s="122">
        <v>11414.76</v>
      </c>
      <c r="AP948" s="77"/>
      <c r="AQ948" s="6"/>
      <c r="AR948" s="6"/>
      <c r="AS948" s="6"/>
      <c r="AT948" s="6"/>
      <c r="AU948" s="6"/>
      <c r="AV948" s="122">
        <v>12564.09</v>
      </c>
      <c r="AW948" s="77"/>
      <c r="AX948" s="6"/>
      <c r="AY948" s="374">
        <v>608000</v>
      </c>
      <c r="AZ948" s="710">
        <v>1.617E-2</v>
      </c>
      <c r="BA948" s="72">
        <f t="shared" si="1460"/>
        <v>9831.36</v>
      </c>
      <c r="BB948" s="141">
        <f t="shared" si="1476"/>
        <v>242.55</v>
      </c>
      <c r="BC948" s="142">
        <v>9588.81</v>
      </c>
      <c r="BD948" s="147"/>
      <c r="BE948" s="168">
        <f t="shared" si="1462"/>
        <v>0</v>
      </c>
      <c r="BF948" s="151">
        <v>608000</v>
      </c>
      <c r="BG948" s="56">
        <v>1.617E-2</v>
      </c>
      <c r="BH948" s="168">
        <f t="shared" si="1463"/>
        <v>9831.36</v>
      </c>
      <c r="BI948" s="56">
        <f t="shared" si="1477"/>
        <v>242.55</v>
      </c>
      <c r="BJ948" s="164">
        <v>9588.81</v>
      </c>
      <c r="BK948" s="165"/>
      <c r="BL948" s="166">
        <f t="shared" si="1465"/>
        <v>0</v>
      </c>
      <c r="BM948" s="151">
        <v>608000</v>
      </c>
      <c r="BN948" s="693">
        <v>1.7239999999999998E-2</v>
      </c>
      <c r="BO948" s="168">
        <f t="shared" si="1466"/>
        <v>10481.919999999998</v>
      </c>
      <c r="BP948" s="56">
        <f t="shared" si="1478"/>
        <v>258.59999999999997</v>
      </c>
      <c r="BQ948" s="164">
        <v>10223.32</v>
      </c>
      <c r="BR948" s="147"/>
      <c r="BS948" s="166">
        <f t="shared" si="1468"/>
        <v>0</v>
      </c>
      <c r="BT948" s="151">
        <v>608000</v>
      </c>
      <c r="BU948" s="693">
        <v>1.7930000000000001E-2</v>
      </c>
      <c r="BV948" s="168">
        <f t="shared" si="1469"/>
        <v>10901.44</v>
      </c>
      <c r="BW948" s="56">
        <f t="shared" si="1479"/>
        <v>268.95000000000005</v>
      </c>
      <c r="BX948" s="164">
        <v>10632.49</v>
      </c>
      <c r="BY948" s="147"/>
      <c r="BZ948" s="166">
        <f t="shared" si="1471"/>
        <v>0</v>
      </c>
      <c r="CA948" s="694">
        <v>608000</v>
      </c>
      <c r="CB948" s="693">
        <v>1.8880000000000001E-2</v>
      </c>
      <c r="CC948" s="141">
        <f t="shared" si="1472"/>
        <v>11479.04</v>
      </c>
      <c r="CD948" s="700">
        <v>283.2</v>
      </c>
      <c r="CE948" s="164">
        <v>11195.84</v>
      </c>
      <c r="CF948" s="165">
        <v>11195.84</v>
      </c>
      <c r="CG948" s="72">
        <f t="shared" si="1473"/>
        <v>0</v>
      </c>
      <c r="CH948" s="351">
        <v>760000</v>
      </c>
      <c r="CI948" s="693">
        <v>1.617E-2</v>
      </c>
      <c r="CJ948" s="666">
        <f t="shared" si="1437"/>
        <v>12289.2</v>
      </c>
      <c r="CK948" s="72">
        <f t="shared" si="1480"/>
        <v>242.55</v>
      </c>
      <c r="CL948" s="164"/>
      <c r="CM948" s="167"/>
      <c r="CN948" s="666">
        <f t="shared" si="1438"/>
        <v>12046.650000000001</v>
      </c>
      <c r="CO948" s="219"/>
      <c r="CP948" s="220">
        <f t="shared" si="1459"/>
        <v>12046.650000000001</v>
      </c>
      <c r="CQ948" s="458"/>
      <c r="CR948" s="56"/>
      <c r="CS948" s="228"/>
    </row>
    <row r="949" spans="1:97" s="3" customFormat="1" ht="15" customHeight="1">
      <c r="A949" s="41" t="s">
        <v>2264</v>
      </c>
      <c r="B949" s="6" t="s">
        <v>2265</v>
      </c>
      <c r="C949" s="6" t="s">
        <v>2223</v>
      </c>
      <c r="D949" s="41" t="s">
        <v>2038</v>
      </c>
      <c r="E949" s="705">
        <v>996</v>
      </c>
      <c r="F949" s="671"/>
      <c r="G949" s="41" t="s">
        <v>41</v>
      </c>
      <c r="H949" s="191">
        <v>10100996019</v>
      </c>
      <c r="I949" s="676"/>
      <c r="J949" s="243"/>
      <c r="K949" s="357"/>
      <c r="L949" s="56"/>
      <c r="M949" s="244">
        <v>4507.08</v>
      </c>
      <c r="N949" s="147"/>
      <c r="O949" s="56"/>
      <c r="P949" s="56"/>
      <c r="Q949" s="56"/>
      <c r="R949" s="56"/>
      <c r="S949" s="56"/>
      <c r="T949" s="73">
        <v>4641.5</v>
      </c>
      <c r="U949" s="147"/>
      <c r="V949" s="78"/>
      <c r="W949" s="245"/>
      <c r="X949" s="245"/>
      <c r="Y949" s="48"/>
      <c r="Z949" s="6"/>
      <c r="AA949" s="73">
        <v>5054.0200000000004</v>
      </c>
      <c r="AB949" s="147"/>
      <c r="AC949" s="357"/>
      <c r="AD949" s="43"/>
      <c r="AE949" s="43"/>
      <c r="AF949" s="6"/>
      <c r="AG949" s="6"/>
      <c r="AH949" s="117">
        <v>5016.5200000000004</v>
      </c>
      <c r="AI949" s="143"/>
      <c r="AJ949" s="99"/>
      <c r="AK949" s="6"/>
      <c r="AL949" s="6"/>
      <c r="AM949" s="6"/>
      <c r="AN949" s="6"/>
      <c r="AO949" s="122">
        <v>6952.97</v>
      </c>
      <c r="AP949" s="77"/>
      <c r="AQ949" s="6"/>
      <c r="AR949" s="6"/>
      <c r="AS949" s="6"/>
      <c r="AT949" s="6"/>
      <c r="AU949" s="6"/>
      <c r="AV949" s="122">
        <v>7747.86</v>
      </c>
      <c r="AW949" s="77"/>
      <c r="AX949" s="6"/>
      <c r="AY949" s="374">
        <v>535500</v>
      </c>
      <c r="AZ949" s="710">
        <v>1.617E-2</v>
      </c>
      <c r="BA949" s="72">
        <f t="shared" si="1460"/>
        <v>8659.0349999999999</v>
      </c>
      <c r="BB949" s="141">
        <f t="shared" si="1476"/>
        <v>242.55</v>
      </c>
      <c r="BC949" s="142">
        <v>8416.49</v>
      </c>
      <c r="BD949" s="147"/>
      <c r="BE949" s="168">
        <f t="shared" si="1462"/>
        <v>-4.9999999991996447E-3</v>
      </c>
      <c r="BF949" s="151">
        <v>535500</v>
      </c>
      <c r="BG949" s="56">
        <v>1.617E-2</v>
      </c>
      <c r="BH949" s="168">
        <f t="shared" si="1463"/>
        <v>8659.0349999999999</v>
      </c>
      <c r="BI949" s="56">
        <f t="shared" si="1477"/>
        <v>242.55</v>
      </c>
      <c r="BJ949" s="164">
        <v>8416.4850000000006</v>
      </c>
      <c r="BK949" s="165"/>
      <c r="BL949" s="166">
        <f t="shared" si="1465"/>
        <v>0</v>
      </c>
      <c r="BM949" s="151">
        <v>535500</v>
      </c>
      <c r="BN949" s="693">
        <v>1.7239999999999998E-2</v>
      </c>
      <c r="BO949" s="168">
        <f t="shared" si="1466"/>
        <v>9232.0199999999986</v>
      </c>
      <c r="BP949" s="56">
        <f t="shared" si="1478"/>
        <v>258.59999999999997</v>
      </c>
      <c r="BQ949" s="164">
        <v>8973.42</v>
      </c>
      <c r="BR949" s="147"/>
      <c r="BS949" s="166">
        <f t="shared" si="1468"/>
        <v>0</v>
      </c>
      <c r="BT949" s="151">
        <v>535500</v>
      </c>
      <c r="BU949" s="693">
        <v>1.7930000000000001E-2</v>
      </c>
      <c r="BV949" s="168">
        <f t="shared" si="1469"/>
        <v>9601.5150000000012</v>
      </c>
      <c r="BW949" s="56">
        <f t="shared" si="1479"/>
        <v>268.95000000000005</v>
      </c>
      <c r="BX949" s="164">
        <v>9332.5650000000005</v>
      </c>
      <c r="BY949" s="147"/>
      <c r="BZ949" s="166">
        <f t="shared" si="1471"/>
        <v>0</v>
      </c>
      <c r="CA949" s="694">
        <v>535500</v>
      </c>
      <c r="CB949" s="693">
        <v>1.8880000000000001E-2</v>
      </c>
      <c r="CC949" s="141">
        <f t="shared" si="1472"/>
        <v>10110.24</v>
      </c>
      <c r="CD949" s="700">
        <v>283.2</v>
      </c>
      <c r="CE949" s="164">
        <v>9827.0400000000009</v>
      </c>
      <c r="CF949" s="165">
        <v>9827.0400000000009</v>
      </c>
      <c r="CG949" s="72">
        <f t="shared" si="1473"/>
        <v>0</v>
      </c>
      <c r="CH949" s="351">
        <v>669500</v>
      </c>
      <c r="CI949" s="693">
        <v>1.617E-2</v>
      </c>
      <c r="CJ949" s="666">
        <f t="shared" si="1437"/>
        <v>10825.815000000001</v>
      </c>
      <c r="CK949" s="72">
        <f t="shared" si="1480"/>
        <v>242.55</v>
      </c>
      <c r="CL949" s="164"/>
      <c r="CM949" s="167"/>
      <c r="CN949" s="666">
        <f t="shared" si="1438"/>
        <v>10583.265000000001</v>
      </c>
      <c r="CO949" s="219"/>
      <c r="CP949" s="220">
        <f t="shared" si="1459"/>
        <v>10583.260000000002</v>
      </c>
      <c r="CQ949" s="458"/>
      <c r="CR949" s="56"/>
      <c r="CS949" s="228"/>
    </row>
    <row r="950" spans="1:97" s="3" customFormat="1" ht="15" customHeight="1">
      <c r="A950" s="41" t="s">
        <v>2266</v>
      </c>
      <c r="B950" s="6" t="s">
        <v>2267</v>
      </c>
      <c r="C950" s="6" t="s">
        <v>2223</v>
      </c>
      <c r="D950" s="41" t="s">
        <v>2038</v>
      </c>
      <c r="E950" s="705">
        <v>997</v>
      </c>
      <c r="F950" s="671"/>
      <c r="G950" s="41" t="s">
        <v>41</v>
      </c>
      <c r="H950" s="191">
        <v>10100997017</v>
      </c>
      <c r="I950" s="676"/>
      <c r="J950" s="243"/>
      <c r="K950" s="357"/>
      <c r="L950" s="56"/>
      <c r="M950" s="244">
        <v>4613.28</v>
      </c>
      <c r="N950" s="147"/>
      <c r="O950" s="56"/>
      <c r="P950" s="56"/>
      <c r="Q950" s="56"/>
      <c r="R950" s="56"/>
      <c r="S950" s="56"/>
      <c r="T950" s="73">
        <v>4149.3999999999996</v>
      </c>
      <c r="U950" s="147"/>
      <c r="V950" s="78"/>
      <c r="W950" s="245"/>
      <c r="X950" s="245"/>
      <c r="Y950" s="247"/>
      <c r="Z950" s="99"/>
      <c r="AA950" s="73">
        <v>4517.83</v>
      </c>
      <c r="AB950" s="143"/>
      <c r="AC950" s="102"/>
      <c r="AD950" s="101"/>
      <c r="AE950" s="101"/>
      <c r="AF950" s="99"/>
      <c r="AG950" s="99"/>
      <c r="AH950" s="117">
        <v>4480.33</v>
      </c>
      <c r="AI950" s="143"/>
      <c r="AJ950" s="99"/>
      <c r="AK950" s="248"/>
      <c r="AL950" s="99"/>
      <c r="AM950" s="99"/>
      <c r="AN950" s="102"/>
      <c r="AO950" s="122">
        <v>6215.8</v>
      </c>
      <c r="AP950" s="103"/>
      <c r="AQ950" s="99"/>
      <c r="AR950" s="99"/>
      <c r="AS950" s="102"/>
      <c r="AT950" s="99"/>
      <c r="AU950" s="99"/>
      <c r="AV950" s="122">
        <v>6952.13</v>
      </c>
      <c r="AW950" s="100"/>
      <c r="AX950" s="99"/>
      <c r="AY950" s="255">
        <v>435500</v>
      </c>
      <c r="AZ950" s="710">
        <v>1.617E-2</v>
      </c>
      <c r="BA950" s="72">
        <f t="shared" si="1460"/>
        <v>7042.0349999999999</v>
      </c>
      <c r="BB950" s="141">
        <f t="shared" si="1476"/>
        <v>242.55</v>
      </c>
      <c r="BC950" s="142">
        <v>6799.49</v>
      </c>
      <c r="BD950" s="147"/>
      <c r="BE950" s="168">
        <f t="shared" si="1462"/>
        <v>-5.0000000001091394E-3</v>
      </c>
      <c r="BF950" s="151">
        <v>435500</v>
      </c>
      <c r="BG950" s="56">
        <v>1.617E-2</v>
      </c>
      <c r="BH950" s="168">
        <f t="shared" si="1463"/>
        <v>7042.0349999999999</v>
      </c>
      <c r="BI950" s="56">
        <f t="shared" si="1477"/>
        <v>242.55</v>
      </c>
      <c r="BJ950" s="164">
        <v>6799.4849999999997</v>
      </c>
      <c r="BK950" s="165"/>
      <c r="BL950" s="166">
        <f t="shared" si="1465"/>
        <v>0</v>
      </c>
      <c r="BM950" s="151">
        <v>435500</v>
      </c>
      <c r="BN950" s="693">
        <v>1.7239999999999998E-2</v>
      </c>
      <c r="BO950" s="168">
        <f t="shared" si="1466"/>
        <v>7508.0199999999995</v>
      </c>
      <c r="BP950" s="56">
        <f t="shared" si="1478"/>
        <v>258.59999999999997</v>
      </c>
      <c r="BQ950" s="164">
        <v>7249.42</v>
      </c>
      <c r="BR950" s="147"/>
      <c r="BS950" s="166">
        <f t="shared" si="1468"/>
        <v>0</v>
      </c>
      <c r="BT950" s="151">
        <v>435500</v>
      </c>
      <c r="BU950" s="693">
        <v>1.7930000000000001E-2</v>
      </c>
      <c r="BV950" s="168">
        <f t="shared" si="1469"/>
        <v>7808.5150000000003</v>
      </c>
      <c r="BW950" s="56">
        <f t="shared" si="1479"/>
        <v>268.95000000000005</v>
      </c>
      <c r="BX950" s="164">
        <v>7539.5649999999996</v>
      </c>
      <c r="BY950" s="147"/>
      <c r="BZ950" s="166">
        <f t="shared" si="1471"/>
        <v>0</v>
      </c>
      <c r="CA950" s="694">
        <v>435500</v>
      </c>
      <c r="CB950" s="693">
        <v>1.8880000000000001E-2</v>
      </c>
      <c r="CC950" s="141">
        <f t="shared" si="1472"/>
        <v>8222.24</v>
      </c>
      <c r="CD950" s="700">
        <v>283.2</v>
      </c>
      <c r="CE950" s="164">
        <v>7939.04</v>
      </c>
      <c r="CF950" s="165">
        <v>7939.04</v>
      </c>
      <c r="CG950" s="72">
        <f t="shared" si="1473"/>
        <v>0</v>
      </c>
      <c r="CH950" s="351">
        <v>544500</v>
      </c>
      <c r="CI950" s="693">
        <v>1.617E-2</v>
      </c>
      <c r="CJ950" s="666">
        <f t="shared" si="1437"/>
        <v>8804.5650000000005</v>
      </c>
      <c r="CK950" s="72">
        <f t="shared" si="1480"/>
        <v>242.55</v>
      </c>
      <c r="CL950" s="164"/>
      <c r="CM950" s="167"/>
      <c r="CN950" s="666">
        <f t="shared" si="1438"/>
        <v>8562.0150000000012</v>
      </c>
      <c r="CO950" s="219"/>
      <c r="CP950" s="220">
        <f t="shared" si="1459"/>
        <v>8562.010000000002</v>
      </c>
      <c r="CQ950" s="458"/>
      <c r="CR950" s="56"/>
      <c r="CS950" s="228"/>
    </row>
    <row r="951" spans="1:97" s="3" customFormat="1" ht="15" customHeight="1">
      <c r="A951" s="41" t="s">
        <v>2268</v>
      </c>
      <c r="B951" s="6" t="s">
        <v>2269</v>
      </c>
      <c r="C951" s="6" t="s">
        <v>2223</v>
      </c>
      <c r="D951" s="41" t="s">
        <v>2038</v>
      </c>
      <c r="E951" s="705">
        <v>998</v>
      </c>
      <c r="F951" s="671"/>
      <c r="G951" s="41" t="s">
        <v>41</v>
      </c>
      <c r="H951" s="191">
        <v>10100998015</v>
      </c>
      <c r="I951" s="676"/>
      <c r="J951" s="243"/>
      <c r="K951" s="357"/>
      <c r="L951" s="56"/>
      <c r="M951" s="244">
        <v>4294.68</v>
      </c>
      <c r="N951" s="147"/>
      <c r="O951" s="56"/>
      <c r="P951" s="56"/>
      <c r="Q951" s="56"/>
      <c r="R951" s="56"/>
      <c r="S951" s="56"/>
      <c r="T951" s="73">
        <v>4822.8</v>
      </c>
      <c r="U951" s="147"/>
      <c r="V951" s="78"/>
      <c r="W951" s="245"/>
      <c r="X951" s="245"/>
      <c r="Y951" s="247"/>
      <c r="Z951" s="99"/>
      <c r="AA951" s="73">
        <v>5251.56</v>
      </c>
      <c r="AB951" s="143"/>
      <c r="AC951" s="102"/>
      <c r="AD951" s="101"/>
      <c r="AE951" s="101"/>
      <c r="AF951" s="99"/>
      <c r="AG951" s="99"/>
      <c r="AH951" s="117">
        <v>5214.0600000000004</v>
      </c>
      <c r="AI951" s="143"/>
      <c r="AJ951" s="99"/>
      <c r="AK951" s="248"/>
      <c r="AL951" s="99"/>
      <c r="AM951" s="99"/>
      <c r="AN951" s="102"/>
      <c r="AO951" s="122">
        <v>7224.55</v>
      </c>
      <c r="AP951" s="103"/>
      <c r="AQ951" s="99"/>
      <c r="AR951" s="99"/>
      <c r="AS951" s="102"/>
      <c r="AT951" s="99"/>
      <c r="AU951" s="99"/>
      <c r="AV951" s="122">
        <v>8041.02</v>
      </c>
      <c r="AW951" s="100"/>
      <c r="AX951" s="99"/>
      <c r="AY951" s="255">
        <v>188000</v>
      </c>
      <c r="AZ951" s="710">
        <v>1.617E-2</v>
      </c>
      <c r="BA951" s="72">
        <f t="shared" si="1460"/>
        <v>3039.96</v>
      </c>
      <c r="BB951" s="141">
        <f t="shared" si="1476"/>
        <v>242.55</v>
      </c>
      <c r="BC951" s="142">
        <v>2797.41</v>
      </c>
      <c r="BD951" s="147"/>
      <c r="BE951" s="168">
        <f t="shared" si="1462"/>
        <v>0</v>
      </c>
      <c r="BF951" s="151">
        <v>188000</v>
      </c>
      <c r="BG951" s="56">
        <v>1.617E-2</v>
      </c>
      <c r="BH951" s="168">
        <f t="shared" si="1463"/>
        <v>3039.96</v>
      </c>
      <c r="BI951" s="56">
        <f t="shared" si="1477"/>
        <v>242.55</v>
      </c>
      <c r="BJ951" s="164">
        <v>2797.41</v>
      </c>
      <c r="BK951" s="165"/>
      <c r="BL951" s="166">
        <f t="shared" si="1465"/>
        <v>0</v>
      </c>
      <c r="BM951" s="151">
        <v>188000</v>
      </c>
      <c r="BN951" s="693">
        <v>1.7239999999999998E-2</v>
      </c>
      <c r="BO951" s="168">
        <f t="shared" si="1466"/>
        <v>3241.12</v>
      </c>
      <c r="BP951" s="56">
        <f t="shared" si="1478"/>
        <v>258.59999999999997</v>
      </c>
      <c r="BQ951" s="164">
        <v>2982.52</v>
      </c>
      <c r="BR951" s="147"/>
      <c r="BS951" s="166">
        <f t="shared" si="1468"/>
        <v>0</v>
      </c>
      <c r="BT951" s="373">
        <v>760500</v>
      </c>
      <c r="BU951" s="693">
        <v>1.7930000000000001E-2</v>
      </c>
      <c r="BV951" s="168">
        <f t="shared" si="1469"/>
        <v>13635.765000000001</v>
      </c>
      <c r="BW951" s="56">
        <f t="shared" si="1479"/>
        <v>268.95000000000005</v>
      </c>
      <c r="BX951" s="164">
        <v>13366.815000000001</v>
      </c>
      <c r="BY951" s="147"/>
      <c r="BZ951" s="166">
        <f t="shared" si="1471"/>
        <v>0</v>
      </c>
      <c r="CA951" s="694">
        <v>760500</v>
      </c>
      <c r="CB951" s="693">
        <v>1.8880000000000001E-2</v>
      </c>
      <c r="CC951" s="141">
        <f t="shared" si="1472"/>
        <v>14358.240000000002</v>
      </c>
      <c r="CD951" s="700">
        <v>283.2</v>
      </c>
      <c r="CE951" s="164">
        <v>14075.04</v>
      </c>
      <c r="CF951" s="165">
        <v>14075.04</v>
      </c>
      <c r="CG951" s="72">
        <f t="shared" si="1473"/>
        <v>0</v>
      </c>
      <c r="CH951" s="351">
        <v>950500</v>
      </c>
      <c r="CI951" s="693">
        <v>1.617E-2</v>
      </c>
      <c r="CJ951" s="666">
        <f t="shared" si="1437"/>
        <v>15369.585000000001</v>
      </c>
      <c r="CK951" s="72">
        <f t="shared" si="1480"/>
        <v>242.55</v>
      </c>
      <c r="CL951" s="164"/>
      <c r="CM951" s="167"/>
      <c r="CN951" s="666">
        <f t="shared" si="1438"/>
        <v>15127.035000000002</v>
      </c>
      <c r="CO951" s="219"/>
      <c r="CP951" s="220">
        <f t="shared" si="1459"/>
        <v>15127.035000000002</v>
      </c>
      <c r="CQ951" s="458"/>
      <c r="CR951" s="56"/>
      <c r="CS951" s="228"/>
    </row>
    <row r="952" spans="1:97" s="3" customFormat="1" ht="15" customHeight="1">
      <c r="A952" s="41" t="s">
        <v>2270</v>
      </c>
      <c r="B952" s="6" t="s">
        <v>2239</v>
      </c>
      <c r="C952" s="6" t="s">
        <v>2223</v>
      </c>
      <c r="D952" s="41" t="s">
        <v>2038</v>
      </c>
      <c r="E952" s="705">
        <v>1008</v>
      </c>
      <c r="F952" s="671"/>
      <c r="G952" s="56" t="s">
        <v>45</v>
      </c>
      <c r="H952" s="191">
        <v>11001008018</v>
      </c>
      <c r="I952" s="676"/>
      <c r="J952" s="243"/>
      <c r="K952" s="357"/>
      <c r="L952" s="56"/>
      <c r="M952" s="244">
        <v>27612</v>
      </c>
      <c r="N952" s="147"/>
      <c r="O952" s="56"/>
      <c r="P952" s="56"/>
      <c r="Q952" s="56"/>
      <c r="R952" s="56"/>
      <c r="S952" s="56"/>
      <c r="T952" s="73">
        <v>59574</v>
      </c>
      <c r="U952" s="147"/>
      <c r="V952" s="78"/>
      <c r="W952" s="245"/>
      <c r="X952" s="245"/>
      <c r="Y952" s="247"/>
      <c r="Z952" s="99"/>
      <c r="AA952" s="73">
        <v>64908.47</v>
      </c>
      <c r="AB952" s="143"/>
      <c r="AC952" s="102"/>
      <c r="AD952" s="101"/>
      <c r="AE952" s="101"/>
      <c r="AF952" s="99"/>
      <c r="AG952" s="99"/>
      <c r="AH952" s="117">
        <v>64870.97</v>
      </c>
      <c r="AI952" s="143"/>
      <c r="AJ952" s="99"/>
      <c r="AK952" s="248"/>
      <c r="AL952" s="99"/>
      <c r="AM952" s="99"/>
      <c r="AN952" s="102"/>
      <c r="AO952" s="122">
        <v>94007.77</v>
      </c>
      <c r="AP952" s="103"/>
      <c r="AQ952" s="99"/>
      <c r="AR952" s="99"/>
      <c r="AS952" s="102"/>
      <c r="AT952" s="99"/>
      <c r="AU952" s="99"/>
      <c r="AV952" s="122">
        <v>101769.7</v>
      </c>
      <c r="AW952" s="100"/>
      <c r="AX952" s="99"/>
      <c r="AY952" s="374">
        <v>15706500</v>
      </c>
      <c r="AZ952" s="710">
        <v>2.1000000000000001E-2</v>
      </c>
      <c r="BA952" s="72">
        <f t="shared" si="1460"/>
        <v>329836.5</v>
      </c>
      <c r="BB952" s="141"/>
      <c r="BC952" s="142">
        <v>329836.5</v>
      </c>
      <c r="BD952" s="147"/>
      <c r="BE952" s="168">
        <f t="shared" si="1462"/>
        <v>0</v>
      </c>
      <c r="BF952" s="151">
        <v>15706500</v>
      </c>
      <c r="BG952" s="56">
        <v>2.2259999999999999E-2</v>
      </c>
      <c r="BH952" s="168">
        <f t="shared" si="1463"/>
        <v>349626.69</v>
      </c>
      <c r="BI952" s="56"/>
      <c r="BJ952" s="164">
        <v>349626.69</v>
      </c>
      <c r="BK952" s="165"/>
      <c r="BL952" s="166">
        <f t="shared" si="1465"/>
        <v>0</v>
      </c>
      <c r="BM952" s="151">
        <v>15706500</v>
      </c>
      <c r="BN952" s="693">
        <v>2.3730000000000001E-2</v>
      </c>
      <c r="BO952" s="168">
        <f t="shared" si="1466"/>
        <v>372715.245</v>
      </c>
      <c r="BP952" s="56"/>
      <c r="BQ952" s="164">
        <v>372715.245</v>
      </c>
      <c r="BR952" s="147"/>
      <c r="BS952" s="166">
        <f t="shared" si="1468"/>
        <v>0</v>
      </c>
      <c r="BT952" s="151">
        <v>15706500</v>
      </c>
      <c r="BU952" s="693">
        <v>2.4680000000000001E-2</v>
      </c>
      <c r="BV952" s="168">
        <f t="shared" si="1469"/>
        <v>387636.42</v>
      </c>
      <c r="BW952" s="56"/>
      <c r="BX952" s="164">
        <v>387636.42</v>
      </c>
      <c r="BY952" s="147"/>
      <c r="BZ952" s="166">
        <f t="shared" si="1471"/>
        <v>0</v>
      </c>
      <c r="CA952" s="694">
        <v>15706500</v>
      </c>
      <c r="CB952" s="693">
        <v>2.5989999999999999E-2</v>
      </c>
      <c r="CC952" s="141">
        <f t="shared" si="1472"/>
        <v>408211.935</v>
      </c>
      <c r="CD952" s="700"/>
      <c r="CE952" s="164">
        <v>408211.935</v>
      </c>
      <c r="CF952" s="165">
        <v>408211.94</v>
      </c>
      <c r="CG952" s="72">
        <f t="shared" si="1473"/>
        <v>0</v>
      </c>
      <c r="CH952" s="351">
        <v>16492000</v>
      </c>
      <c r="CI952" s="693">
        <v>2.2259999999999999E-2</v>
      </c>
      <c r="CJ952" s="666">
        <f t="shared" si="1437"/>
        <v>367111.92</v>
      </c>
      <c r="CK952" s="72"/>
      <c r="CL952" s="164"/>
      <c r="CM952" s="167"/>
      <c r="CN952" s="666">
        <f t="shared" si="1438"/>
        <v>367111.92</v>
      </c>
      <c r="CO952" s="219"/>
      <c r="CP952" s="220">
        <f t="shared" si="1459"/>
        <v>367111.92</v>
      </c>
      <c r="CQ952" s="458"/>
      <c r="CR952" s="56"/>
    </row>
    <row r="953" spans="1:97" s="3" customFormat="1" ht="15" customHeight="1">
      <c r="A953" s="671" t="s">
        <v>2271</v>
      </c>
      <c r="B953" s="6" t="s">
        <v>2272</v>
      </c>
      <c r="C953" s="6" t="s">
        <v>2223</v>
      </c>
      <c r="D953" s="41" t="s">
        <v>2038</v>
      </c>
      <c r="E953" s="705">
        <v>1062</v>
      </c>
      <c r="F953" s="671"/>
      <c r="G953" s="41" t="s">
        <v>41</v>
      </c>
      <c r="H953" s="671">
        <v>11201062012</v>
      </c>
      <c r="I953" s="676"/>
      <c r="J953" s="243"/>
      <c r="K953" s="357"/>
      <c r="L953" s="56"/>
      <c r="M953" s="244"/>
      <c r="N953" s="147"/>
      <c r="O953" s="56"/>
      <c r="P953" s="56"/>
      <c r="Q953" s="56"/>
      <c r="R953" s="56"/>
      <c r="S953" s="56"/>
      <c r="T953" s="73"/>
      <c r="U953" s="147"/>
      <c r="V953" s="78"/>
      <c r="W953" s="245"/>
      <c r="X953" s="245"/>
      <c r="Y953" s="247"/>
      <c r="Z953" s="99"/>
      <c r="AA953" s="73"/>
      <c r="AB953" s="143"/>
      <c r="AC953" s="102"/>
      <c r="AD953" s="101"/>
      <c r="AE953" s="101"/>
      <c r="AF953" s="99"/>
      <c r="AG953" s="99"/>
      <c r="AH953" s="117"/>
      <c r="AI953" s="143"/>
      <c r="AJ953" s="99"/>
      <c r="AK953" s="248"/>
      <c r="AL953" s="99"/>
      <c r="AM953" s="99"/>
      <c r="AN953" s="102"/>
      <c r="AO953" s="122"/>
      <c r="AP953" s="103"/>
      <c r="AQ953" s="99"/>
      <c r="AR953" s="99"/>
      <c r="AS953" s="102"/>
      <c r="AT953" s="99"/>
      <c r="AU953" s="99"/>
      <c r="AV953" s="122"/>
      <c r="AW953" s="100"/>
      <c r="AX953" s="99"/>
      <c r="AY953" s="56"/>
      <c r="AZ953" s="56"/>
      <c r="BA953" s="72">
        <f t="shared" si="1460"/>
        <v>0</v>
      </c>
      <c r="BB953" s="141"/>
      <c r="BC953" s="142"/>
      <c r="BD953" s="147"/>
      <c r="BE953" s="168">
        <f t="shared" si="1462"/>
        <v>0</v>
      </c>
      <c r="BF953" s="56"/>
      <c r="BG953" s="56"/>
      <c r="BH953" s="168">
        <f t="shared" si="1463"/>
        <v>0</v>
      </c>
      <c r="BI953" s="56"/>
      <c r="BJ953" s="164"/>
      <c r="BK953" s="165"/>
      <c r="BL953" s="166">
        <f t="shared" si="1465"/>
        <v>0</v>
      </c>
      <c r="BM953" s="56"/>
      <c r="BN953" s="56"/>
      <c r="BO953" s="168">
        <f t="shared" si="1466"/>
        <v>0</v>
      </c>
      <c r="BP953" s="56"/>
      <c r="BQ953" s="164"/>
      <c r="BR953" s="147"/>
      <c r="BS953" s="166">
        <f t="shared" si="1468"/>
        <v>0</v>
      </c>
      <c r="BT953" s="151">
        <v>1070000</v>
      </c>
      <c r="BU953" s="671">
        <v>1.7930000000000001E-2</v>
      </c>
      <c r="BV953" s="168">
        <f t="shared" si="1469"/>
        <v>19185.100000000002</v>
      </c>
      <c r="BW953" s="56">
        <f t="shared" ref="BW953:BW958" si="1481">BU953*15000</f>
        <v>268.95000000000005</v>
      </c>
      <c r="BX953" s="164">
        <v>18916.150000000001</v>
      </c>
      <c r="BY953" s="147"/>
      <c r="BZ953" s="166">
        <f t="shared" si="1471"/>
        <v>0</v>
      </c>
      <c r="CA953" s="697">
        <v>1070000</v>
      </c>
      <c r="CB953" s="693">
        <v>1.8880000000000001E-2</v>
      </c>
      <c r="CC953" s="141">
        <f t="shared" si="1472"/>
        <v>20201.600000000002</v>
      </c>
      <c r="CD953" s="700">
        <v>283.2</v>
      </c>
      <c r="CE953" s="164">
        <v>19918.400000000001</v>
      </c>
      <c r="CF953" s="165"/>
      <c r="CG953" s="72">
        <f t="shared" si="1473"/>
        <v>0</v>
      </c>
      <c r="CH953" s="351">
        <v>1200500</v>
      </c>
      <c r="CI953" s="693">
        <v>1.617E-2</v>
      </c>
      <c r="CJ953" s="666">
        <f t="shared" si="1437"/>
        <v>19412.084999999999</v>
      </c>
      <c r="CK953" s="72">
        <f t="shared" ref="CK953:CK958" si="1482">CI953*15000</f>
        <v>242.55</v>
      </c>
      <c r="CL953" s="164"/>
      <c r="CM953" s="167"/>
      <c r="CN953" s="666">
        <f t="shared" si="1438"/>
        <v>19169.535</v>
      </c>
      <c r="CO953" s="219"/>
      <c r="CP953" s="220">
        <f t="shared" si="1459"/>
        <v>19169.535</v>
      </c>
      <c r="CQ953" s="458"/>
      <c r="CR953" s="56"/>
      <c r="CS953" s="228"/>
    </row>
    <row r="954" spans="1:97" s="3" customFormat="1" ht="15" customHeight="1">
      <c r="A954" s="41" t="s">
        <v>2273</v>
      </c>
      <c r="B954" s="6" t="s">
        <v>2274</v>
      </c>
      <c r="C954" s="6" t="s">
        <v>2223</v>
      </c>
      <c r="D954" s="41" t="s">
        <v>2038</v>
      </c>
      <c r="E954" s="705">
        <v>1066</v>
      </c>
      <c r="F954" s="671"/>
      <c r="G954" s="41" t="s">
        <v>41</v>
      </c>
      <c r="H954" s="191">
        <v>11201066014</v>
      </c>
      <c r="I954" s="676"/>
      <c r="J954" s="243"/>
      <c r="K954" s="357"/>
      <c r="L954" s="56"/>
      <c r="M954" s="244">
        <v>4082.28</v>
      </c>
      <c r="N954" s="147"/>
      <c r="O954" s="56"/>
      <c r="P954" s="56"/>
      <c r="Q954" s="56"/>
      <c r="R954" s="56"/>
      <c r="S954" s="56"/>
      <c r="T954" s="73">
        <v>4873.2</v>
      </c>
      <c r="U954" s="147"/>
      <c r="V954" s="78"/>
      <c r="W954" s="245"/>
      <c r="X954" s="245"/>
      <c r="Y954" s="247"/>
      <c r="Z954" s="99"/>
      <c r="AA954" s="73">
        <v>5306.48</v>
      </c>
      <c r="AB954" s="143"/>
      <c r="AC954" s="102"/>
      <c r="AD954" s="101"/>
      <c r="AE954" s="101"/>
      <c r="AF954" s="99"/>
      <c r="AG954" s="99"/>
      <c r="AH954" s="117">
        <v>5268.98</v>
      </c>
      <c r="AI954" s="143"/>
      <c r="AJ954" s="99"/>
      <c r="AK954" s="248"/>
      <c r="AL954" s="99"/>
      <c r="AM954" s="99"/>
      <c r="AN954" s="102"/>
      <c r="AO954" s="122">
        <v>7300.05</v>
      </c>
      <c r="AP954" s="103"/>
      <c r="AQ954" s="99"/>
      <c r="AR954" s="99"/>
      <c r="AS954" s="102"/>
      <c r="AT954" s="99"/>
      <c r="AU954" s="99"/>
      <c r="AV954" s="122">
        <v>8122.51</v>
      </c>
      <c r="AW954" s="100"/>
      <c r="AX954" s="99"/>
      <c r="AY954" s="374">
        <v>1099000</v>
      </c>
      <c r="AZ954" s="710">
        <v>1.617E-2</v>
      </c>
      <c r="BA954" s="72">
        <f t="shared" si="1460"/>
        <v>17770.830000000002</v>
      </c>
      <c r="BB954" s="141">
        <f>AZ954*15000</f>
        <v>242.55</v>
      </c>
      <c r="BC954" s="142">
        <v>17528.28</v>
      </c>
      <c r="BD954" s="143"/>
      <c r="BE954" s="168">
        <f t="shared" si="1462"/>
        <v>0</v>
      </c>
      <c r="BF954" s="151">
        <v>1099000</v>
      </c>
      <c r="BG954" s="56">
        <v>1.617E-2</v>
      </c>
      <c r="BH954" s="168">
        <f t="shared" si="1463"/>
        <v>17770.830000000002</v>
      </c>
      <c r="BI954" s="56">
        <f t="shared" ref="BI954:BI958" si="1483">BG954*15000</f>
        <v>242.55</v>
      </c>
      <c r="BJ954" s="164">
        <v>17528.28</v>
      </c>
      <c r="BK954" s="165"/>
      <c r="BL954" s="166">
        <f t="shared" si="1465"/>
        <v>0</v>
      </c>
      <c r="BM954" s="151">
        <v>1099000</v>
      </c>
      <c r="BN954" s="693">
        <v>1.7239999999999998E-2</v>
      </c>
      <c r="BO954" s="168">
        <f t="shared" si="1466"/>
        <v>18946.759999999998</v>
      </c>
      <c r="BP954" s="56">
        <f t="shared" ref="BP954:BP958" si="1484">BN954*15000</f>
        <v>258.59999999999997</v>
      </c>
      <c r="BQ954" s="164">
        <v>18688.16</v>
      </c>
      <c r="BR954" s="147"/>
      <c r="BS954" s="166">
        <f t="shared" si="1468"/>
        <v>0</v>
      </c>
      <c r="BT954" s="151">
        <v>1099000</v>
      </c>
      <c r="BU954" s="693">
        <v>1.7930000000000001E-2</v>
      </c>
      <c r="BV954" s="168">
        <f t="shared" si="1469"/>
        <v>19705.070000000003</v>
      </c>
      <c r="BW954" s="56">
        <f t="shared" si="1481"/>
        <v>268.95000000000005</v>
      </c>
      <c r="BX954" s="164">
        <v>19436.12</v>
      </c>
      <c r="BY954" s="147"/>
      <c r="BZ954" s="166">
        <f t="shared" si="1471"/>
        <v>0</v>
      </c>
      <c r="CA954" s="694">
        <v>1099000</v>
      </c>
      <c r="CB954" s="693">
        <v>1.8880000000000001E-2</v>
      </c>
      <c r="CC954" s="141">
        <f t="shared" si="1472"/>
        <v>20749.120000000003</v>
      </c>
      <c r="CD954" s="700">
        <v>283.2</v>
      </c>
      <c r="CE954" s="164">
        <v>20465.919999999998</v>
      </c>
      <c r="CF954" s="165">
        <v>20465.919999999998</v>
      </c>
      <c r="CG954" s="72">
        <f t="shared" si="1473"/>
        <v>0</v>
      </c>
      <c r="CH954" s="351">
        <v>1348500</v>
      </c>
      <c r="CI954" s="693">
        <v>1.617E-2</v>
      </c>
      <c r="CJ954" s="666">
        <f t="shared" si="1437"/>
        <v>21805.244999999999</v>
      </c>
      <c r="CK954" s="72">
        <f t="shared" si="1482"/>
        <v>242.55</v>
      </c>
      <c r="CL954" s="164"/>
      <c r="CM954" s="167"/>
      <c r="CN954" s="666">
        <f t="shared" si="1438"/>
        <v>21562.695</v>
      </c>
      <c r="CO954" s="219"/>
      <c r="CP954" s="220">
        <f t="shared" si="1459"/>
        <v>21562.695</v>
      </c>
      <c r="CQ954" s="458"/>
      <c r="CR954" s="56"/>
      <c r="CS954" s="228"/>
    </row>
    <row r="955" spans="1:97" s="3" customFormat="1" ht="15" customHeight="1">
      <c r="A955" s="41" t="s">
        <v>2275</v>
      </c>
      <c r="B955" s="6" t="s">
        <v>2276</v>
      </c>
      <c r="C955" s="6" t="s">
        <v>2223</v>
      </c>
      <c r="D955" s="41" t="s">
        <v>2038</v>
      </c>
      <c r="E955" s="705">
        <v>1067</v>
      </c>
      <c r="F955" s="672"/>
      <c r="G955" s="41" t="s">
        <v>41</v>
      </c>
      <c r="H955" s="191">
        <v>11201067014</v>
      </c>
      <c r="I955" s="676"/>
      <c r="J955" s="243"/>
      <c r="K955" s="357"/>
      <c r="L955" s="56"/>
      <c r="M955" s="244"/>
      <c r="N955" s="147"/>
      <c r="O955" s="56"/>
      <c r="P955" s="56"/>
      <c r="Q955" s="56"/>
      <c r="R955" s="56"/>
      <c r="S955" s="56"/>
      <c r="T955" s="73"/>
      <c r="U955" s="147"/>
      <c r="V955" s="78"/>
      <c r="W955" s="245"/>
      <c r="X955" s="245"/>
      <c r="Y955" s="247"/>
      <c r="Z955" s="99"/>
      <c r="AA955" s="73"/>
      <c r="AB955" s="143"/>
      <c r="AC955" s="102"/>
      <c r="AD955" s="101"/>
      <c r="AE955" s="101"/>
      <c r="AF955" s="99"/>
      <c r="AG955" s="99"/>
      <c r="AH955" s="117"/>
      <c r="AI955" s="143"/>
      <c r="AJ955" s="99"/>
      <c r="AK955" s="248"/>
      <c r="AL955" s="99"/>
      <c r="AM955" s="99"/>
      <c r="AN955" s="102"/>
      <c r="AO955" s="122"/>
      <c r="AP955" s="103"/>
      <c r="AQ955" s="99"/>
      <c r="AR955" s="99"/>
      <c r="AS955" s="102"/>
      <c r="AT955" s="99"/>
      <c r="AU955" s="99"/>
      <c r="AV955" s="122"/>
      <c r="AW955" s="100"/>
      <c r="AX955" s="99"/>
      <c r="AY955" s="56"/>
      <c r="AZ955" s="56"/>
      <c r="BA955" s="72">
        <f t="shared" si="1460"/>
        <v>0</v>
      </c>
      <c r="BB955" s="141"/>
      <c r="BC955" s="142"/>
      <c r="BD955" s="147"/>
      <c r="BE955" s="168">
        <f t="shared" si="1462"/>
        <v>0</v>
      </c>
      <c r="BF955" s="168">
        <v>620000</v>
      </c>
      <c r="BG955" s="56">
        <v>1.617E-2</v>
      </c>
      <c r="BH955" s="168">
        <f t="shared" si="1463"/>
        <v>10025.4</v>
      </c>
      <c r="BI955" s="56">
        <f t="shared" si="1483"/>
        <v>242.55</v>
      </c>
      <c r="BJ955" s="164">
        <v>19565.7</v>
      </c>
      <c r="BK955" s="165"/>
      <c r="BL955" s="166">
        <f t="shared" si="1465"/>
        <v>-9782.85</v>
      </c>
      <c r="BM955" s="168">
        <v>620000</v>
      </c>
      <c r="BN955" s="693">
        <v>1.7239999999999998E-2</v>
      </c>
      <c r="BO955" s="168">
        <f t="shared" si="1466"/>
        <v>10688.8</v>
      </c>
      <c r="BP955" s="56">
        <f t="shared" si="1484"/>
        <v>258.59999999999997</v>
      </c>
      <c r="BQ955" s="164">
        <v>10430.200000000001</v>
      </c>
      <c r="BR955" s="147"/>
      <c r="BS955" s="166">
        <f t="shared" si="1468"/>
        <v>0</v>
      </c>
      <c r="BT955" s="168">
        <v>620000</v>
      </c>
      <c r="BU955" s="693">
        <v>1.7930000000000001E-2</v>
      </c>
      <c r="BV955" s="168">
        <f t="shared" si="1469"/>
        <v>11116.6</v>
      </c>
      <c r="BW955" s="56">
        <f t="shared" si="1481"/>
        <v>268.95000000000005</v>
      </c>
      <c r="BX955" s="164">
        <v>10847.65</v>
      </c>
      <c r="BY955" s="147"/>
      <c r="BZ955" s="166">
        <f t="shared" si="1471"/>
        <v>0</v>
      </c>
      <c r="CA955" s="696">
        <v>620000</v>
      </c>
      <c r="CB955" s="693">
        <v>1.8880000000000001E-2</v>
      </c>
      <c r="CC955" s="141">
        <f t="shared" si="1472"/>
        <v>11705.6</v>
      </c>
      <c r="CD955" s="700">
        <v>283.2</v>
      </c>
      <c r="CE955" s="164">
        <v>11422.4</v>
      </c>
      <c r="CF955" s="165">
        <v>11422.4</v>
      </c>
      <c r="CG955" s="72">
        <f t="shared" si="1473"/>
        <v>0</v>
      </c>
      <c r="CH955" s="351">
        <v>765000</v>
      </c>
      <c r="CI955" s="693">
        <v>1.617E-2</v>
      </c>
      <c r="CJ955" s="666">
        <f t="shared" si="1437"/>
        <v>12370.050000000001</v>
      </c>
      <c r="CK955" s="72">
        <f t="shared" si="1482"/>
        <v>242.55</v>
      </c>
      <c r="CL955" s="164"/>
      <c r="CM955" s="167"/>
      <c r="CN955" s="666">
        <f t="shared" si="1438"/>
        <v>12127.500000000002</v>
      </c>
      <c r="CO955" s="219"/>
      <c r="CP955" s="220">
        <f t="shared" si="1459"/>
        <v>2344.6500000000015</v>
      </c>
      <c r="CQ955" s="458"/>
      <c r="CR955" s="56"/>
      <c r="CS955" s="228"/>
    </row>
    <row r="956" spans="1:97" s="3" customFormat="1" ht="15" customHeight="1">
      <c r="A956" s="41" t="s">
        <v>2277</v>
      </c>
      <c r="B956" s="6" t="s">
        <v>2278</v>
      </c>
      <c r="C956" s="6" t="s">
        <v>2223</v>
      </c>
      <c r="D956" s="41" t="s">
        <v>2038</v>
      </c>
      <c r="E956" s="705">
        <v>1123</v>
      </c>
      <c r="F956" s="671"/>
      <c r="G956" s="41" t="s">
        <v>41</v>
      </c>
      <c r="H956" s="191">
        <v>11301123016</v>
      </c>
      <c r="I956" s="676"/>
      <c r="J956" s="243"/>
      <c r="K956" s="357"/>
      <c r="L956" s="56"/>
      <c r="M956" s="244">
        <v>4294.68</v>
      </c>
      <c r="N956" s="147"/>
      <c r="O956" s="56"/>
      <c r="P956" s="56"/>
      <c r="Q956" s="56"/>
      <c r="R956" s="56"/>
      <c r="S956" s="56"/>
      <c r="T956" s="73">
        <v>4962.8999999999996</v>
      </c>
      <c r="U956" s="147"/>
      <c r="V956" s="78"/>
      <c r="W956" s="245"/>
      <c r="X956" s="245"/>
      <c r="Y956" s="247"/>
      <c r="Z956" s="99"/>
      <c r="AA956" s="73">
        <v>5404.22</v>
      </c>
      <c r="AB956" s="143"/>
      <c r="AC956" s="102"/>
      <c r="AD956" s="101"/>
      <c r="AE956" s="101"/>
      <c r="AF956" s="99"/>
      <c r="AG956" s="99"/>
      <c r="AH956" s="117">
        <v>5366.72</v>
      </c>
      <c r="AI956" s="143"/>
      <c r="AJ956" s="99"/>
      <c r="AK956" s="248"/>
      <c r="AL956" s="99"/>
      <c r="AM956" s="99"/>
      <c r="AN956" s="102"/>
      <c r="AO956" s="122">
        <v>7434.42</v>
      </c>
      <c r="AP956" s="103"/>
      <c r="AQ956" s="99"/>
      <c r="AR956" s="99"/>
      <c r="AS956" s="102"/>
      <c r="AT956" s="99"/>
      <c r="AU956" s="99"/>
      <c r="AV956" s="122">
        <v>8267.56</v>
      </c>
      <c r="AW956" s="100"/>
      <c r="AX956" s="99"/>
      <c r="AY956" s="374">
        <v>796500</v>
      </c>
      <c r="AZ956" s="710">
        <v>1.617E-2</v>
      </c>
      <c r="BA956" s="72">
        <f t="shared" si="1460"/>
        <v>12879.405000000001</v>
      </c>
      <c r="BB956" s="141">
        <f t="shared" ref="BB956:BB958" si="1485">AZ956*15000</f>
        <v>242.55</v>
      </c>
      <c r="BC956" s="142">
        <v>12636.86</v>
      </c>
      <c r="BD956" s="147"/>
      <c r="BE956" s="168">
        <f t="shared" si="1462"/>
        <v>-4.9999999991996447E-3</v>
      </c>
      <c r="BF956" s="151">
        <v>796500</v>
      </c>
      <c r="BG956" s="56">
        <v>1.617E-2</v>
      </c>
      <c r="BH956" s="168">
        <f t="shared" si="1463"/>
        <v>12879.405000000001</v>
      </c>
      <c r="BI956" s="56">
        <f t="shared" si="1483"/>
        <v>242.55</v>
      </c>
      <c r="BJ956" s="164">
        <v>12636.855</v>
      </c>
      <c r="BK956" s="165"/>
      <c r="BL956" s="166">
        <f t="shared" si="1465"/>
        <v>0</v>
      </c>
      <c r="BM956" s="151">
        <v>796500</v>
      </c>
      <c r="BN956" s="693">
        <v>1.7239999999999998E-2</v>
      </c>
      <c r="BO956" s="168">
        <f t="shared" si="1466"/>
        <v>13731.659999999998</v>
      </c>
      <c r="BP956" s="56">
        <f t="shared" si="1484"/>
        <v>258.59999999999997</v>
      </c>
      <c r="BQ956" s="164">
        <v>13473.06</v>
      </c>
      <c r="BR956" s="147"/>
      <c r="BS956" s="166">
        <f t="shared" si="1468"/>
        <v>0</v>
      </c>
      <c r="BT956" s="151">
        <v>796500</v>
      </c>
      <c r="BU956" s="693">
        <v>1.7930000000000001E-2</v>
      </c>
      <c r="BV956" s="168">
        <f t="shared" si="1469"/>
        <v>14281.245000000001</v>
      </c>
      <c r="BW956" s="56">
        <f t="shared" si="1481"/>
        <v>268.95000000000005</v>
      </c>
      <c r="BX956" s="164">
        <v>14012.295</v>
      </c>
      <c r="BY956" s="147"/>
      <c r="BZ956" s="166">
        <f t="shared" si="1471"/>
        <v>0</v>
      </c>
      <c r="CA956" s="694">
        <v>796500</v>
      </c>
      <c r="CB956" s="693">
        <v>1.8880000000000001E-2</v>
      </c>
      <c r="CC956" s="141">
        <f t="shared" si="1472"/>
        <v>15037.92</v>
      </c>
      <c r="CD956" s="700">
        <v>283.2</v>
      </c>
      <c r="CE956" s="164">
        <v>14754.72</v>
      </c>
      <c r="CF956" s="165">
        <v>14754.72</v>
      </c>
      <c r="CG956" s="72">
        <f t="shared" si="1473"/>
        <v>0</v>
      </c>
      <c r="CH956" s="351">
        <v>945000</v>
      </c>
      <c r="CI956" s="693">
        <v>1.617E-2</v>
      </c>
      <c r="CJ956" s="666">
        <f t="shared" si="1437"/>
        <v>15280.65</v>
      </c>
      <c r="CK956" s="72">
        <f t="shared" si="1482"/>
        <v>242.55</v>
      </c>
      <c r="CL956" s="164"/>
      <c r="CM956" s="167"/>
      <c r="CN956" s="666">
        <f t="shared" si="1438"/>
        <v>15038.1</v>
      </c>
      <c r="CO956" s="219"/>
      <c r="CP956" s="220">
        <f t="shared" si="1459"/>
        <v>15038.095000000001</v>
      </c>
      <c r="CQ956" s="458"/>
      <c r="CR956" s="56"/>
      <c r="CS956" s="228"/>
    </row>
    <row r="957" spans="1:97" s="3" customFormat="1" ht="15" customHeight="1">
      <c r="A957" s="41" t="s">
        <v>2279</v>
      </c>
      <c r="B957" s="6" t="s">
        <v>2280</v>
      </c>
      <c r="C957" s="6" t="s">
        <v>2223</v>
      </c>
      <c r="D957" s="41" t="s">
        <v>2038</v>
      </c>
      <c r="E957" s="705">
        <v>1124</v>
      </c>
      <c r="F957" s="671"/>
      <c r="G957" s="41" t="s">
        <v>41</v>
      </c>
      <c r="H957" s="191">
        <v>11301124016</v>
      </c>
      <c r="I957" s="676"/>
      <c r="J957" s="243"/>
      <c r="K957" s="357"/>
      <c r="L957" s="56"/>
      <c r="M957" s="244">
        <v>4294.68</v>
      </c>
      <c r="N957" s="147"/>
      <c r="O957" s="56"/>
      <c r="P957" s="56"/>
      <c r="Q957" s="56"/>
      <c r="R957" s="56"/>
      <c r="S957" s="56"/>
      <c r="T957" s="73">
        <v>5830</v>
      </c>
      <c r="U957" s="147"/>
      <c r="V957" s="78"/>
      <c r="W957" s="245"/>
      <c r="X957" s="245"/>
      <c r="Y957" s="247"/>
      <c r="Z957" s="121"/>
      <c r="AA957" s="73">
        <v>6349.01</v>
      </c>
      <c r="AB957" s="256"/>
      <c r="AC957" s="105"/>
      <c r="AD957" s="247"/>
      <c r="AE957" s="247"/>
      <c r="AF957" s="121"/>
      <c r="AG957" s="121"/>
      <c r="AH957" s="117">
        <v>6311.51</v>
      </c>
      <c r="AI957" s="143"/>
      <c r="AJ957" s="99"/>
      <c r="AK957" s="248"/>
      <c r="AL957" s="121"/>
      <c r="AM957" s="121"/>
      <c r="AN957" s="102"/>
      <c r="AO957" s="122">
        <v>8733.34</v>
      </c>
      <c r="AP957" s="103"/>
      <c r="AQ957" s="121"/>
      <c r="AR957" s="121"/>
      <c r="AS957" s="102"/>
      <c r="AT957" s="121"/>
      <c r="AU957" s="121"/>
      <c r="AV957" s="122">
        <v>9669.66</v>
      </c>
      <c r="AW957" s="129"/>
      <c r="AX957" s="121"/>
      <c r="AY957" s="374">
        <v>799500</v>
      </c>
      <c r="AZ957" s="710">
        <v>1.617E-2</v>
      </c>
      <c r="BA957" s="72">
        <f t="shared" si="1460"/>
        <v>12927.915000000001</v>
      </c>
      <c r="BB957" s="141">
        <f t="shared" si="1485"/>
        <v>242.55</v>
      </c>
      <c r="BC957" s="142">
        <v>12685.37</v>
      </c>
      <c r="BD957" s="147"/>
      <c r="BE957" s="168">
        <f t="shared" si="1462"/>
        <v>-4.9999999991996447E-3</v>
      </c>
      <c r="BF957" s="151">
        <v>799500</v>
      </c>
      <c r="BG957" s="56">
        <v>1.617E-2</v>
      </c>
      <c r="BH957" s="168">
        <f t="shared" si="1463"/>
        <v>12927.915000000001</v>
      </c>
      <c r="BI957" s="56">
        <f t="shared" si="1483"/>
        <v>242.55</v>
      </c>
      <c r="BJ957" s="164">
        <v>12685.365</v>
      </c>
      <c r="BK957" s="165"/>
      <c r="BL957" s="166">
        <f t="shared" si="1465"/>
        <v>0</v>
      </c>
      <c r="BM957" s="151">
        <v>799500</v>
      </c>
      <c r="BN957" s="693">
        <v>1.7239999999999998E-2</v>
      </c>
      <c r="BO957" s="168">
        <f t="shared" si="1466"/>
        <v>13783.38</v>
      </c>
      <c r="BP957" s="56">
        <f t="shared" si="1484"/>
        <v>258.59999999999997</v>
      </c>
      <c r="BQ957" s="164">
        <v>13524.78</v>
      </c>
      <c r="BR957" s="147"/>
      <c r="BS957" s="166">
        <f t="shared" si="1468"/>
        <v>0</v>
      </c>
      <c r="BT957" s="151">
        <v>799500</v>
      </c>
      <c r="BU957" s="693">
        <v>1.7930000000000001E-2</v>
      </c>
      <c r="BV957" s="168">
        <f t="shared" si="1469"/>
        <v>14335.035000000002</v>
      </c>
      <c r="BW957" s="56">
        <f t="shared" si="1481"/>
        <v>268.95000000000005</v>
      </c>
      <c r="BX957" s="164">
        <v>14066.084999999999</v>
      </c>
      <c r="BY957" s="147"/>
      <c r="BZ957" s="166">
        <f t="shared" si="1471"/>
        <v>0</v>
      </c>
      <c r="CA957" s="694">
        <v>799500</v>
      </c>
      <c r="CB957" s="693">
        <v>1.8880000000000001E-2</v>
      </c>
      <c r="CC957" s="141">
        <f t="shared" si="1472"/>
        <v>15094.560000000001</v>
      </c>
      <c r="CD957" s="700">
        <v>283.2</v>
      </c>
      <c r="CE957" s="164">
        <v>14811.36</v>
      </c>
      <c r="CF957" s="165">
        <v>14811.36</v>
      </c>
      <c r="CG957" s="72">
        <f t="shared" si="1473"/>
        <v>0</v>
      </c>
      <c r="CH957" s="351">
        <v>947500</v>
      </c>
      <c r="CI957" s="693">
        <v>1.617E-2</v>
      </c>
      <c r="CJ957" s="666">
        <f t="shared" si="1437"/>
        <v>15321.075000000001</v>
      </c>
      <c r="CK957" s="72">
        <f t="shared" si="1482"/>
        <v>242.55</v>
      </c>
      <c r="CL957" s="164"/>
      <c r="CM957" s="167"/>
      <c r="CN957" s="666">
        <f t="shared" si="1438"/>
        <v>15078.525000000001</v>
      </c>
      <c r="CO957" s="219"/>
      <c r="CP957" s="220">
        <f t="shared" si="1459"/>
        <v>15078.520000000002</v>
      </c>
      <c r="CQ957" s="458"/>
      <c r="CR957" s="56"/>
      <c r="CS957" s="228"/>
    </row>
    <row r="958" spans="1:97" s="3" customFormat="1" ht="15" customHeight="1">
      <c r="A958" s="41" t="s">
        <v>2281</v>
      </c>
      <c r="B958" s="6" t="s">
        <v>2282</v>
      </c>
      <c r="C958" s="6" t="s">
        <v>2223</v>
      </c>
      <c r="D958" s="41" t="s">
        <v>2038</v>
      </c>
      <c r="E958" s="705">
        <v>1175</v>
      </c>
      <c r="F958" s="671"/>
      <c r="G958" s="41" t="s">
        <v>41</v>
      </c>
      <c r="H958" s="191">
        <v>11301175016</v>
      </c>
      <c r="I958" s="43"/>
      <c r="J958" s="243"/>
      <c r="K958" s="357"/>
      <c r="L958" s="56"/>
      <c r="M958" s="244">
        <v>4294.68</v>
      </c>
      <c r="N958" s="147"/>
      <c r="O958" s="56"/>
      <c r="P958" s="56"/>
      <c r="Q958" s="56"/>
      <c r="R958" s="56"/>
      <c r="S958" s="56"/>
      <c r="T958" s="73">
        <v>9537.6</v>
      </c>
      <c r="U958" s="147"/>
      <c r="V958" s="78"/>
      <c r="W958" s="245"/>
      <c r="X958" s="245"/>
      <c r="Y958" s="247"/>
      <c r="Z958" s="99"/>
      <c r="AA958" s="73">
        <v>10388.81</v>
      </c>
      <c r="AB958" s="143"/>
      <c r="AC958" s="102"/>
      <c r="AD958" s="101"/>
      <c r="AE958" s="101"/>
      <c r="AF958" s="99"/>
      <c r="AG958" s="99"/>
      <c r="AH958" s="117">
        <v>10351.31</v>
      </c>
      <c r="AI958" s="143"/>
      <c r="AJ958" s="99"/>
      <c r="AK958" s="248"/>
      <c r="AL958" s="99"/>
      <c r="AM958" s="99"/>
      <c r="AN958" s="102"/>
      <c r="AO958" s="122">
        <v>14287.32</v>
      </c>
      <c r="AP958" s="103"/>
      <c r="AQ958" s="99"/>
      <c r="AR958" s="99"/>
      <c r="AS958" s="102"/>
      <c r="AT958" s="99"/>
      <c r="AU958" s="99"/>
      <c r="AV958" s="122">
        <v>15664.85</v>
      </c>
      <c r="AW958" s="100"/>
      <c r="AX958" s="99"/>
      <c r="AY958" s="374">
        <v>721500</v>
      </c>
      <c r="AZ958" s="710">
        <v>1.617E-2</v>
      </c>
      <c r="BA958" s="72">
        <f t="shared" si="1460"/>
        <v>11666.655000000001</v>
      </c>
      <c r="BB958" s="141">
        <f t="shared" si="1485"/>
        <v>242.55</v>
      </c>
      <c r="BC958" s="142">
        <v>11424.11</v>
      </c>
      <c r="BD958" s="143"/>
      <c r="BE958" s="168">
        <f t="shared" si="1462"/>
        <v>-4.9999999991996447E-3</v>
      </c>
      <c r="BF958" s="151">
        <v>721500</v>
      </c>
      <c r="BG958" s="56">
        <v>1.617E-2</v>
      </c>
      <c r="BH958" s="168">
        <f t="shared" si="1463"/>
        <v>11666.655000000001</v>
      </c>
      <c r="BI958" s="56">
        <f t="shared" si="1483"/>
        <v>242.55</v>
      </c>
      <c r="BJ958" s="164">
        <v>11424.105</v>
      </c>
      <c r="BK958" s="165"/>
      <c r="BL958" s="166">
        <f t="shared" si="1465"/>
        <v>0</v>
      </c>
      <c r="BM958" s="151">
        <v>721500</v>
      </c>
      <c r="BN958" s="693">
        <v>1.7239999999999998E-2</v>
      </c>
      <c r="BO958" s="168">
        <f t="shared" si="1466"/>
        <v>12438.659999999998</v>
      </c>
      <c r="BP958" s="56">
        <f t="shared" si="1484"/>
        <v>258.59999999999997</v>
      </c>
      <c r="BQ958" s="164">
        <v>12180.06</v>
      </c>
      <c r="BR958" s="147"/>
      <c r="BS958" s="166">
        <f t="shared" si="1468"/>
        <v>0</v>
      </c>
      <c r="BT958" s="151">
        <v>721500</v>
      </c>
      <c r="BU958" s="693">
        <v>1.7930000000000001E-2</v>
      </c>
      <c r="BV958" s="168">
        <f t="shared" si="1469"/>
        <v>12936.495000000001</v>
      </c>
      <c r="BW958" s="56">
        <f t="shared" si="1481"/>
        <v>268.95000000000005</v>
      </c>
      <c r="BX958" s="164">
        <v>12667.545</v>
      </c>
      <c r="BY958" s="147"/>
      <c r="BZ958" s="166">
        <f t="shared" si="1471"/>
        <v>0</v>
      </c>
      <c r="CA958" s="694">
        <v>721500</v>
      </c>
      <c r="CB958" s="693">
        <v>1.8880000000000001E-2</v>
      </c>
      <c r="CC958" s="141">
        <f t="shared" si="1472"/>
        <v>13621.92</v>
      </c>
      <c r="CD958" s="700">
        <v>283.2</v>
      </c>
      <c r="CE958" s="164">
        <v>13338.72</v>
      </c>
      <c r="CF958" s="165">
        <v>13338.72</v>
      </c>
      <c r="CG958" s="72">
        <f t="shared" si="1473"/>
        <v>0</v>
      </c>
      <c r="CH958" s="351">
        <v>758000</v>
      </c>
      <c r="CI958" s="693">
        <v>1.617E-2</v>
      </c>
      <c r="CJ958" s="666">
        <f t="shared" si="1437"/>
        <v>12256.86</v>
      </c>
      <c r="CK958" s="72">
        <f t="shared" si="1482"/>
        <v>242.55</v>
      </c>
      <c r="CL958" s="164"/>
      <c r="CM958" s="167"/>
      <c r="CN958" s="666">
        <f t="shared" si="1438"/>
        <v>12014.310000000001</v>
      </c>
      <c r="CO958" s="219"/>
      <c r="CP958" s="220">
        <f t="shared" si="1459"/>
        <v>12014.305000000002</v>
      </c>
      <c r="CQ958" s="458"/>
      <c r="CR958" s="56"/>
      <c r="CS958" s="228"/>
    </row>
    <row r="959" spans="1:97" s="3" customFormat="1" ht="15" customHeight="1">
      <c r="A959" s="41" t="s">
        <v>2283</v>
      </c>
      <c r="B959" s="42" t="s">
        <v>2284</v>
      </c>
      <c r="C959" s="6" t="s">
        <v>2233</v>
      </c>
      <c r="D959" s="41" t="s">
        <v>2038</v>
      </c>
      <c r="E959" s="705">
        <v>1441</v>
      </c>
      <c r="F959" s="671"/>
      <c r="G959" s="41" t="s">
        <v>41</v>
      </c>
      <c r="H959" s="191">
        <v>11601441022</v>
      </c>
      <c r="I959" s="676"/>
      <c r="J959" s="243"/>
      <c r="K959" s="357"/>
      <c r="L959" s="56"/>
      <c r="M959" s="244">
        <v>102331.2</v>
      </c>
      <c r="N959" s="147"/>
      <c r="O959" s="56"/>
      <c r="P959" s="56"/>
      <c r="Q959" s="56"/>
      <c r="R959" s="56"/>
      <c r="S959" s="56"/>
      <c r="T959" s="73">
        <v>89957.2</v>
      </c>
      <c r="U959" s="147"/>
      <c r="V959" s="78"/>
      <c r="W959" s="245"/>
      <c r="X959" s="245"/>
      <c r="Y959" s="247"/>
      <c r="Z959" s="99"/>
      <c r="AA959" s="73">
        <v>98014.01</v>
      </c>
      <c r="AB959" s="143"/>
      <c r="AC959" s="102"/>
      <c r="AD959" s="101"/>
      <c r="AE959" s="101"/>
      <c r="AF959" s="99"/>
      <c r="AG959" s="99"/>
      <c r="AH959" s="117">
        <v>97976.51</v>
      </c>
      <c r="AI959" s="143"/>
      <c r="AJ959" s="99"/>
      <c r="AK959" s="248"/>
      <c r="AL959" s="99"/>
      <c r="AM959" s="99"/>
      <c r="AN959" s="102"/>
      <c r="AO959" s="122">
        <v>141952.46</v>
      </c>
      <c r="AP959" s="103"/>
      <c r="AQ959" s="99"/>
      <c r="AR959" s="99"/>
      <c r="AS959" s="102"/>
      <c r="AT959" s="99"/>
      <c r="AU959" s="99"/>
      <c r="AV959" s="122">
        <v>153542.67000000001</v>
      </c>
      <c r="AW959" s="100"/>
      <c r="AX959" s="99"/>
      <c r="AY959" s="374">
        <v>12010000</v>
      </c>
      <c r="AZ959" s="710">
        <v>2.1000000000000001E-2</v>
      </c>
      <c r="BA959" s="72">
        <f t="shared" si="1460"/>
        <v>252210.00000000003</v>
      </c>
      <c r="BB959" s="141"/>
      <c r="BC959" s="142">
        <v>252210</v>
      </c>
      <c r="BD959" s="147"/>
      <c r="BE959" s="168">
        <f t="shared" si="1462"/>
        <v>0</v>
      </c>
      <c r="BF959" s="151">
        <v>12010000</v>
      </c>
      <c r="BG959" s="56">
        <v>2.2259999999999999E-2</v>
      </c>
      <c r="BH959" s="168">
        <f t="shared" si="1463"/>
        <v>267342.59999999998</v>
      </c>
      <c r="BI959" s="56"/>
      <c r="BJ959" s="164">
        <v>267342.59999999998</v>
      </c>
      <c r="BK959" s="165"/>
      <c r="BL959" s="166">
        <f t="shared" si="1465"/>
        <v>0</v>
      </c>
      <c r="BM959" s="151">
        <v>12010000</v>
      </c>
      <c r="BN959" s="693">
        <v>2.3730000000000001E-2</v>
      </c>
      <c r="BO959" s="168">
        <f t="shared" si="1466"/>
        <v>284997.3</v>
      </c>
      <c r="BP959" s="56"/>
      <c r="BQ959" s="164">
        <v>284997.3</v>
      </c>
      <c r="BR959" s="147"/>
      <c r="BS959" s="166">
        <f t="shared" si="1468"/>
        <v>0</v>
      </c>
      <c r="BT959" s="151">
        <v>12010000</v>
      </c>
      <c r="BU959" s="693">
        <v>2.4680000000000001E-2</v>
      </c>
      <c r="BV959" s="168">
        <f t="shared" si="1469"/>
        <v>296406.8</v>
      </c>
      <c r="BW959" s="56"/>
      <c r="BX959" s="164">
        <v>296406.8</v>
      </c>
      <c r="BY959" s="147"/>
      <c r="BZ959" s="166">
        <f t="shared" si="1471"/>
        <v>0</v>
      </c>
      <c r="CA959" s="694">
        <v>12010000</v>
      </c>
      <c r="CB959" s="693">
        <v>2.5989999999999999E-2</v>
      </c>
      <c r="CC959" s="141">
        <f t="shared" si="1472"/>
        <v>312139.89999999997</v>
      </c>
      <c r="CD959" s="700"/>
      <c r="CE959" s="164">
        <v>312139.90000000002</v>
      </c>
      <c r="CF959" s="165">
        <v>312139.90000000002</v>
      </c>
      <c r="CG959" s="72">
        <f t="shared" si="1473"/>
        <v>0</v>
      </c>
      <c r="CH959" s="351">
        <v>12490500</v>
      </c>
      <c r="CI959" s="693">
        <v>2.2259999999999999E-2</v>
      </c>
      <c r="CJ959" s="666">
        <f t="shared" si="1437"/>
        <v>278038.52999999997</v>
      </c>
      <c r="CK959" s="72"/>
      <c r="CL959" s="164"/>
      <c r="CM959" s="167"/>
      <c r="CN959" s="666">
        <f t="shared" si="1438"/>
        <v>278038.52999999997</v>
      </c>
      <c r="CO959" s="219"/>
      <c r="CP959" s="220">
        <f t="shared" si="1459"/>
        <v>278038.52999999997</v>
      </c>
      <c r="CQ959" s="458"/>
      <c r="CR959" s="56"/>
      <c r="CS959" s="228"/>
    </row>
    <row r="960" spans="1:97" s="3" customFormat="1" ht="15" customHeight="1">
      <c r="A960" s="41" t="s">
        <v>2285</v>
      </c>
      <c r="B960" s="6" t="s">
        <v>2286</v>
      </c>
      <c r="C960" s="6" t="s">
        <v>2233</v>
      </c>
      <c r="D960" s="41" t="s">
        <v>2038</v>
      </c>
      <c r="E960" s="705">
        <v>1599</v>
      </c>
      <c r="F960" s="671"/>
      <c r="G960" s="41" t="s">
        <v>41</v>
      </c>
      <c r="H960" s="191">
        <v>11501599016</v>
      </c>
      <c r="I960" s="676"/>
      <c r="J960" s="243"/>
      <c r="K960" s="357"/>
      <c r="L960" s="56"/>
      <c r="M960" s="244">
        <v>1852.08</v>
      </c>
      <c r="N960" s="147"/>
      <c r="O960" s="56"/>
      <c r="P960" s="56"/>
      <c r="Q960" s="56"/>
      <c r="R960" s="56"/>
      <c r="S960" s="56"/>
      <c r="T960" s="73">
        <v>732.72</v>
      </c>
      <c r="U960" s="147"/>
      <c r="V960" s="78"/>
      <c r="W960" s="245"/>
      <c r="X960" s="245"/>
      <c r="Y960" s="101"/>
      <c r="Z960" s="99"/>
      <c r="AA960" s="73">
        <v>795.01</v>
      </c>
      <c r="AB960" s="143"/>
      <c r="AC960" s="102"/>
      <c r="AD960" s="101"/>
      <c r="AE960" s="101"/>
      <c r="AF960" s="99"/>
      <c r="AG960" s="99"/>
      <c r="AH960" s="117">
        <v>757.51</v>
      </c>
      <c r="AI960" s="143"/>
      <c r="AJ960" s="99"/>
      <c r="AK960" s="248"/>
      <c r="AL960" s="99"/>
      <c r="AM960" s="99"/>
      <c r="AN960" s="102"/>
      <c r="AO960" s="122">
        <v>1097.6099999999999</v>
      </c>
      <c r="AP960" s="103"/>
      <c r="AQ960" s="99"/>
      <c r="AR960" s="99"/>
      <c r="AS960" s="102"/>
      <c r="AT960" s="99"/>
      <c r="AU960" s="99"/>
      <c r="AV960" s="122">
        <v>1427.36</v>
      </c>
      <c r="AW960" s="100"/>
      <c r="AX960" s="99"/>
      <c r="AY960" s="374">
        <v>232000</v>
      </c>
      <c r="AZ960" s="710">
        <v>1.617E-2</v>
      </c>
      <c r="BA960" s="72">
        <f t="shared" si="1460"/>
        <v>3751.44</v>
      </c>
      <c r="BB960" s="141">
        <f t="shared" ref="BB960:BB963" si="1486">AZ960*15000</f>
        <v>242.55</v>
      </c>
      <c r="BC960" s="142">
        <v>3508.89</v>
      </c>
      <c r="BD960" s="143"/>
      <c r="BE960" s="168">
        <f t="shared" si="1462"/>
        <v>0</v>
      </c>
      <c r="BF960" s="151">
        <v>232000</v>
      </c>
      <c r="BG960" s="56">
        <v>1.617E-2</v>
      </c>
      <c r="BH960" s="168">
        <f t="shared" si="1463"/>
        <v>3751.44</v>
      </c>
      <c r="BI960" s="56">
        <f t="shared" ref="BI960:BI963" si="1487">BG960*15000</f>
        <v>242.55</v>
      </c>
      <c r="BJ960" s="164">
        <v>3508.89</v>
      </c>
      <c r="BK960" s="165"/>
      <c r="BL960" s="166">
        <f t="shared" si="1465"/>
        <v>0</v>
      </c>
      <c r="BM960" s="151">
        <v>232000</v>
      </c>
      <c r="BN960" s="693">
        <v>1.7239999999999998E-2</v>
      </c>
      <c r="BO960" s="168">
        <f t="shared" si="1466"/>
        <v>3999.68</v>
      </c>
      <c r="BP960" s="56">
        <f t="shared" ref="BP960:BP963" si="1488">BN960*15000</f>
        <v>258.59999999999997</v>
      </c>
      <c r="BQ960" s="164">
        <v>3741.08</v>
      </c>
      <c r="BR960" s="147"/>
      <c r="BS960" s="166">
        <f t="shared" si="1468"/>
        <v>0</v>
      </c>
      <c r="BT960" s="151">
        <v>232000</v>
      </c>
      <c r="BU960" s="693">
        <v>1.7930000000000001E-2</v>
      </c>
      <c r="BV960" s="168">
        <f t="shared" si="1469"/>
        <v>4159.76</v>
      </c>
      <c r="BW960" s="56">
        <f t="shared" ref="BW960:BW963" si="1489">BU960*15000</f>
        <v>268.95000000000005</v>
      </c>
      <c r="BX960" s="164">
        <v>3890.81</v>
      </c>
      <c r="BY960" s="147"/>
      <c r="BZ960" s="166">
        <f t="shared" si="1471"/>
        <v>0</v>
      </c>
      <c r="CA960" s="694">
        <v>232000</v>
      </c>
      <c r="CB960" s="693">
        <v>1.8880000000000001E-2</v>
      </c>
      <c r="CC960" s="141">
        <f t="shared" si="1472"/>
        <v>4380.16</v>
      </c>
      <c r="CD960" s="700">
        <v>283.2</v>
      </c>
      <c r="CE960" s="164">
        <v>4096.96</v>
      </c>
      <c r="CF960" s="165">
        <v>4096.96</v>
      </c>
      <c r="CG960" s="72">
        <f t="shared" si="1473"/>
        <v>0</v>
      </c>
      <c r="CH960" s="351">
        <v>243500</v>
      </c>
      <c r="CI960" s="693">
        <v>1.617E-2</v>
      </c>
      <c r="CJ960" s="666">
        <f t="shared" si="1437"/>
        <v>3937.395</v>
      </c>
      <c r="CK960" s="72">
        <f t="shared" ref="CK960:CK963" si="1490">CI960*15000</f>
        <v>242.55</v>
      </c>
      <c r="CL960" s="164"/>
      <c r="CM960" s="167"/>
      <c r="CN960" s="666">
        <f t="shared" si="1438"/>
        <v>3694.8449999999998</v>
      </c>
      <c r="CO960" s="219"/>
      <c r="CP960" s="220">
        <f t="shared" si="1459"/>
        <v>3694.8449999999998</v>
      </c>
      <c r="CQ960" s="458"/>
      <c r="CR960" s="56"/>
      <c r="CS960" s="228"/>
    </row>
    <row r="961" spans="1:97" s="3" customFormat="1" ht="15" customHeight="1">
      <c r="A961" s="41" t="s">
        <v>2287</v>
      </c>
      <c r="B961" s="6" t="s">
        <v>2288</v>
      </c>
      <c r="C961" s="6" t="s">
        <v>2233</v>
      </c>
      <c r="D961" s="41" t="s">
        <v>2038</v>
      </c>
      <c r="E961" s="705">
        <v>1606</v>
      </c>
      <c r="F961" s="671"/>
      <c r="G961" s="41" t="s">
        <v>41</v>
      </c>
      <c r="H961" s="191">
        <v>11501606015</v>
      </c>
      <c r="I961" s="676"/>
      <c r="J961" s="243"/>
      <c r="K961" s="357"/>
      <c r="L961" s="56"/>
      <c r="M961" s="244">
        <v>1852.08</v>
      </c>
      <c r="N961" s="147"/>
      <c r="O961" s="56"/>
      <c r="P961" s="56"/>
      <c r="Q961" s="56"/>
      <c r="R961" s="56"/>
      <c r="S961" s="56"/>
      <c r="T961" s="73">
        <v>475.26</v>
      </c>
      <c r="U961" s="147"/>
      <c r="V961" s="78"/>
      <c r="W961" s="245"/>
      <c r="X961" s="245"/>
      <c r="Y961" s="48"/>
      <c r="Z961" s="6"/>
      <c r="AA961" s="73">
        <v>514.48</v>
      </c>
      <c r="AB961" s="143"/>
      <c r="AC961" s="357"/>
      <c r="AD961" s="43"/>
      <c r="AE961" s="43"/>
      <c r="AF961" s="6"/>
      <c r="AG961" s="6"/>
      <c r="AH961" s="117">
        <v>476.98</v>
      </c>
      <c r="AI961" s="143"/>
      <c r="AJ961" s="99"/>
      <c r="AK961" s="6"/>
      <c r="AL961" s="6"/>
      <c r="AM961" s="6"/>
      <c r="AN961" s="6"/>
      <c r="AO961" s="122">
        <v>711.94</v>
      </c>
      <c r="AP961" s="77"/>
      <c r="AQ961" s="6"/>
      <c r="AR961" s="6"/>
      <c r="AS961" s="6"/>
      <c r="AT961" s="6"/>
      <c r="AU961" s="6"/>
      <c r="AV961" s="122">
        <v>1011.05</v>
      </c>
      <c r="AW961" s="77"/>
      <c r="AX961" s="6"/>
      <c r="AY961" s="374">
        <v>210000</v>
      </c>
      <c r="AZ961" s="710">
        <v>1.617E-2</v>
      </c>
      <c r="BA961" s="72">
        <f t="shared" si="1460"/>
        <v>3395.7000000000003</v>
      </c>
      <c r="BB961" s="141">
        <f t="shared" si="1486"/>
        <v>242.55</v>
      </c>
      <c r="BC961" s="142">
        <v>3153.15</v>
      </c>
      <c r="BD961" s="147"/>
      <c r="BE961" s="168">
        <f t="shared" si="1462"/>
        <v>0</v>
      </c>
      <c r="BF961" s="151">
        <v>210000</v>
      </c>
      <c r="BG961" s="56">
        <v>1.617E-2</v>
      </c>
      <c r="BH961" s="168">
        <f t="shared" si="1463"/>
        <v>3395.7000000000003</v>
      </c>
      <c r="BI961" s="56">
        <f t="shared" si="1487"/>
        <v>242.55</v>
      </c>
      <c r="BJ961" s="164">
        <v>3153.15</v>
      </c>
      <c r="BK961" s="165"/>
      <c r="BL961" s="166">
        <f t="shared" si="1465"/>
        <v>0</v>
      </c>
      <c r="BM961" s="151">
        <v>210000</v>
      </c>
      <c r="BN961" s="693">
        <v>1.7239999999999998E-2</v>
      </c>
      <c r="BO961" s="168">
        <f t="shared" si="1466"/>
        <v>3620.3999999999996</v>
      </c>
      <c r="BP961" s="56">
        <f t="shared" si="1488"/>
        <v>258.59999999999997</v>
      </c>
      <c r="BQ961" s="164">
        <v>3361.8</v>
      </c>
      <c r="BR961" s="147"/>
      <c r="BS961" s="166">
        <f t="shared" si="1468"/>
        <v>0</v>
      </c>
      <c r="BT961" s="151">
        <v>210000</v>
      </c>
      <c r="BU961" s="693">
        <v>1.7930000000000001E-2</v>
      </c>
      <c r="BV961" s="168">
        <f t="shared" si="1469"/>
        <v>3765.3</v>
      </c>
      <c r="BW961" s="56">
        <f t="shared" si="1489"/>
        <v>268.95000000000005</v>
      </c>
      <c r="BX961" s="164">
        <v>3496.35</v>
      </c>
      <c r="BY961" s="147"/>
      <c r="BZ961" s="166">
        <f t="shared" si="1471"/>
        <v>0</v>
      </c>
      <c r="CA961" s="694">
        <v>210000</v>
      </c>
      <c r="CB961" s="693">
        <v>1.8880000000000001E-2</v>
      </c>
      <c r="CC961" s="141">
        <f t="shared" si="1472"/>
        <v>3964.8</v>
      </c>
      <c r="CD961" s="700">
        <v>283.2</v>
      </c>
      <c r="CE961" s="164">
        <v>3681.6</v>
      </c>
      <c r="CF961" s="165">
        <v>3681.6</v>
      </c>
      <c r="CG961" s="72">
        <f t="shared" si="1473"/>
        <v>0</v>
      </c>
      <c r="CH961" s="351">
        <v>220500</v>
      </c>
      <c r="CI961" s="693">
        <v>1.617E-2</v>
      </c>
      <c r="CJ961" s="666">
        <f t="shared" si="1437"/>
        <v>3565.4850000000001</v>
      </c>
      <c r="CK961" s="72">
        <f t="shared" si="1490"/>
        <v>242.55</v>
      </c>
      <c r="CL961" s="164"/>
      <c r="CM961" s="167"/>
      <c r="CN961" s="666">
        <f t="shared" si="1438"/>
        <v>3322.9349999999999</v>
      </c>
      <c r="CO961" s="219"/>
      <c r="CP961" s="220">
        <f t="shared" si="1459"/>
        <v>3322.9349999999999</v>
      </c>
      <c r="CQ961" s="458"/>
      <c r="CR961" s="56"/>
      <c r="CS961" s="228"/>
    </row>
    <row r="962" spans="1:97" s="3" customFormat="1" ht="15" customHeight="1">
      <c r="A962" s="41" t="s">
        <v>2289</v>
      </c>
      <c r="B962" s="6" t="s">
        <v>2290</v>
      </c>
      <c r="C962" s="6" t="s">
        <v>2223</v>
      </c>
      <c r="D962" s="41" t="s">
        <v>2038</v>
      </c>
      <c r="E962" s="705">
        <v>1670</v>
      </c>
      <c r="F962" s="671"/>
      <c r="G962" s="41" t="s">
        <v>41</v>
      </c>
      <c r="H962" s="191">
        <v>10101670013</v>
      </c>
      <c r="I962" s="676"/>
      <c r="J962" s="243"/>
      <c r="K962" s="357"/>
      <c r="L962" s="56"/>
      <c r="M962" s="244">
        <v>3232.68</v>
      </c>
      <c r="N962" s="147"/>
      <c r="O962" s="56"/>
      <c r="P962" s="56"/>
      <c r="Q962" s="56"/>
      <c r="R962" s="56"/>
      <c r="S962" s="56"/>
      <c r="T962" s="73">
        <v>3886.5</v>
      </c>
      <c r="U962" s="147"/>
      <c r="V962" s="78"/>
      <c r="W962" s="245"/>
      <c r="X962" s="245"/>
      <c r="Y962" s="48"/>
      <c r="Z962" s="6"/>
      <c r="AA962" s="73">
        <v>4231.37</v>
      </c>
      <c r="AB962" s="143"/>
      <c r="AC962" s="357"/>
      <c r="AD962" s="43"/>
      <c r="AE962" s="43"/>
      <c r="AF962" s="6"/>
      <c r="AG962" s="6"/>
      <c r="AH962" s="117">
        <v>4193.87</v>
      </c>
      <c r="AI962" s="143"/>
      <c r="AJ962" s="99"/>
      <c r="AK962" s="6"/>
      <c r="AL962" s="6"/>
      <c r="AM962" s="6"/>
      <c r="AN962" s="6"/>
      <c r="AO962" s="122">
        <v>5821.98</v>
      </c>
      <c r="AP962" s="77"/>
      <c r="AQ962" s="6"/>
      <c r="AR962" s="6"/>
      <c r="AS962" s="6"/>
      <c r="AT962" s="6"/>
      <c r="AU962" s="6"/>
      <c r="AV962" s="122">
        <v>6527.02</v>
      </c>
      <c r="AW962" s="77"/>
      <c r="AX962" s="6"/>
      <c r="AY962" s="374">
        <v>504000</v>
      </c>
      <c r="AZ962" s="710">
        <v>1.617E-2</v>
      </c>
      <c r="BA962" s="72">
        <f t="shared" si="1460"/>
        <v>8149.68</v>
      </c>
      <c r="BB962" s="141">
        <f t="shared" si="1486"/>
        <v>242.55</v>
      </c>
      <c r="BC962" s="142">
        <v>7907.13</v>
      </c>
      <c r="BD962" s="147"/>
      <c r="BE962" s="168">
        <f t="shared" si="1462"/>
        <v>0</v>
      </c>
      <c r="BF962" s="151">
        <v>504000</v>
      </c>
      <c r="BG962" s="56">
        <v>1.617E-2</v>
      </c>
      <c r="BH962" s="168">
        <f t="shared" si="1463"/>
        <v>8149.68</v>
      </c>
      <c r="BI962" s="56">
        <f t="shared" si="1487"/>
        <v>242.55</v>
      </c>
      <c r="BJ962" s="164">
        <v>7907.13</v>
      </c>
      <c r="BK962" s="165"/>
      <c r="BL962" s="166">
        <f t="shared" si="1465"/>
        <v>0</v>
      </c>
      <c r="BM962" s="151">
        <v>504000</v>
      </c>
      <c r="BN962" s="693">
        <v>1.7239999999999998E-2</v>
      </c>
      <c r="BO962" s="168">
        <f t="shared" si="1466"/>
        <v>8688.9599999999991</v>
      </c>
      <c r="BP962" s="56">
        <f t="shared" si="1488"/>
        <v>258.59999999999997</v>
      </c>
      <c r="BQ962" s="164">
        <v>8430.36</v>
      </c>
      <c r="BR962" s="147"/>
      <c r="BS962" s="166">
        <f t="shared" si="1468"/>
        <v>0</v>
      </c>
      <c r="BT962" s="151">
        <v>504000</v>
      </c>
      <c r="BU962" s="693">
        <v>1.7930000000000001E-2</v>
      </c>
      <c r="BV962" s="168">
        <f t="shared" si="1469"/>
        <v>9036.7200000000012</v>
      </c>
      <c r="BW962" s="56">
        <f t="shared" si="1489"/>
        <v>268.95000000000005</v>
      </c>
      <c r="BX962" s="164">
        <v>8767.77</v>
      </c>
      <c r="BY962" s="147"/>
      <c r="BZ962" s="166">
        <f t="shared" si="1471"/>
        <v>0</v>
      </c>
      <c r="CA962" s="694">
        <v>504000</v>
      </c>
      <c r="CB962" s="693">
        <v>1.8880000000000001E-2</v>
      </c>
      <c r="CC962" s="141">
        <f t="shared" si="1472"/>
        <v>9515.52</v>
      </c>
      <c r="CD962" s="700">
        <v>283.2</v>
      </c>
      <c r="CE962" s="164">
        <v>9232.32</v>
      </c>
      <c r="CF962" s="165">
        <v>9232.32</v>
      </c>
      <c r="CG962" s="72">
        <f t="shared" si="1473"/>
        <v>0</v>
      </c>
      <c r="CH962" s="351">
        <v>630000</v>
      </c>
      <c r="CI962" s="693">
        <v>1.617E-2</v>
      </c>
      <c r="CJ962" s="666">
        <f t="shared" si="1437"/>
        <v>10187.1</v>
      </c>
      <c r="CK962" s="72">
        <f t="shared" si="1490"/>
        <v>242.55</v>
      </c>
      <c r="CL962" s="164"/>
      <c r="CM962" s="167"/>
      <c r="CN962" s="666">
        <f t="shared" si="1438"/>
        <v>9944.5500000000011</v>
      </c>
      <c r="CO962" s="219"/>
      <c r="CP962" s="220">
        <f t="shared" si="1459"/>
        <v>9944.5500000000011</v>
      </c>
      <c r="CQ962" s="458"/>
      <c r="CR962" s="56"/>
      <c r="CS962" s="228"/>
    </row>
    <row r="963" spans="1:97" s="3" customFormat="1" ht="15" customHeight="1">
      <c r="A963" s="41" t="s">
        <v>2291</v>
      </c>
      <c r="B963" s="6" t="s">
        <v>2292</v>
      </c>
      <c r="C963" s="6" t="s">
        <v>2223</v>
      </c>
      <c r="D963" s="41" t="s">
        <v>2038</v>
      </c>
      <c r="E963" s="705">
        <v>1671</v>
      </c>
      <c r="F963" s="671"/>
      <c r="G963" s="41" t="s">
        <v>41</v>
      </c>
      <c r="H963" s="191">
        <v>10101671015</v>
      </c>
      <c r="I963" s="676"/>
      <c r="J963" s="243"/>
      <c r="K963" s="357"/>
      <c r="L963" s="56"/>
      <c r="M963" s="244">
        <v>3232.68</v>
      </c>
      <c r="N963" s="147"/>
      <c r="O963" s="56"/>
      <c r="P963" s="56"/>
      <c r="Q963" s="56"/>
      <c r="R963" s="56"/>
      <c r="S963" s="56"/>
      <c r="T963" s="73">
        <v>3886.5</v>
      </c>
      <c r="U963" s="147"/>
      <c r="V963" s="78"/>
      <c r="W963" s="245"/>
      <c r="X963" s="245"/>
      <c r="Y963" s="48"/>
      <c r="Z963" s="6"/>
      <c r="AA963" s="73">
        <v>4231.37</v>
      </c>
      <c r="AB963" s="143"/>
      <c r="AC963" s="357"/>
      <c r="AD963" s="43"/>
      <c r="AE963" s="43"/>
      <c r="AF963" s="6"/>
      <c r="AG963" s="6"/>
      <c r="AH963" s="117">
        <v>4193.87</v>
      </c>
      <c r="AI963" s="143"/>
      <c r="AJ963" s="99"/>
      <c r="AK963" s="6"/>
      <c r="AL963" s="6"/>
      <c r="AM963" s="6"/>
      <c r="AN963" s="6"/>
      <c r="AO963" s="122">
        <v>5821.98</v>
      </c>
      <c r="AP963" s="77"/>
      <c r="AQ963" s="6"/>
      <c r="AR963" s="6"/>
      <c r="AS963" s="6"/>
      <c r="AT963" s="6"/>
      <c r="AU963" s="6"/>
      <c r="AV963" s="122">
        <v>6527.02</v>
      </c>
      <c r="AW963" s="77"/>
      <c r="AX963" s="6"/>
      <c r="AY963" s="374">
        <v>528500</v>
      </c>
      <c r="AZ963" s="710">
        <v>1.617E-2</v>
      </c>
      <c r="BA963" s="72">
        <f t="shared" si="1460"/>
        <v>8545.8449999999993</v>
      </c>
      <c r="BB963" s="141">
        <f t="shared" si="1486"/>
        <v>242.55</v>
      </c>
      <c r="BC963" s="142">
        <v>8303.2999999999993</v>
      </c>
      <c r="BD963" s="147"/>
      <c r="BE963" s="168">
        <f t="shared" si="1462"/>
        <v>-4.9999999991996447E-3</v>
      </c>
      <c r="BF963" s="151">
        <v>528500</v>
      </c>
      <c r="BG963" s="56">
        <v>1.617E-2</v>
      </c>
      <c r="BH963" s="168">
        <f t="shared" si="1463"/>
        <v>8545.8449999999993</v>
      </c>
      <c r="BI963" s="56">
        <f t="shared" si="1487"/>
        <v>242.55</v>
      </c>
      <c r="BJ963" s="164">
        <v>8303.2950000000001</v>
      </c>
      <c r="BK963" s="165"/>
      <c r="BL963" s="166">
        <f t="shared" si="1465"/>
        <v>0</v>
      </c>
      <c r="BM963" s="151">
        <v>528500</v>
      </c>
      <c r="BN963" s="693">
        <v>1.7239999999999998E-2</v>
      </c>
      <c r="BO963" s="168">
        <f t="shared" si="1466"/>
        <v>9111.3399999999983</v>
      </c>
      <c r="BP963" s="56">
        <f t="shared" si="1488"/>
        <v>258.59999999999997</v>
      </c>
      <c r="BQ963" s="164">
        <v>8852.74</v>
      </c>
      <c r="BR963" s="147"/>
      <c r="BS963" s="166">
        <f t="shared" si="1468"/>
        <v>0</v>
      </c>
      <c r="BT963" s="151">
        <v>528500</v>
      </c>
      <c r="BU963" s="693">
        <v>1.7930000000000001E-2</v>
      </c>
      <c r="BV963" s="168">
        <f t="shared" si="1469"/>
        <v>9476.005000000001</v>
      </c>
      <c r="BW963" s="56">
        <f t="shared" si="1489"/>
        <v>268.95000000000005</v>
      </c>
      <c r="BX963" s="164">
        <v>9207.0550000000003</v>
      </c>
      <c r="BY963" s="147"/>
      <c r="BZ963" s="166">
        <f t="shared" si="1471"/>
        <v>0</v>
      </c>
      <c r="CA963" s="694">
        <v>528500</v>
      </c>
      <c r="CB963" s="693">
        <v>1.8880000000000001E-2</v>
      </c>
      <c r="CC963" s="141">
        <f t="shared" si="1472"/>
        <v>9978.08</v>
      </c>
      <c r="CD963" s="700">
        <v>283.2</v>
      </c>
      <c r="CE963" s="164">
        <v>9694.8799999999992</v>
      </c>
      <c r="CF963" s="165">
        <v>9694.8799999999992</v>
      </c>
      <c r="CG963" s="72">
        <f t="shared" si="1473"/>
        <v>0</v>
      </c>
      <c r="CH963" s="351">
        <v>660500</v>
      </c>
      <c r="CI963" s="693">
        <v>1.617E-2</v>
      </c>
      <c r="CJ963" s="666">
        <f t="shared" si="1437"/>
        <v>10680.285</v>
      </c>
      <c r="CK963" s="72">
        <f t="shared" si="1490"/>
        <v>242.55</v>
      </c>
      <c r="CL963" s="164"/>
      <c r="CM963" s="167"/>
      <c r="CN963" s="666">
        <f t="shared" si="1438"/>
        <v>10437.735000000001</v>
      </c>
      <c r="CO963" s="219"/>
      <c r="CP963" s="220">
        <f t="shared" si="1459"/>
        <v>10437.730000000001</v>
      </c>
      <c r="CQ963" s="458"/>
      <c r="CR963" s="56"/>
      <c r="CS963" s="228"/>
    </row>
    <row r="964" spans="1:97" s="3" customFormat="1" ht="15" customHeight="1">
      <c r="A964" s="41" t="s">
        <v>2293</v>
      </c>
      <c r="B964" s="42" t="s">
        <v>2294</v>
      </c>
      <c r="C964" s="6" t="s">
        <v>2223</v>
      </c>
      <c r="D964" s="41" t="s">
        <v>2038</v>
      </c>
      <c r="E964" s="705">
        <v>2900</v>
      </c>
      <c r="F964" s="671"/>
      <c r="G964" s="41" t="s">
        <v>41</v>
      </c>
      <c r="H964" s="191">
        <v>11402900012</v>
      </c>
      <c r="I964" s="676"/>
      <c r="J964" s="243"/>
      <c r="K964" s="357"/>
      <c r="L964" s="56"/>
      <c r="M964" s="244">
        <v>6159.6</v>
      </c>
      <c r="N964" s="147"/>
      <c r="O964" s="56"/>
      <c r="P964" s="56"/>
      <c r="Q964" s="56"/>
      <c r="R964" s="56"/>
      <c r="S964" s="56"/>
      <c r="T964" s="73">
        <v>8657</v>
      </c>
      <c r="U964" s="147"/>
      <c r="V964" s="78"/>
      <c r="W964" s="245"/>
      <c r="X964" s="245"/>
      <c r="Y964" s="48"/>
      <c r="Z964" s="6"/>
      <c r="AA964" s="73">
        <v>9429.31</v>
      </c>
      <c r="AB964" s="147"/>
      <c r="AC964" s="357"/>
      <c r="AD964" s="43"/>
      <c r="AE964" s="43"/>
      <c r="AF964" s="6"/>
      <c r="AG964" s="6"/>
      <c r="AH964" s="117">
        <v>9391.81</v>
      </c>
      <c r="AI964" s="143"/>
      <c r="AJ964" s="99"/>
      <c r="AK964" s="6"/>
      <c r="AL964" s="6"/>
      <c r="AM964" s="6"/>
      <c r="AN964" s="6"/>
      <c r="AO964" s="122">
        <v>13660.75</v>
      </c>
      <c r="AP964" s="77"/>
      <c r="AQ964" s="6"/>
      <c r="AR964" s="6"/>
      <c r="AS964" s="6"/>
      <c r="AT964" s="6"/>
      <c r="AU964" s="6"/>
      <c r="AV964" s="122">
        <v>15007.13</v>
      </c>
      <c r="AW964" s="77"/>
      <c r="AX964" s="6"/>
      <c r="AY964" s="374">
        <v>1277500</v>
      </c>
      <c r="AZ964" s="710">
        <v>2.1000000000000001E-2</v>
      </c>
      <c r="BA964" s="72">
        <f t="shared" si="1460"/>
        <v>26827.5</v>
      </c>
      <c r="BB964" s="141"/>
      <c r="BC964" s="142">
        <v>26827.5</v>
      </c>
      <c r="BD964" s="147"/>
      <c r="BE964" s="168">
        <f t="shared" si="1462"/>
        <v>0</v>
      </c>
      <c r="BF964" s="151">
        <v>1277500</v>
      </c>
      <c r="BG964" s="56">
        <v>2.2259999999999999E-2</v>
      </c>
      <c r="BH964" s="168">
        <f t="shared" si="1463"/>
        <v>28437.149999999998</v>
      </c>
      <c r="BI964" s="56"/>
      <c r="BJ964" s="164">
        <v>28437.15</v>
      </c>
      <c r="BK964" s="165"/>
      <c r="BL964" s="166">
        <f t="shared" si="1465"/>
        <v>0</v>
      </c>
      <c r="BM964" s="151">
        <v>1277500</v>
      </c>
      <c r="BN964" s="693">
        <v>2.3730000000000001E-2</v>
      </c>
      <c r="BO964" s="168">
        <f t="shared" si="1466"/>
        <v>30315.075000000001</v>
      </c>
      <c r="BP964" s="56"/>
      <c r="BQ964" s="164">
        <v>30315.075000000001</v>
      </c>
      <c r="BR964" s="147"/>
      <c r="BS964" s="166">
        <f t="shared" si="1468"/>
        <v>0</v>
      </c>
      <c r="BT964" s="151">
        <v>1277500</v>
      </c>
      <c r="BU964" s="693">
        <v>2.4680000000000001E-2</v>
      </c>
      <c r="BV964" s="168">
        <f t="shared" si="1469"/>
        <v>31528.7</v>
      </c>
      <c r="BW964" s="56"/>
      <c r="BX964" s="164">
        <v>31528.7</v>
      </c>
      <c r="BY964" s="147"/>
      <c r="BZ964" s="166">
        <f t="shared" si="1471"/>
        <v>0</v>
      </c>
      <c r="CA964" s="694">
        <v>1277500</v>
      </c>
      <c r="CB964" s="693">
        <v>2.5989999999999999E-2</v>
      </c>
      <c r="CC964" s="141">
        <f t="shared" si="1472"/>
        <v>33202.224999999999</v>
      </c>
      <c r="CD964" s="56"/>
      <c r="CE964" s="164">
        <v>33202.224999999999</v>
      </c>
      <c r="CF964" s="165">
        <v>33202.230000000003</v>
      </c>
      <c r="CG964" s="72">
        <f t="shared" si="1473"/>
        <v>0</v>
      </c>
      <c r="CH964" s="351">
        <v>1341000</v>
      </c>
      <c r="CI964" s="693">
        <v>2.2259999999999999E-2</v>
      </c>
      <c r="CJ964" s="666">
        <f t="shared" si="1437"/>
        <v>29850.66</v>
      </c>
      <c r="CK964" s="72"/>
      <c r="CL964" s="164"/>
      <c r="CM964" s="167"/>
      <c r="CN964" s="666">
        <f t="shared" si="1438"/>
        <v>29850.66</v>
      </c>
      <c r="CO964" s="219"/>
      <c r="CP964" s="220">
        <f t="shared" si="1459"/>
        <v>29850.66</v>
      </c>
      <c r="CQ964" s="458"/>
      <c r="CR964" s="56"/>
      <c r="CS964" s="228"/>
    </row>
    <row r="965" spans="1:97" s="3" customFormat="1" ht="15" customHeight="1">
      <c r="A965" s="41" t="s">
        <v>2295</v>
      </c>
      <c r="B965" s="42" t="s">
        <v>2296</v>
      </c>
      <c r="C965" s="6" t="s">
        <v>2233</v>
      </c>
      <c r="D965" s="41" t="s">
        <v>2038</v>
      </c>
      <c r="E965" s="705">
        <v>3871</v>
      </c>
      <c r="F965" s="671"/>
      <c r="G965" s="41" t="s">
        <v>340</v>
      </c>
      <c r="H965" s="191">
        <v>12500531071</v>
      </c>
      <c r="I965" s="676"/>
      <c r="J965" s="243"/>
      <c r="K965" s="357"/>
      <c r="L965" s="56"/>
      <c r="M965" s="244"/>
      <c r="N965" s="147"/>
      <c r="O965" s="56"/>
      <c r="P965" s="56"/>
      <c r="Q965" s="56"/>
      <c r="R965" s="56"/>
      <c r="S965" s="56"/>
      <c r="T965" s="73"/>
      <c r="U965" s="147"/>
      <c r="V965" s="78"/>
      <c r="W965" s="245"/>
      <c r="X965" s="245"/>
      <c r="Y965" s="48"/>
      <c r="Z965" s="6"/>
      <c r="AA965" s="73"/>
      <c r="AB965" s="147"/>
      <c r="AC965" s="357"/>
      <c r="AD965" s="43"/>
      <c r="AE965" s="43"/>
      <c r="AF965" s="6"/>
      <c r="AG965" s="6"/>
      <c r="AH965" s="117"/>
      <c r="AI965" s="143"/>
      <c r="AJ965" s="99"/>
      <c r="AK965" s="6"/>
      <c r="AL965" s="6"/>
      <c r="AM965" s="6"/>
      <c r="AN965" s="6"/>
      <c r="AO965" s="122"/>
      <c r="AP965" s="77"/>
      <c r="AQ965" s="6"/>
      <c r="AR965" s="6"/>
      <c r="AS965" s="6"/>
      <c r="AT965" s="6"/>
      <c r="AU965" s="6"/>
      <c r="AV965" s="122"/>
      <c r="AW965" s="77"/>
      <c r="AX965" s="6"/>
      <c r="AY965" s="374"/>
      <c r="AZ965" s="710"/>
      <c r="BA965" s="72"/>
      <c r="BB965" s="141"/>
      <c r="BC965" s="142"/>
      <c r="BD965" s="147"/>
      <c r="BE965" s="168"/>
      <c r="BF965" s="151"/>
      <c r="BG965" s="56"/>
      <c r="BH965" s="168"/>
      <c r="BI965" s="56"/>
      <c r="BJ965" s="164"/>
      <c r="BK965" s="165"/>
      <c r="BL965" s="166"/>
      <c r="BM965" s="151"/>
      <c r="BN965" s="693"/>
      <c r="BO965" s="168"/>
      <c r="BP965" s="56"/>
      <c r="BQ965" s="164"/>
      <c r="BR965" s="147"/>
      <c r="BS965" s="166"/>
      <c r="BT965" s="151"/>
      <c r="BU965" s="693"/>
      <c r="BV965" s="168"/>
      <c r="BW965" s="56"/>
      <c r="BX965" s="164"/>
      <c r="BY965" s="147"/>
      <c r="BZ965" s="166"/>
      <c r="CA965" s="694"/>
      <c r="CB965" s="693"/>
      <c r="CC965" s="141"/>
      <c r="CD965" s="56"/>
      <c r="CE965" s="164"/>
      <c r="CF965" s="165"/>
      <c r="CG965" s="72"/>
      <c r="CH965" s="351">
        <v>208000</v>
      </c>
      <c r="CI965" s="699"/>
      <c r="CJ965" s="666">
        <f t="shared" si="1437"/>
        <v>0</v>
      </c>
      <c r="CK965" s="72"/>
      <c r="CL965" s="164"/>
      <c r="CM965" s="167"/>
      <c r="CN965" s="666">
        <f t="shared" si="1438"/>
        <v>0</v>
      </c>
      <c r="CO965" s="219"/>
      <c r="CP965" s="220">
        <f t="shared" si="1459"/>
        <v>0</v>
      </c>
      <c r="CQ965" s="458"/>
      <c r="CR965" s="56"/>
      <c r="CS965" s="358" t="s">
        <v>42</v>
      </c>
    </row>
    <row r="966" spans="1:97" s="2" customFormat="1" ht="15" customHeight="1">
      <c r="A966" s="41" t="s">
        <v>2297</v>
      </c>
      <c r="B966" s="42" t="s">
        <v>2298</v>
      </c>
      <c r="C966" s="6" t="s">
        <v>2223</v>
      </c>
      <c r="D966" s="41" t="s">
        <v>2038</v>
      </c>
      <c r="E966" s="705">
        <v>4096</v>
      </c>
      <c r="F966" s="671"/>
      <c r="G966" s="6" t="s">
        <v>340</v>
      </c>
      <c r="H966" s="191">
        <v>11604096024</v>
      </c>
      <c r="I966" s="676"/>
      <c r="J966" s="243"/>
      <c r="K966" s="357"/>
      <c r="L966" s="6"/>
      <c r="M966" s="128"/>
      <c r="N966" s="77"/>
      <c r="O966" s="6"/>
      <c r="P966" s="6"/>
      <c r="Q966" s="6"/>
      <c r="R966" s="6"/>
      <c r="S966" s="6"/>
      <c r="T966" s="117"/>
      <c r="U966" s="77"/>
      <c r="V966" s="42"/>
      <c r="W966" s="267"/>
      <c r="X966" s="267"/>
      <c r="Y966" s="48"/>
      <c r="Z966" s="6"/>
      <c r="AA966" s="117"/>
      <c r="AB966" s="77"/>
      <c r="AC966" s="357"/>
      <c r="AD966" s="43"/>
      <c r="AE966" s="43"/>
      <c r="AF966" s="6"/>
      <c r="AG966" s="6"/>
      <c r="AH966" s="117"/>
      <c r="AI966" s="100"/>
      <c r="AJ966" s="99"/>
      <c r="AK966" s="6"/>
      <c r="AL966" s="6"/>
      <c r="AM966" s="6"/>
      <c r="AN966" s="6"/>
      <c r="AO966" s="122"/>
      <c r="AP966" s="77"/>
      <c r="AQ966" s="6"/>
      <c r="AR966" s="6"/>
      <c r="AS966" s="6"/>
      <c r="AT966" s="6"/>
      <c r="AU966" s="6"/>
      <c r="AV966" s="122"/>
      <c r="AW966" s="77"/>
      <c r="AX966" s="6"/>
      <c r="AY966" s="374">
        <v>8712000</v>
      </c>
      <c r="AZ966" s="710">
        <v>2.1000000000000001E-2</v>
      </c>
      <c r="BA966" s="72">
        <v>15246</v>
      </c>
      <c r="BB966" s="141"/>
      <c r="BC966" s="142"/>
      <c r="BD966" s="77"/>
      <c r="BE966" s="72">
        <f t="shared" ref="BE966:BE968" si="1491">BA966-BB966-BC966</f>
        <v>15246</v>
      </c>
      <c r="BF966" s="711">
        <v>8712000</v>
      </c>
      <c r="BG966" s="6">
        <v>2.2259999999999999E-2</v>
      </c>
      <c r="BH966" s="72">
        <f t="shared" ref="BH966:BH968" si="1492">BF966*BG966</f>
        <v>193929.12</v>
      </c>
      <c r="BI966" s="6"/>
      <c r="BJ966" s="164"/>
      <c r="BK966" s="167"/>
      <c r="BL966" s="75">
        <f t="shared" ref="BL966:BL968" si="1493">BH966-BI966-BJ966</f>
        <v>193929.12</v>
      </c>
      <c r="BM966" s="712">
        <v>8712000</v>
      </c>
      <c r="BN966" s="693">
        <v>2.3730000000000001E-2</v>
      </c>
      <c r="BO966" s="72">
        <f t="shared" ref="BO966:BO968" si="1494">BM966*BN966</f>
        <v>206735.76</v>
      </c>
      <c r="BP966" s="6"/>
      <c r="BQ966" s="164">
        <v>415910.88</v>
      </c>
      <c r="BR966" s="77"/>
      <c r="BS966" s="75">
        <f t="shared" ref="BS966:BS968" si="1495">BO966-BP966-BQ966</f>
        <v>-209175.12</v>
      </c>
      <c r="BT966" s="712">
        <v>8712000</v>
      </c>
      <c r="BU966" s="693">
        <v>2.4680000000000001E-2</v>
      </c>
      <c r="BV966" s="72">
        <f t="shared" ref="BV966:BV968" si="1496">BT966*BU966</f>
        <v>215012.16</v>
      </c>
      <c r="BW966" s="6"/>
      <c r="BX966" s="164">
        <v>215012.16</v>
      </c>
      <c r="BY966" s="77"/>
      <c r="BZ966" s="75">
        <f t="shared" ref="BZ966:BZ968" si="1497">BV966-BW966-BX966</f>
        <v>0</v>
      </c>
      <c r="CA966" s="694">
        <v>8712000</v>
      </c>
      <c r="CB966" s="693">
        <v>2.5989999999999999E-2</v>
      </c>
      <c r="CC966" s="141">
        <f t="shared" ref="CC966:CC968" si="1498">CA966*CB966</f>
        <v>226424.88</v>
      </c>
      <c r="CD966" s="6"/>
      <c r="CE966" s="164">
        <v>226424.88</v>
      </c>
      <c r="CF966" s="167"/>
      <c r="CG966" s="72">
        <f t="shared" ref="CG966:CG968" si="1499">CC966-CD966-CE966</f>
        <v>0</v>
      </c>
      <c r="CH966" s="351"/>
      <c r="CI966" s="693">
        <v>2.2259999999999999E-2</v>
      </c>
      <c r="CJ966" s="666">
        <f t="shared" si="1437"/>
        <v>0</v>
      </c>
      <c r="CK966" s="72"/>
      <c r="CL966" s="164"/>
      <c r="CM966" s="167"/>
      <c r="CN966" s="666">
        <f t="shared" si="1438"/>
        <v>0</v>
      </c>
      <c r="CO966" s="219"/>
      <c r="CP966" s="220">
        <f t="shared" si="1459"/>
        <v>0</v>
      </c>
      <c r="CQ966" s="357"/>
      <c r="CR966" s="6" t="s">
        <v>2104</v>
      </c>
      <c r="CS966" s="358" t="s">
        <v>42</v>
      </c>
    </row>
    <row r="967" spans="1:97" s="3" customFormat="1" ht="15" customHeight="1">
      <c r="A967" s="59" t="s">
        <v>2299</v>
      </c>
      <c r="B967" s="551" t="s">
        <v>2300</v>
      </c>
      <c r="C967" s="6" t="s">
        <v>2301</v>
      </c>
      <c r="D967" s="392" t="s">
        <v>2302</v>
      </c>
      <c r="E967" s="55">
        <v>1</v>
      </c>
      <c r="F967" s="43"/>
      <c r="G967" s="49" t="s">
        <v>66</v>
      </c>
      <c r="H967" s="51">
        <v>7005748</v>
      </c>
      <c r="I967" s="593">
        <v>87000</v>
      </c>
      <c r="J967" s="718">
        <v>8.9999999999999993E-3</v>
      </c>
      <c r="K967" s="72">
        <f>I967*J967</f>
        <v>782.99999999999989</v>
      </c>
      <c r="L967" s="168"/>
      <c r="M967" s="432">
        <v>783</v>
      </c>
      <c r="N967" s="147"/>
      <c r="O967" s="260">
        <f>K967-L967-M967</f>
        <v>0</v>
      </c>
      <c r="P967" s="593">
        <v>87000</v>
      </c>
      <c r="Q967" s="56">
        <v>9.7199999999999995E-3</v>
      </c>
      <c r="R967" s="168">
        <f>P967*Q967</f>
        <v>845.64</v>
      </c>
      <c r="S967" s="168"/>
      <c r="T967" s="73">
        <v>845.64</v>
      </c>
      <c r="U967" s="165">
        <v>845.64</v>
      </c>
      <c r="V967" s="681">
        <f>R967-S967-T967</f>
        <v>0</v>
      </c>
      <c r="W967" s="593">
        <v>87000</v>
      </c>
      <c r="X967" s="42">
        <v>1.0319999999999999E-2</v>
      </c>
      <c r="Y967" s="723">
        <f>W967*X967</f>
        <v>897.83999999999992</v>
      </c>
      <c r="Z967" s="99"/>
      <c r="AA967" s="73">
        <v>897.84</v>
      </c>
      <c r="AB967" s="165">
        <v>897.84</v>
      </c>
      <c r="AC967" s="206">
        <f>Y967-Z967-AA967</f>
        <v>0</v>
      </c>
      <c r="AD967" s="593">
        <v>87000</v>
      </c>
      <c r="AE967" s="724">
        <v>1.0319999999999999E-2</v>
      </c>
      <c r="AF967" s="141">
        <f>AD967*AE967</f>
        <v>897.83999999999992</v>
      </c>
      <c r="AG967" s="141"/>
      <c r="AH967" s="117">
        <v>897.84</v>
      </c>
      <c r="AI967" s="204">
        <v>897.84</v>
      </c>
      <c r="AJ967" s="561">
        <f>AF967-AG967-AH967</f>
        <v>0</v>
      </c>
      <c r="AK967" s="593">
        <v>87000</v>
      </c>
      <c r="AL967" s="99">
        <v>1.0919999999999999E-2</v>
      </c>
      <c r="AM967" s="141">
        <f>AK967*AL967</f>
        <v>950.04</v>
      </c>
      <c r="AN967" s="99"/>
      <c r="AO967" s="117">
        <v>950.04</v>
      </c>
      <c r="AP967" s="204">
        <v>950.04</v>
      </c>
      <c r="AQ967" s="455">
        <f>AM967-AN967-AO967</f>
        <v>0</v>
      </c>
      <c r="AR967" s="435">
        <v>395000</v>
      </c>
      <c r="AS967" s="729">
        <v>8.2000000000000007E-3</v>
      </c>
      <c r="AT967" s="141">
        <f>AR967*AS967</f>
        <v>3239.0000000000005</v>
      </c>
      <c r="AU967" s="560">
        <f t="shared" ref="AU967:AU970" si="1500">AT967*40%</f>
        <v>1295.6000000000004</v>
      </c>
      <c r="AV967" s="122"/>
      <c r="AW967" s="143"/>
      <c r="AX967" s="206">
        <f>AT967-AU967-AV967</f>
        <v>1943.4</v>
      </c>
      <c r="AY967" s="435">
        <v>395000</v>
      </c>
      <c r="AZ967" s="99">
        <v>1.1599999999999999E-2</v>
      </c>
      <c r="BA967" s="141">
        <f>AY967*AZ967</f>
        <v>4582</v>
      </c>
      <c r="BB967" s="141">
        <f t="shared" ref="BB967:BB970" si="1501">BA967*20%</f>
        <v>916.40000000000009</v>
      </c>
      <c r="BC967" s="142">
        <v>5609</v>
      </c>
      <c r="BD967" s="204">
        <v>5609</v>
      </c>
      <c r="BE967" s="206">
        <f t="shared" si="1491"/>
        <v>-1943.4</v>
      </c>
      <c r="BF967" s="435">
        <v>395000</v>
      </c>
      <c r="BG967" s="51">
        <v>1.23E-2</v>
      </c>
      <c r="BH967" s="72">
        <f t="shared" si="1492"/>
        <v>4858.5</v>
      </c>
      <c r="BI967" s="168">
        <f t="shared" ref="BI967:BI970" si="1502">BH967*20%</f>
        <v>971.7</v>
      </c>
      <c r="BJ967" s="142">
        <v>3109.44</v>
      </c>
      <c r="BK967" s="165">
        <v>3109.44</v>
      </c>
      <c r="BL967" s="260">
        <f t="shared" si="1493"/>
        <v>777.36000000000013</v>
      </c>
      <c r="BM967" s="435">
        <v>395000</v>
      </c>
      <c r="BN967" s="56">
        <v>1.3100000000000001E-2</v>
      </c>
      <c r="BO967" s="168">
        <f t="shared" si="1494"/>
        <v>5174.5</v>
      </c>
      <c r="BP967" s="168">
        <f t="shared" ref="BP967:BP972" si="1503">BO967*20%</f>
        <v>1034.9000000000001</v>
      </c>
      <c r="BQ967" s="164"/>
      <c r="BR967" s="147"/>
      <c r="BS967" s="455">
        <f t="shared" si="1495"/>
        <v>4139.6000000000004</v>
      </c>
      <c r="BT967" s="435">
        <v>395000</v>
      </c>
      <c r="BU967" s="51">
        <v>1.3899999999999999E-2</v>
      </c>
      <c r="BV967" s="166">
        <f t="shared" si="1496"/>
        <v>5490.5</v>
      </c>
      <c r="BW967" s="166">
        <f t="shared" ref="BW967:BW972" si="1504">BV967*20%</f>
        <v>1098.1000000000001</v>
      </c>
      <c r="BX967" s="253"/>
      <c r="BY967" s="147"/>
      <c r="BZ967" s="455">
        <f t="shared" si="1497"/>
        <v>4392.3999999999996</v>
      </c>
      <c r="CA967" s="435">
        <v>395000</v>
      </c>
      <c r="CB967" s="734">
        <v>1.47E-2</v>
      </c>
      <c r="CC967" s="168">
        <f t="shared" si="1498"/>
        <v>5806.5</v>
      </c>
      <c r="CD967" s="168">
        <f t="shared" ref="CD967:CD972" si="1505">CC967*20%</f>
        <v>1161.3</v>
      </c>
      <c r="CE967" s="164">
        <v>4645.2</v>
      </c>
      <c r="CF967" s="165"/>
      <c r="CG967" s="455">
        <f t="shared" si="1499"/>
        <v>0</v>
      </c>
      <c r="CH967" s="168"/>
      <c r="CI967" s="168"/>
      <c r="CJ967" s="168"/>
      <c r="CK967" s="168"/>
      <c r="CL967" s="164"/>
      <c r="CM967" s="167"/>
      <c r="CN967" s="168"/>
      <c r="CO967" s="219"/>
      <c r="CP967" s="220">
        <f t="shared" ref="CP967:CP1005" si="1506">O967+V967+AC967+AJ967+AQ967+AX967+BE967+BL967+BS967+BZ967+CG967</f>
        <v>9309.36</v>
      </c>
      <c r="CQ967" s="737">
        <f>CP967</f>
        <v>9309.36</v>
      </c>
      <c r="CR967" s="56"/>
      <c r="CS967" s="228"/>
    </row>
    <row r="968" spans="1:97" s="3" customFormat="1" ht="15" customHeight="1">
      <c r="A968" s="59" t="s">
        <v>2303</v>
      </c>
      <c r="B968" s="551" t="s">
        <v>2304</v>
      </c>
      <c r="C968" s="6" t="s">
        <v>2301</v>
      </c>
      <c r="D968" s="392" t="s">
        <v>2302</v>
      </c>
      <c r="E968" s="55">
        <v>31</v>
      </c>
      <c r="F968" s="43"/>
      <c r="G968" s="49" t="s">
        <v>66</v>
      </c>
      <c r="H968" s="51">
        <v>7005892</v>
      </c>
      <c r="I968" s="593">
        <v>127000</v>
      </c>
      <c r="J968" s="718">
        <v>8.9999999999999993E-3</v>
      </c>
      <c r="K968" s="72">
        <f>I968*J968</f>
        <v>1143</v>
      </c>
      <c r="L968" s="168"/>
      <c r="M968" s="432">
        <v>1143</v>
      </c>
      <c r="N968" s="147"/>
      <c r="O968" s="260">
        <f>K968-L968-M968</f>
        <v>0</v>
      </c>
      <c r="P968" s="593">
        <v>127000</v>
      </c>
      <c r="Q968" s="56">
        <v>9.7199999999999995E-3</v>
      </c>
      <c r="R968" s="168">
        <f>P968*Q968</f>
        <v>1234.4399999999998</v>
      </c>
      <c r="S968" s="168"/>
      <c r="T968" s="73">
        <v>1234.44</v>
      </c>
      <c r="U968" s="165">
        <v>1234.44</v>
      </c>
      <c r="V968" s="681">
        <f>R968-S968-T968</f>
        <v>0</v>
      </c>
      <c r="W968" s="593">
        <v>127000</v>
      </c>
      <c r="X968" s="42">
        <v>1.0319999999999999E-2</v>
      </c>
      <c r="Y968" s="723">
        <f>W968*X968</f>
        <v>1310.6399999999999</v>
      </c>
      <c r="Z968" s="99"/>
      <c r="AA968" s="73">
        <v>1310.6400000000001</v>
      </c>
      <c r="AB968" s="562">
        <v>1739.11</v>
      </c>
      <c r="AC968" s="206">
        <f>Y968-Z968-AA968</f>
        <v>0</v>
      </c>
      <c r="AD968" s="593">
        <v>127000</v>
      </c>
      <c r="AE968" s="724">
        <v>1.0319999999999999E-2</v>
      </c>
      <c r="AF968" s="141">
        <f>AD968*AE968</f>
        <v>1310.6399999999999</v>
      </c>
      <c r="AG968" s="141"/>
      <c r="AH968" s="117">
        <v>1310.6400000000001</v>
      </c>
      <c r="AI968" s="204">
        <v>1310.6400000000001</v>
      </c>
      <c r="AJ968" s="561">
        <f>AF968-AG968-AH968</f>
        <v>0</v>
      </c>
      <c r="AK968" s="593">
        <v>127000</v>
      </c>
      <c r="AL968" s="99">
        <v>1.0919999999999999E-2</v>
      </c>
      <c r="AM968" s="141">
        <f>AK968*AL968</f>
        <v>1386.84</v>
      </c>
      <c r="AN968" s="99"/>
      <c r="AO968" s="117">
        <v>1386.84</v>
      </c>
      <c r="AP968" s="204">
        <v>1386.84</v>
      </c>
      <c r="AQ968" s="455">
        <f>AM968-AN968-AO968</f>
        <v>0</v>
      </c>
      <c r="AR968" s="435">
        <v>395000</v>
      </c>
      <c r="AS968" s="729">
        <v>8.2000000000000007E-3</v>
      </c>
      <c r="AT968" s="141">
        <f>AR968*AS968</f>
        <v>3239.0000000000005</v>
      </c>
      <c r="AU968" s="560">
        <f t="shared" si="1500"/>
        <v>1295.6000000000004</v>
      </c>
      <c r="AV968" s="122"/>
      <c r="AW968" s="143"/>
      <c r="AX968" s="206">
        <f>AT968-AU968-AV968</f>
        <v>1943.4</v>
      </c>
      <c r="AY968" s="435">
        <v>395000</v>
      </c>
      <c r="AZ968" s="99">
        <v>1.1599999999999999E-2</v>
      </c>
      <c r="BA968" s="141">
        <f>AY968*AZ968</f>
        <v>4582</v>
      </c>
      <c r="BB968" s="141">
        <f t="shared" si="1501"/>
        <v>916.40000000000009</v>
      </c>
      <c r="BC968" s="142">
        <v>5609</v>
      </c>
      <c r="BD968" s="204">
        <v>5609</v>
      </c>
      <c r="BE968" s="206">
        <f t="shared" si="1491"/>
        <v>-1943.4</v>
      </c>
      <c r="BF968" s="435">
        <v>395000</v>
      </c>
      <c r="BG968" s="51">
        <v>1.23E-2</v>
      </c>
      <c r="BH968" s="72">
        <f t="shared" si="1492"/>
        <v>4858.5</v>
      </c>
      <c r="BI968" s="168">
        <f t="shared" si="1502"/>
        <v>971.7</v>
      </c>
      <c r="BJ968" s="142">
        <v>3109.44</v>
      </c>
      <c r="BK968" s="165">
        <v>3109.44</v>
      </c>
      <c r="BL968" s="260">
        <f t="shared" si="1493"/>
        <v>777.36000000000013</v>
      </c>
      <c r="BM968" s="435">
        <v>395000</v>
      </c>
      <c r="BN968" s="56">
        <v>1.3100000000000001E-2</v>
      </c>
      <c r="BO968" s="168">
        <f t="shared" si="1494"/>
        <v>5174.5</v>
      </c>
      <c r="BP968" s="168">
        <f t="shared" si="1503"/>
        <v>1034.9000000000001</v>
      </c>
      <c r="BQ968" s="164"/>
      <c r="BR968" s="147"/>
      <c r="BS968" s="455">
        <f t="shared" si="1495"/>
        <v>4139.6000000000004</v>
      </c>
      <c r="BT968" s="435">
        <v>395000</v>
      </c>
      <c r="BU968" s="51">
        <v>1.3899999999999999E-2</v>
      </c>
      <c r="BV968" s="166">
        <f t="shared" si="1496"/>
        <v>5490.5</v>
      </c>
      <c r="BW968" s="166">
        <f t="shared" si="1504"/>
        <v>1098.1000000000001</v>
      </c>
      <c r="BX968" s="253"/>
      <c r="BY968" s="147"/>
      <c r="BZ968" s="455">
        <f t="shared" si="1497"/>
        <v>4392.3999999999996</v>
      </c>
      <c r="CA968" s="435">
        <v>395000</v>
      </c>
      <c r="CB968" s="734">
        <v>1.47E-2</v>
      </c>
      <c r="CC968" s="168">
        <f t="shared" si="1498"/>
        <v>5806.5</v>
      </c>
      <c r="CD968" s="168">
        <f t="shared" si="1505"/>
        <v>1161.3</v>
      </c>
      <c r="CE968" s="164">
        <v>4645.2</v>
      </c>
      <c r="CF968" s="165"/>
      <c r="CG968" s="455">
        <f t="shared" si="1499"/>
        <v>0</v>
      </c>
      <c r="CH968" s="168"/>
      <c r="CI968" s="168"/>
      <c r="CJ968" s="168"/>
      <c r="CK968" s="168"/>
      <c r="CL968" s="164"/>
      <c r="CM968" s="167"/>
      <c r="CN968" s="168"/>
      <c r="CO968" s="219"/>
      <c r="CP968" s="220">
        <f t="shared" si="1506"/>
        <v>9309.36</v>
      </c>
      <c r="CQ968" s="737">
        <f>CP968</f>
        <v>9309.36</v>
      </c>
      <c r="CR968" s="56"/>
      <c r="CS968" s="228"/>
    </row>
    <row r="969" spans="1:97" s="2" customFormat="1" ht="15" customHeight="1">
      <c r="A969" s="41" t="s">
        <v>2305</v>
      </c>
      <c r="B969" s="6" t="s">
        <v>2306</v>
      </c>
      <c r="C969" s="51" t="s">
        <v>2301</v>
      </c>
      <c r="D969" s="41" t="s">
        <v>2302</v>
      </c>
      <c r="E969" s="43">
        <v>99</v>
      </c>
      <c r="F969" s="43"/>
      <c r="G969" s="263" t="s">
        <v>2307</v>
      </c>
      <c r="H969" s="191"/>
      <c r="I969" s="280"/>
      <c r="J969" s="719"/>
      <c r="K969" s="72"/>
      <c r="L969" s="6"/>
      <c r="M969" s="164"/>
      <c r="N969" s="77"/>
      <c r="O969" s="75"/>
      <c r="P969" s="6"/>
      <c r="Q969" s="6"/>
      <c r="R969" s="72"/>
      <c r="S969" s="6"/>
      <c r="T969" s="117"/>
      <c r="U969" s="77"/>
      <c r="V969" s="721"/>
      <c r="W969" s="453"/>
      <c r="X969" s="42"/>
      <c r="Y969" s="723"/>
      <c r="Z969" s="99"/>
      <c r="AA969" s="117"/>
      <c r="AB969" s="167"/>
      <c r="AC969" s="141"/>
      <c r="AD969" s="402"/>
      <c r="AE969" s="724"/>
      <c r="AF969" s="141"/>
      <c r="AG969" s="141"/>
      <c r="AH969" s="117"/>
      <c r="AI969" s="218"/>
      <c r="AJ969" s="560"/>
      <c r="AK969" s="248"/>
      <c r="AL969" s="99"/>
      <c r="AM969" s="141"/>
      <c r="AN969" s="99"/>
      <c r="AO969" s="117"/>
      <c r="AP969" s="218"/>
      <c r="AQ969" s="72"/>
      <c r="AR969" s="374"/>
      <c r="AS969" s="729"/>
      <c r="AT969" s="141"/>
      <c r="AU969" s="141"/>
      <c r="AV969" s="122"/>
      <c r="AW969" s="100"/>
      <c r="AX969" s="560"/>
      <c r="AY969" s="374"/>
      <c r="AZ969" s="99"/>
      <c r="BA969" s="141"/>
      <c r="BB969" s="141"/>
      <c r="BC969" s="142"/>
      <c r="BD969" s="218"/>
      <c r="BE969" s="141"/>
      <c r="BF969" s="374"/>
      <c r="BG969" s="51"/>
      <c r="BH969" s="72"/>
      <c r="BI969" s="72"/>
      <c r="BJ969" s="164"/>
      <c r="BK969" s="167"/>
      <c r="BL969" s="75"/>
      <c r="BM969" s="374"/>
      <c r="BN969" s="6"/>
      <c r="BO969" s="72"/>
      <c r="BP969" s="72"/>
      <c r="BQ969" s="164"/>
      <c r="BR969" s="77"/>
      <c r="BS969" s="72"/>
      <c r="BT969" s="374"/>
      <c r="BU969" s="51"/>
      <c r="BV969" s="75"/>
      <c r="BW969" s="75"/>
      <c r="BX969" s="253"/>
      <c r="BY969" s="77"/>
      <c r="BZ969" s="72"/>
      <c r="CA969" s="435"/>
      <c r="CB969" s="735"/>
      <c r="CC969" s="72"/>
      <c r="CD969" s="72"/>
      <c r="CE969" s="164"/>
      <c r="CF969" s="167"/>
      <c r="CG969" s="72"/>
      <c r="CH969" s="72"/>
      <c r="CI969" s="72"/>
      <c r="CJ969" s="72"/>
      <c r="CK969" s="72"/>
      <c r="CL969" s="164"/>
      <c r="CM969" s="167"/>
      <c r="CN969" s="72"/>
      <c r="CO969" s="219"/>
      <c r="CP969" s="220">
        <f t="shared" si="1506"/>
        <v>0</v>
      </c>
      <c r="CQ969" s="737"/>
      <c r="CR969" s="6"/>
      <c r="CS969" s="227" t="s">
        <v>42</v>
      </c>
    </row>
    <row r="970" spans="1:97" s="3" customFormat="1" ht="15" customHeight="1">
      <c r="A970" s="59" t="s">
        <v>2308</v>
      </c>
      <c r="B970" s="551" t="s">
        <v>2309</v>
      </c>
      <c r="C970" s="6" t="s">
        <v>2301</v>
      </c>
      <c r="D970" s="392" t="s">
        <v>2302</v>
      </c>
      <c r="E970" s="55">
        <v>172</v>
      </c>
      <c r="F970" s="43"/>
      <c r="G970" s="49" t="s">
        <v>2310</v>
      </c>
      <c r="H970" s="51">
        <v>7007247</v>
      </c>
      <c r="I970" s="593">
        <v>6106000</v>
      </c>
      <c r="J970" s="718">
        <v>8.9999999999999993E-3</v>
      </c>
      <c r="K970" s="72">
        <f t="shared" ref="K970:K975" si="1507">I970*J970</f>
        <v>54953.999999999993</v>
      </c>
      <c r="L970" s="168"/>
      <c r="M970" s="432">
        <v>54954</v>
      </c>
      <c r="N970" s="147"/>
      <c r="O970" s="260">
        <f t="shared" ref="O970:O975" si="1508">K970-L970-M970</f>
        <v>0</v>
      </c>
      <c r="P970" s="593">
        <v>6106000</v>
      </c>
      <c r="Q970" s="56">
        <v>9.7199999999999995E-3</v>
      </c>
      <c r="R970" s="72">
        <f t="shared" ref="R970:R975" si="1509">P970*Q970</f>
        <v>59350.32</v>
      </c>
      <c r="S970" s="168"/>
      <c r="T970" s="73">
        <v>59350.32</v>
      </c>
      <c r="U970" s="165">
        <v>59350.32</v>
      </c>
      <c r="V970" s="681">
        <f t="shared" ref="V970:V975" si="1510">R970-S970-T970</f>
        <v>0</v>
      </c>
      <c r="W970" s="593">
        <v>6106000</v>
      </c>
      <c r="X970" s="42">
        <v>1.0319999999999999E-2</v>
      </c>
      <c r="Y970" s="723">
        <f t="shared" ref="Y970:Y975" si="1511">W970*X970</f>
        <v>63013.919999999998</v>
      </c>
      <c r="Z970" s="99"/>
      <c r="AA970" s="73">
        <v>63013.919999999998</v>
      </c>
      <c r="AB970" s="165">
        <v>63013.919999999998</v>
      </c>
      <c r="AC970" s="206">
        <f t="shared" ref="AC970:AC975" si="1512">Y970-Z970-AA970</f>
        <v>0</v>
      </c>
      <c r="AD970" s="593">
        <v>6106000</v>
      </c>
      <c r="AE970" s="724">
        <v>1.0319999999999999E-2</v>
      </c>
      <c r="AF970" s="141">
        <f t="shared" ref="AF970:AF975" si="1513">AD970*AE970</f>
        <v>63013.919999999998</v>
      </c>
      <c r="AG970" s="141"/>
      <c r="AH970" s="117">
        <v>63013.919999999998</v>
      </c>
      <c r="AI970" s="204">
        <v>63013.919999999998</v>
      </c>
      <c r="AJ970" s="561">
        <f t="shared" ref="AJ970:AJ975" si="1514">AF970-AG970-AH970</f>
        <v>0</v>
      </c>
      <c r="AK970" s="593">
        <v>6106000</v>
      </c>
      <c r="AL970" s="99">
        <v>1.0919999999999999E-2</v>
      </c>
      <c r="AM970" s="141">
        <f t="shared" ref="AM970:AM975" si="1515">AK970*AL970</f>
        <v>66677.51999999999</v>
      </c>
      <c r="AN970" s="99"/>
      <c r="AO970" s="117">
        <v>66677.52</v>
      </c>
      <c r="AP970" s="204">
        <v>66677.52</v>
      </c>
      <c r="AQ970" s="455">
        <f t="shared" ref="AQ970:AQ975" si="1516">AM970-AN970-AO970</f>
        <v>0</v>
      </c>
      <c r="AR970" s="374">
        <v>6106000</v>
      </c>
      <c r="AS970" s="729">
        <v>8.2000000000000007E-3</v>
      </c>
      <c r="AT970" s="141">
        <f t="shared" ref="AT970:AT975" si="1517">AR970*AS970</f>
        <v>50069.200000000004</v>
      </c>
      <c r="AU970" s="560">
        <f t="shared" si="1500"/>
        <v>20027.680000000004</v>
      </c>
      <c r="AV970" s="122"/>
      <c r="AW970" s="143"/>
      <c r="AX970" s="206">
        <f t="shared" ref="AX970:AX975" si="1518">AT970-AU970-AV970</f>
        <v>30041.52</v>
      </c>
      <c r="AY970" s="374">
        <v>6106000</v>
      </c>
      <c r="AZ970" s="99">
        <v>1.1599999999999999E-2</v>
      </c>
      <c r="BA970" s="141">
        <f t="shared" ref="BA970:BA975" si="1519">AY970*AZ970</f>
        <v>70829.599999999991</v>
      </c>
      <c r="BB970" s="141">
        <f t="shared" si="1501"/>
        <v>14165.919999999998</v>
      </c>
      <c r="BC970" s="142">
        <v>86705.2</v>
      </c>
      <c r="BD970" s="204">
        <v>86705.2</v>
      </c>
      <c r="BE970" s="206">
        <f t="shared" ref="BE970:BE975" si="1520">BA970-BB970-BC970</f>
        <v>-30041.520000000004</v>
      </c>
      <c r="BF970" s="374">
        <v>6106000</v>
      </c>
      <c r="BG970" s="51">
        <v>1.23E-2</v>
      </c>
      <c r="BH970" s="72">
        <f t="shared" ref="BH970:BH975" si="1521">BF970*BG970</f>
        <v>75103.8</v>
      </c>
      <c r="BI970" s="168">
        <f t="shared" si="1502"/>
        <v>15020.760000000002</v>
      </c>
      <c r="BJ970" s="142">
        <v>48066.44</v>
      </c>
      <c r="BK970" s="562"/>
      <c r="BL970" s="260">
        <f t="shared" ref="BL970:BL975" si="1522">BH970-BI970-BJ970</f>
        <v>12016.599999999999</v>
      </c>
      <c r="BM970" s="374">
        <v>6106000</v>
      </c>
      <c r="BN970" s="56">
        <v>1.3100000000000001E-2</v>
      </c>
      <c r="BO970" s="168">
        <f t="shared" ref="BO970:BO975" si="1523">BM970*BN970</f>
        <v>79988.600000000006</v>
      </c>
      <c r="BP970" s="168">
        <f t="shared" si="1503"/>
        <v>15997.720000000001</v>
      </c>
      <c r="BQ970" s="164"/>
      <c r="BR970" s="147"/>
      <c r="BS970" s="455">
        <f t="shared" ref="BS970:BS975" si="1524">BO970-BP970-BQ970</f>
        <v>63990.880000000005</v>
      </c>
      <c r="BT970" s="374">
        <v>6106000</v>
      </c>
      <c r="BU970" s="51">
        <v>1.3899999999999999E-2</v>
      </c>
      <c r="BV970" s="166">
        <f t="shared" ref="BV970:BV975" si="1525">BT970*BU970</f>
        <v>84873.4</v>
      </c>
      <c r="BW970" s="166">
        <f t="shared" si="1504"/>
        <v>16974.68</v>
      </c>
      <c r="BX970" s="253"/>
      <c r="BY970" s="147"/>
      <c r="BZ970" s="455">
        <f t="shared" ref="BZ970:BZ975" si="1526">BV970-BW970-BX970</f>
        <v>67898.720000000001</v>
      </c>
      <c r="CA970" s="374">
        <v>6106000</v>
      </c>
      <c r="CB970" s="734">
        <v>1.47E-2</v>
      </c>
      <c r="CC970" s="168">
        <f t="shared" ref="CC970:CC975" si="1527">CA970*CB970</f>
        <v>89758.2</v>
      </c>
      <c r="CD970" s="168">
        <f t="shared" si="1505"/>
        <v>17951.64</v>
      </c>
      <c r="CE970" s="164">
        <v>71806.559999999998</v>
      </c>
      <c r="CF970" s="165"/>
      <c r="CG970" s="455">
        <f t="shared" ref="CG970:CG975" si="1528">CC970-CD970-CE970</f>
        <v>0</v>
      </c>
      <c r="CH970" s="168"/>
      <c r="CI970" s="168"/>
      <c r="CJ970" s="168"/>
      <c r="CK970" s="168"/>
      <c r="CL970" s="164"/>
      <c r="CM970" s="167"/>
      <c r="CN970" s="168"/>
      <c r="CO970" s="219"/>
      <c r="CP970" s="220">
        <f t="shared" si="1506"/>
        <v>143906.20000000001</v>
      </c>
      <c r="CQ970" s="737">
        <f t="shared" ref="CQ970:CQ975" si="1529">CP970</f>
        <v>143906.20000000001</v>
      </c>
      <c r="CR970" s="56"/>
      <c r="CS970" s="228"/>
    </row>
    <row r="971" spans="1:97" s="3" customFormat="1" ht="15" customHeight="1">
      <c r="A971" s="59" t="s">
        <v>3642</v>
      </c>
      <c r="B971" s="551" t="s">
        <v>2311</v>
      </c>
      <c r="C971" s="6" t="s">
        <v>2301</v>
      </c>
      <c r="D971" s="392" t="s">
        <v>2302</v>
      </c>
      <c r="E971" s="55">
        <v>183</v>
      </c>
      <c r="F971" s="43"/>
      <c r="G971" s="49" t="s">
        <v>45</v>
      </c>
      <c r="H971" s="51">
        <v>7036066</v>
      </c>
      <c r="I971" s="593">
        <v>420000</v>
      </c>
      <c r="J971" s="718"/>
      <c r="K971" s="72">
        <f t="shared" si="1507"/>
        <v>0</v>
      </c>
      <c r="L971" s="168"/>
      <c r="M971" s="432"/>
      <c r="N971" s="147"/>
      <c r="O971" s="260">
        <f t="shared" si="1508"/>
        <v>0</v>
      </c>
      <c r="P971" s="593">
        <v>420000</v>
      </c>
      <c r="Q971" s="56"/>
      <c r="R971" s="72">
        <f t="shared" si="1509"/>
        <v>0</v>
      </c>
      <c r="S971" s="168"/>
      <c r="T971" s="73"/>
      <c r="U971" s="165"/>
      <c r="V971" s="681">
        <f t="shared" si="1510"/>
        <v>0</v>
      </c>
      <c r="W971" s="593">
        <v>420000</v>
      </c>
      <c r="X971" s="42"/>
      <c r="Y971" s="723">
        <f t="shared" si="1511"/>
        <v>0</v>
      </c>
      <c r="Z971" s="99"/>
      <c r="AA971" s="73"/>
      <c r="AB971" s="165"/>
      <c r="AC971" s="206">
        <f t="shared" si="1512"/>
        <v>0</v>
      </c>
      <c r="AD971" s="593">
        <v>420000</v>
      </c>
      <c r="AE971" s="724"/>
      <c r="AF971" s="141">
        <f t="shared" si="1513"/>
        <v>0</v>
      </c>
      <c r="AG971" s="141"/>
      <c r="AH971" s="117"/>
      <c r="AI971" s="204"/>
      <c r="AJ971" s="561">
        <f t="shared" si="1514"/>
        <v>0</v>
      </c>
      <c r="AK971" s="593">
        <v>420000</v>
      </c>
      <c r="AL971" s="99">
        <v>1.0919999999999999E-2</v>
      </c>
      <c r="AM971" s="141">
        <f t="shared" si="1515"/>
        <v>4586.3999999999996</v>
      </c>
      <c r="AN971" s="99"/>
      <c r="AO971" s="117"/>
      <c r="AP971" s="204"/>
      <c r="AQ971" s="455">
        <f t="shared" si="1516"/>
        <v>4586.3999999999996</v>
      </c>
      <c r="AR971" s="374">
        <v>1</v>
      </c>
      <c r="AS971" s="729">
        <v>8.2000000000000007E-3</v>
      </c>
      <c r="AT971" s="141">
        <f t="shared" si="1517"/>
        <v>8.2000000000000007E-3</v>
      </c>
      <c r="AU971" s="730"/>
      <c r="AV971" s="122"/>
      <c r="AW971" s="143"/>
      <c r="AX971" s="206">
        <f t="shared" si="1518"/>
        <v>8.2000000000000007E-3</v>
      </c>
      <c r="AY971" s="374">
        <v>1</v>
      </c>
      <c r="AZ971" s="99">
        <v>1.1599999999999999E-2</v>
      </c>
      <c r="BA971" s="141">
        <f t="shared" si="1519"/>
        <v>1.1599999999999999E-2</v>
      </c>
      <c r="BB971" s="482"/>
      <c r="BC971" s="142"/>
      <c r="BD971" s="204"/>
      <c r="BE971" s="206">
        <f t="shared" si="1520"/>
        <v>1.1599999999999999E-2</v>
      </c>
      <c r="BF971" s="374">
        <v>1</v>
      </c>
      <c r="BG971" s="51">
        <v>1.23E-2</v>
      </c>
      <c r="BH971" s="72">
        <f t="shared" si="1521"/>
        <v>1.23E-2</v>
      </c>
      <c r="BI971" s="481"/>
      <c r="BJ971" s="142"/>
      <c r="BK971" s="165"/>
      <c r="BL971" s="75">
        <f t="shared" si="1522"/>
        <v>1.23E-2</v>
      </c>
      <c r="BM971" s="374">
        <v>480000</v>
      </c>
      <c r="BN971" s="56">
        <v>1.3100000000000001E-2</v>
      </c>
      <c r="BO971" s="168">
        <f t="shared" si="1523"/>
        <v>6288</v>
      </c>
      <c r="BP971" s="168">
        <f t="shared" si="1503"/>
        <v>1257.6000000000001</v>
      </c>
      <c r="BQ971" s="164"/>
      <c r="BR971" s="147"/>
      <c r="BS971" s="455">
        <f t="shared" si="1524"/>
        <v>5030.3999999999996</v>
      </c>
      <c r="BT971" s="374">
        <v>480000</v>
      </c>
      <c r="BU971" s="51">
        <v>1.3899999999999999E-2</v>
      </c>
      <c r="BV971" s="166">
        <f t="shared" si="1525"/>
        <v>6672</v>
      </c>
      <c r="BW971" s="166">
        <f t="shared" si="1504"/>
        <v>1334.4</v>
      </c>
      <c r="BX971" s="253"/>
      <c r="BY971" s="147"/>
      <c r="BZ971" s="455">
        <f t="shared" si="1526"/>
        <v>5337.6</v>
      </c>
      <c r="CA971" s="435">
        <v>480000</v>
      </c>
      <c r="CB971" s="734">
        <v>1.47E-2</v>
      </c>
      <c r="CC971" s="168">
        <f t="shared" si="1527"/>
        <v>7056</v>
      </c>
      <c r="CD971" s="168">
        <f t="shared" si="1505"/>
        <v>1411.2</v>
      </c>
      <c r="CE971" s="164">
        <v>5644.8</v>
      </c>
      <c r="CF971" s="165"/>
      <c r="CG971" s="455">
        <f t="shared" si="1528"/>
        <v>0</v>
      </c>
      <c r="CH971" s="168"/>
      <c r="CI971" s="168"/>
      <c r="CJ971" s="168"/>
      <c r="CK971" s="168"/>
      <c r="CL971" s="164"/>
      <c r="CM971" s="167"/>
      <c r="CN971" s="168"/>
      <c r="CO971" s="219"/>
      <c r="CP971" s="220">
        <f t="shared" si="1506"/>
        <v>14954.4321</v>
      </c>
      <c r="CQ971" s="737">
        <f t="shared" si="1529"/>
        <v>14954.4321</v>
      </c>
      <c r="CR971" s="56"/>
    </row>
    <row r="972" spans="1:97" s="2" customFormat="1" ht="15" customHeight="1">
      <c r="A972" s="59" t="s">
        <v>2312</v>
      </c>
      <c r="B972" s="78" t="s">
        <v>2313</v>
      </c>
      <c r="C972" s="6" t="s">
        <v>2301</v>
      </c>
      <c r="D972" s="392" t="s">
        <v>2302</v>
      </c>
      <c r="E972" s="43">
        <v>260</v>
      </c>
      <c r="F972" s="43"/>
      <c r="G972" s="49" t="s">
        <v>45</v>
      </c>
      <c r="H972" s="268">
        <v>7017947</v>
      </c>
      <c r="I972" s="593">
        <v>30000</v>
      </c>
      <c r="J972" s="718"/>
      <c r="K972" s="72">
        <f t="shared" si="1507"/>
        <v>0</v>
      </c>
      <c r="L972" s="72"/>
      <c r="M972" s="720"/>
      <c r="N972" s="147"/>
      <c r="O972" s="260">
        <f t="shared" si="1508"/>
        <v>0</v>
      </c>
      <c r="P972" s="593">
        <v>30000</v>
      </c>
      <c r="Q972" s="56"/>
      <c r="R972" s="72">
        <f t="shared" si="1509"/>
        <v>0</v>
      </c>
      <c r="S972" s="72"/>
      <c r="T972" s="79"/>
      <c r="U972" s="165"/>
      <c r="V972" s="681">
        <f t="shared" si="1510"/>
        <v>0</v>
      </c>
      <c r="W972" s="593">
        <v>30000</v>
      </c>
      <c r="X972" s="42"/>
      <c r="Y972" s="723">
        <f t="shared" si="1511"/>
        <v>0</v>
      </c>
      <c r="Z972" s="99"/>
      <c r="AA972" s="73"/>
      <c r="AB972" s="165"/>
      <c r="AC972" s="206">
        <f t="shared" si="1512"/>
        <v>0</v>
      </c>
      <c r="AD972" s="593">
        <v>30000</v>
      </c>
      <c r="AE972" s="724"/>
      <c r="AF972" s="141">
        <f t="shared" si="1513"/>
        <v>0</v>
      </c>
      <c r="AG972" s="141"/>
      <c r="AH972" s="117"/>
      <c r="AI972" s="204"/>
      <c r="AJ972" s="561">
        <f t="shared" si="1514"/>
        <v>0</v>
      </c>
      <c r="AK972" s="593">
        <v>30000</v>
      </c>
      <c r="AL972" s="99">
        <v>1.0919999999999999E-2</v>
      </c>
      <c r="AM972" s="141">
        <f t="shared" si="1515"/>
        <v>327.59999999999997</v>
      </c>
      <c r="AN972" s="99"/>
      <c r="AO972" s="117"/>
      <c r="AP972" s="204"/>
      <c r="AQ972" s="455">
        <f t="shared" si="1516"/>
        <v>327.59999999999997</v>
      </c>
      <c r="AR972" s="374">
        <v>400000</v>
      </c>
      <c r="AS972" s="729">
        <v>8.2000000000000007E-3</v>
      </c>
      <c r="AT972" s="141">
        <f t="shared" si="1517"/>
        <v>3280.0000000000005</v>
      </c>
      <c r="AU972" s="560">
        <f>AT972*40%</f>
        <v>1312.0000000000002</v>
      </c>
      <c r="AV972" s="122"/>
      <c r="AW972" s="143"/>
      <c r="AX972" s="206">
        <f t="shared" si="1518"/>
        <v>1968.0000000000002</v>
      </c>
      <c r="AY972" s="374">
        <v>400000</v>
      </c>
      <c r="AZ972" s="99">
        <v>1.1599999999999999E-2</v>
      </c>
      <c r="BA972" s="141">
        <f t="shared" si="1519"/>
        <v>4640</v>
      </c>
      <c r="BB972" s="141">
        <f>BA972*20%</f>
        <v>928</v>
      </c>
      <c r="BC972" s="142"/>
      <c r="BD972" s="204"/>
      <c r="BE972" s="206">
        <f t="shared" si="1520"/>
        <v>3712</v>
      </c>
      <c r="BF972" s="374">
        <v>400000</v>
      </c>
      <c r="BG972" s="51">
        <v>1.23E-2</v>
      </c>
      <c r="BH972" s="72">
        <f t="shared" si="1521"/>
        <v>4920</v>
      </c>
      <c r="BI972" s="168">
        <f>BH972*20%</f>
        <v>984</v>
      </c>
      <c r="BJ972" s="142">
        <v>3306.24</v>
      </c>
      <c r="BK972" s="562"/>
      <c r="BL972" s="260">
        <f t="shared" si="1522"/>
        <v>629.76000000000022</v>
      </c>
      <c r="BM972" s="374">
        <v>420000</v>
      </c>
      <c r="BN972" s="6">
        <v>1.3100000000000001E-2</v>
      </c>
      <c r="BO972" s="168">
        <f t="shared" si="1523"/>
        <v>5502</v>
      </c>
      <c r="BP972" s="168">
        <f t="shared" si="1503"/>
        <v>1100.4000000000001</v>
      </c>
      <c r="BQ972" s="164"/>
      <c r="BR972" s="147"/>
      <c r="BS972" s="455">
        <f t="shared" si="1524"/>
        <v>4401.6000000000004</v>
      </c>
      <c r="BT972" s="374">
        <v>420000</v>
      </c>
      <c r="BU972" s="51">
        <v>1.3899999999999999E-2</v>
      </c>
      <c r="BV972" s="166">
        <f t="shared" si="1525"/>
        <v>5838</v>
      </c>
      <c r="BW972" s="166">
        <f t="shared" si="1504"/>
        <v>1167.6000000000001</v>
      </c>
      <c r="BX972" s="253"/>
      <c r="BY972" s="147"/>
      <c r="BZ972" s="455">
        <f t="shared" si="1526"/>
        <v>4670.3999999999996</v>
      </c>
      <c r="CA972" s="435">
        <v>420000</v>
      </c>
      <c r="CB972" s="734">
        <v>1.47E-2</v>
      </c>
      <c r="CC972" s="168">
        <f t="shared" si="1527"/>
        <v>6174</v>
      </c>
      <c r="CD972" s="168">
        <f t="shared" si="1505"/>
        <v>1234.8000000000002</v>
      </c>
      <c r="CE972" s="164">
        <v>4939.2</v>
      </c>
      <c r="CF972" s="165"/>
      <c r="CG972" s="455">
        <f t="shared" si="1528"/>
        <v>0</v>
      </c>
      <c r="CH972" s="168"/>
      <c r="CI972" s="168"/>
      <c r="CJ972" s="168"/>
      <c r="CK972" s="168"/>
      <c r="CL972" s="164"/>
      <c r="CM972" s="167"/>
      <c r="CN972" s="168"/>
      <c r="CO972" s="219"/>
      <c r="CP972" s="220">
        <f t="shared" si="1506"/>
        <v>15709.36</v>
      </c>
      <c r="CQ972" s="737">
        <f t="shared" si="1529"/>
        <v>15709.36</v>
      </c>
      <c r="CR972" s="6"/>
    </row>
    <row r="973" spans="1:97" s="3" customFormat="1" ht="15" customHeight="1">
      <c r="A973" s="59" t="s">
        <v>2314</v>
      </c>
      <c r="B973" s="41" t="s">
        <v>2315</v>
      </c>
      <c r="C973" s="6" t="s">
        <v>2301</v>
      </c>
      <c r="D973" s="392" t="s">
        <v>2302</v>
      </c>
      <c r="E973" s="55">
        <v>364</v>
      </c>
      <c r="F973" s="43"/>
      <c r="G973" s="49" t="s">
        <v>375</v>
      </c>
      <c r="H973" s="51">
        <v>7008062</v>
      </c>
      <c r="I973" s="593">
        <v>1740000</v>
      </c>
      <c r="J973" s="718">
        <v>8.9999999999999993E-3</v>
      </c>
      <c r="K973" s="72">
        <f t="shared" si="1507"/>
        <v>15659.999999999998</v>
      </c>
      <c r="L973" s="168"/>
      <c r="M973" s="432">
        <v>15660</v>
      </c>
      <c r="N973" s="147"/>
      <c r="O973" s="260">
        <f t="shared" si="1508"/>
        <v>0</v>
      </c>
      <c r="P973" s="593">
        <v>1740000</v>
      </c>
      <c r="Q973" s="56">
        <v>9.7199999999999995E-3</v>
      </c>
      <c r="R973" s="72">
        <f t="shared" si="1509"/>
        <v>16912.8</v>
      </c>
      <c r="S973" s="168"/>
      <c r="T973" s="73">
        <v>16912.8</v>
      </c>
      <c r="U973" s="165">
        <v>16912.8</v>
      </c>
      <c r="V973" s="681">
        <f t="shared" si="1510"/>
        <v>0</v>
      </c>
      <c r="W973" s="593">
        <v>1740000</v>
      </c>
      <c r="X973" s="42">
        <v>1.0319999999999999E-2</v>
      </c>
      <c r="Y973" s="723">
        <f t="shared" si="1511"/>
        <v>17956.8</v>
      </c>
      <c r="Z973" s="99"/>
      <c r="AA973" s="73">
        <v>17956.8</v>
      </c>
      <c r="AB973" s="165">
        <v>17956.8</v>
      </c>
      <c r="AC973" s="206">
        <f t="shared" si="1512"/>
        <v>0</v>
      </c>
      <c r="AD973" s="593">
        <v>1740000</v>
      </c>
      <c r="AE973" s="724">
        <v>1.0319999999999999E-2</v>
      </c>
      <c r="AF973" s="141">
        <f t="shared" si="1513"/>
        <v>17956.8</v>
      </c>
      <c r="AG973" s="141"/>
      <c r="AH973" s="117">
        <v>17956.8</v>
      </c>
      <c r="AI973" s="204">
        <v>17956.8</v>
      </c>
      <c r="AJ973" s="561">
        <f t="shared" si="1514"/>
        <v>0</v>
      </c>
      <c r="AK973" s="593">
        <v>1740000</v>
      </c>
      <c r="AL973" s="99">
        <v>1.0919999999999999E-2</v>
      </c>
      <c r="AM973" s="141">
        <f t="shared" si="1515"/>
        <v>19000.8</v>
      </c>
      <c r="AN973" s="99"/>
      <c r="AO973" s="117">
        <v>19000.8</v>
      </c>
      <c r="AP973" s="204">
        <v>19000.8</v>
      </c>
      <c r="AQ973" s="455">
        <f t="shared" si="1516"/>
        <v>0</v>
      </c>
      <c r="AR973" s="374">
        <v>12000000</v>
      </c>
      <c r="AS973" s="729">
        <v>8.2000000000000007E-3</v>
      </c>
      <c r="AT973" s="141">
        <f t="shared" si="1517"/>
        <v>98400.000000000015</v>
      </c>
      <c r="AU973" s="730"/>
      <c r="AV973" s="122"/>
      <c r="AW973" s="143"/>
      <c r="AX973" s="206">
        <f t="shared" si="1518"/>
        <v>98400.000000000015</v>
      </c>
      <c r="AY973" s="374">
        <v>12000000</v>
      </c>
      <c r="AZ973" s="99">
        <v>1.1599999999999999E-2</v>
      </c>
      <c r="BA973" s="141">
        <f t="shared" si="1519"/>
        <v>139200</v>
      </c>
      <c r="BB973" s="482"/>
      <c r="BC973" s="142">
        <v>170400</v>
      </c>
      <c r="BD973" s="204">
        <v>170400</v>
      </c>
      <c r="BE973" s="206">
        <f t="shared" si="1520"/>
        <v>-31200</v>
      </c>
      <c r="BF973" s="374">
        <v>12000000</v>
      </c>
      <c r="BG973" s="51">
        <v>1.23E-2</v>
      </c>
      <c r="BH973" s="72">
        <f t="shared" si="1521"/>
        <v>147600</v>
      </c>
      <c r="BI973" s="481"/>
      <c r="BJ973" s="142">
        <v>94464</v>
      </c>
      <c r="BK973" s="165">
        <v>94464</v>
      </c>
      <c r="BL973" s="260">
        <f t="shared" si="1522"/>
        <v>53136</v>
      </c>
      <c r="BM973" s="374">
        <v>12000000</v>
      </c>
      <c r="BN973" s="56">
        <v>1.3100000000000001E-2</v>
      </c>
      <c r="BO973" s="168">
        <f t="shared" si="1523"/>
        <v>157200</v>
      </c>
      <c r="BP973" s="481"/>
      <c r="BQ973" s="164"/>
      <c r="BR973" s="147"/>
      <c r="BS973" s="455">
        <f t="shared" si="1524"/>
        <v>157200</v>
      </c>
      <c r="BT973" s="374">
        <v>12000000</v>
      </c>
      <c r="BU973" s="51">
        <v>1.3899999999999999E-2</v>
      </c>
      <c r="BV973" s="166">
        <f t="shared" si="1525"/>
        <v>166800</v>
      </c>
      <c r="BW973" s="736"/>
      <c r="BX973" s="253"/>
      <c r="BY973" s="147"/>
      <c r="BZ973" s="455">
        <f t="shared" si="1526"/>
        <v>166800</v>
      </c>
      <c r="CA973" s="374">
        <v>12000000</v>
      </c>
      <c r="CB973" s="734">
        <v>1.47E-2</v>
      </c>
      <c r="CC973" s="168">
        <f t="shared" si="1527"/>
        <v>176400</v>
      </c>
      <c r="CD973" s="481"/>
      <c r="CE973" s="164">
        <v>176400</v>
      </c>
      <c r="CF973" s="165"/>
      <c r="CG973" s="455">
        <f t="shared" si="1528"/>
        <v>0</v>
      </c>
      <c r="CH973" s="168"/>
      <c r="CI973" s="168"/>
      <c r="CJ973" s="168"/>
      <c r="CK973" s="168"/>
      <c r="CL973" s="164"/>
      <c r="CM973" s="167"/>
      <c r="CN973" s="168"/>
      <c r="CO973" s="219"/>
      <c r="CP973" s="220">
        <f t="shared" si="1506"/>
        <v>444336</v>
      </c>
      <c r="CQ973" s="737">
        <f t="shared" si="1529"/>
        <v>444336</v>
      </c>
      <c r="CR973" s="56"/>
      <c r="CS973" s="228"/>
    </row>
    <row r="974" spans="1:97" s="3" customFormat="1" ht="15" customHeight="1">
      <c r="A974" s="59" t="s">
        <v>3643</v>
      </c>
      <c r="B974" s="551" t="s">
        <v>2311</v>
      </c>
      <c r="C974" s="6" t="s">
        <v>2301</v>
      </c>
      <c r="D974" s="392" t="s">
        <v>2302</v>
      </c>
      <c r="E974" s="55">
        <v>366</v>
      </c>
      <c r="F974" s="43"/>
      <c r="G974" s="49" t="s">
        <v>45</v>
      </c>
      <c r="H974" s="51">
        <v>7036090</v>
      </c>
      <c r="I974" s="593">
        <v>1000</v>
      </c>
      <c r="J974" s="718"/>
      <c r="K974" s="72">
        <f t="shared" si="1507"/>
        <v>0</v>
      </c>
      <c r="L974" s="168"/>
      <c r="M974" s="432"/>
      <c r="N974" s="147"/>
      <c r="O974" s="260">
        <f t="shared" si="1508"/>
        <v>0</v>
      </c>
      <c r="P974" s="593">
        <v>1000</v>
      </c>
      <c r="Q974" s="56"/>
      <c r="R974" s="168">
        <f t="shared" si="1509"/>
        <v>0</v>
      </c>
      <c r="S974" s="168"/>
      <c r="T974" s="73"/>
      <c r="U974" s="165"/>
      <c r="V974" s="681">
        <f t="shared" si="1510"/>
        <v>0</v>
      </c>
      <c r="W974" s="593">
        <v>1000</v>
      </c>
      <c r="X974" s="42"/>
      <c r="Y974" s="723">
        <f t="shared" si="1511"/>
        <v>0</v>
      </c>
      <c r="Z974" s="99"/>
      <c r="AA974" s="73"/>
      <c r="AB974" s="165"/>
      <c r="AC974" s="206">
        <f t="shared" si="1512"/>
        <v>0</v>
      </c>
      <c r="AD974" s="593">
        <v>1000</v>
      </c>
      <c r="AE974" s="724"/>
      <c r="AF974" s="141">
        <f t="shared" si="1513"/>
        <v>0</v>
      </c>
      <c r="AG974" s="141"/>
      <c r="AH974" s="117"/>
      <c r="AI974" s="204"/>
      <c r="AJ974" s="561">
        <f t="shared" si="1514"/>
        <v>0</v>
      </c>
      <c r="AK974" s="593">
        <v>1000</v>
      </c>
      <c r="AL974" s="99">
        <v>1.0919999999999999E-2</v>
      </c>
      <c r="AM974" s="141">
        <f t="shared" si="1515"/>
        <v>10.92</v>
      </c>
      <c r="AN974" s="99"/>
      <c r="AO974" s="117"/>
      <c r="AP974" s="204"/>
      <c r="AQ974" s="455">
        <f t="shared" si="1516"/>
        <v>10.92</v>
      </c>
      <c r="AR974" s="374">
        <v>60000</v>
      </c>
      <c r="AS974" s="729">
        <v>8.2000000000000007E-3</v>
      </c>
      <c r="AT974" s="141">
        <f t="shared" si="1517"/>
        <v>492.00000000000006</v>
      </c>
      <c r="AU974" s="560">
        <f>AT974*40%</f>
        <v>196.80000000000004</v>
      </c>
      <c r="AV974" s="122"/>
      <c r="AW974" s="143"/>
      <c r="AX974" s="206">
        <f t="shared" si="1518"/>
        <v>295.20000000000005</v>
      </c>
      <c r="AY974" s="374">
        <v>60000</v>
      </c>
      <c r="AZ974" s="99">
        <v>1.1599999999999999E-2</v>
      </c>
      <c r="BA974" s="141">
        <f t="shared" si="1519"/>
        <v>696</v>
      </c>
      <c r="BB974" s="141">
        <f>BA974*20%</f>
        <v>139.20000000000002</v>
      </c>
      <c r="BC974" s="142"/>
      <c r="BD974" s="204"/>
      <c r="BE974" s="206">
        <f t="shared" si="1520"/>
        <v>556.79999999999995</v>
      </c>
      <c r="BF974" s="374">
        <v>60000</v>
      </c>
      <c r="BG974" s="51">
        <v>1.23E-2</v>
      </c>
      <c r="BH974" s="72">
        <f t="shared" si="1521"/>
        <v>738</v>
      </c>
      <c r="BI974" s="168">
        <f>BH974*20%</f>
        <v>147.6</v>
      </c>
      <c r="BJ974" s="142"/>
      <c r="BK974" s="165"/>
      <c r="BL974" s="166">
        <f t="shared" si="1522"/>
        <v>590.4</v>
      </c>
      <c r="BM974" s="374">
        <v>60000</v>
      </c>
      <c r="BN974" s="56">
        <v>1.3100000000000001E-2</v>
      </c>
      <c r="BO974" s="168">
        <f t="shared" si="1523"/>
        <v>786</v>
      </c>
      <c r="BP974" s="168">
        <f>BO974*20%</f>
        <v>157.20000000000002</v>
      </c>
      <c r="BQ974" s="164"/>
      <c r="BR974" s="147"/>
      <c r="BS974" s="455">
        <f t="shared" si="1524"/>
        <v>628.79999999999995</v>
      </c>
      <c r="BT974" s="374">
        <v>60000</v>
      </c>
      <c r="BU974" s="51">
        <v>1.3899999999999999E-2</v>
      </c>
      <c r="BV974" s="166">
        <f t="shared" si="1525"/>
        <v>834</v>
      </c>
      <c r="BW974" s="166">
        <f>BV974*20%</f>
        <v>166.8</v>
      </c>
      <c r="BX974" s="253"/>
      <c r="BY974" s="147"/>
      <c r="BZ974" s="455">
        <f t="shared" si="1526"/>
        <v>667.2</v>
      </c>
      <c r="CA974" s="374">
        <v>60000</v>
      </c>
      <c r="CB974" s="734">
        <v>1.47E-2</v>
      </c>
      <c r="CC974" s="168">
        <f t="shared" si="1527"/>
        <v>882</v>
      </c>
      <c r="CD974" s="168">
        <f>CC974*20%</f>
        <v>176.4</v>
      </c>
      <c r="CE974" s="164">
        <v>705.6</v>
      </c>
      <c r="CF974" s="165"/>
      <c r="CG974" s="455">
        <f t="shared" si="1528"/>
        <v>0</v>
      </c>
      <c r="CH974" s="168"/>
      <c r="CI974" s="168"/>
      <c r="CJ974" s="168"/>
      <c r="CK974" s="168"/>
      <c r="CL974" s="164"/>
      <c r="CM974" s="167"/>
      <c r="CN974" s="168"/>
      <c r="CO974" s="219"/>
      <c r="CP974" s="220">
        <f t="shared" si="1506"/>
        <v>2749.3199999999997</v>
      </c>
      <c r="CQ974" s="737">
        <f t="shared" si="1529"/>
        <v>2749.3199999999997</v>
      </c>
      <c r="CR974" s="56"/>
    </row>
    <row r="975" spans="1:97" s="3" customFormat="1" ht="15" customHeight="1">
      <c r="A975" s="59" t="s">
        <v>2316</v>
      </c>
      <c r="B975" s="551" t="s">
        <v>2317</v>
      </c>
      <c r="C975" s="6" t="s">
        <v>2301</v>
      </c>
      <c r="D975" s="392" t="s">
        <v>2302</v>
      </c>
      <c r="E975" s="55">
        <v>984</v>
      </c>
      <c r="F975" s="43"/>
      <c r="G975" s="49" t="s">
        <v>45</v>
      </c>
      <c r="H975" s="51">
        <v>7030487</v>
      </c>
      <c r="I975" s="593">
        <v>2560000</v>
      </c>
      <c r="J975" s="718">
        <v>8.9999999999999993E-3</v>
      </c>
      <c r="K975" s="72">
        <f t="shared" si="1507"/>
        <v>23040</v>
      </c>
      <c r="L975" s="168"/>
      <c r="M975" s="432">
        <v>23040</v>
      </c>
      <c r="N975" s="147"/>
      <c r="O975" s="260">
        <f t="shared" si="1508"/>
        <v>0</v>
      </c>
      <c r="P975" s="593">
        <v>2560000</v>
      </c>
      <c r="Q975" s="56">
        <v>9.7199999999999995E-3</v>
      </c>
      <c r="R975" s="168">
        <f t="shared" si="1509"/>
        <v>24883.199999999997</v>
      </c>
      <c r="S975" s="168"/>
      <c r="T975" s="73">
        <v>24883.200000000001</v>
      </c>
      <c r="U975" s="165">
        <v>24883.200000000001</v>
      </c>
      <c r="V975" s="681">
        <f t="shared" si="1510"/>
        <v>0</v>
      </c>
      <c r="W975" s="593">
        <v>2560000</v>
      </c>
      <c r="X975" s="42">
        <v>1.0319999999999999E-2</v>
      </c>
      <c r="Y975" s="723">
        <f t="shared" si="1511"/>
        <v>26419.199999999997</v>
      </c>
      <c r="Z975" s="121"/>
      <c r="AA975" s="73">
        <v>26419.200000000001</v>
      </c>
      <c r="AB975" s="165">
        <v>26419.200000000001</v>
      </c>
      <c r="AC975" s="206">
        <f t="shared" si="1512"/>
        <v>0</v>
      </c>
      <c r="AD975" s="593">
        <v>2560000</v>
      </c>
      <c r="AE975" s="724">
        <v>1.0319999999999999E-2</v>
      </c>
      <c r="AF975" s="141">
        <f t="shared" si="1513"/>
        <v>26419.199999999997</v>
      </c>
      <c r="AG975" s="72"/>
      <c r="AH975" s="117">
        <v>26419.200000000001</v>
      </c>
      <c r="AI975" s="165">
        <v>26419.200000000001</v>
      </c>
      <c r="AJ975" s="561">
        <f t="shared" si="1514"/>
        <v>0</v>
      </c>
      <c r="AK975" s="593">
        <v>2560000</v>
      </c>
      <c r="AL975" s="99">
        <v>1.0919999999999999E-2</v>
      </c>
      <c r="AM975" s="141">
        <f t="shared" si="1515"/>
        <v>27955.199999999997</v>
      </c>
      <c r="AN975" s="99"/>
      <c r="AO975" s="117">
        <v>27955.200000000001</v>
      </c>
      <c r="AP975" s="204">
        <v>27955.200000000001</v>
      </c>
      <c r="AQ975" s="455">
        <f t="shared" si="1516"/>
        <v>0</v>
      </c>
      <c r="AR975" s="374">
        <v>1500000</v>
      </c>
      <c r="AS975" s="729">
        <v>8.2000000000000007E-3</v>
      </c>
      <c r="AT975" s="141">
        <f t="shared" si="1517"/>
        <v>12300.000000000002</v>
      </c>
      <c r="AU975" s="730"/>
      <c r="AV975" s="122"/>
      <c r="AW975" s="256"/>
      <c r="AX975" s="206">
        <f t="shared" si="1518"/>
        <v>12300.000000000002</v>
      </c>
      <c r="AY975" s="374">
        <v>1500000</v>
      </c>
      <c r="AZ975" s="121">
        <v>1.1599999999999999E-2</v>
      </c>
      <c r="BA975" s="141">
        <f t="shared" si="1519"/>
        <v>17400</v>
      </c>
      <c r="BB975" s="482"/>
      <c r="BC975" s="142">
        <v>21300</v>
      </c>
      <c r="BD975" s="165">
        <v>21300</v>
      </c>
      <c r="BE975" s="206">
        <f t="shared" si="1520"/>
        <v>-3900</v>
      </c>
      <c r="BF975" s="374">
        <v>1500000</v>
      </c>
      <c r="BG975" s="51">
        <v>1.23E-2</v>
      </c>
      <c r="BH975" s="72">
        <f t="shared" si="1521"/>
        <v>18450</v>
      </c>
      <c r="BI975" s="481"/>
      <c r="BJ975" s="142">
        <v>11808</v>
      </c>
      <c r="BK975" s="165">
        <v>11808</v>
      </c>
      <c r="BL975" s="260">
        <f t="shared" si="1522"/>
        <v>6642</v>
      </c>
      <c r="BM975" s="374">
        <v>1500000</v>
      </c>
      <c r="BN975" s="56">
        <v>1.3100000000000001E-2</v>
      </c>
      <c r="BO975" s="168">
        <f t="shared" si="1523"/>
        <v>19650</v>
      </c>
      <c r="BP975" s="481"/>
      <c r="BQ975" s="164"/>
      <c r="BR975" s="147"/>
      <c r="BS975" s="455">
        <f t="shared" si="1524"/>
        <v>19650</v>
      </c>
      <c r="BT975" s="374">
        <v>1500000</v>
      </c>
      <c r="BU975" s="51">
        <v>1.3899999999999999E-2</v>
      </c>
      <c r="BV975" s="166">
        <f t="shared" si="1525"/>
        <v>20850</v>
      </c>
      <c r="BW975" s="736"/>
      <c r="BX975" s="253"/>
      <c r="BY975" s="147"/>
      <c r="BZ975" s="455">
        <f t="shared" si="1526"/>
        <v>20850</v>
      </c>
      <c r="CA975" s="374">
        <v>1500000</v>
      </c>
      <c r="CB975" s="734">
        <v>1.47E-2</v>
      </c>
      <c r="CC975" s="168">
        <f t="shared" si="1527"/>
        <v>22050</v>
      </c>
      <c r="CD975" s="481"/>
      <c r="CE975" s="164">
        <v>22050</v>
      </c>
      <c r="CF975" s="165"/>
      <c r="CG975" s="455">
        <f t="shared" si="1528"/>
        <v>0</v>
      </c>
      <c r="CH975" s="168"/>
      <c r="CI975" s="168"/>
      <c r="CJ975" s="168"/>
      <c r="CK975" s="168"/>
      <c r="CL975" s="164"/>
      <c r="CM975" s="167"/>
      <c r="CN975" s="168"/>
      <c r="CO975" s="219"/>
      <c r="CP975" s="220">
        <f t="shared" si="1506"/>
        <v>55542</v>
      </c>
      <c r="CQ975" s="737">
        <f t="shared" si="1529"/>
        <v>55542</v>
      </c>
      <c r="CR975" s="56"/>
    </row>
    <row r="976" spans="1:97" s="2" customFormat="1" ht="15" customHeight="1">
      <c r="A976" s="41" t="s">
        <v>2318</v>
      </c>
      <c r="B976" s="6" t="s">
        <v>2319</v>
      </c>
      <c r="C976" s="51" t="s">
        <v>2301</v>
      </c>
      <c r="D976" s="41" t="s">
        <v>2302</v>
      </c>
      <c r="E976" s="43">
        <v>1168</v>
      </c>
      <c r="F976" s="43"/>
      <c r="G976" s="49" t="s">
        <v>340</v>
      </c>
      <c r="H976" s="191"/>
      <c r="I976" s="280"/>
      <c r="J976" s="719"/>
      <c r="K976" s="72"/>
      <c r="L976" s="6"/>
      <c r="M976" s="164"/>
      <c r="N976" s="77"/>
      <c r="O976" s="75"/>
      <c r="P976" s="6"/>
      <c r="Q976" s="6"/>
      <c r="R976" s="72"/>
      <c r="S976" s="6"/>
      <c r="T976" s="117"/>
      <c r="U976" s="77"/>
      <c r="V976" s="721"/>
      <c r="W976" s="453"/>
      <c r="X976" s="42"/>
      <c r="Y976" s="723"/>
      <c r="Z976" s="99"/>
      <c r="AA976" s="117"/>
      <c r="AB976" s="167"/>
      <c r="AC976" s="141"/>
      <c r="AD976" s="402"/>
      <c r="AE976" s="724"/>
      <c r="AF976" s="141"/>
      <c r="AG976" s="141"/>
      <c r="AH976" s="117"/>
      <c r="AI976" s="218"/>
      <c r="AJ976" s="560"/>
      <c r="AK976" s="248"/>
      <c r="AL976" s="99"/>
      <c r="AM976" s="141"/>
      <c r="AN976" s="99"/>
      <c r="AO976" s="117"/>
      <c r="AP976" s="218"/>
      <c r="AQ976" s="72"/>
      <c r="AR976" s="374"/>
      <c r="AS976" s="729"/>
      <c r="AT976" s="141"/>
      <c r="AU976" s="141"/>
      <c r="AV976" s="122"/>
      <c r="AW976" s="100"/>
      <c r="AX976" s="560"/>
      <c r="AY976" s="374"/>
      <c r="AZ976" s="99"/>
      <c r="BA976" s="141"/>
      <c r="BB976" s="141"/>
      <c r="BC976" s="142"/>
      <c r="BD976" s="218"/>
      <c r="BE976" s="141"/>
      <c r="BF976" s="374"/>
      <c r="BG976" s="51"/>
      <c r="BH976" s="72"/>
      <c r="BI976" s="72"/>
      <c r="BJ976" s="164"/>
      <c r="BK976" s="167"/>
      <c r="BL976" s="75"/>
      <c r="BM976" s="374"/>
      <c r="BN976" s="6"/>
      <c r="BO976" s="72"/>
      <c r="BP976" s="72"/>
      <c r="BQ976" s="164"/>
      <c r="BR976" s="77"/>
      <c r="BS976" s="72"/>
      <c r="BT976" s="374"/>
      <c r="BU976" s="51"/>
      <c r="BV976" s="75"/>
      <c r="BW976" s="75"/>
      <c r="BX976" s="253"/>
      <c r="BY976" s="77"/>
      <c r="BZ976" s="72"/>
      <c r="CA976" s="435"/>
      <c r="CB976" s="735"/>
      <c r="CC976" s="72"/>
      <c r="CD976" s="72"/>
      <c r="CE976" s="164"/>
      <c r="CF976" s="167"/>
      <c r="CG976" s="72"/>
      <c r="CH976" s="72"/>
      <c r="CI976" s="72"/>
      <c r="CJ976" s="72"/>
      <c r="CK976" s="72"/>
      <c r="CL976" s="164"/>
      <c r="CM976" s="167"/>
      <c r="CN976" s="72"/>
      <c r="CO976" s="219"/>
      <c r="CP976" s="220">
        <f t="shared" si="1506"/>
        <v>0</v>
      </c>
      <c r="CQ976" s="737"/>
      <c r="CR976" s="6"/>
      <c r="CS976" s="358" t="s">
        <v>42</v>
      </c>
    </row>
    <row r="977" spans="1:97" s="3" customFormat="1" ht="15" customHeight="1">
      <c r="A977" s="59" t="s">
        <v>2320</v>
      </c>
      <c r="B977" s="551" t="s">
        <v>2321</v>
      </c>
      <c r="C977" s="6" t="s">
        <v>2301</v>
      </c>
      <c r="D977" s="392" t="s">
        <v>2302</v>
      </c>
      <c r="E977" s="55">
        <v>2014</v>
      </c>
      <c r="F977" s="43"/>
      <c r="G977" s="715" t="s">
        <v>2307</v>
      </c>
      <c r="H977" s="51"/>
      <c r="I977" s="593"/>
      <c r="J977" s="718"/>
      <c r="K977" s="72"/>
      <c r="L977" s="168"/>
      <c r="M977" s="432"/>
      <c r="N977" s="147"/>
      <c r="O977" s="260"/>
      <c r="P977" s="593"/>
      <c r="Q977" s="56"/>
      <c r="R977" s="168"/>
      <c r="S977" s="168"/>
      <c r="T977" s="73"/>
      <c r="U977" s="165"/>
      <c r="V977" s="681"/>
      <c r="W977" s="593"/>
      <c r="X977" s="42"/>
      <c r="Y977" s="723"/>
      <c r="Z977" s="121"/>
      <c r="AA977" s="73"/>
      <c r="AB977" s="165"/>
      <c r="AC977" s="206"/>
      <c r="AD977" s="593"/>
      <c r="AE977" s="724"/>
      <c r="AF977" s="141"/>
      <c r="AG977" s="72"/>
      <c r="AH977" s="117"/>
      <c r="AI977" s="165"/>
      <c r="AJ977" s="561"/>
      <c r="AK977" s="593"/>
      <c r="AL977" s="99"/>
      <c r="AM977" s="141"/>
      <c r="AN977" s="99"/>
      <c r="AO977" s="117"/>
      <c r="AP977" s="204"/>
      <c r="AQ977" s="455"/>
      <c r="AR977" s="374"/>
      <c r="AS977" s="729"/>
      <c r="AT977" s="141"/>
      <c r="AU977" s="730"/>
      <c r="AV977" s="122"/>
      <c r="AW977" s="256"/>
      <c r="AX977" s="206"/>
      <c r="AY977" s="374"/>
      <c r="AZ977" s="121"/>
      <c r="BA977" s="141"/>
      <c r="BB977" s="482"/>
      <c r="BC977" s="142"/>
      <c r="BD977" s="165"/>
      <c r="BE977" s="206"/>
      <c r="BF977" s="374"/>
      <c r="BG977" s="51"/>
      <c r="BH977" s="72"/>
      <c r="BI977" s="481"/>
      <c r="BJ977" s="142"/>
      <c r="BK977" s="165"/>
      <c r="BL977" s="260"/>
      <c r="BM977" s="374"/>
      <c r="BN977" s="56"/>
      <c r="BO977" s="168"/>
      <c r="BP977" s="481"/>
      <c r="BQ977" s="164"/>
      <c r="BR977" s="147"/>
      <c r="BS977" s="455"/>
      <c r="BT977" s="374"/>
      <c r="BU977" s="51"/>
      <c r="BV977" s="166"/>
      <c r="BW977" s="736"/>
      <c r="BX977" s="253"/>
      <c r="BY977" s="147"/>
      <c r="BZ977" s="168"/>
      <c r="CA977" s="374"/>
      <c r="CB977" s="734"/>
      <c r="CC977" s="168"/>
      <c r="CD977" s="481"/>
      <c r="CE977" s="164"/>
      <c r="CF977" s="165"/>
      <c r="CG977" s="168"/>
      <c r="CH977" s="168"/>
      <c r="CI977" s="168"/>
      <c r="CJ977" s="168"/>
      <c r="CK977" s="168"/>
      <c r="CL977" s="164"/>
      <c r="CM977" s="167"/>
      <c r="CN977" s="168"/>
      <c r="CO977" s="219"/>
      <c r="CP977" s="220">
        <f t="shared" si="1506"/>
        <v>0</v>
      </c>
      <c r="CQ977" s="737"/>
      <c r="CR977" s="56"/>
      <c r="CS977" s="227" t="s">
        <v>42</v>
      </c>
    </row>
    <row r="978" spans="1:97" s="3" customFormat="1" ht="15" customHeight="1">
      <c r="A978" s="59" t="s">
        <v>2322</v>
      </c>
      <c r="B978" s="78" t="s">
        <v>2323</v>
      </c>
      <c r="C978" s="6" t="s">
        <v>2301</v>
      </c>
      <c r="D978" s="392" t="s">
        <v>2302</v>
      </c>
      <c r="E978" s="55">
        <v>2578</v>
      </c>
      <c r="F978" s="43"/>
      <c r="G978" s="533" t="s">
        <v>2307</v>
      </c>
      <c r="H978" s="51">
        <v>7031694</v>
      </c>
      <c r="I978" s="593">
        <v>3500000</v>
      </c>
      <c r="J978" s="718"/>
      <c r="K978" s="72">
        <f>I978*J978</f>
        <v>0</v>
      </c>
      <c r="L978" s="168"/>
      <c r="M978" s="432"/>
      <c r="N978" s="147"/>
      <c r="O978" s="260">
        <f>K978-L978-M978</f>
        <v>0</v>
      </c>
      <c r="P978" s="593">
        <v>3500000</v>
      </c>
      <c r="Q978" s="56"/>
      <c r="R978" s="168">
        <f t="shared" ref="R978:R980" si="1530">P978*Q978</f>
        <v>0</v>
      </c>
      <c r="S978" s="168"/>
      <c r="T978" s="73"/>
      <c r="U978" s="165"/>
      <c r="V978" s="681">
        <f t="shared" ref="V978:V980" si="1531">R978-S978-T978</f>
        <v>0</v>
      </c>
      <c r="W978" s="593">
        <v>3500000</v>
      </c>
      <c r="X978" s="42"/>
      <c r="Y978" s="723">
        <f t="shared" ref="Y978:Y980" si="1532">W978*X978</f>
        <v>0</v>
      </c>
      <c r="Z978" s="99"/>
      <c r="AA978" s="73"/>
      <c r="AB978" s="165"/>
      <c r="AC978" s="206">
        <f>Y978-Z978-AA978</f>
        <v>0</v>
      </c>
      <c r="AD978" s="593">
        <v>3500000</v>
      </c>
      <c r="AE978" s="724"/>
      <c r="AF978" s="141">
        <f t="shared" ref="AF978:AF980" si="1533">AD978*AE978</f>
        <v>0</v>
      </c>
      <c r="AG978" s="141"/>
      <c r="AH978" s="117"/>
      <c r="AI978" s="204"/>
      <c r="AJ978" s="561">
        <f>AF978-AG978-AH978</f>
        <v>0</v>
      </c>
      <c r="AK978" s="593">
        <v>3500000</v>
      </c>
      <c r="AL978" s="99"/>
      <c r="AM978" s="141">
        <f t="shared" ref="AM978:AM980" si="1534">AK978*AL978</f>
        <v>0</v>
      </c>
      <c r="AN978" s="99"/>
      <c r="AO978" s="117"/>
      <c r="AP978" s="204"/>
      <c r="AQ978" s="455">
        <f t="shared" ref="AQ978:AQ980" si="1535">AM978-AN978-AO978</f>
        <v>0</v>
      </c>
      <c r="AR978" s="374">
        <v>500000</v>
      </c>
      <c r="AS978" s="729">
        <v>8.2000000000000007E-3</v>
      </c>
      <c r="AT978" s="141">
        <f t="shared" ref="AT978:AT980" si="1536">AR978*AS978</f>
        <v>4100</v>
      </c>
      <c r="AU978" s="730"/>
      <c r="AV978" s="122"/>
      <c r="AW978" s="143"/>
      <c r="AX978" s="206">
        <f>AT978-AU978-AV978</f>
        <v>4100</v>
      </c>
      <c r="AY978" s="374">
        <v>500000</v>
      </c>
      <c r="AZ978" s="99">
        <v>1.1599999999999999E-2</v>
      </c>
      <c r="BA978" s="141">
        <f t="shared" ref="BA978:BA980" si="1537">AY978*AZ978</f>
        <v>5800</v>
      </c>
      <c r="BB978" s="482"/>
      <c r="BC978" s="142"/>
      <c r="BD978" s="204"/>
      <c r="BE978" s="206">
        <f>BA978-BB978-BC978</f>
        <v>5800</v>
      </c>
      <c r="BF978" s="374">
        <v>500000</v>
      </c>
      <c r="BG978" s="51">
        <v>1.23E-2</v>
      </c>
      <c r="BH978" s="72">
        <f t="shared" ref="BH978:BH980" si="1538">BF978*BG978</f>
        <v>6150</v>
      </c>
      <c r="BI978" s="481"/>
      <c r="BJ978" s="142">
        <v>4920</v>
      </c>
      <c r="BK978" s="562"/>
      <c r="BL978" s="260">
        <f t="shared" ref="BL978:BL980" si="1539">BH978-BI978-BJ978</f>
        <v>1230</v>
      </c>
      <c r="BM978" s="374">
        <v>500000</v>
      </c>
      <c r="BN978" s="56">
        <v>1.3100000000000001E-2</v>
      </c>
      <c r="BO978" s="168">
        <f t="shared" ref="BO978:BO980" si="1540">BM978*BN978</f>
        <v>6550</v>
      </c>
      <c r="BP978" s="481"/>
      <c r="BQ978" s="164"/>
      <c r="BR978" s="147"/>
      <c r="BS978" s="455">
        <f t="shared" ref="BS978:BS980" si="1541">BO978-BP978-BQ978</f>
        <v>6550</v>
      </c>
      <c r="BT978" s="374">
        <v>500000</v>
      </c>
      <c r="BU978" s="51">
        <v>1.3899999999999999E-2</v>
      </c>
      <c r="BV978" s="166">
        <f t="shared" ref="BV978:BV980" si="1542">BT978*BU978</f>
        <v>6950</v>
      </c>
      <c r="BW978" s="736"/>
      <c r="BX978" s="253"/>
      <c r="BY978" s="147"/>
      <c r="BZ978" s="455">
        <f t="shared" ref="BZ978:BZ980" si="1543">BV978-BW978-BX978</f>
        <v>6950</v>
      </c>
      <c r="CA978" s="374">
        <v>500000</v>
      </c>
      <c r="CB978" s="734">
        <v>1.47E-2</v>
      </c>
      <c r="CC978" s="168">
        <f t="shared" ref="CC978:CC980" si="1544">CA978*CB978</f>
        <v>7350</v>
      </c>
      <c r="CD978" s="481"/>
      <c r="CE978" s="164">
        <v>7350</v>
      </c>
      <c r="CF978" s="165"/>
      <c r="CG978" s="455">
        <f t="shared" ref="CG978:CG980" si="1545">CC978-CD978-CE978</f>
        <v>0</v>
      </c>
      <c r="CH978" s="168"/>
      <c r="CI978" s="168"/>
      <c r="CJ978" s="168"/>
      <c r="CK978" s="168"/>
      <c r="CL978" s="164"/>
      <c r="CM978" s="167"/>
      <c r="CN978" s="168"/>
      <c r="CO978" s="219"/>
      <c r="CP978" s="220">
        <f t="shared" si="1506"/>
        <v>24630</v>
      </c>
      <c r="CQ978" s="737"/>
      <c r="CR978" s="56"/>
      <c r="CS978" s="227" t="s">
        <v>42</v>
      </c>
    </row>
    <row r="979" spans="1:97" s="2" customFormat="1" ht="15" customHeight="1">
      <c r="A979" s="59" t="s">
        <v>2324</v>
      </c>
      <c r="B979" s="6" t="s">
        <v>2325</v>
      </c>
      <c r="C979" s="6" t="s">
        <v>2326</v>
      </c>
      <c r="D979" s="392" t="s">
        <v>2302</v>
      </c>
      <c r="E979" s="43">
        <v>12</v>
      </c>
      <c r="F979" s="43"/>
      <c r="G979" s="49" t="s">
        <v>45</v>
      </c>
      <c r="H979" s="58">
        <v>7021403</v>
      </c>
      <c r="I979" s="593">
        <v>24500</v>
      </c>
      <c r="J979" s="718">
        <v>8.9999999999999993E-3</v>
      </c>
      <c r="K979" s="72">
        <f>I979*J979</f>
        <v>220.49999999999997</v>
      </c>
      <c r="L979" s="72"/>
      <c r="M979" s="720">
        <v>220.5</v>
      </c>
      <c r="N979" s="147"/>
      <c r="O979" s="260">
        <f>K979-L979-M979</f>
        <v>0</v>
      </c>
      <c r="P979" s="593">
        <v>2400000</v>
      </c>
      <c r="Q979" s="56">
        <v>9.7199999999999995E-3</v>
      </c>
      <c r="R979" s="168">
        <f t="shared" si="1530"/>
        <v>23328</v>
      </c>
      <c r="S979" s="72"/>
      <c r="T979" s="79">
        <v>23328</v>
      </c>
      <c r="U979" s="165">
        <v>23328</v>
      </c>
      <c r="V979" s="681">
        <f t="shared" si="1531"/>
        <v>0</v>
      </c>
      <c r="W979" s="593">
        <v>2400000</v>
      </c>
      <c r="X979" s="42">
        <v>1.0319999999999999E-2</v>
      </c>
      <c r="Y979" s="723">
        <f t="shared" si="1532"/>
        <v>24768</v>
      </c>
      <c r="Z979" s="6"/>
      <c r="AA979" s="73">
        <v>24768</v>
      </c>
      <c r="AB979" s="165">
        <v>24768</v>
      </c>
      <c r="AC979" s="206">
        <f>Y979-Z979-AA979</f>
        <v>0</v>
      </c>
      <c r="AD979" s="593">
        <v>2400000</v>
      </c>
      <c r="AE979" s="724">
        <v>1.0319999999999999E-2</v>
      </c>
      <c r="AF979" s="141">
        <f t="shared" si="1533"/>
        <v>24768</v>
      </c>
      <c r="AG979" s="72"/>
      <c r="AH979" s="117">
        <v>24768</v>
      </c>
      <c r="AI979" s="165">
        <v>24768</v>
      </c>
      <c r="AJ979" s="561">
        <f>AF979-AG979-AH979</f>
        <v>0</v>
      </c>
      <c r="AK979" s="593">
        <v>2400000</v>
      </c>
      <c r="AL979" s="99">
        <v>1.0919999999999999E-2</v>
      </c>
      <c r="AM979" s="141">
        <f t="shared" si="1534"/>
        <v>26207.999999999996</v>
      </c>
      <c r="AN979" s="6"/>
      <c r="AO979" s="117">
        <v>26208</v>
      </c>
      <c r="AP979" s="165"/>
      <c r="AQ979" s="455">
        <f t="shared" si="1535"/>
        <v>0</v>
      </c>
      <c r="AR979" s="374">
        <v>5500000</v>
      </c>
      <c r="AS979" s="328">
        <v>8.2000000000000007E-3</v>
      </c>
      <c r="AT979" s="141">
        <f t="shared" si="1536"/>
        <v>45100.000000000007</v>
      </c>
      <c r="AU979" s="730"/>
      <c r="AV979" s="122"/>
      <c r="AW979" s="147"/>
      <c r="AX979" s="206">
        <f>AT979-AU979-AV979</f>
        <v>45100.000000000007</v>
      </c>
      <c r="AY979" s="374">
        <v>5500000</v>
      </c>
      <c r="AZ979" s="99">
        <v>1.1599999999999999E-2</v>
      </c>
      <c r="BA979" s="141">
        <f t="shared" si="1537"/>
        <v>63799.999999999993</v>
      </c>
      <c r="BB979" s="482"/>
      <c r="BC979" s="142">
        <v>78100</v>
      </c>
      <c r="BD979" s="165">
        <v>78100</v>
      </c>
      <c r="BE979" s="206">
        <f>BA979-BB979-BC979</f>
        <v>-14300.000000000007</v>
      </c>
      <c r="BF979" s="374">
        <v>5500000</v>
      </c>
      <c r="BG979" s="51">
        <v>1.23E-2</v>
      </c>
      <c r="BH979" s="72">
        <f t="shared" si="1538"/>
        <v>67650</v>
      </c>
      <c r="BI979" s="481"/>
      <c r="BJ979" s="142">
        <v>43296</v>
      </c>
      <c r="BK979" s="165">
        <v>43296</v>
      </c>
      <c r="BL979" s="260">
        <f t="shared" si="1539"/>
        <v>24354</v>
      </c>
      <c r="BM979" s="374">
        <v>5500000</v>
      </c>
      <c r="BN979" s="6">
        <v>1.3100000000000001E-2</v>
      </c>
      <c r="BO979" s="168">
        <f t="shared" si="1540"/>
        <v>72050</v>
      </c>
      <c r="BP979" s="481"/>
      <c r="BQ979" s="164"/>
      <c r="BR979" s="147"/>
      <c r="BS979" s="455">
        <f t="shared" si="1541"/>
        <v>72050</v>
      </c>
      <c r="BT979" s="374">
        <v>5500000</v>
      </c>
      <c r="BU979" s="51">
        <v>1.3899999999999999E-2</v>
      </c>
      <c r="BV979" s="166">
        <f t="shared" si="1542"/>
        <v>76450</v>
      </c>
      <c r="BW979" s="736"/>
      <c r="BX979" s="253"/>
      <c r="BY979" s="147"/>
      <c r="BZ979" s="455">
        <f t="shared" si="1543"/>
        <v>76450</v>
      </c>
      <c r="CA979" s="374">
        <v>5500000</v>
      </c>
      <c r="CB979" s="734">
        <v>1.47E-2</v>
      </c>
      <c r="CC979" s="168">
        <f t="shared" si="1544"/>
        <v>80850</v>
      </c>
      <c r="CD979" s="481"/>
      <c r="CE979" s="164">
        <v>80850</v>
      </c>
      <c r="CF979" s="165">
        <v>30000</v>
      </c>
      <c r="CG979" s="455">
        <f t="shared" si="1545"/>
        <v>0</v>
      </c>
      <c r="CH979" s="168"/>
      <c r="CI979" s="168"/>
      <c r="CJ979" s="168"/>
      <c r="CK979" s="168"/>
      <c r="CL979" s="164"/>
      <c r="CM979" s="167"/>
      <c r="CN979" s="168"/>
      <c r="CO979" s="219"/>
      <c r="CP979" s="220">
        <f t="shared" si="1506"/>
        <v>203654</v>
      </c>
      <c r="CQ979" s="737">
        <f>CP979</f>
        <v>203654</v>
      </c>
      <c r="CR979" s="6"/>
    </row>
    <row r="980" spans="1:97" s="2" customFormat="1" ht="15" customHeight="1">
      <c r="A980" s="41" t="s">
        <v>2327</v>
      </c>
      <c r="B980" s="6" t="s">
        <v>2328</v>
      </c>
      <c r="C980" s="51" t="s">
        <v>2326</v>
      </c>
      <c r="D980" s="41" t="s">
        <v>2302</v>
      </c>
      <c r="E980" s="43">
        <v>259</v>
      </c>
      <c r="F980" s="43"/>
      <c r="G980" s="49" t="s">
        <v>340</v>
      </c>
      <c r="H980" s="427">
        <v>7017942</v>
      </c>
      <c r="I980" s="280"/>
      <c r="J980" s="719"/>
      <c r="K980" s="72"/>
      <c r="L980" s="6"/>
      <c r="M980" s="164"/>
      <c r="N980" s="77"/>
      <c r="O980" s="260"/>
      <c r="P980" s="6"/>
      <c r="Q980" s="6"/>
      <c r="R980" s="72">
        <f t="shared" si="1530"/>
        <v>0</v>
      </c>
      <c r="S980" s="168"/>
      <c r="T980" s="117"/>
      <c r="U980" s="77"/>
      <c r="V980" s="681">
        <f t="shared" si="1531"/>
        <v>0</v>
      </c>
      <c r="W980" s="453">
        <v>435000</v>
      </c>
      <c r="X980" s="42">
        <v>1.0755000000000001E-3</v>
      </c>
      <c r="Y980" s="723">
        <f t="shared" si="1532"/>
        <v>467.84250000000003</v>
      </c>
      <c r="Z980" s="102">
        <f>Y980*70%</f>
        <v>327.48975000000002</v>
      </c>
      <c r="AA980" s="117"/>
      <c r="AB980" s="167">
        <v>299.27999999999997</v>
      </c>
      <c r="AC980" s="206">
        <v>0</v>
      </c>
      <c r="AD980" s="402">
        <v>435000</v>
      </c>
      <c r="AE980" s="724">
        <v>1.0755000000000001E-3</v>
      </c>
      <c r="AF980" s="141">
        <f t="shared" si="1533"/>
        <v>467.84250000000003</v>
      </c>
      <c r="AG980" s="102">
        <f>AF980*70%</f>
        <v>327.48975000000002</v>
      </c>
      <c r="AH980" s="117"/>
      <c r="AI980" s="218">
        <v>299.27999999999997</v>
      </c>
      <c r="AJ980" s="561">
        <v>0</v>
      </c>
      <c r="AK980" s="248">
        <v>435000</v>
      </c>
      <c r="AL980" s="99">
        <v>1.0919999999999999E-2</v>
      </c>
      <c r="AM980" s="141">
        <f t="shared" si="1534"/>
        <v>4750.2</v>
      </c>
      <c r="AN980" s="99"/>
      <c r="AO980" s="117"/>
      <c r="AP980" s="218"/>
      <c r="AQ980" s="455">
        <f t="shared" si="1535"/>
        <v>4750.2</v>
      </c>
      <c r="AR980" s="374">
        <v>1400000</v>
      </c>
      <c r="AS980" s="729">
        <v>8.2000000000000007E-3</v>
      </c>
      <c r="AT980" s="141">
        <f t="shared" si="1536"/>
        <v>11480.000000000002</v>
      </c>
      <c r="AU980" s="560">
        <f>AT980*40%</f>
        <v>4592.0000000000009</v>
      </c>
      <c r="AV980" s="122"/>
      <c r="AW980" s="100">
        <v>6888</v>
      </c>
      <c r="AX980" s="561">
        <v>0</v>
      </c>
      <c r="AY980" s="374">
        <v>1400000</v>
      </c>
      <c r="AZ980" s="99">
        <v>1.1599999999999999E-2</v>
      </c>
      <c r="BA980" s="141">
        <f t="shared" si="1537"/>
        <v>16239.999999999998</v>
      </c>
      <c r="BB980" s="141">
        <f>BA980*20%</f>
        <v>3248</v>
      </c>
      <c r="BC980" s="142"/>
      <c r="BD980" s="218">
        <v>12992</v>
      </c>
      <c r="BE980" s="206">
        <v>0</v>
      </c>
      <c r="BF980" s="374">
        <v>1400000</v>
      </c>
      <c r="BG980" s="51">
        <v>1.23E-2</v>
      </c>
      <c r="BH980" s="72">
        <f t="shared" si="1538"/>
        <v>17220</v>
      </c>
      <c r="BI980" s="72">
        <f>BH980*20%</f>
        <v>3444</v>
      </c>
      <c r="BJ980" s="164"/>
      <c r="BK980" s="167"/>
      <c r="BL980" s="75">
        <f t="shared" si="1539"/>
        <v>13776</v>
      </c>
      <c r="BM980" s="374">
        <v>1400000</v>
      </c>
      <c r="BN980" s="6">
        <v>1.3100000000000001E-2</v>
      </c>
      <c r="BO980" s="72">
        <f t="shared" si="1540"/>
        <v>18340</v>
      </c>
      <c r="BP980" s="72">
        <f>BO980*20%</f>
        <v>3668</v>
      </c>
      <c r="BQ980" s="164"/>
      <c r="BR980" s="77"/>
      <c r="BS980" s="72">
        <f t="shared" si="1541"/>
        <v>14672</v>
      </c>
      <c r="BT980" s="374">
        <v>1400000</v>
      </c>
      <c r="BU980" s="51">
        <v>1.3899999999999999E-2</v>
      </c>
      <c r="BV980" s="75">
        <f t="shared" si="1542"/>
        <v>19460</v>
      </c>
      <c r="BW980" s="75">
        <f>BV980*20%</f>
        <v>3892</v>
      </c>
      <c r="BX980" s="253"/>
      <c r="BY980" s="77"/>
      <c r="BZ980" s="72">
        <f t="shared" si="1543"/>
        <v>15568</v>
      </c>
      <c r="CA980" s="374">
        <v>1400000</v>
      </c>
      <c r="CB980" s="735">
        <v>1.47E-2</v>
      </c>
      <c r="CC980" s="72">
        <f t="shared" si="1544"/>
        <v>20580</v>
      </c>
      <c r="CD980" s="72">
        <f>CC980*20%</f>
        <v>4116</v>
      </c>
      <c r="CE980" s="164"/>
      <c r="CF980" s="167"/>
      <c r="CG980" s="72">
        <f t="shared" si="1545"/>
        <v>16464</v>
      </c>
      <c r="CH980" s="72"/>
      <c r="CI980" s="72"/>
      <c r="CJ980" s="72"/>
      <c r="CK980" s="72"/>
      <c r="CL980" s="164"/>
      <c r="CM980" s="167"/>
      <c r="CN980" s="72"/>
      <c r="CO980" s="219"/>
      <c r="CP980" s="220">
        <f t="shared" si="1506"/>
        <v>65230.2</v>
      </c>
      <c r="CQ980" s="737"/>
      <c r="CR980" s="6"/>
      <c r="CS980" s="358" t="s">
        <v>42</v>
      </c>
    </row>
    <row r="981" spans="1:97" s="3" customFormat="1" ht="15" customHeight="1">
      <c r="A981" s="59" t="s">
        <v>2329</v>
      </c>
      <c r="B981" s="716" t="s">
        <v>2330</v>
      </c>
      <c r="C981" s="6" t="s">
        <v>2326</v>
      </c>
      <c r="D981" s="392" t="s">
        <v>2302</v>
      </c>
      <c r="E981" s="43">
        <v>277</v>
      </c>
      <c r="F981" s="56"/>
      <c r="G981" s="49" t="s">
        <v>2331</v>
      </c>
      <c r="H981" s="58">
        <v>7018013</v>
      </c>
      <c r="I981" s="593">
        <v>129000</v>
      </c>
      <c r="J981" s="718">
        <v>8.9999999999999993E-3</v>
      </c>
      <c r="K981" s="72">
        <f t="shared" ref="K981:K989" si="1546">I981*J981</f>
        <v>1161</v>
      </c>
      <c r="L981" s="168">
        <v>135</v>
      </c>
      <c r="M981" s="720">
        <v>1161</v>
      </c>
      <c r="N981" s="147"/>
      <c r="O981" s="260">
        <f t="shared" ref="O981:O989" si="1547">K981-L981-M981</f>
        <v>-135</v>
      </c>
      <c r="P981" s="593">
        <v>129000</v>
      </c>
      <c r="Q981" s="56">
        <v>9.7199999999999995E-3</v>
      </c>
      <c r="R981" s="168">
        <f t="shared" ref="R981:R989" si="1548">P981*Q981</f>
        <v>1253.8799999999999</v>
      </c>
      <c r="S981" s="168">
        <v>145.80000000000001</v>
      </c>
      <c r="T981" s="79">
        <v>1108.08</v>
      </c>
      <c r="U981" s="165">
        <v>1108.08</v>
      </c>
      <c r="V981" s="681">
        <f t="shared" ref="V981:V989" si="1549">R981-S981-T981</f>
        <v>0</v>
      </c>
      <c r="W981" s="593">
        <v>129000</v>
      </c>
      <c r="X981" s="42">
        <v>1.0319999999999999E-2</v>
      </c>
      <c r="Y981" s="723">
        <f t="shared" ref="Y981:Y989" si="1550">W981*X981</f>
        <v>1331.28</v>
      </c>
      <c r="Z981" s="99">
        <v>154.80000000000001</v>
      </c>
      <c r="AA981" s="73">
        <v>1176.48</v>
      </c>
      <c r="AB981" s="165">
        <v>1176.48</v>
      </c>
      <c r="AC981" s="206">
        <f t="shared" ref="AC981:AC989" si="1551">Y981-Z981-AA981</f>
        <v>0</v>
      </c>
      <c r="AD981" s="593">
        <v>129000</v>
      </c>
      <c r="AE981" s="724">
        <v>1.0319999999999999E-2</v>
      </c>
      <c r="AF981" s="141">
        <f t="shared" ref="AF981:AF989" si="1552">AD981*AE981</f>
        <v>1331.28</v>
      </c>
      <c r="AG981" s="141">
        <v>154.80000000000001</v>
      </c>
      <c r="AH981" s="117">
        <v>1331.28</v>
      </c>
      <c r="AI981" s="204">
        <v>1331.28</v>
      </c>
      <c r="AJ981" s="561">
        <f t="shared" ref="AJ981:AJ989" si="1553">AF981-AG981-AH981</f>
        <v>-154.79999999999995</v>
      </c>
      <c r="AK981" s="630">
        <v>114000</v>
      </c>
      <c r="AL981" s="99">
        <v>1.0919999999999999E-2</v>
      </c>
      <c r="AM981" s="141">
        <f t="shared" ref="AM981:AM989" si="1554">AK981*AL981</f>
        <v>1244.8799999999999</v>
      </c>
      <c r="AN981" s="102">
        <f t="shared" ref="AN981:AN983" si="1555">AM981*40%</f>
        <v>497.952</v>
      </c>
      <c r="AO981" s="117">
        <v>1408.68</v>
      </c>
      <c r="AP981" s="204">
        <v>1408.68</v>
      </c>
      <c r="AQ981" s="455">
        <f t="shared" ref="AQ981:AQ989" si="1556">AM981-AN981-AO981</f>
        <v>-661.75200000000018</v>
      </c>
      <c r="AR981" s="434">
        <v>405000</v>
      </c>
      <c r="AS981" s="729">
        <v>8.2000000000000007E-3</v>
      </c>
      <c r="AT981" s="141">
        <f t="shared" ref="AT981:AT989" si="1557">AR981*AS981</f>
        <v>3321.0000000000005</v>
      </c>
      <c r="AU981" s="560">
        <f t="shared" ref="AU981:AU988" si="1558">AT981*40%</f>
        <v>1328.4000000000003</v>
      </c>
      <c r="AV981" s="122"/>
      <c r="AW981" s="143"/>
      <c r="AX981" s="206">
        <f t="shared" ref="AX981:AX989" si="1559">AT981-AU981-AV981</f>
        <v>1992.6000000000001</v>
      </c>
      <c r="AY981" s="434">
        <v>405000</v>
      </c>
      <c r="AZ981" s="99">
        <v>1.1599999999999999E-2</v>
      </c>
      <c r="BA981" s="141">
        <f t="shared" ref="BA981:BA989" si="1560">AY981*AZ981</f>
        <v>4698</v>
      </c>
      <c r="BB981" s="141">
        <f t="shared" ref="BB981:BB988" si="1561">BA981*20%</f>
        <v>939.6</v>
      </c>
      <c r="BC981" s="142">
        <v>3758.4</v>
      </c>
      <c r="BD981" s="204">
        <v>3758.4</v>
      </c>
      <c r="BE981" s="206">
        <f t="shared" ref="BE981:BE989" si="1562">BA981-BB981-BC981</f>
        <v>0</v>
      </c>
      <c r="BF981" s="434">
        <v>405000</v>
      </c>
      <c r="BG981" s="51">
        <v>1.23E-2</v>
      </c>
      <c r="BH981" s="72">
        <f t="shared" ref="BH981:BH989" si="1563">BF981*BG981</f>
        <v>4981.5</v>
      </c>
      <c r="BI981" s="168">
        <f t="shared" ref="BI981:BI985" si="1564">BH981*20%</f>
        <v>996.30000000000007</v>
      </c>
      <c r="BJ981" s="142">
        <v>3188.16</v>
      </c>
      <c r="BK981" s="562"/>
      <c r="BL981" s="260">
        <f t="shared" ref="BL981:BL989" si="1565">BH981-BI981-BJ981</f>
        <v>797.04</v>
      </c>
      <c r="BM981" s="434">
        <v>405000</v>
      </c>
      <c r="BN981" s="56">
        <v>1.3100000000000001E-2</v>
      </c>
      <c r="BO981" s="168">
        <f t="shared" ref="BO981:BO989" si="1566">BM981*BN981</f>
        <v>5305.5</v>
      </c>
      <c r="BP981" s="168">
        <f t="shared" ref="BP981:BP985" si="1567">BO981*20%</f>
        <v>1061.1000000000001</v>
      </c>
      <c r="BQ981" s="164"/>
      <c r="BR981" s="147"/>
      <c r="BS981" s="455">
        <f t="shared" ref="BS981:BS989" si="1568">BO981-BP981-BQ981</f>
        <v>4244.3999999999996</v>
      </c>
      <c r="BT981" s="434">
        <v>405000</v>
      </c>
      <c r="BU981" s="51">
        <v>1.3899999999999999E-2</v>
      </c>
      <c r="BV981" s="166">
        <f t="shared" ref="BV981:BV989" si="1569">BT981*BU981</f>
        <v>5629.5</v>
      </c>
      <c r="BW981" s="166">
        <f t="shared" ref="BW981:BW985" si="1570">BV981*20%</f>
        <v>1125.9000000000001</v>
      </c>
      <c r="BX981" s="253"/>
      <c r="BY981" s="147"/>
      <c r="BZ981" s="455">
        <f t="shared" ref="BZ981:BZ989" si="1571">BV981-BW981-BX981</f>
        <v>4503.6000000000004</v>
      </c>
      <c r="CA981" s="434">
        <v>405000</v>
      </c>
      <c r="CB981" s="734">
        <v>1.47E-2</v>
      </c>
      <c r="CC981" s="168">
        <f t="shared" ref="CC981:CC989" si="1572">CA981*CB981</f>
        <v>5953.5</v>
      </c>
      <c r="CD981" s="168">
        <f t="shared" ref="CD981:CD985" si="1573">CC981*20%</f>
        <v>1190.7</v>
      </c>
      <c r="CE981" s="164">
        <v>4762.8</v>
      </c>
      <c r="CF981" s="165"/>
      <c r="CG981" s="455">
        <f t="shared" ref="CG981:CG989" si="1574">CC981-CD981-CE981</f>
        <v>0</v>
      </c>
      <c r="CH981" s="168"/>
      <c r="CI981" s="168"/>
      <c r="CJ981" s="168"/>
      <c r="CK981" s="168"/>
      <c r="CL981" s="164"/>
      <c r="CM981" s="167"/>
      <c r="CN981" s="168"/>
      <c r="CO981" s="219"/>
      <c r="CP981" s="220">
        <f t="shared" si="1506"/>
        <v>10586.088</v>
      </c>
      <c r="CQ981" s="737">
        <f t="shared" ref="CQ981:CQ989" si="1575">CP981</f>
        <v>10586.088</v>
      </c>
      <c r="CR981" s="56"/>
      <c r="CS981" s="228"/>
    </row>
    <row r="982" spans="1:97" s="3" customFormat="1" ht="15" customHeight="1">
      <c r="A982" s="59" t="s">
        <v>2332</v>
      </c>
      <c r="B982" s="716" t="s">
        <v>2330</v>
      </c>
      <c r="C982" s="6" t="s">
        <v>2326</v>
      </c>
      <c r="D982" s="392" t="s">
        <v>2302</v>
      </c>
      <c r="E982" s="43">
        <v>278</v>
      </c>
      <c r="F982" s="43"/>
      <c r="G982" s="49" t="s">
        <v>2333</v>
      </c>
      <c r="H982" s="58">
        <v>7018015</v>
      </c>
      <c r="I982" s="593">
        <v>89000</v>
      </c>
      <c r="J982" s="718">
        <v>8.9999999999999993E-3</v>
      </c>
      <c r="K982" s="72">
        <f t="shared" si="1546"/>
        <v>800.99999999999989</v>
      </c>
      <c r="L982" s="168">
        <v>135</v>
      </c>
      <c r="M982" s="720">
        <v>801</v>
      </c>
      <c r="N982" s="147"/>
      <c r="O982" s="260">
        <f t="shared" si="1547"/>
        <v>-135.00000000000011</v>
      </c>
      <c r="P982" s="593">
        <v>89000</v>
      </c>
      <c r="Q982" s="56">
        <v>9.7199999999999995E-3</v>
      </c>
      <c r="R982" s="168">
        <f t="shared" si="1548"/>
        <v>865.07999999999993</v>
      </c>
      <c r="S982" s="168">
        <v>145.80000000000001</v>
      </c>
      <c r="T982" s="79">
        <v>719.28</v>
      </c>
      <c r="U982" s="165">
        <v>719.28</v>
      </c>
      <c r="V982" s="681">
        <f t="shared" si="1549"/>
        <v>0</v>
      </c>
      <c r="W982" s="593">
        <v>89000</v>
      </c>
      <c r="X982" s="42">
        <v>1.0319999999999999E-2</v>
      </c>
      <c r="Y982" s="723">
        <f t="shared" si="1550"/>
        <v>918.4799999999999</v>
      </c>
      <c r="Z982" s="99">
        <v>154.80000000000001</v>
      </c>
      <c r="AA982" s="73">
        <v>763.68</v>
      </c>
      <c r="AB982" s="165">
        <v>763.68</v>
      </c>
      <c r="AC982" s="206">
        <f t="shared" si="1551"/>
        <v>0</v>
      </c>
      <c r="AD982" s="593">
        <v>89000</v>
      </c>
      <c r="AE982" s="724">
        <v>1.0319999999999999E-2</v>
      </c>
      <c r="AF982" s="141">
        <f t="shared" si="1552"/>
        <v>918.4799999999999</v>
      </c>
      <c r="AG982" s="141">
        <v>154.80000000000001</v>
      </c>
      <c r="AH982" s="117">
        <v>918.48</v>
      </c>
      <c r="AI982" s="204">
        <v>918.48</v>
      </c>
      <c r="AJ982" s="561">
        <f t="shared" si="1553"/>
        <v>-154.80000000000018</v>
      </c>
      <c r="AK982" s="630">
        <v>74000</v>
      </c>
      <c r="AL982" s="99">
        <v>1.0919999999999999E-2</v>
      </c>
      <c r="AM982" s="141">
        <f t="shared" si="1554"/>
        <v>808.07999999999993</v>
      </c>
      <c r="AN982" s="102">
        <f t="shared" si="1555"/>
        <v>323.23199999999997</v>
      </c>
      <c r="AO982" s="117">
        <v>971.88</v>
      </c>
      <c r="AP982" s="204">
        <v>971.88</v>
      </c>
      <c r="AQ982" s="455">
        <f t="shared" si="1556"/>
        <v>-487.03200000000004</v>
      </c>
      <c r="AR982" s="435">
        <v>1105000</v>
      </c>
      <c r="AS982" s="729">
        <v>8.2000000000000007E-3</v>
      </c>
      <c r="AT982" s="141">
        <f t="shared" si="1557"/>
        <v>9061</v>
      </c>
      <c r="AU982" s="560">
        <f t="shared" si="1558"/>
        <v>3624.4</v>
      </c>
      <c r="AV982" s="122"/>
      <c r="AW982" s="143"/>
      <c r="AX982" s="206">
        <f t="shared" si="1559"/>
        <v>5436.6</v>
      </c>
      <c r="AY982" s="435">
        <v>1105000</v>
      </c>
      <c r="AZ982" s="99">
        <v>1.1599999999999999E-2</v>
      </c>
      <c r="BA982" s="141">
        <f t="shared" si="1560"/>
        <v>12818</v>
      </c>
      <c r="BB982" s="141">
        <f t="shared" si="1561"/>
        <v>2563.6000000000004</v>
      </c>
      <c r="BC982" s="142">
        <v>15691.04</v>
      </c>
      <c r="BD982" s="165">
        <v>15691.04</v>
      </c>
      <c r="BE982" s="206">
        <f t="shared" si="1562"/>
        <v>-5436.6400000000012</v>
      </c>
      <c r="BF982" s="435">
        <v>1105000</v>
      </c>
      <c r="BG982" s="51">
        <v>1.23E-2</v>
      </c>
      <c r="BH982" s="72">
        <f t="shared" si="1563"/>
        <v>13591.5</v>
      </c>
      <c r="BI982" s="168">
        <f t="shared" si="1564"/>
        <v>2718.3</v>
      </c>
      <c r="BJ982" s="142">
        <v>8698.56</v>
      </c>
      <c r="BK982" s="562"/>
      <c r="BL982" s="260">
        <f t="shared" si="1565"/>
        <v>2174.6400000000012</v>
      </c>
      <c r="BM982" s="435">
        <v>1105000</v>
      </c>
      <c r="BN982" s="56">
        <v>1.3100000000000001E-2</v>
      </c>
      <c r="BO982" s="72">
        <f t="shared" si="1566"/>
        <v>14475.5</v>
      </c>
      <c r="BP982" s="168">
        <f t="shared" si="1567"/>
        <v>2895.1000000000004</v>
      </c>
      <c r="BQ982" s="164"/>
      <c r="BR982" s="147"/>
      <c r="BS982" s="455">
        <f t="shared" si="1568"/>
        <v>11580.4</v>
      </c>
      <c r="BT982" s="435">
        <v>1105000</v>
      </c>
      <c r="BU982" s="51">
        <v>1.3899999999999999E-2</v>
      </c>
      <c r="BV982" s="166">
        <f t="shared" si="1569"/>
        <v>15359.499999999998</v>
      </c>
      <c r="BW982" s="166">
        <f t="shared" si="1570"/>
        <v>3071.8999999999996</v>
      </c>
      <c r="BX982" s="253"/>
      <c r="BY982" s="147"/>
      <c r="BZ982" s="455">
        <f t="shared" si="1571"/>
        <v>12287.599999999999</v>
      </c>
      <c r="CA982" s="435">
        <v>1105000</v>
      </c>
      <c r="CB982" s="734">
        <v>1.47E-2</v>
      </c>
      <c r="CC982" s="168">
        <f t="shared" si="1572"/>
        <v>16243.5</v>
      </c>
      <c r="CD982" s="168">
        <f t="shared" si="1573"/>
        <v>3248.7000000000003</v>
      </c>
      <c r="CE982" s="164">
        <v>12994.8</v>
      </c>
      <c r="CF982" s="165"/>
      <c r="CG982" s="455">
        <f t="shared" si="1574"/>
        <v>0</v>
      </c>
      <c r="CH982" s="168"/>
      <c r="CI982" s="168"/>
      <c r="CJ982" s="168"/>
      <c r="CK982" s="168"/>
      <c r="CL982" s="164"/>
      <c r="CM982" s="167"/>
      <c r="CN982" s="168"/>
      <c r="CO982" s="219"/>
      <c r="CP982" s="220">
        <f t="shared" si="1506"/>
        <v>25265.767999999996</v>
      </c>
      <c r="CQ982" s="737">
        <f t="shared" si="1575"/>
        <v>25265.767999999996</v>
      </c>
      <c r="CR982" s="56"/>
      <c r="CS982" s="228"/>
    </row>
    <row r="983" spans="1:97" s="3" customFormat="1" ht="15" customHeight="1">
      <c r="A983" s="59" t="s">
        <v>2334</v>
      </c>
      <c r="B983" s="716" t="s">
        <v>2330</v>
      </c>
      <c r="C983" s="6" t="s">
        <v>2326</v>
      </c>
      <c r="D983" s="392" t="s">
        <v>2302</v>
      </c>
      <c r="E983" s="43">
        <v>279</v>
      </c>
      <c r="F983" s="43"/>
      <c r="G983" s="49" t="s">
        <v>2333</v>
      </c>
      <c r="H983" s="58">
        <v>7018018</v>
      </c>
      <c r="I983" s="593">
        <v>77000</v>
      </c>
      <c r="J983" s="718">
        <v>8.9999999999999993E-3</v>
      </c>
      <c r="K983" s="72">
        <f t="shared" si="1546"/>
        <v>693</v>
      </c>
      <c r="L983" s="168">
        <v>135</v>
      </c>
      <c r="M983" s="720">
        <v>693</v>
      </c>
      <c r="N983" s="147"/>
      <c r="O983" s="260">
        <f t="shared" si="1547"/>
        <v>-135</v>
      </c>
      <c r="P983" s="593">
        <v>77000</v>
      </c>
      <c r="Q983" s="56">
        <v>9.7199999999999995E-3</v>
      </c>
      <c r="R983" s="168">
        <f t="shared" si="1548"/>
        <v>748.43999999999994</v>
      </c>
      <c r="S983" s="168">
        <v>145.80000000000001</v>
      </c>
      <c r="T983" s="79">
        <v>602.64</v>
      </c>
      <c r="U983" s="165">
        <v>602.64</v>
      </c>
      <c r="V983" s="681">
        <f t="shared" si="1549"/>
        <v>0</v>
      </c>
      <c r="W983" s="593">
        <v>77000</v>
      </c>
      <c r="X983" s="42">
        <v>1.0319999999999999E-2</v>
      </c>
      <c r="Y983" s="723">
        <f t="shared" si="1550"/>
        <v>794.64</v>
      </c>
      <c r="Z983" s="99">
        <v>154.80000000000001</v>
      </c>
      <c r="AA983" s="73">
        <v>794.64</v>
      </c>
      <c r="AB983" s="165">
        <v>794.64</v>
      </c>
      <c r="AC983" s="206">
        <f t="shared" si="1551"/>
        <v>-154.80000000000007</v>
      </c>
      <c r="AD983" s="593">
        <v>77000</v>
      </c>
      <c r="AE983" s="724">
        <v>1.0319999999999999E-2</v>
      </c>
      <c r="AF983" s="141">
        <f t="shared" si="1552"/>
        <v>794.64</v>
      </c>
      <c r="AG983" s="141">
        <v>154.80000000000001</v>
      </c>
      <c r="AH983" s="117">
        <v>794.64</v>
      </c>
      <c r="AI983" s="204">
        <v>794.64</v>
      </c>
      <c r="AJ983" s="561">
        <f t="shared" si="1553"/>
        <v>-154.80000000000007</v>
      </c>
      <c r="AK983" s="630">
        <v>62000</v>
      </c>
      <c r="AL983" s="99">
        <v>1.0919999999999999E-2</v>
      </c>
      <c r="AM983" s="141">
        <f t="shared" si="1554"/>
        <v>677.04</v>
      </c>
      <c r="AN983" s="102">
        <f t="shared" si="1555"/>
        <v>270.81599999999997</v>
      </c>
      <c r="AO983" s="117">
        <v>840.84</v>
      </c>
      <c r="AP983" s="204">
        <v>840.84</v>
      </c>
      <c r="AQ983" s="455">
        <f t="shared" si="1556"/>
        <v>-434.61600000000004</v>
      </c>
      <c r="AR983" s="435">
        <v>405000</v>
      </c>
      <c r="AS983" s="729">
        <v>8.2000000000000007E-3</v>
      </c>
      <c r="AT983" s="141">
        <f t="shared" si="1557"/>
        <v>3321.0000000000005</v>
      </c>
      <c r="AU983" s="560">
        <f t="shared" si="1558"/>
        <v>1328.4000000000003</v>
      </c>
      <c r="AV983" s="122"/>
      <c r="AW983" s="143"/>
      <c r="AX983" s="206">
        <f t="shared" si="1559"/>
        <v>1992.6000000000001</v>
      </c>
      <c r="AY983" s="435">
        <v>405000</v>
      </c>
      <c r="AZ983" s="99">
        <v>1.1599999999999999E-2</v>
      </c>
      <c r="BA983" s="141">
        <f t="shared" si="1560"/>
        <v>4698</v>
      </c>
      <c r="BB983" s="141">
        <f t="shared" si="1561"/>
        <v>939.6</v>
      </c>
      <c r="BC983" s="142">
        <v>5751</v>
      </c>
      <c r="BD983" s="165">
        <v>5751</v>
      </c>
      <c r="BE983" s="206">
        <f t="shared" si="1562"/>
        <v>-1992.6</v>
      </c>
      <c r="BF983" s="435">
        <v>405000</v>
      </c>
      <c r="BG983" s="51">
        <v>1.23E-2</v>
      </c>
      <c r="BH983" s="72">
        <f t="shared" si="1563"/>
        <v>4981.5</v>
      </c>
      <c r="BI983" s="168">
        <f t="shared" si="1564"/>
        <v>996.30000000000007</v>
      </c>
      <c r="BJ983" s="142">
        <v>3188.16</v>
      </c>
      <c r="BK983" s="165">
        <v>3188.16</v>
      </c>
      <c r="BL983" s="260">
        <f t="shared" si="1565"/>
        <v>797.04</v>
      </c>
      <c r="BM983" s="435">
        <v>405000</v>
      </c>
      <c r="BN983" s="56">
        <v>1.3100000000000001E-2</v>
      </c>
      <c r="BO983" s="168">
        <f t="shared" si="1566"/>
        <v>5305.5</v>
      </c>
      <c r="BP983" s="168">
        <f t="shared" si="1567"/>
        <v>1061.1000000000001</v>
      </c>
      <c r="BQ983" s="164"/>
      <c r="BR983" s="147"/>
      <c r="BS983" s="455">
        <f t="shared" si="1568"/>
        <v>4244.3999999999996</v>
      </c>
      <c r="BT983" s="435">
        <v>405000</v>
      </c>
      <c r="BU983" s="51">
        <v>1.3899999999999999E-2</v>
      </c>
      <c r="BV983" s="166">
        <f t="shared" si="1569"/>
        <v>5629.5</v>
      </c>
      <c r="BW983" s="166">
        <f t="shared" si="1570"/>
        <v>1125.9000000000001</v>
      </c>
      <c r="BX983" s="253"/>
      <c r="BY983" s="147"/>
      <c r="BZ983" s="455">
        <f t="shared" si="1571"/>
        <v>4503.6000000000004</v>
      </c>
      <c r="CA983" s="435">
        <v>405000</v>
      </c>
      <c r="CB983" s="734">
        <v>1.47E-2</v>
      </c>
      <c r="CC983" s="168">
        <f t="shared" si="1572"/>
        <v>5953.5</v>
      </c>
      <c r="CD983" s="168">
        <f t="shared" si="1573"/>
        <v>1190.7</v>
      </c>
      <c r="CE983" s="164">
        <v>4762.8</v>
      </c>
      <c r="CF983" s="165"/>
      <c r="CG983" s="455">
        <f t="shared" si="1574"/>
        <v>0</v>
      </c>
      <c r="CH983" s="168"/>
      <c r="CI983" s="168"/>
      <c r="CJ983" s="168"/>
      <c r="CK983" s="168"/>
      <c r="CL983" s="164"/>
      <c r="CM983" s="167"/>
      <c r="CN983" s="168"/>
      <c r="CO983" s="219"/>
      <c r="CP983" s="220">
        <f t="shared" si="1506"/>
        <v>8665.8240000000005</v>
      </c>
      <c r="CQ983" s="737">
        <f t="shared" si="1575"/>
        <v>8665.8240000000005</v>
      </c>
      <c r="CR983" s="56"/>
      <c r="CS983" s="228"/>
    </row>
    <row r="984" spans="1:97" s="3" customFormat="1" ht="15" customHeight="1">
      <c r="A984" s="59" t="s">
        <v>2335</v>
      </c>
      <c r="B984" s="716" t="s">
        <v>2336</v>
      </c>
      <c r="C984" s="6" t="s">
        <v>2326</v>
      </c>
      <c r="D984" s="392" t="s">
        <v>2302</v>
      </c>
      <c r="E984" s="43">
        <v>285</v>
      </c>
      <c r="F984" s="43"/>
      <c r="G984" s="49" t="s">
        <v>2333</v>
      </c>
      <c r="H984" s="58">
        <v>7018030</v>
      </c>
      <c r="I984" s="593">
        <v>130000</v>
      </c>
      <c r="J984" s="718">
        <v>8.9999999999999993E-3</v>
      </c>
      <c r="K984" s="72">
        <f t="shared" si="1546"/>
        <v>1170</v>
      </c>
      <c r="L984" s="168">
        <v>135</v>
      </c>
      <c r="M984" s="720">
        <v>1170</v>
      </c>
      <c r="N984" s="147"/>
      <c r="O984" s="260">
        <f t="shared" si="1547"/>
        <v>-135</v>
      </c>
      <c r="P984" s="593">
        <v>130000</v>
      </c>
      <c r="Q984" s="56">
        <v>9.7199999999999995E-3</v>
      </c>
      <c r="R984" s="168">
        <f t="shared" si="1548"/>
        <v>1263.5999999999999</v>
      </c>
      <c r="S984" s="168">
        <v>145.80000000000001</v>
      </c>
      <c r="T984" s="79">
        <v>1117.8</v>
      </c>
      <c r="U984" s="165">
        <v>1117.8</v>
      </c>
      <c r="V984" s="681">
        <f t="shared" si="1549"/>
        <v>0</v>
      </c>
      <c r="W984" s="593">
        <v>130000</v>
      </c>
      <c r="X984" s="42">
        <v>1.0319999999999999E-2</v>
      </c>
      <c r="Y984" s="723">
        <f t="shared" si="1550"/>
        <v>1341.6</v>
      </c>
      <c r="Z984" s="99">
        <v>154.80000000000001</v>
      </c>
      <c r="AA984" s="73">
        <v>1186.8</v>
      </c>
      <c r="AB984" s="165">
        <v>1186.8</v>
      </c>
      <c r="AC984" s="206">
        <f t="shared" si="1551"/>
        <v>0</v>
      </c>
      <c r="AD984" s="593">
        <v>130000</v>
      </c>
      <c r="AE984" s="724">
        <v>1.0319999999999999E-2</v>
      </c>
      <c r="AF984" s="141">
        <f t="shared" si="1552"/>
        <v>1341.6</v>
      </c>
      <c r="AG984" s="141">
        <v>154.80000000000001</v>
      </c>
      <c r="AH984" s="117">
        <v>1754.4</v>
      </c>
      <c r="AI984" s="204">
        <v>1754.4</v>
      </c>
      <c r="AJ984" s="561">
        <f t="shared" si="1553"/>
        <v>-567.60000000000014</v>
      </c>
      <c r="AK984" s="593">
        <v>170000</v>
      </c>
      <c r="AL984" s="99">
        <v>1.0919999999999999E-2</v>
      </c>
      <c r="AM984" s="141">
        <f t="shared" si="1554"/>
        <v>1856.3999999999999</v>
      </c>
      <c r="AN984" s="102"/>
      <c r="AO984" s="117">
        <v>1856.4</v>
      </c>
      <c r="AP984" s="204">
        <v>1856.4</v>
      </c>
      <c r="AQ984" s="455">
        <f t="shared" si="1556"/>
        <v>0</v>
      </c>
      <c r="AR984" s="374">
        <v>700000</v>
      </c>
      <c r="AS984" s="729">
        <v>8.2000000000000007E-3</v>
      </c>
      <c r="AT984" s="141">
        <f t="shared" si="1557"/>
        <v>5740.0000000000009</v>
      </c>
      <c r="AU984" s="560">
        <f t="shared" si="1558"/>
        <v>2296.0000000000005</v>
      </c>
      <c r="AV984" s="122"/>
      <c r="AW984" s="143"/>
      <c r="AX984" s="206">
        <f t="shared" si="1559"/>
        <v>3444.0000000000005</v>
      </c>
      <c r="AY984" s="374">
        <v>700000</v>
      </c>
      <c r="AZ984" s="99">
        <v>1.1599999999999999E-2</v>
      </c>
      <c r="BA984" s="141">
        <f t="shared" si="1560"/>
        <v>8119.9999999999991</v>
      </c>
      <c r="BB984" s="141">
        <f t="shared" si="1561"/>
        <v>1624</v>
      </c>
      <c r="BC984" s="142">
        <v>9940</v>
      </c>
      <c r="BD984" s="165">
        <v>9940</v>
      </c>
      <c r="BE984" s="206">
        <f t="shared" si="1562"/>
        <v>-3444.0000000000009</v>
      </c>
      <c r="BF984" s="374">
        <v>700000</v>
      </c>
      <c r="BG984" s="51">
        <v>1.23E-2</v>
      </c>
      <c r="BH984" s="72">
        <f t="shared" si="1563"/>
        <v>8610</v>
      </c>
      <c r="BI984" s="168">
        <f t="shared" si="1564"/>
        <v>1722</v>
      </c>
      <c r="BJ984" s="142">
        <v>5510.4</v>
      </c>
      <c r="BK984" s="165">
        <v>550.4</v>
      </c>
      <c r="BL984" s="260">
        <f t="shared" si="1565"/>
        <v>1377.6000000000004</v>
      </c>
      <c r="BM984" s="374">
        <v>700000</v>
      </c>
      <c r="BN984" s="56">
        <v>1.3100000000000001E-2</v>
      </c>
      <c r="BO984" s="168">
        <f t="shared" si="1566"/>
        <v>9170</v>
      </c>
      <c r="BP984" s="168">
        <f t="shared" si="1567"/>
        <v>1834</v>
      </c>
      <c r="BQ984" s="164"/>
      <c r="BR984" s="147"/>
      <c r="BS984" s="455">
        <f t="shared" si="1568"/>
        <v>7336</v>
      </c>
      <c r="BT984" s="374">
        <v>700000</v>
      </c>
      <c r="BU984" s="51">
        <v>1.3899999999999999E-2</v>
      </c>
      <c r="BV984" s="166">
        <f t="shared" si="1569"/>
        <v>9730</v>
      </c>
      <c r="BW984" s="166">
        <f t="shared" si="1570"/>
        <v>1946</v>
      </c>
      <c r="BX984" s="253"/>
      <c r="BY984" s="147"/>
      <c r="BZ984" s="455">
        <f t="shared" si="1571"/>
        <v>7784</v>
      </c>
      <c r="CA984" s="374">
        <v>700000</v>
      </c>
      <c r="CB984" s="734">
        <v>1.47E-2</v>
      </c>
      <c r="CC984" s="168">
        <f t="shared" si="1572"/>
        <v>10290</v>
      </c>
      <c r="CD984" s="168">
        <f t="shared" si="1573"/>
        <v>2058</v>
      </c>
      <c r="CE984" s="164">
        <v>8232</v>
      </c>
      <c r="CF984" s="165"/>
      <c r="CG984" s="455">
        <f t="shared" si="1574"/>
        <v>0</v>
      </c>
      <c r="CH984" s="168"/>
      <c r="CI984" s="168"/>
      <c r="CJ984" s="168"/>
      <c r="CK984" s="168"/>
      <c r="CL984" s="164"/>
      <c r="CM984" s="167"/>
      <c r="CN984" s="168"/>
      <c r="CO984" s="219"/>
      <c r="CP984" s="220">
        <f t="shared" si="1506"/>
        <v>15795</v>
      </c>
      <c r="CQ984" s="737">
        <f t="shared" si="1575"/>
        <v>15795</v>
      </c>
      <c r="CR984" s="56"/>
      <c r="CS984" s="228"/>
    </row>
    <row r="985" spans="1:97" s="3" customFormat="1" ht="15" customHeight="1">
      <c r="A985" s="59" t="s">
        <v>2337</v>
      </c>
      <c r="B985" s="716" t="s">
        <v>2336</v>
      </c>
      <c r="C985" s="6" t="s">
        <v>2326</v>
      </c>
      <c r="D985" s="392" t="s">
        <v>2302</v>
      </c>
      <c r="E985" s="43">
        <v>286</v>
      </c>
      <c r="F985" s="43"/>
      <c r="G985" s="49" t="s">
        <v>2333</v>
      </c>
      <c r="H985" s="58">
        <v>7018034</v>
      </c>
      <c r="I985" s="593">
        <v>142000</v>
      </c>
      <c r="J985" s="718">
        <v>8.9999999999999993E-3</v>
      </c>
      <c r="K985" s="72">
        <f t="shared" si="1546"/>
        <v>1278</v>
      </c>
      <c r="L985" s="168">
        <v>135</v>
      </c>
      <c r="M985" s="720">
        <v>1278</v>
      </c>
      <c r="N985" s="147"/>
      <c r="O985" s="260">
        <f t="shared" si="1547"/>
        <v>-135</v>
      </c>
      <c r="P985" s="593">
        <v>142000</v>
      </c>
      <c r="Q985" s="56">
        <v>9.7199999999999995E-3</v>
      </c>
      <c r="R985" s="168">
        <f t="shared" si="1548"/>
        <v>1380.24</v>
      </c>
      <c r="S985" s="168">
        <v>145.80000000000001</v>
      </c>
      <c r="T985" s="79">
        <v>1234.44</v>
      </c>
      <c r="U985" s="165">
        <v>1234.44</v>
      </c>
      <c r="V985" s="681">
        <f t="shared" si="1549"/>
        <v>0</v>
      </c>
      <c r="W985" s="593">
        <v>142000</v>
      </c>
      <c r="X985" s="42">
        <v>1.0319999999999999E-2</v>
      </c>
      <c r="Y985" s="723">
        <f t="shared" si="1550"/>
        <v>1465.4399999999998</v>
      </c>
      <c r="Z985" s="99">
        <v>154.80000000000001</v>
      </c>
      <c r="AA985" s="73">
        <v>1310.6400000000001</v>
      </c>
      <c r="AB985" s="165">
        <v>1310.6400000000001</v>
      </c>
      <c r="AC985" s="206">
        <f t="shared" si="1551"/>
        <v>0</v>
      </c>
      <c r="AD985" s="593">
        <v>142000</v>
      </c>
      <c r="AE985" s="724">
        <v>1.0319999999999999E-2</v>
      </c>
      <c r="AF985" s="141">
        <f t="shared" si="1552"/>
        <v>1465.4399999999998</v>
      </c>
      <c r="AG985" s="141">
        <v>154.80000000000001</v>
      </c>
      <c r="AH985" s="117">
        <v>1465.44</v>
      </c>
      <c r="AI985" s="204">
        <v>1465.44</v>
      </c>
      <c r="AJ985" s="561">
        <f t="shared" si="1553"/>
        <v>-154.80000000000018</v>
      </c>
      <c r="AK985" s="630">
        <v>127000</v>
      </c>
      <c r="AL985" s="99">
        <v>1.0919999999999999E-2</v>
      </c>
      <c r="AM985" s="141">
        <f t="shared" si="1554"/>
        <v>1386.84</v>
      </c>
      <c r="AN985" s="102">
        <f>AM985*40%</f>
        <v>554.73599999999999</v>
      </c>
      <c r="AO985" s="117">
        <v>1550.64</v>
      </c>
      <c r="AP985" s="204">
        <v>1550.64</v>
      </c>
      <c r="AQ985" s="455">
        <f t="shared" si="1556"/>
        <v>-718.53600000000017</v>
      </c>
      <c r="AR985" s="435">
        <v>545000</v>
      </c>
      <c r="AS985" s="729">
        <v>8.2000000000000007E-3</v>
      </c>
      <c r="AT985" s="141">
        <f t="shared" si="1557"/>
        <v>4469</v>
      </c>
      <c r="AU985" s="560">
        <f t="shared" si="1558"/>
        <v>1787.6000000000001</v>
      </c>
      <c r="AV985" s="122"/>
      <c r="AW985" s="143"/>
      <c r="AX985" s="206">
        <f t="shared" si="1559"/>
        <v>2681.3999999999996</v>
      </c>
      <c r="AY985" s="435">
        <v>545000</v>
      </c>
      <c r="AZ985" s="99">
        <v>1.1599999999999999E-2</v>
      </c>
      <c r="BA985" s="141">
        <f t="shared" si="1560"/>
        <v>6322</v>
      </c>
      <c r="BB985" s="141">
        <f t="shared" si="1561"/>
        <v>1264.4000000000001</v>
      </c>
      <c r="BC985" s="142">
        <v>7739</v>
      </c>
      <c r="BD985" s="204">
        <v>7739</v>
      </c>
      <c r="BE985" s="206">
        <f t="shared" si="1562"/>
        <v>-2681.3999999999996</v>
      </c>
      <c r="BF985" s="435">
        <v>545000</v>
      </c>
      <c r="BG985" s="51">
        <v>1.23E-2</v>
      </c>
      <c r="BH985" s="72">
        <f t="shared" si="1563"/>
        <v>6703.5</v>
      </c>
      <c r="BI985" s="168">
        <f t="shared" si="1564"/>
        <v>1340.7</v>
      </c>
      <c r="BJ985" s="142">
        <v>4290.24</v>
      </c>
      <c r="BK985" s="165">
        <v>4290.24</v>
      </c>
      <c r="BL985" s="260">
        <f t="shared" si="1565"/>
        <v>1072.5600000000004</v>
      </c>
      <c r="BM985" s="435">
        <v>545000</v>
      </c>
      <c r="BN985" s="56">
        <v>1.3100000000000001E-2</v>
      </c>
      <c r="BO985" s="168">
        <f t="shared" si="1566"/>
        <v>7139.5</v>
      </c>
      <c r="BP985" s="168">
        <f t="shared" si="1567"/>
        <v>1427.9</v>
      </c>
      <c r="BQ985" s="164"/>
      <c r="BR985" s="147"/>
      <c r="BS985" s="455">
        <f t="shared" si="1568"/>
        <v>5711.6</v>
      </c>
      <c r="BT985" s="435">
        <v>545000</v>
      </c>
      <c r="BU985" s="51">
        <v>1.3899999999999999E-2</v>
      </c>
      <c r="BV985" s="166">
        <f t="shared" si="1569"/>
        <v>7575.4999999999991</v>
      </c>
      <c r="BW985" s="166">
        <f t="shared" si="1570"/>
        <v>1515.1</v>
      </c>
      <c r="BX985" s="253"/>
      <c r="BY985" s="147"/>
      <c r="BZ985" s="455">
        <f t="shared" si="1571"/>
        <v>6060.4</v>
      </c>
      <c r="CA985" s="435">
        <v>545000</v>
      </c>
      <c r="CB985" s="734">
        <v>1.47E-2</v>
      </c>
      <c r="CC985" s="168">
        <f t="shared" si="1572"/>
        <v>8011.5</v>
      </c>
      <c r="CD985" s="168">
        <f t="shared" si="1573"/>
        <v>1602.3000000000002</v>
      </c>
      <c r="CE985" s="164">
        <v>6409.2</v>
      </c>
      <c r="CF985" s="165"/>
      <c r="CG985" s="168">
        <f t="shared" si="1574"/>
        <v>0</v>
      </c>
      <c r="CH985" s="168"/>
      <c r="CI985" s="168"/>
      <c r="CJ985" s="168"/>
      <c r="CK985" s="168"/>
      <c r="CL985" s="164"/>
      <c r="CM985" s="167"/>
      <c r="CN985" s="168"/>
      <c r="CO985" s="219"/>
      <c r="CP985" s="220">
        <f t="shared" si="1506"/>
        <v>11836.224</v>
      </c>
      <c r="CQ985" s="737">
        <f t="shared" si="1575"/>
        <v>11836.224</v>
      </c>
      <c r="CR985" s="56"/>
      <c r="CS985" s="228"/>
    </row>
    <row r="986" spans="1:97" s="3" customFormat="1" ht="15" customHeight="1">
      <c r="A986" s="59" t="s">
        <v>2338</v>
      </c>
      <c r="B986" s="716" t="s">
        <v>2330</v>
      </c>
      <c r="C986" s="6" t="s">
        <v>2326</v>
      </c>
      <c r="D986" s="392" t="s">
        <v>2302</v>
      </c>
      <c r="E986" s="43">
        <v>287</v>
      </c>
      <c r="F986" s="43"/>
      <c r="G986" s="49" t="s">
        <v>2339</v>
      </c>
      <c r="H986" s="58">
        <v>7018037</v>
      </c>
      <c r="I986" s="593">
        <v>129000</v>
      </c>
      <c r="J986" s="718">
        <v>8.9999999999999993E-3</v>
      </c>
      <c r="K986" s="72">
        <f t="shared" si="1546"/>
        <v>1161</v>
      </c>
      <c r="L986" s="168">
        <v>135</v>
      </c>
      <c r="M986" s="720">
        <v>1161</v>
      </c>
      <c r="N986" s="147"/>
      <c r="O986" s="260">
        <f t="shared" si="1547"/>
        <v>-135</v>
      </c>
      <c r="P986" s="593">
        <v>129000</v>
      </c>
      <c r="Q986" s="56">
        <v>9.7199999999999995E-3</v>
      </c>
      <c r="R986" s="168">
        <f t="shared" si="1548"/>
        <v>1253.8799999999999</v>
      </c>
      <c r="S986" s="168">
        <v>145.80000000000001</v>
      </c>
      <c r="T986" s="79">
        <v>1108.08</v>
      </c>
      <c r="U986" s="165">
        <v>1108.08</v>
      </c>
      <c r="V986" s="681">
        <f t="shared" si="1549"/>
        <v>0</v>
      </c>
      <c r="W986" s="593">
        <v>129000</v>
      </c>
      <c r="X986" s="42">
        <v>1.0319999999999999E-2</v>
      </c>
      <c r="Y986" s="723">
        <f t="shared" si="1550"/>
        <v>1331.28</v>
      </c>
      <c r="Z986" s="99">
        <v>154.80000000000001</v>
      </c>
      <c r="AA986" s="73">
        <v>1176.48</v>
      </c>
      <c r="AB986" s="165">
        <v>1176.48</v>
      </c>
      <c r="AC986" s="206">
        <f t="shared" si="1551"/>
        <v>0</v>
      </c>
      <c r="AD986" s="593">
        <v>129000</v>
      </c>
      <c r="AE986" s="724">
        <v>1.0319999999999999E-2</v>
      </c>
      <c r="AF986" s="141">
        <f t="shared" si="1552"/>
        <v>1331.28</v>
      </c>
      <c r="AG986" s="141">
        <v>154.80000000000001</v>
      </c>
      <c r="AH986" s="117">
        <v>1331.28</v>
      </c>
      <c r="AI986" s="204">
        <v>1331.28</v>
      </c>
      <c r="AJ986" s="561">
        <f t="shared" si="1553"/>
        <v>-154.79999999999995</v>
      </c>
      <c r="AK986" s="630">
        <v>114000</v>
      </c>
      <c r="AL986" s="99">
        <v>1.0919999999999999E-2</v>
      </c>
      <c r="AM986" s="141">
        <f t="shared" si="1554"/>
        <v>1244.8799999999999</v>
      </c>
      <c r="AN986" s="102">
        <f>AM986*40%</f>
        <v>497.952</v>
      </c>
      <c r="AO986" s="117">
        <v>1408.68</v>
      </c>
      <c r="AP986" s="204">
        <v>1408.68</v>
      </c>
      <c r="AQ986" s="455">
        <f t="shared" si="1556"/>
        <v>-661.75200000000018</v>
      </c>
      <c r="AR986" s="374">
        <v>3200000</v>
      </c>
      <c r="AS986" s="729">
        <v>8.2000000000000007E-3</v>
      </c>
      <c r="AT986" s="141">
        <f t="shared" si="1557"/>
        <v>26240.000000000004</v>
      </c>
      <c r="AU986" s="730"/>
      <c r="AV986" s="122"/>
      <c r="AW986" s="143"/>
      <c r="AX986" s="206">
        <f t="shared" si="1559"/>
        <v>26240.000000000004</v>
      </c>
      <c r="AY986" s="374">
        <v>3200000</v>
      </c>
      <c r="AZ986" s="99">
        <v>1.1599999999999999E-2</v>
      </c>
      <c r="BA986" s="141">
        <f t="shared" si="1560"/>
        <v>37120</v>
      </c>
      <c r="BB986" s="482"/>
      <c r="BC986" s="142">
        <v>45440</v>
      </c>
      <c r="BD986" s="165">
        <v>45440</v>
      </c>
      <c r="BE986" s="206">
        <f t="shared" si="1562"/>
        <v>-8320</v>
      </c>
      <c r="BF986" s="374">
        <v>3200000</v>
      </c>
      <c r="BG986" s="51">
        <v>1.23E-2</v>
      </c>
      <c r="BH986" s="72">
        <f t="shared" si="1563"/>
        <v>39360</v>
      </c>
      <c r="BI986" s="481"/>
      <c r="BJ986" s="142">
        <v>25190.400000000001</v>
      </c>
      <c r="BK986" s="165">
        <v>25190.400000000001</v>
      </c>
      <c r="BL986" s="260">
        <f t="shared" si="1565"/>
        <v>14169.599999999999</v>
      </c>
      <c r="BM986" s="374">
        <v>3200000</v>
      </c>
      <c r="BN986" s="56">
        <v>1.3100000000000001E-2</v>
      </c>
      <c r="BO986" s="168">
        <f t="shared" si="1566"/>
        <v>41920</v>
      </c>
      <c r="BP986" s="481"/>
      <c r="BQ986" s="164"/>
      <c r="BR986" s="147"/>
      <c r="BS986" s="455">
        <f t="shared" si="1568"/>
        <v>41920</v>
      </c>
      <c r="BT986" s="374">
        <v>3200000</v>
      </c>
      <c r="BU986" s="51">
        <v>1.3899999999999999E-2</v>
      </c>
      <c r="BV986" s="166">
        <f t="shared" si="1569"/>
        <v>44480</v>
      </c>
      <c r="BW986" s="736"/>
      <c r="BX986" s="253"/>
      <c r="BY986" s="147"/>
      <c r="BZ986" s="455">
        <f t="shared" si="1571"/>
        <v>44480</v>
      </c>
      <c r="CA986" s="374">
        <v>3200000</v>
      </c>
      <c r="CB986" s="734">
        <v>1.47E-2</v>
      </c>
      <c r="CC986" s="168">
        <f t="shared" si="1572"/>
        <v>47040</v>
      </c>
      <c r="CD986" s="481"/>
      <c r="CE986" s="164">
        <v>47040</v>
      </c>
      <c r="CF986" s="165"/>
      <c r="CG986" s="168">
        <f t="shared" si="1574"/>
        <v>0</v>
      </c>
      <c r="CH986" s="168"/>
      <c r="CI986" s="168"/>
      <c r="CJ986" s="168"/>
      <c r="CK986" s="168"/>
      <c r="CL986" s="164"/>
      <c r="CM986" s="167"/>
      <c r="CN986" s="168"/>
      <c r="CO986" s="219"/>
      <c r="CP986" s="220">
        <f t="shared" si="1506"/>
        <v>117538.04800000001</v>
      </c>
      <c r="CQ986" s="737">
        <f t="shared" si="1575"/>
        <v>117538.04800000001</v>
      </c>
      <c r="CR986" s="56"/>
      <c r="CS986" s="228"/>
    </row>
    <row r="987" spans="1:97" s="3" customFormat="1" ht="15" customHeight="1">
      <c r="A987" s="59" t="s">
        <v>2340</v>
      </c>
      <c r="B987" s="716" t="s">
        <v>2330</v>
      </c>
      <c r="C987" s="6" t="s">
        <v>2326</v>
      </c>
      <c r="D987" s="392" t="s">
        <v>2302</v>
      </c>
      <c r="E987" s="43">
        <v>288</v>
      </c>
      <c r="F987" s="43"/>
      <c r="G987" s="49" t="s">
        <v>2339</v>
      </c>
      <c r="H987" s="58">
        <v>7018043</v>
      </c>
      <c r="I987" s="593">
        <v>132000</v>
      </c>
      <c r="J987" s="718">
        <v>8.9999999999999993E-3</v>
      </c>
      <c r="K987" s="72">
        <f t="shared" si="1546"/>
        <v>1188</v>
      </c>
      <c r="L987" s="168">
        <v>135</v>
      </c>
      <c r="M987" s="720">
        <v>1188</v>
      </c>
      <c r="N987" s="147"/>
      <c r="O987" s="260">
        <f t="shared" si="1547"/>
        <v>-135</v>
      </c>
      <c r="P987" s="593">
        <v>132000</v>
      </c>
      <c r="Q987" s="56">
        <v>9.7199999999999995E-3</v>
      </c>
      <c r="R987" s="168">
        <f t="shared" si="1548"/>
        <v>1283.04</v>
      </c>
      <c r="S987" s="168">
        <v>145.80000000000001</v>
      </c>
      <c r="T987" s="79">
        <v>1137.24</v>
      </c>
      <c r="U987" s="165">
        <v>1137.24</v>
      </c>
      <c r="V987" s="681">
        <f t="shared" si="1549"/>
        <v>0</v>
      </c>
      <c r="W987" s="593">
        <v>132000</v>
      </c>
      <c r="X987" s="42">
        <v>1.0319999999999999E-2</v>
      </c>
      <c r="Y987" s="723">
        <f t="shared" si="1550"/>
        <v>1362.24</v>
      </c>
      <c r="Z987" s="99">
        <v>154.80000000000001</v>
      </c>
      <c r="AA987" s="73">
        <v>1207.44</v>
      </c>
      <c r="AB987" s="165">
        <v>1207.44</v>
      </c>
      <c r="AC987" s="206">
        <f t="shared" si="1551"/>
        <v>0</v>
      </c>
      <c r="AD987" s="593">
        <v>1500000</v>
      </c>
      <c r="AE987" s="724">
        <v>1.0319999999999999E-2</v>
      </c>
      <c r="AF987" s="141">
        <f t="shared" si="1552"/>
        <v>15479.999999999998</v>
      </c>
      <c r="AG987" s="141"/>
      <c r="AH987" s="117">
        <v>15480</v>
      </c>
      <c r="AI987" s="204">
        <v>15480</v>
      </c>
      <c r="AJ987" s="561">
        <f t="shared" si="1553"/>
        <v>0</v>
      </c>
      <c r="AK987" s="593">
        <v>1500000</v>
      </c>
      <c r="AL987" s="99">
        <v>1.0919999999999999E-2</v>
      </c>
      <c r="AM987" s="141">
        <f t="shared" si="1554"/>
        <v>16379.999999999998</v>
      </c>
      <c r="AN987" s="102"/>
      <c r="AO987" s="117">
        <v>16380</v>
      </c>
      <c r="AP987" s="204">
        <v>16380</v>
      </c>
      <c r="AQ987" s="455">
        <f t="shared" si="1556"/>
        <v>0</v>
      </c>
      <c r="AR987" s="374">
        <v>1500000</v>
      </c>
      <c r="AS987" s="729">
        <v>8.2000000000000007E-3</v>
      </c>
      <c r="AT987" s="141">
        <f t="shared" si="1557"/>
        <v>12300.000000000002</v>
      </c>
      <c r="AU987" s="560">
        <f t="shared" si="1558"/>
        <v>4920.0000000000009</v>
      </c>
      <c r="AV987" s="122"/>
      <c r="AW987" s="143"/>
      <c r="AX987" s="206">
        <f t="shared" si="1559"/>
        <v>7380.0000000000009</v>
      </c>
      <c r="AY987" s="374">
        <v>1500000</v>
      </c>
      <c r="AZ987" s="99">
        <v>1.1599999999999999E-2</v>
      </c>
      <c r="BA987" s="141">
        <f t="shared" si="1560"/>
        <v>17400</v>
      </c>
      <c r="BB987" s="141">
        <f t="shared" si="1561"/>
        <v>3480</v>
      </c>
      <c r="BC987" s="142">
        <v>21300</v>
      </c>
      <c r="BD987" s="165">
        <v>21300</v>
      </c>
      <c r="BE987" s="206">
        <f t="shared" si="1562"/>
        <v>-7380</v>
      </c>
      <c r="BF987" s="374">
        <v>1500000</v>
      </c>
      <c r="BG987" s="51">
        <v>1.23E-2</v>
      </c>
      <c r="BH987" s="72">
        <f t="shared" si="1563"/>
        <v>18450</v>
      </c>
      <c r="BI987" s="168">
        <f t="shared" ref="BI987:BI993" si="1576">BH987*20%</f>
        <v>3690</v>
      </c>
      <c r="BJ987" s="142">
        <v>11808</v>
      </c>
      <c r="BK987" s="165">
        <v>11808</v>
      </c>
      <c r="BL987" s="260">
        <f t="shared" si="1565"/>
        <v>2952</v>
      </c>
      <c r="BM987" s="374">
        <v>1500000</v>
      </c>
      <c r="BN987" s="56">
        <v>1.3100000000000001E-2</v>
      </c>
      <c r="BO987" s="168">
        <f t="shared" si="1566"/>
        <v>19650</v>
      </c>
      <c r="BP987" s="168">
        <f t="shared" ref="BP987:BP993" si="1577">BO987*20%</f>
        <v>3930</v>
      </c>
      <c r="BQ987" s="164"/>
      <c r="BR987" s="147"/>
      <c r="BS987" s="455">
        <f t="shared" si="1568"/>
        <v>15720</v>
      </c>
      <c r="BT987" s="374">
        <v>1500000</v>
      </c>
      <c r="BU987" s="51">
        <v>1.3899999999999999E-2</v>
      </c>
      <c r="BV987" s="166">
        <f t="shared" si="1569"/>
        <v>20850</v>
      </c>
      <c r="BW987" s="166">
        <f t="shared" ref="BW987:BW993" si="1578">BV987*20%</f>
        <v>4170</v>
      </c>
      <c r="BX987" s="253"/>
      <c r="BY987" s="147"/>
      <c r="BZ987" s="455">
        <f t="shared" si="1571"/>
        <v>16680</v>
      </c>
      <c r="CA987" s="374">
        <v>1500000</v>
      </c>
      <c r="CB987" s="734">
        <v>1.47E-2</v>
      </c>
      <c r="CC987" s="168">
        <f t="shared" si="1572"/>
        <v>22050</v>
      </c>
      <c r="CD987" s="168">
        <f t="shared" ref="CD987:CD993" si="1579">CC987*20%</f>
        <v>4410</v>
      </c>
      <c r="CE987" s="164">
        <v>17640</v>
      </c>
      <c r="CF987" s="165"/>
      <c r="CG987" s="455">
        <f t="shared" si="1574"/>
        <v>0</v>
      </c>
      <c r="CH987" s="168"/>
      <c r="CI987" s="168"/>
      <c r="CJ987" s="168"/>
      <c r="CK987" s="168"/>
      <c r="CL987" s="164"/>
      <c r="CM987" s="167"/>
      <c r="CN987" s="168"/>
      <c r="CO987" s="219"/>
      <c r="CP987" s="220">
        <f t="shared" si="1506"/>
        <v>35217</v>
      </c>
      <c r="CQ987" s="737">
        <f t="shared" si="1575"/>
        <v>35217</v>
      </c>
      <c r="CR987" s="56"/>
      <c r="CS987" s="228"/>
    </row>
    <row r="988" spans="1:97" s="3" customFormat="1" ht="15" customHeight="1">
      <c r="A988" s="59" t="s">
        <v>2341</v>
      </c>
      <c r="B988" s="716" t="s">
        <v>2336</v>
      </c>
      <c r="C988" s="6" t="s">
        <v>2326</v>
      </c>
      <c r="D988" s="392" t="s">
        <v>2302</v>
      </c>
      <c r="E988" s="43">
        <v>289</v>
      </c>
      <c r="F988" s="43"/>
      <c r="G988" s="49" t="s">
        <v>45</v>
      </c>
      <c r="H988" s="58">
        <v>7018058</v>
      </c>
      <c r="I988" s="593">
        <v>4480000</v>
      </c>
      <c r="J988" s="718">
        <v>8.9999999999999993E-3</v>
      </c>
      <c r="K988" s="72">
        <f t="shared" si="1546"/>
        <v>40320</v>
      </c>
      <c r="L988" s="168"/>
      <c r="M988" s="720">
        <v>40320</v>
      </c>
      <c r="N988" s="147"/>
      <c r="O988" s="260">
        <f t="shared" si="1547"/>
        <v>0</v>
      </c>
      <c r="P988" s="593">
        <v>4480000</v>
      </c>
      <c r="Q988" s="56">
        <v>9.7199999999999995E-3</v>
      </c>
      <c r="R988" s="168">
        <f t="shared" si="1548"/>
        <v>43545.599999999999</v>
      </c>
      <c r="S988" s="168"/>
      <c r="T988" s="79">
        <v>43545.599999999999</v>
      </c>
      <c r="U988" s="165">
        <v>43545.599999999999</v>
      </c>
      <c r="V988" s="681">
        <f t="shared" si="1549"/>
        <v>0</v>
      </c>
      <c r="W988" s="593">
        <v>4480000</v>
      </c>
      <c r="X988" s="42">
        <v>1.0319999999999999E-2</v>
      </c>
      <c r="Y988" s="723">
        <f t="shared" si="1550"/>
        <v>46233.599999999999</v>
      </c>
      <c r="Z988" s="99"/>
      <c r="AA988" s="73">
        <v>46233.599999999999</v>
      </c>
      <c r="AB988" s="165">
        <v>46233.599999999999</v>
      </c>
      <c r="AC988" s="206">
        <f t="shared" si="1551"/>
        <v>0</v>
      </c>
      <c r="AD988" s="593">
        <v>4480000</v>
      </c>
      <c r="AE988" s="724">
        <v>1.0319999999999999E-2</v>
      </c>
      <c r="AF988" s="141">
        <f t="shared" si="1552"/>
        <v>46233.599999999999</v>
      </c>
      <c r="AG988" s="141"/>
      <c r="AH988" s="117">
        <v>46233.599999999999</v>
      </c>
      <c r="AI988" s="204">
        <v>46233.599999999999</v>
      </c>
      <c r="AJ988" s="561">
        <f t="shared" si="1553"/>
        <v>0</v>
      </c>
      <c r="AK988" s="593">
        <v>4480000</v>
      </c>
      <c r="AL988" s="99">
        <v>1.0919999999999999E-2</v>
      </c>
      <c r="AM988" s="141">
        <f t="shared" si="1554"/>
        <v>48921.599999999999</v>
      </c>
      <c r="AN988" s="102"/>
      <c r="AO988" s="117">
        <v>48921.599999999999</v>
      </c>
      <c r="AP988" s="204">
        <v>48921.599999999999</v>
      </c>
      <c r="AQ988" s="455">
        <f t="shared" si="1556"/>
        <v>0</v>
      </c>
      <c r="AR988" s="374">
        <v>780000</v>
      </c>
      <c r="AS988" s="729">
        <v>8.2000000000000007E-3</v>
      </c>
      <c r="AT988" s="141">
        <f t="shared" si="1557"/>
        <v>6396.0000000000009</v>
      </c>
      <c r="AU988" s="560">
        <f t="shared" si="1558"/>
        <v>2558.4000000000005</v>
      </c>
      <c r="AV988" s="122"/>
      <c r="AW988" s="143"/>
      <c r="AX988" s="206">
        <f t="shared" si="1559"/>
        <v>3837.6000000000004</v>
      </c>
      <c r="AY988" s="374">
        <v>780000</v>
      </c>
      <c r="AZ988" s="99">
        <v>1.1599999999999999E-2</v>
      </c>
      <c r="BA988" s="141">
        <f t="shared" si="1560"/>
        <v>9048</v>
      </c>
      <c r="BB988" s="141">
        <f t="shared" si="1561"/>
        <v>1809.6000000000001</v>
      </c>
      <c r="BC988" s="142">
        <v>11076.6</v>
      </c>
      <c r="BD988" s="204">
        <v>11076.6</v>
      </c>
      <c r="BE988" s="206">
        <f t="shared" si="1562"/>
        <v>-3838.2000000000007</v>
      </c>
      <c r="BF988" s="374">
        <v>780000</v>
      </c>
      <c r="BG988" s="51">
        <v>1.23E-2</v>
      </c>
      <c r="BH988" s="72">
        <f t="shared" si="1563"/>
        <v>9594</v>
      </c>
      <c r="BI988" s="168">
        <f t="shared" si="1576"/>
        <v>1918.8000000000002</v>
      </c>
      <c r="BJ988" s="142">
        <v>6140.16</v>
      </c>
      <c r="BK988" s="562"/>
      <c r="BL988" s="260">
        <f t="shared" si="1565"/>
        <v>1535.04</v>
      </c>
      <c r="BM988" s="374">
        <v>780000</v>
      </c>
      <c r="BN988" s="56">
        <v>1.3100000000000001E-2</v>
      </c>
      <c r="BO988" s="168">
        <f t="shared" si="1566"/>
        <v>10218</v>
      </c>
      <c r="BP988" s="168">
        <f t="shared" si="1577"/>
        <v>2043.6000000000001</v>
      </c>
      <c r="BQ988" s="164"/>
      <c r="BR988" s="147"/>
      <c r="BS988" s="455">
        <f t="shared" si="1568"/>
        <v>8174.4</v>
      </c>
      <c r="BT988" s="374">
        <v>780000</v>
      </c>
      <c r="BU988" s="51">
        <v>1.3899999999999999E-2</v>
      </c>
      <c r="BV988" s="166">
        <f t="shared" si="1569"/>
        <v>10842</v>
      </c>
      <c r="BW988" s="166">
        <f t="shared" si="1578"/>
        <v>2168.4</v>
      </c>
      <c r="BX988" s="253"/>
      <c r="BY988" s="147"/>
      <c r="BZ988" s="455">
        <f t="shared" si="1571"/>
        <v>8673.6</v>
      </c>
      <c r="CA988" s="374">
        <v>780000</v>
      </c>
      <c r="CB988" s="734">
        <v>1.47E-2</v>
      </c>
      <c r="CC988" s="168">
        <f t="shared" si="1572"/>
        <v>11466</v>
      </c>
      <c r="CD988" s="168">
        <f t="shared" si="1579"/>
        <v>2293.2000000000003</v>
      </c>
      <c r="CE988" s="164">
        <v>9172.7999999999993</v>
      </c>
      <c r="CF988" s="165"/>
      <c r="CG988" s="455">
        <f t="shared" si="1574"/>
        <v>0</v>
      </c>
      <c r="CH988" s="168"/>
      <c r="CI988" s="168"/>
      <c r="CJ988" s="168"/>
      <c r="CK988" s="168"/>
      <c r="CL988" s="164"/>
      <c r="CM988" s="167"/>
      <c r="CN988" s="168"/>
      <c r="CO988" s="219"/>
      <c r="CP988" s="220">
        <f t="shared" si="1506"/>
        <v>18382.440000000002</v>
      </c>
      <c r="CQ988" s="737">
        <f t="shared" si="1575"/>
        <v>18382.440000000002</v>
      </c>
      <c r="CR988" s="56"/>
    </row>
    <row r="989" spans="1:97" s="3" customFormat="1" ht="15" customHeight="1">
      <c r="A989" s="59" t="s">
        <v>2342</v>
      </c>
      <c r="B989" s="716" t="s">
        <v>2343</v>
      </c>
      <c r="C989" s="6" t="s">
        <v>2326</v>
      </c>
      <c r="D989" s="392" t="s">
        <v>2302</v>
      </c>
      <c r="E989" s="55">
        <v>736</v>
      </c>
      <c r="F989" s="43"/>
      <c r="G989" s="49" t="s">
        <v>45</v>
      </c>
      <c r="H989" s="58">
        <v>7020150</v>
      </c>
      <c r="I989" s="593">
        <v>3545000</v>
      </c>
      <c r="J989" s="718">
        <v>8.9999999999999993E-3</v>
      </c>
      <c r="K989" s="72">
        <f t="shared" si="1546"/>
        <v>31904.999999999996</v>
      </c>
      <c r="L989" s="168"/>
      <c r="M989" s="720">
        <v>31905</v>
      </c>
      <c r="N989" s="147"/>
      <c r="O989" s="260">
        <f t="shared" si="1547"/>
        <v>0</v>
      </c>
      <c r="P989" s="593">
        <v>3545000</v>
      </c>
      <c r="Q989" s="56">
        <v>9.7199999999999995E-3</v>
      </c>
      <c r="R989" s="168">
        <f t="shared" si="1548"/>
        <v>34457.4</v>
      </c>
      <c r="S989" s="168"/>
      <c r="T989" s="79">
        <v>34457.4</v>
      </c>
      <c r="U989" s="165">
        <v>34457.4</v>
      </c>
      <c r="V989" s="681">
        <f t="shared" si="1549"/>
        <v>0</v>
      </c>
      <c r="W989" s="593">
        <v>3545000</v>
      </c>
      <c r="X989" s="42">
        <v>1.0319999999999999E-2</v>
      </c>
      <c r="Y989" s="723">
        <f t="shared" si="1550"/>
        <v>36584.399999999994</v>
      </c>
      <c r="Z989" s="99"/>
      <c r="AA989" s="73">
        <v>36584.400000000001</v>
      </c>
      <c r="AB989" s="165">
        <v>36584.400000000001</v>
      </c>
      <c r="AC989" s="206">
        <f t="shared" si="1551"/>
        <v>0</v>
      </c>
      <c r="AD989" s="593">
        <v>3545000</v>
      </c>
      <c r="AE989" s="724">
        <v>1.0319999999999999E-2</v>
      </c>
      <c r="AF989" s="141">
        <f t="shared" si="1552"/>
        <v>36584.399999999994</v>
      </c>
      <c r="AG989" s="141"/>
      <c r="AH989" s="117">
        <v>36584.400000000001</v>
      </c>
      <c r="AI989" s="204">
        <v>36584.400000000001</v>
      </c>
      <c r="AJ989" s="561">
        <f t="shared" si="1553"/>
        <v>0</v>
      </c>
      <c r="AK989" s="593">
        <v>3545000</v>
      </c>
      <c r="AL989" s="99">
        <v>1.0919999999999999E-2</v>
      </c>
      <c r="AM989" s="141">
        <f t="shared" si="1554"/>
        <v>38711.399999999994</v>
      </c>
      <c r="AN989" s="99"/>
      <c r="AO989" s="117">
        <v>38711.4</v>
      </c>
      <c r="AP989" s="204">
        <v>38711.4</v>
      </c>
      <c r="AQ989" s="455">
        <f t="shared" si="1556"/>
        <v>0</v>
      </c>
      <c r="AR989" s="151">
        <v>1600000</v>
      </c>
      <c r="AS989" s="729">
        <v>8.2000000000000007E-3</v>
      </c>
      <c r="AT989" s="141">
        <f t="shared" si="1557"/>
        <v>13120.000000000002</v>
      </c>
      <c r="AU989" s="730"/>
      <c r="AV989" s="122"/>
      <c r="AW989" s="143"/>
      <c r="AX989" s="206">
        <f t="shared" si="1559"/>
        <v>13120.000000000002</v>
      </c>
      <c r="AY989" s="151">
        <v>1600000</v>
      </c>
      <c r="AZ989" s="99">
        <v>1.1599999999999999E-2</v>
      </c>
      <c r="BA989" s="141">
        <f t="shared" si="1560"/>
        <v>18560</v>
      </c>
      <c r="BB989" s="482"/>
      <c r="BC989" s="142"/>
      <c r="BD989" s="484">
        <v>14848</v>
      </c>
      <c r="BE989" s="206">
        <f t="shared" si="1562"/>
        <v>18560</v>
      </c>
      <c r="BF989" s="151">
        <v>1600000</v>
      </c>
      <c r="BG989" s="51">
        <v>1.23E-2</v>
      </c>
      <c r="BH989" s="72">
        <f t="shared" si="1563"/>
        <v>19680</v>
      </c>
      <c r="BI989" s="481"/>
      <c r="BJ989" s="142">
        <v>12595.2</v>
      </c>
      <c r="BK989" s="165">
        <v>12595.2</v>
      </c>
      <c r="BL989" s="75">
        <f t="shared" si="1565"/>
        <v>7084.7999999999993</v>
      </c>
      <c r="BM989" s="151">
        <v>1600000</v>
      </c>
      <c r="BN989" s="56">
        <v>1.3100000000000001E-2</v>
      </c>
      <c r="BO989" s="168">
        <f t="shared" si="1566"/>
        <v>20960</v>
      </c>
      <c r="BP989" s="481"/>
      <c r="BQ989" s="164"/>
      <c r="BR989" s="147"/>
      <c r="BS989" s="455">
        <f t="shared" si="1568"/>
        <v>20960</v>
      </c>
      <c r="BT989" s="151">
        <v>1600000</v>
      </c>
      <c r="BU989" s="51">
        <v>1.3899999999999999E-2</v>
      </c>
      <c r="BV989" s="166">
        <f t="shared" si="1569"/>
        <v>22240</v>
      </c>
      <c r="BW989" s="736"/>
      <c r="BX989" s="253"/>
      <c r="BY989" s="147"/>
      <c r="BZ989" s="455">
        <f t="shared" si="1571"/>
        <v>22240</v>
      </c>
      <c r="CA989" s="151">
        <v>1600000</v>
      </c>
      <c r="CB989" s="734">
        <v>1.47E-2</v>
      </c>
      <c r="CC989" s="168">
        <f t="shared" si="1572"/>
        <v>23520</v>
      </c>
      <c r="CD989" s="481"/>
      <c r="CE989" s="164">
        <v>23520</v>
      </c>
      <c r="CF989" s="165"/>
      <c r="CG989" s="455">
        <f t="shared" si="1574"/>
        <v>0</v>
      </c>
      <c r="CH989" s="168"/>
      <c r="CI989" s="168"/>
      <c r="CJ989" s="168"/>
      <c r="CK989" s="168"/>
      <c r="CL989" s="164"/>
      <c r="CM989" s="167"/>
      <c r="CN989" s="168"/>
      <c r="CO989" s="219"/>
      <c r="CP989" s="220">
        <f t="shared" si="1506"/>
        <v>81964.800000000003</v>
      </c>
      <c r="CQ989" s="737">
        <f t="shared" si="1575"/>
        <v>81964.800000000003</v>
      </c>
      <c r="CR989" s="56"/>
    </row>
    <row r="990" spans="1:97" s="3" customFormat="1" ht="15" customHeight="1">
      <c r="A990" s="59" t="s">
        <v>2344</v>
      </c>
      <c r="B990" s="716" t="s">
        <v>1064</v>
      </c>
      <c r="C990" s="6" t="s">
        <v>2326</v>
      </c>
      <c r="D990" s="392" t="s">
        <v>2302</v>
      </c>
      <c r="E990" s="55">
        <v>1098</v>
      </c>
      <c r="F990" s="43"/>
      <c r="G990" s="715" t="s">
        <v>455</v>
      </c>
      <c r="H990" s="58"/>
      <c r="I990" s="593"/>
      <c r="J990" s="718"/>
      <c r="K990" s="72"/>
      <c r="L990" s="168"/>
      <c r="M990" s="720"/>
      <c r="N990" s="147"/>
      <c r="O990" s="260"/>
      <c r="P990" s="593"/>
      <c r="Q990" s="56"/>
      <c r="R990" s="168"/>
      <c r="S990" s="168"/>
      <c r="T990" s="79"/>
      <c r="U990" s="165"/>
      <c r="V990" s="681"/>
      <c r="W990" s="593"/>
      <c r="X990" s="42"/>
      <c r="Y990" s="723"/>
      <c r="Z990" s="99"/>
      <c r="AA990" s="73"/>
      <c r="AB990" s="165"/>
      <c r="AC990" s="206"/>
      <c r="AD990" s="593"/>
      <c r="AE990" s="724"/>
      <c r="AF990" s="141"/>
      <c r="AG990" s="141"/>
      <c r="AH990" s="117"/>
      <c r="AI990" s="204"/>
      <c r="AJ990" s="561"/>
      <c r="AK990" s="593"/>
      <c r="AL990" s="99"/>
      <c r="AM990" s="141"/>
      <c r="AN990" s="99"/>
      <c r="AO990" s="117"/>
      <c r="AP990" s="204"/>
      <c r="AQ990" s="455"/>
      <c r="AR990" s="151"/>
      <c r="AS990" s="729"/>
      <c r="AT990" s="141"/>
      <c r="AU990" s="730"/>
      <c r="AV990" s="122"/>
      <c r="AW990" s="143"/>
      <c r="AX990" s="206"/>
      <c r="AY990" s="151"/>
      <c r="AZ990" s="99"/>
      <c r="BA990" s="141"/>
      <c r="BB990" s="482"/>
      <c r="BC990" s="142"/>
      <c r="BD990" s="484"/>
      <c r="BE990" s="206"/>
      <c r="BF990" s="151"/>
      <c r="BG990" s="51"/>
      <c r="BH990" s="72"/>
      <c r="BI990" s="481"/>
      <c r="BJ990" s="142"/>
      <c r="BK990" s="165"/>
      <c r="BL990" s="75"/>
      <c r="BM990" s="151"/>
      <c r="BN990" s="56"/>
      <c r="BO990" s="168"/>
      <c r="BP990" s="481"/>
      <c r="BQ990" s="164"/>
      <c r="BR990" s="147"/>
      <c r="BS990" s="455"/>
      <c r="BT990" s="151"/>
      <c r="BU990" s="51"/>
      <c r="BV990" s="166"/>
      <c r="BW990" s="736"/>
      <c r="BX990" s="253"/>
      <c r="BY990" s="147"/>
      <c r="BZ990" s="168"/>
      <c r="CA990" s="151"/>
      <c r="CB990" s="734"/>
      <c r="CC990" s="168"/>
      <c r="CD990" s="481"/>
      <c r="CE990" s="164"/>
      <c r="CF990" s="165"/>
      <c r="CG990" s="168"/>
      <c r="CH990" s="168"/>
      <c r="CI990" s="168"/>
      <c r="CJ990" s="168"/>
      <c r="CK990" s="168"/>
      <c r="CL990" s="164"/>
      <c r="CM990" s="167"/>
      <c r="CN990" s="168"/>
      <c r="CO990" s="219"/>
      <c r="CP990" s="220">
        <f t="shared" si="1506"/>
        <v>0</v>
      </c>
      <c r="CQ990" s="737"/>
      <c r="CR990" s="56"/>
      <c r="CS990" s="227" t="s">
        <v>42</v>
      </c>
    </row>
    <row r="991" spans="1:97" s="3" customFormat="1" ht="15" customHeight="1">
      <c r="A991" s="59" t="s">
        <v>2345</v>
      </c>
      <c r="B991" s="716" t="s">
        <v>2346</v>
      </c>
      <c r="C991" s="6" t="s">
        <v>2326</v>
      </c>
      <c r="D991" s="392" t="s">
        <v>2302</v>
      </c>
      <c r="E991" s="245">
        <v>1489</v>
      </c>
      <c r="F991" s="267" t="s">
        <v>2347</v>
      </c>
      <c r="G991" s="49" t="s">
        <v>45</v>
      </c>
      <c r="H991" s="58">
        <v>7019035</v>
      </c>
      <c r="I991" s="593">
        <v>1730000</v>
      </c>
      <c r="J991" s="718">
        <v>8.9999999999999993E-3</v>
      </c>
      <c r="K991" s="72">
        <f t="shared" ref="K991:K993" si="1580">I991*J991</f>
        <v>15569.999999999998</v>
      </c>
      <c r="L991" s="168"/>
      <c r="M991" s="720">
        <v>15570</v>
      </c>
      <c r="N991" s="147"/>
      <c r="O991" s="260">
        <f t="shared" ref="O991:O993" si="1581">K991-L991-M991</f>
        <v>0</v>
      </c>
      <c r="P991" s="593">
        <v>1730000</v>
      </c>
      <c r="Q991" s="56">
        <v>9.7199999999999995E-3</v>
      </c>
      <c r="R991" s="168">
        <f t="shared" ref="R991:R993" si="1582">P991*Q991</f>
        <v>16815.599999999999</v>
      </c>
      <c r="S991" s="168"/>
      <c r="T991" s="79">
        <v>16815.599999999999</v>
      </c>
      <c r="U991" s="165">
        <v>16815.599999999999</v>
      </c>
      <c r="V991" s="681">
        <f t="shared" ref="V991:V993" si="1583">R991-S991-T991</f>
        <v>0</v>
      </c>
      <c r="W991" s="593">
        <v>1730000</v>
      </c>
      <c r="X991" s="42">
        <v>1.0319999999999999E-2</v>
      </c>
      <c r="Y991" s="723">
        <f t="shared" ref="Y991:Y993" si="1584">W991*X991</f>
        <v>17853.599999999999</v>
      </c>
      <c r="Z991" s="99"/>
      <c r="AA991" s="73">
        <v>17853.599999999999</v>
      </c>
      <c r="AB991" s="484"/>
      <c r="AC991" s="206">
        <f t="shared" ref="AC991:AC993" si="1585">Y991-Z991-AA991</f>
        <v>0</v>
      </c>
      <c r="AD991" s="593">
        <v>1730000</v>
      </c>
      <c r="AE991" s="724">
        <v>1.0319999999999999E-2</v>
      </c>
      <c r="AF991" s="141">
        <f t="shared" ref="AF991:AF993" si="1586">AD991*AE991</f>
        <v>17853.599999999999</v>
      </c>
      <c r="AG991" s="141"/>
      <c r="AH991" s="117">
        <v>17853.599999999999</v>
      </c>
      <c r="AI991" s="204">
        <v>17853.599999999999</v>
      </c>
      <c r="AJ991" s="561">
        <f t="shared" ref="AJ991:AJ993" si="1587">AF991-AG991-AH991</f>
        <v>0</v>
      </c>
      <c r="AK991" s="593">
        <v>1730000</v>
      </c>
      <c r="AL991" s="99">
        <v>1.0919999999999999E-2</v>
      </c>
      <c r="AM991" s="141">
        <f t="shared" ref="AM991:AM993" si="1588">AK991*AL991</f>
        <v>18891.599999999999</v>
      </c>
      <c r="AN991" s="99"/>
      <c r="AO991" s="117">
        <v>18891.599999999999</v>
      </c>
      <c r="AP991" s="204">
        <v>18891.599999999999</v>
      </c>
      <c r="AQ991" s="455">
        <f t="shared" ref="AQ991:AQ993" si="1589">AM991-AN991-AO991</f>
        <v>0</v>
      </c>
      <c r="AR991" s="374">
        <v>2000000</v>
      </c>
      <c r="AS991" s="729">
        <v>8.2000000000000007E-3</v>
      </c>
      <c r="AT991" s="141">
        <f t="shared" ref="AT991:AT993" si="1590">AR991*AS991</f>
        <v>16400</v>
      </c>
      <c r="AU991" s="560">
        <f>AT991*40%</f>
        <v>6560</v>
      </c>
      <c r="AV991" s="122"/>
      <c r="AW991" s="143"/>
      <c r="AX991" s="206">
        <f t="shared" ref="AX991:AX993" si="1591">AT991-AU991-AV991</f>
        <v>9840</v>
      </c>
      <c r="AY991" s="374">
        <v>2000000</v>
      </c>
      <c r="AZ991" s="99">
        <v>1.1599999999999999E-2</v>
      </c>
      <c r="BA991" s="141">
        <f t="shared" ref="BA991:BA993" si="1592">AY991*AZ991</f>
        <v>23200</v>
      </c>
      <c r="BB991" s="141">
        <f>BA991*20%</f>
        <v>4640</v>
      </c>
      <c r="BC991" s="142">
        <v>24688</v>
      </c>
      <c r="BD991" s="204">
        <v>24688</v>
      </c>
      <c r="BE991" s="206">
        <f t="shared" ref="BE991:BE993" si="1593">BA991-BB991-BC991</f>
        <v>-6128</v>
      </c>
      <c r="BF991" s="374">
        <v>2000000</v>
      </c>
      <c r="BG991" s="51">
        <v>1.23E-2</v>
      </c>
      <c r="BH991" s="168">
        <f t="shared" ref="BH991:BH993" si="1594">BF991*BG991</f>
        <v>24600</v>
      </c>
      <c r="BI991" s="168">
        <f t="shared" si="1576"/>
        <v>4920</v>
      </c>
      <c r="BJ991" s="164"/>
      <c r="BK991" s="165"/>
      <c r="BL991" s="166">
        <f t="shared" ref="BL991:BL993" si="1595">BH991-BI991-BJ991</f>
        <v>19680</v>
      </c>
      <c r="BM991" s="374">
        <v>2000000</v>
      </c>
      <c r="BN991" s="56">
        <v>1.3100000000000001E-2</v>
      </c>
      <c r="BO991" s="168">
        <f t="shared" ref="BO991:BO993" si="1596">BM991*BN991</f>
        <v>26200</v>
      </c>
      <c r="BP991" s="168">
        <f t="shared" si="1577"/>
        <v>5240</v>
      </c>
      <c r="BQ991" s="164"/>
      <c r="BR991" s="147"/>
      <c r="BS991" s="455">
        <f t="shared" ref="BS991:BS993" si="1597">BO991-BP991-BQ991</f>
        <v>20960</v>
      </c>
      <c r="BT991" s="374">
        <v>2000000</v>
      </c>
      <c r="BU991" s="51">
        <v>1.3899999999999999E-2</v>
      </c>
      <c r="BV991" s="166">
        <f t="shared" ref="BV991:BV993" si="1598">BT991*BU991</f>
        <v>27800</v>
      </c>
      <c r="BW991" s="166">
        <f t="shared" si="1578"/>
        <v>5560</v>
      </c>
      <c r="BX991" s="253"/>
      <c r="BY991" s="147"/>
      <c r="BZ991" s="455">
        <f t="shared" ref="BZ991:BZ993" si="1599">BV991-BW991-BX991</f>
        <v>22240</v>
      </c>
      <c r="CA991" s="374">
        <v>2000000</v>
      </c>
      <c r="CB991" s="734">
        <v>1.47E-2</v>
      </c>
      <c r="CC991" s="168">
        <f t="shared" ref="CC991:CC993" si="1600">CA991*CB991</f>
        <v>29400</v>
      </c>
      <c r="CD991" s="168">
        <f t="shared" si="1579"/>
        <v>5880</v>
      </c>
      <c r="CE991" s="164"/>
      <c r="CF991" s="165"/>
      <c r="CG991" s="455">
        <f t="shared" ref="CG991:CG993" si="1601">CC991-CD991-CE991</f>
        <v>23520</v>
      </c>
      <c r="CH991" s="168"/>
      <c r="CI991" s="168"/>
      <c r="CJ991" s="168"/>
      <c r="CK991" s="168"/>
      <c r="CL991" s="164"/>
      <c r="CM991" s="167"/>
      <c r="CN991" s="168"/>
      <c r="CO991" s="219"/>
      <c r="CP991" s="220">
        <f t="shared" si="1506"/>
        <v>90112</v>
      </c>
      <c r="CQ991" s="737">
        <f>CP991</f>
        <v>90112</v>
      </c>
      <c r="CR991" s="56" t="s">
        <v>477</v>
      </c>
    </row>
    <row r="992" spans="1:97" s="3" customFormat="1" ht="15" customHeight="1">
      <c r="A992" s="59" t="s">
        <v>2348</v>
      </c>
      <c r="B992" s="6" t="s">
        <v>2349</v>
      </c>
      <c r="C992" s="6" t="s">
        <v>2350</v>
      </c>
      <c r="D992" s="392" t="s">
        <v>2302</v>
      </c>
      <c r="E992" s="43">
        <v>1274</v>
      </c>
      <c r="F992" s="43"/>
      <c r="G992" s="533" t="s">
        <v>2307</v>
      </c>
      <c r="H992" s="58">
        <v>7022825</v>
      </c>
      <c r="I992" s="593">
        <v>6050000</v>
      </c>
      <c r="J992" s="718">
        <v>8.9999999999999993E-3</v>
      </c>
      <c r="K992" s="72">
        <f t="shared" si="1580"/>
        <v>54449.999999999993</v>
      </c>
      <c r="L992" s="168"/>
      <c r="M992" s="720">
        <v>54450</v>
      </c>
      <c r="N992" s="147"/>
      <c r="O992" s="260">
        <f t="shared" si="1581"/>
        <v>0</v>
      </c>
      <c r="P992" s="593">
        <v>6050000</v>
      </c>
      <c r="Q992" s="56">
        <v>9.7199999999999995E-3</v>
      </c>
      <c r="R992" s="168">
        <f t="shared" si="1582"/>
        <v>58806</v>
      </c>
      <c r="S992" s="168"/>
      <c r="T992" s="79">
        <v>58806</v>
      </c>
      <c r="U992" s="165">
        <v>58806</v>
      </c>
      <c r="V992" s="681">
        <f t="shared" si="1583"/>
        <v>0</v>
      </c>
      <c r="W992" s="593">
        <v>6050000</v>
      </c>
      <c r="X992" s="42">
        <v>1.0319999999999999E-2</v>
      </c>
      <c r="Y992" s="723">
        <f t="shared" si="1584"/>
        <v>62435.999999999993</v>
      </c>
      <c r="Z992" s="99"/>
      <c r="AA992" s="73">
        <v>62436</v>
      </c>
      <c r="AB992" s="484">
        <v>58806</v>
      </c>
      <c r="AC992" s="206">
        <f t="shared" si="1585"/>
        <v>0</v>
      </c>
      <c r="AD992" s="593">
        <v>6050000</v>
      </c>
      <c r="AE992" s="724"/>
      <c r="AF992" s="141">
        <f t="shared" si="1586"/>
        <v>0</v>
      </c>
      <c r="AG992" s="141"/>
      <c r="AH992" s="117"/>
      <c r="AI992" s="204"/>
      <c r="AJ992" s="561">
        <f t="shared" si="1587"/>
        <v>0</v>
      </c>
      <c r="AK992" s="593">
        <v>6050000</v>
      </c>
      <c r="AL992" s="99"/>
      <c r="AM992" s="141">
        <f t="shared" si="1588"/>
        <v>0</v>
      </c>
      <c r="AN992" s="99"/>
      <c r="AO992" s="117">
        <v>66066</v>
      </c>
      <c r="AP992" s="204">
        <v>66066</v>
      </c>
      <c r="AQ992" s="455">
        <f t="shared" si="1589"/>
        <v>-66066</v>
      </c>
      <c r="AR992" s="374">
        <v>30000</v>
      </c>
      <c r="AS992" s="729"/>
      <c r="AT992" s="141">
        <f t="shared" si="1590"/>
        <v>0</v>
      </c>
      <c r="AU992" s="99"/>
      <c r="AV992" s="122"/>
      <c r="AW992" s="143"/>
      <c r="AX992" s="561">
        <f t="shared" si="1591"/>
        <v>0</v>
      </c>
      <c r="AY992" s="374">
        <v>30000</v>
      </c>
      <c r="AZ992" s="99"/>
      <c r="BA992" s="141">
        <f t="shared" si="1592"/>
        <v>0</v>
      </c>
      <c r="BB992" s="141"/>
      <c r="BC992" s="142"/>
      <c r="BD992" s="204"/>
      <c r="BE992" s="206">
        <f t="shared" si="1593"/>
        <v>0</v>
      </c>
      <c r="BF992" s="374">
        <v>30000</v>
      </c>
      <c r="BG992" s="51"/>
      <c r="BH992" s="168">
        <f t="shared" si="1594"/>
        <v>0</v>
      </c>
      <c r="BI992" s="168">
        <f t="shared" si="1576"/>
        <v>0</v>
      </c>
      <c r="BJ992" s="164"/>
      <c r="BK992" s="165"/>
      <c r="BL992" s="166">
        <f t="shared" si="1595"/>
        <v>0</v>
      </c>
      <c r="BM992" s="374">
        <v>30000</v>
      </c>
      <c r="BN992" s="56"/>
      <c r="BO992" s="168">
        <f t="shared" si="1596"/>
        <v>0</v>
      </c>
      <c r="BP992" s="168">
        <f t="shared" si="1577"/>
        <v>0</v>
      </c>
      <c r="BQ992" s="164"/>
      <c r="BR992" s="147"/>
      <c r="BS992" s="168">
        <f t="shared" si="1597"/>
        <v>0</v>
      </c>
      <c r="BT992" s="374">
        <v>30000</v>
      </c>
      <c r="BU992" s="51"/>
      <c r="BV992" s="166">
        <f t="shared" si="1598"/>
        <v>0</v>
      </c>
      <c r="BW992" s="166">
        <f t="shared" si="1578"/>
        <v>0</v>
      </c>
      <c r="BX992" s="253"/>
      <c r="BY992" s="147"/>
      <c r="BZ992" s="168">
        <f t="shared" si="1599"/>
        <v>0</v>
      </c>
      <c r="CA992" s="374">
        <v>30000</v>
      </c>
      <c r="CB992" s="734"/>
      <c r="CC992" s="168">
        <f t="shared" si="1600"/>
        <v>0</v>
      </c>
      <c r="CD992" s="168">
        <f t="shared" si="1579"/>
        <v>0</v>
      </c>
      <c r="CE992" s="164"/>
      <c r="CF992" s="165"/>
      <c r="CG992" s="168">
        <f t="shared" si="1601"/>
        <v>0</v>
      </c>
      <c r="CH992" s="168"/>
      <c r="CI992" s="168"/>
      <c r="CJ992" s="168"/>
      <c r="CK992" s="168"/>
      <c r="CL992" s="164"/>
      <c r="CM992" s="167"/>
      <c r="CN992" s="168"/>
      <c r="CO992" s="219"/>
      <c r="CP992" s="220">
        <f t="shared" si="1506"/>
        <v>-66066</v>
      </c>
      <c r="CQ992" s="737"/>
      <c r="CR992" s="56"/>
      <c r="CS992" s="227" t="s">
        <v>42</v>
      </c>
    </row>
    <row r="993" spans="1:97" s="3" customFormat="1" ht="15" customHeight="1">
      <c r="A993" s="59" t="s">
        <v>2351</v>
      </c>
      <c r="B993" s="6" t="s">
        <v>2352</v>
      </c>
      <c r="C993" s="6" t="s">
        <v>2326</v>
      </c>
      <c r="D993" s="392" t="s">
        <v>2302</v>
      </c>
      <c r="E993" s="43">
        <v>1275</v>
      </c>
      <c r="F993" s="56"/>
      <c r="G993" s="533" t="s">
        <v>2307</v>
      </c>
      <c r="H993" s="58">
        <v>7022830</v>
      </c>
      <c r="I993" s="593">
        <v>2530000</v>
      </c>
      <c r="J993" s="718">
        <v>8.9999999999999993E-3</v>
      </c>
      <c r="K993" s="72">
        <f t="shared" si="1580"/>
        <v>22770</v>
      </c>
      <c r="L993" s="168"/>
      <c r="M993" s="720">
        <v>22770</v>
      </c>
      <c r="N993" s="147"/>
      <c r="O993" s="260">
        <f t="shared" si="1581"/>
        <v>0</v>
      </c>
      <c r="P993" s="593">
        <v>2530000</v>
      </c>
      <c r="Q993" s="56">
        <v>9.7199999999999995E-3</v>
      </c>
      <c r="R993" s="168">
        <f t="shared" si="1582"/>
        <v>24591.599999999999</v>
      </c>
      <c r="S993" s="168"/>
      <c r="T993" s="79">
        <v>24591.599999999999</v>
      </c>
      <c r="U993" s="165">
        <v>24591.599999999999</v>
      </c>
      <c r="V993" s="681">
        <f t="shared" si="1583"/>
        <v>0</v>
      </c>
      <c r="W993" s="593">
        <v>2530000</v>
      </c>
      <c r="X993" s="42">
        <v>1.0319999999999999E-2</v>
      </c>
      <c r="Y993" s="723">
        <f t="shared" si="1584"/>
        <v>26109.599999999999</v>
      </c>
      <c r="Z993" s="99"/>
      <c r="AA993" s="73">
        <v>26109.599999999999</v>
      </c>
      <c r="AB993" s="204">
        <v>26109.599999999999</v>
      </c>
      <c r="AC993" s="206">
        <f t="shared" si="1585"/>
        <v>0</v>
      </c>
      <c r="AD993" s="593">
        <v>2530000</v>
      </c>
      <c r="AE993" s="724"/>
      <c r="AF993" s="141">
        <f t="shared" si="1586"/>
        <v>0</v>
      </c>
      <c r="AG993" s="141"/>
      <c r="AH993" s="117"/>
      <c r="AI993" s="204"/>
      <c r="AJ993" s="561">
        <f t="shared" si="1587"/>
        <v>0</v>
      </c>
      <c r="AK993" s="593">
        <v>2530000</v>
      </c>
      <c r="AL993" s="99"/>
      <c r="AM993" s="141">
        <f t="shared" si="1588"/>
        <v>0</v>
      </c>
      <c r="AN993" s="99"/>
      <c r="AO993" s="117">
        <v>27627.599999999999</v>
      </c>
      <c r="AP993" s="204">
        <v>27627.599999999999</v>
      </c>
      <c r="AQ993" s="455">
        <f t="shared" si="1589"/>
        <v>-27627.599999999999</v>
      </c>
      <c r="AR993" s="374">
        <v>30000</v>
      </c>
      <c r="AS993" s="729"/>
      <c r="AT993" s="141">
        <f t="shared" si="1590"/>
        <v>0</v>
      </c>
      <c r="AU993" s="99"/>
      <c r="AV993" s="122"/>
      <c r="AW993" s="143"/>
      <c r="AX993" s="561">
        <f t="shared" si="1591"/>
        <v>0</v>
      </c>
      <c r="AY993" s="374">
        <v>30000</v>
      </c>
      <c r="AZ993" s="99"/>
      <c r="BA993" s="141">
        <f t="shared" si="1592"/>
        <v>0</v>
      </c>
      <c r="BB993" s="141"/>
      <c r="BC993" s="142"/>
      <c r="BD993" s="204"/>
      <c r="BE993" s="206">
        <f t="shared" si="1593"/>
        <v>0</v>
      </c>
      <c r="BF993" s="374">
        <v>30000</v>
      </c>
      <c r="BG993" s="51"/>
      <c r="BH993" s="168">
        <f t="shared" si="1594"/>
        <v>0</v>
      </c>
      <c r="BI993" s="168">
        <f t="shared" si="1576"/>
        <v>0</v>
      </c>
      <c r="BJ993" s="164"/>
      <c r="BK993" s="165"/>
      <c r="BL993" s="166">
        <f t="shared" si="1595"/>
        <v>0</v>
      </c>
      <c r="BM993" s="374">
        <v>30000</v>
      </c>
      <c r="BN993" s="56"/>
      <c r="BO993" s="168">
        <f t="shared" si="1596"/>
        <v>0</v>
      </c>
      <c r="BP993" s="168">
        <f t="shared" si="1577"/>
        <v>0</v>
      </c>
      <c r="BQ993" s="164"/>
      <c r="BR993" s="147"/>
      <c r="BS993" s="168">
        <f t="shared" si="1597"/>
        <v>0</v>
      </c>
      <c r="BT993" s="374">
        <v>30000</v>
      </c>
      <c r="BU993" s="51"/>
      <c r="BV993" s="166">
        <f t="shared" si="1598"/>
        <v>0</v>
      </c>
      <c r="BW993" s="166">
        <f t="shared" si="1578"/>
        <v>0</v>
      </c>
      <c r="BX993" s="253"/>
      <c r="BY993" s="147"/>
      <c r="BZ993" s="168">
        <f t="shared" si="1599"/>
        <v>0</v>
      </c>
      <c r="CA993" s="374">
        <v>30000</v>
      </c>
      <c r="CB993" s="734"/>
      <c r="CC993" s="168">
        <f t="shared" si="1600"/>
        <v>0</v>
      </c>
      <c r="CD993" s="168">
        <f t="shared" si="1579"/>
        <v>0</v>
      </c>
      <c r="CE993" s="164"/>
      <c r="CF993" s="165"/>
      <c r="CG993" s="168">
        <f t="shared" si="1601"/>
        <v>0</v>
      </c>
      <c r="CH993" s="168"/>
      <c r="CI993" s="168"/>
      <c r="CJ993" s="168"/>
      <c r="CK993" s="168"/>
      <c r="CL993" s="164"/>
      <c r="CM993" s="167"/>
      <c r="CN993" s="168"/>
      <c r="CO993" s="219"/>
      <c r="CP993" s="220">
        <f t="shared" si="1506"/>
        <v>-27627.599999999999</v>
      </c>
      <c r="CQ993" s="737"/>
      <c r="CR993" s="56"/>
      <c r="CS993" s="227" t="s">
        <v>42</v>
      </c>
    </row>
    <row r="994" spans="1:97" s="2" customFormat="1" ht="15" customHeight="1">
      <c r="A994" s="41" t="s">
        <v>2353</v>
      </c>
      <c r="B994" s="6" t="s">
        <v>2354</v>
      </c>
      <c r="C994" s="51" t="s">
        <v>2326</v>
      </c>
      <c r="D994" s="41" t="s">
        <v>2302</v>
      </c>
      <c r="E994" s="43"/>
      <c r="F994" s="43"/>
      <c r="G994" s="263" t="s">
        <v>2307</v>
      </c>
      <c r="H994" s="191"/>
      <c r="I994" s="280"/>
      <c r="J994" s="719"/>
      <c r="K994" s="72"/>
      <c r="L994" s="6"/>
      <c r="M994" s="164"/>
      <c r="N994" s="77"/>
      <c r="O994" s="75"/>
      <c r="P994" s="6"/>
      <c r="Q994" s="6"/>
      <c r="R994" s="72"/>
      <c r="S994" s="6"/>
      <c r="T994" s="117"/>
      <c r="U994" s="77"/>
      <c r="V994" s="721"/>
      <c r="W994" s="453"/>
      <c r="X994" s="42"/>
      <c r="Y994" s="723"/>
      <c r="Z994" s="99"/>
      <c r="AA994" s="117"/>
      <c r="AB994" s="167"/>
      <c r="AC994" s="141"/>
      <c r="AD994" s="402"/>
      <c r="AE994" s="724"/>
      <c r="AF994" s="141"/>
      <c r="AG994" s="141"/>
      <c r="AH994" s="117"/>
      <c r="AI994" s="218"/>
      <c r="AJ994" s="560"/>
      <c r="AK994" s="248"/>
      <c r="AL994" s="99"/>
      <c r="AM994" s="141"/>
      <c r="AN994" s="99"/>
      <c r="AO994" s="117"/>
      <c r="AP994" s="218"/>
      <c r="AQ994" s="72"/>
      <c r="AR994" s="374"/>
      <c r="AS994" s="729"/>
      <c r="AT994" s="141"/>
      <c r="AU994" s="141"/>
      <c r="AV994" s="122"/>
      <c r="AW994" s="100"/>
      <c r="AX994" s="560"/>
      <c r="AY994" s="374"/>
      <c r="AZ994" s="99"/>
      <c r="BA994" s="141"/>
      <c r="BB994" s="141"/>
      <c r="BC994" s="142"/>
      <c r="BD994" s="218"/>
      <c r="BE994" s="141"/>
      <c r="BF994" s="374"/>
      <c r="BG994" s="51"/>
      <c r="BH994" s="72"/>
      <c r="BI994" s="72"/>
      <c r="BJ994" s="164"/>
      <c r="BK994" s="167"/>
      <c r="BL994" s="75"/>
      <c r="BM994" s="374"/>
      <c r="BN994" s="6"/>
      <c r="BO994" s="72"/>
      <c r="BP994" s="72"/>
      <c r="BQ994" s="164"/>
      <c r="BR994" s="77"/>
      <c r="BS994" s="72"/>
      <c r="BT994" s="374"/>
      <c r="BU994" s="51"/>
      <c r="BV994" s="75"/>
      <c r="BW994" s="75"/>
      <c r="BX994" s="253"/>
      <c r="BY994" s="77"/>
      <c r="BZ994" s="72"/>
      <c r="CA994" s="435"/>
      <c r="CB994" s="735"/>
      <c r="CC994" s="72"/>
      <c r="CD994" s="72"/>
      <c r="CE994" s="164"/>
      <c r="CF994" s="167"/>
      <c r="CG994" s="72"/>
      <c r="CH994" s="72"/>
      <c r="CI994" s="72"/>
      <c r="CJ994" s="72"/>
      <c r="CK994" s="72"/>
      <c r="CL994" s="164"/>
      <c r="CM994" s="167"/>
      <c r="CN994" s="72"/>
      <c r="CO994" s="219"/>
      <c r="CP994" s="220">
        <f t="shared" si="1506"/>
        <v>0</v>
      </c>
      <c r="CQ994" s="737"/>
      <c r="CR994" s="6"/>
      <c r="CS994" s="227" t="s">
        <v>42</v>
      </c>
    </row>
    <row r="995" spans="1:97" s="2" customFormat="1" ht="15" customHeight="1">
      <c r="A995" s="41" t="s">
        <v>2355</v>
      </c>
      <c r="B995" s="551" t="s">
        <v>2356</v>
      </c>
      <c r="C995" s="51" t="s">
        <v>2326</v>
      </c>
      <c r="D995" s="392" t="s">
        <v>2302</v>
      </c>
      <c r="E995" s="43">
        <v>6</v>
      </c>
      <c r="F995" s="43"/>
      <c r="G995" s="41" t="s">
        <v>41</v>
      </c>
      <c r="H995" s="191">
        <v>7017230</v>
      </c>
      <c r="I995" s="280">
        <v>0</v>
      </c>
      <c r="J995" s="719">
        <v>0</v>
      </c>
      <c r="K995" s="72">
        <f t="shared" ref="K995:K997" si="1602">I995*J995</f>
        <v>0</v>
      </c>
      <c r="L995" s="6"/>
      <c r="M995" s="164"/>
      <c r="N995" s="77"/>
      <c r="O995" s="260">
        <f t="shared" ref="O995:O997" si="1603">K995-L995-M995</f>
        <v>0</v>
      </c>
      <c r="P995" s="6">
        <v>5500000</v>
      </c>
      <c r="Q995" s="6">
        <v>9.7199999999999995E-3</v>
      </c>
      <c r="R995" s="72">
        <f t="shared" ref="R995:R997" si="1604">P995*Q995</f>
        <v>53460</v>
      </c>
      <c r="S995" s="72"/>
      <c r="T995" s="117"/>
      <c r="U995" s="77"/>
      <c r="V995" s="681">
        <f t="shared" ref="V995:V997" si="1605">R995-S995-T995</f>
        <v>53460</v>
      </c>
      <c r="W995" s="453">
        <v>5500000</v>
      </c>
      <c r="X995" s="42">
        <v>1.0319999999999999E-2</v>
      </c>
      <c r="Y995" s="723">
        <f t="shared" ref="Y995:Y997" si="1606">W995*X995</f>
        <v>56759.999999999993</v>
      </c>
      <c r="Z995" s="99"/>
      <c r="AA995" s="117"/>
      <c r="AB995" s="167"/>
      <c r="AC995" s="206">
        <f t="shared" ref="AC995:AC997" si="1607">Y995-Z995-AA995</f>
        <v>56759.999999999993</v>
      </c>
      <c r="AD995" s="402">
        <v>5500000</v>
      </c>
      <c r="AE995" s="724">
        <v>1.0319999999999999E-2</v>
      </c>
      <c r="AF995" s="141">
        <f t="shared" ref="AF995:AF997" si="1608">AD995*AE995</f>
        <v>56759.999999999993</v>
      </c>
      <c r="AG995" s="141"/>
      <c r="AH995" s="117"/>
      <c r="AI995" s="218"/>
      <c r="AJ995" s="561">
        <f t="shared" ref="AJ995:AJ997" si="1609">AF995-AG995-AH995</f>
        <v>56759.999999999993</v>
      </c>
      <c r="AK995" s="248">
        <v>5500000</v>
      </c>
      <c r="AL995" s="99">
        <v>1.0919999999999999E-2</v>
      </c>
      <c r="AM995" s="141">
        <f t="shared" ref="AM995:AM997" si="1610">AK995*AL995</f>
        <v>60059.999999999993</v>
      </c>
      <c r="AN995" s="99"/>
      <c r="AO995" s="117"/>
      <c r="AP995" s="218"/>
      <c r="AQ995" s="455">
        <f t="shared" ref="AQ995:AQ997" si="1611">AM995-AN995-AO995</f>
        <v>60059.999999999993</v>
      </c>
      <c r="AR995" s="374">
        <v>5500000</v>
      </c>
      <c r="AS995" s="729">
        <v>8.2000000000000007E-3</v>
      </c>
      <c r="AT995" s="141">
        <f t="shared" ref="AT995:AT997" si="1612">AR995*AS995</f>
        <v>45100.000000000007</v>
      </c>
      <c r="AU995" s="560">
        <f>AT995*40%</f>
        <v>18040.000000000004</v>
      </c>
      <c r="AV995" s="122"/>
      <c r="AW995" s="100"/>
      <c r="AX995" s="561">
        <f t="shared" ref="AX995:AX997" si="1613">AT995-AU995-AV995</f>
        <v>27060.000000000004</v>
      </c>
      <c r="AY995" s="374">
        <v>5500000</v>
      </c>
      <c r="AZ995" s="99">
        <v>1.1599999999999999E-2</v>
      </c>
      <c r="BA995" s="141">
        <f t="shared" ref="BA995:BA997" si="1614">AY995*AZ995</f>
        <v>63799.999999999993</v>
      </c>
      <c r="BB995" s="141">
        <f t="shared" ref="BB995:BB997" si="1615">BA995*20%</f>
        <v>12760</v>
      </c>
      <c r="BC995" s="142"/>
      <c r="BD995" s="218"/>
      <c r="BE995" s="206">
        <f t="shared" ref="BE995:BE997" si="1616">BA995-BB995-BC995</f>
        <v>51039.999999999993</v>
      </c>
      <c r="BF995" s="374">
        <v>5500000</v>
      </c>
      <c r="BG995" s="51">
        <v>1.23E-2</v>
      </c>
      <c r="BH995" s="72">
        <f t="shared" ref="BH995:BH997" si="1617">BF995*BG995</f>
        <v>67650</v>
      </c>
      <c r="BI995" s="72">
        <f t="shared" ref="BI995:BI997" si="1618">BH995*20%</f>
        <v>13530</v>
      </c>
      <c r="BJ995" s="164"/>
      <c r="BK995" s="167"/>
      <c r="BL995" s="75">
        <f t="shared" ref="BL995:BL997" si="1619">BH995-BI995-BJ995</f>
        <v>54120</v>
      </c>
      <c r="BM995" s="374">
        <v>5500000</v>
      </c>
      <c r="BN995" s="6">
        <v>1.3100000000000001E-2</v>
      </c>
      <c r="BO995" s="72">
        <f t="shared" ref="BO995:BO997" si="1620">BM995*BN995</f>
        <v>72050</v>
      </c>
      <c r="BP995" s="72">
        <f>BO995*20%</f>
        <v>14410</v>
      </c>
      <c r="BQ995" s="164"/>
      <c r="BR995" s="77"/>
      <c r="BS995" s="72">
        <f t="shared" ref="BS995:BS997" si="1621">BO995-BP995-BQ995</f>
        <v>57640</v>
      </c>
      <c r="BT995" s="374">
        <v>5500000</v>
      </c>
      <c r="BU995" s="51">
        <v>1.3899999999999999E-2</v>
      </c>
      <c r="BV995" s="75">
        <f t="shared" ref="BV995:BV997" si="1622">BT995*BU995</f>
        <v>76450</v>
      </c>
      <c r="BW995" s="75">
        <f>BV995*20%</f>
        <v>15290</v>
      </c>
      <c r="BX995" s="253"/>
      <c r="BY995" s="77"/>
      <c r="BZ995" s="72">
        <f t="shared" ref="BZ995:BZ997" si="1623">BV995-BW995-BX995</f>
        <v>61160</v>
      </c>
      <c r="CA995" s="435">
        <v>5500000</v>
      </c>
      <c r="CB995" s="735">
        <v>1.47E-2</v>
      </c>
      <c r="CC995" s="72">
        <f t="shared" ref="CC995:CC997" si="1624">CA995*CB995</f>
        <v>80850</v>
      </c>
      <c r="CD995" s="72">
        <f>CC995*20%</f>
        <v>16170</v>
      </c>
      <c r="CE995" s="164">
        <v>5056.8</v>
      </c>
      <c r="CF995" s="167"/>
      <c r="CG995" s="72">
        <f t="shared" ref="CG995:CG997" si="1625">CC995-CD995-CE995</f>
        <v>59623.199999999997</v>
      </c>
      <c r="CH995" s="72"/>
      <c r="CI995" s="72"/>
      <c r="CJ995" s="72"/>
      <c r="CK995" s="72"/>
      <c r="CL995" s="164"/>
      <c r="CM995" s="167"/>
      <c r="CN995" s="72"/>
      <c r="CO995" s="219"/>
      <c r="CP995" s="220">
        <f t="shared" si="1506"/>
        <v>537683.19999999995</v>
      </c>
      <c r="CQ995" s="220"/>
      <c r="CR995" s="6"/>
      <c r="CS995" s="227" t="s">
        <v>42</v>
      </c>
    </row>
    <row r="996" spans="1:97" s="2" customFormat="1" ht="15" customHeight="1">
      <c r="A996" s="41" t="s">
        <v>3644</v>
      </c>
      <c r="B996" s="6" t="s">
        <v>2356</v>
      </c>
      <c r="C996" s="51" t="s">
        <v>2357</v>
      </c>
      <c r="D996" s="41" t="s">
        <v>2302</v>
      </c>
      <c r="E996" s="43">
        <v>406</v>
      </c>
      <c r="F996" s="43"/>
      <c r="G996" s="41" t="s">
        <v>41</v>
      </c>
      <c r="H996" s="191">
        <v>7015772</v>
      </c>
      <c r="I996" s="280">
        <v>0</v>
      </c>
      <c r="J996" s="719">
        <v>0</v>
      </c>
      <c r="K996" s="72">
        <f t="shared" si="1602"/>
        <v>0</v>
      </c>
      <c r="L996" s="6"/>
      <c r="M996" s="164"/>
      <c r="N996" s="77"/>
      <c r="O996" s="75">
        <f t="shared" si="1603"/>
        <v>0</v>
      </c>
      <c r="P996" s="6"/>
      <c r="Q996" s="6">
        <v>9.7199999999999995E-3</v>
      </c>
      <c r="R996" s="72">
        <f t="shared" si="1604"/>
        <v>0</v>
      </c>
      <c r="S996" s="6"/>
      <c r="T996" s="117"/>
      <c r="U996" s="77"/>
      <c r="V996" s="721">
        <f t="shared" si="1605"/>
        <v>0</v>
      </c>
      <c r="W996" s="453"/>
      <c r="X996" s="42">
        <v>1.0755000000000001E-3</v>
      </c>
      <c r="Y996" s="723">
        <f t="shared" si="1606"/>
        <v>0</v>
      </c>
      <c r="Z996" s="99"/>
      <c r="AA996" s="117"/>
      <c r="AB996" s="167"/>
      <c r="AC996" s="141">
        <f t="shared" si="1607"/>
        <v>0</v>
      </c>
      <c r="AD996" s="402"/>
      <c r="AE996" s="724">
        <v>1.0755000000000001E-3</v>
      </c>
      <c r="AF996" s="141">
        <f t="shared" si="1608"/>
        <v>0</v>
      </c>
      <c r="AG996" s="141"/>
      <c r="AH996" s="117"/>
      <c r="AI996" s="218"/>
      <c r="AJ996" s="560">
        <f t="shared" si="1609"/>
        <v>0</v>
      </c>
      <c r="AK996" s="248"/>
      <c r="AL996" s="99">
        <v>2.2750000000000001E-3</v>
      </c>
      <c r="AM996" s="141">
        <f t="shared" si="1610"/>
        <v>0</v>
      </c>
      <c r="AN996" s="99"/>
      <c r="AO996" s="117"/>
      <c r="AP996" s="218"/>
      <c r="AQ996" s="72">
        <f t="shared" si="1611"/>
        <v>0</v>
      </c>
      <c r="AR996" s="374">
        <v>50000</v>
      </c>
      <c r="AS996" s="729">
        <v>8.2000000000000007E-3</v>
      </c>
      <c r="AT996" s="141">
        <f t="shared" si="1612"/>
        <v>410.00000000000006</v>
      </c>
      <c r="AU996" s="141">
        <f t="shared" ref="AU996:AU997" si="1626">AT996*20%</f>
        <v>82.000000000000014</v>
      </c>
      <c r="AV996" s="122"/>
      <c r="AW996" s="100"/>
      <c r="AX996" s="560">
        <f t="shared" si="1613"/>
        <v>328.00000000000006</v>
      </c>
      <c r="AY996" s="374">
        <v>50000</v>
      </c>
      <c r="AZ996" s="99">
        <v>1.1599999999999999E-2</v>
      </c>
      <c r="BA996" s="141">
        <f t="shared" si="1614"/>
        <v>580</v>
      </c>
      <c r="BB996" s="141">
        <f t="shared" si="1615"/>
        <v>116</v>
      </c>
      <c r="BC996" s="142"/>
      <c r="BD996" s="218"/>
      <c r="BE996" s="141">
        <f t="shared" si="1616"/>
        <v>464</v>
      </c>
      <c r="BF996" s="374">
        <v>50000</v>
      </c>
      <c r="BG996" s="51">
        <v>1.23E-2</v>
      </c>
      <c r="BH996" s="72">
        <f t="shared" si="1617"/>
        <v>615</v>
      </c>
      <c r="BI996" s="72">
        <f t="shared" si="1618"/>
        <v>123</v>
      </c>
      <c r="BJ996" s="164"/>
      <c r="BK996" s="167"/>
      <c r="BL996" s="75">
        <f t="shared" si="1619"/>
        <v>492</v>
      </c>
      <c r="BM996" s="374">
        <v>50000</v>
      </c>
      <c r="BN996" s="6">
        <v>1.3100000000000001E-2</v>
      </c>
      <c r="BO996" s="72">
        <f t="shared" si="1620"/>
        <v>655</v>
      </c>
      <c r="BP996" s="72"/>
      <c r="BQ996" s="164"/>
      <c r="BR996" s="77"/>
      <c r="BS996" s="455">
        <f t="shared" si="1621"/>
        <v>655</v>
      </c>
      <c r="BT996" s="374">
        <v>130000</v>
      </c>
      <c r="BU996" s="51">
        <v>1.3899999999999999E-2</v>
      </c>
      <c r="BV996" s="75">
        <f t="shared" si="1622"/>
        <v>1807</v>
      </c>
      <c r="BW996" s="75"/>
      <c r="BX996" s="253"/>
      <c r="BY996" s="77"/>
      <c r="BZ996" s="455">
        <f t="shared" si="1623"/>
        <v>1807</v>
      </c>
      <c r="CA996" s="435">
        <v>130000</v>
      </c>
      <c r="CB996" s="735">
        <v>1.47E-2</v>
      </c>
      <c r="CC996" s="72">
        <f t="shared" si="1624"/>
        <v>1911</v>
      </c>
      <c r="CD996" s="72"/>
      <c r="CE996" s="164">
        <v>1911</v>
      </c>
      <c r="CF996" s="167"/>
      <c r="CG996" s="455">
        <f t="shared" si="1625"/>
        <v>0</v>
      </c>
      <c r="CH996" s="72"/>
      <c r="CI996" s="72"/>
      <c r="CJ996" s="72"/>
      <c r="CK996" s="72"/>
      <c r="CL996" s="164"/>
      <c r="CM996" s="167"/>
      <c r="CN996" s="72"/>
      <c r="CO996" s="219"/>
      <c r="CP996" s="220">
        <f t="shared" si="1506"/>
        <v>3746</v>
      </c>
      <c r="CQ996" s="220"/>
      <c r="CR996" s="6"/>
      <c r="CS996" s="227" t="s">
        <v>42</v>
      </c>
    </row>
    <row r="997" spans="1:97" s="2" customFormat="1" ht="15" customHeight="1">
      <c r="A997" s="41" t="s">
        <v>3645</v>
      </c>
      <c r="B997" s="6" t="s">
        <v>2356</v>
      </c>
      <c r="C997" s="51" t="s">
        <v>2357</v>
      </c>
      <c r="D997" s="41" t="s">
        <v>2302</v>
      </c>
      <c r="E997" s="43">
        <v>604</v>
      </c>
      <c r="F997" s="43"/>
      <c r="G997" s="41" t="s">
        <v>41</v>
      </c>
      <c r="H997" s="191">
        <v>7015953</v>
      </c>
      <c r="I997" s="280">
        <v>0</v>
      </c>
      <c r="J997" s="719">
        <v>0</v>
      </c>
      <c r="K997" s="72">
        <f t="shared" si="1602"/>
        <v>0</v>
      </c>
      <c r="L997" s="6"/>
      <c r="M997" s="164"/>
      <c r="N997" s="77"/>
      <c r="O997" s="75">
        <f t="shared" si="1603"/>
        <v>0</v>
      </c>
      <c r="P997" s="6"/>
      <c r="Q997" s="6">
        <v>9.7199999999999995E-3</v>
      </c>
      <c r="R997" s="72">
        <f t="shared" si="1604"/>
        <v>0</v>
      </c>
      <c r="S997" s="6"/>
      <c r="T997" s="117"/>
      <c r="U997" s="77"/>
      <c r="V997" s="721">
        <f t="shared" si="1605"/>
        <v>0</v>
      </c>
      <c r="W997" s="453"/>
      <c r="X997" s="42">
        <v>1.0755000000000001E-3</v>
      </c>
      <c r="Y997" s="723">
        <f t="shared" si="1606"/>
        <v>0</v>
      </c>
      <c r="Z997" s="99"/>
      <c r="AA997" s="117"/>
      <c r="AB997" s="167"/>
      <c r="AC997" s="141">
        <f t="shared" si="1607"/>
        <v>0</v>
      </c>
      <c r="AD997" s="402"/>
      <c r="AE997" s="724">
        <v>1.0755000000000001E-3</v>
      </c>
      <c r="AF997" s="141">
        <f t="shared" si="1608"/>
        <v>0</v>
      </c>
      <c r="AG997" s="141"/>
      <c r="AH997" s="117"/>
      <c r="AI997" s="218"/>
      <c r="AJ997" s="560">
        <f t="shared" si="1609"/>
        <v>0</v>
      </c>
      <c r="AK997" s="248"/>
      <c r="AL997" s="99">
        <v>2.2750000000000001E-3</v>
      </c>
      <c r="AM997" s="141">
        <f t="shared" si="1610"/>
        <v>0</v>
      </c>
      <c r="AN997" s="99"/>
      <c r="AO997" s="117"/>
      <c r="AP997" s="218"/>
      <c r="AQ997" s="72">
        <f t="shared" si="1611"/>
        <v>0</v>
      </c>
      <c r="AR997" s="374">
        <v>50000</v>
      </c>
      <c r="AS997" s="729">
        <v>8.2000000000000007E-3</v>
      </c>
      <c r="AT997" s="141">
        <f t="shared" si="1612"/>
        <v>410.00000000000006</v>
      </c>
      <c r="AU997" s="141">
        <f t="shared" si="1626"/>
        <v>82.000000000000014</v>
      </c>
      <c r="AV997" s="122"/>
      <c r="AW997" s="100"/>
      <c r="AX997" s="560">
        <f t="shared" si="1613"/>
        <v>328.00000000000006</v>
      </c>
      <c r="AY997" s="374">
        <v>50000</v>
      </c>
      <c r="AZ997" s="99">
        <v>1.1599999999999999E-2</v>
      </c>
      <c r="BA997" s="141">
        <f t="shared" si="1614"/>
        <v>580</v>
      </c>
      <c r="BB997" s="141">
        <f t="shared" si="1615"/>
        <v>116</v>
      </c>
      <c r="BC997" s="142"/>
      <c r="BD997" s="218"/>
      <c r="BE997" s="141">
        <f t="shared" si="1616"/>
        <v>464</v>
      </c>
      <c r="BF997" s="374">
        <v>50000</v>
      </c>
      <c r="BG997" s="51">
        <v>1.23E-2</v>
      </c>
      <c r="BH997" s="72">
        <f t="shared" si="1617"/>
        <v>615</v>
      </c>
      <c r="BI997" s="72">
        <f t="shared" si="1618"/>
        <v>123</v>
      </c>
      <c r="BJ997" s="164"/>
      <c r="BK997" s="167"/>
      <c r="BL997" s="75">
        <f t="shared" si="1619"/>
        <v>492</v>
      </c>
      <c r="BM997" s="374">
        <v>50000</v>
      </c>
      <c r="BN997" s="6">
        <v>1.3100000000000001E-2</v>
      </c>
      <c r="BO997" s="72">
        <f t="shared" si="1620"/>
        <v>655</v>
      </c>
      <c r="BP997" s="72"/>
      <c r="BQ997" s="164"/>
      <c r="BR997" s="77"/>
      <c r="BS997" s="455">
        <f t="shared" si="1621"/>
        <v>655</v>
      </c>
      <c r="BT997" s="374">
        <v>130000</v>
      </c>
      <c r="BU997" s="51">
        <v>1.3899999999999999E-2</v>
      </c>
      <c r="BV997" s="75">
        <f t="shared" si="1622"/>
        <v>1807</v>
      </c>
      <c r="BW997" s="75"/>
      <c r="BX997" s="253"/>
      <c r="BY997" s="77"/>
      <c r="BZ997" s="455">
        <f t="shared" si="1623"/>
        <v>1807</v>
      </c>
      <c r="CA997" s="435">
        <v>130000</v>
      </c>
      <c r="CB997" s="735">
        <v>1.47E-2</v>
      </c>
      <c r="CC997" s="72">
        <f t="shared" si="1624"/>
        <v>1911</v>
      </c>
      <c r="CD997" s="72"/>
      <c r="CE997" s="164">
        <v>1911</v>
      </c>
      <c r="CF997" s="167"/>
      <c r="CG997" s="455">
        <f t="shared" si="1625"/>
        <v>0</v>
      </c>
      <c r="CH997" s="72"/>
      <c r="CI997" s="72"/>
      <c r="CJ997" s="72"/>
      <c r="CK997" s="72"/>
      <c r="CL997" s="164"/>
      <c r="CM997" s="167"/>
      <c r="CN997" s="72"/>
      <c r="CO997" s="219"/>
      <c r="CP997" s="220">
        <f t="shared" si="1506"/>
        <v>3746</v>
      </c>
      <c r="CQ997" s="220"/>
      <c r="CR997" s="6"/>
      <c r="CS997" s="227" t="s">
        <v>42</v>
      </c>
    </row>
    <row r="998" spans="1:97" s="2" customFormat="1" ht="15" customHeight="1">
      <c r="A998" s="41" t="s">
        <v>2358</v>
      </c>
      <c r="B998" s="6" t="s">
        <v>2359</v>
      </c>
      <c r="C998" s="51" t="s">
        <v>2357</v>
      </c>
      <c r="D998" s="41" t="s">
        <v>2302</v>
      </c>
      <c r="E998" s="43">
        <v>401</v>
      </c>
      <c r="F998" s="43" t="s">
        <v>2360</v>
      </c>
      <c r="G998" s="41" t="s">
        <v>41</v>
      </c>
      <c r="H998" s="191"/>
      <c r="I998" s="280"/>
      <c r="J998" s="719"/>
      <c r="K998" s="72"/>
      <c r="L998" s="6"/>
      <c r="M998" s="164"/>
      <c r="N998" s="77"/>
      <c r="O998" s="75"/>
      <c r="P998" s="6"/>
      <c r="Q998" s="6"/>
      <c r="R998" s="72"/>
      <c r="S998" s="6"/>
      <c r="T998" s="117"/>
      <c r="U998" s="77"/>
      <c r="V998" s="721"/>
      <c r="W998" s="453"/>
      <c r="X998" s="42"/>
      <c r="Y998" s="723"/>
      <c r="Z998" s="99"/>
      <c r="AA998" s="117"/>
      <c r="AB998" s="167"/>
      <c r="AC998" s="141"/>
      <c r="AD998" s="402"/>
      <c r="AE998" s="724"/>
      <c r="AF998" s="141"/>
      <c r="AG998" s="141"/>
      <c r="AH998" s="117"/>
      <c r="AI998" s="218"/>
      <c r="AJ998" s="560"/>
      <c r="AK998" s="248"/>
      <c r="AL998" s="99"/>
      <c r="AM998" s="141"/>
      <c r="AN998" s="99"/>
      <c r="AO998" s="117"/>
      <c r="AP998" s="218"/>
      <c r="AQ998" s="72"/>
      <c r="AR998" s="374"/>
      <c r="AS998" s="729"/>
      <c r="AT998" s="141"/>
      <c r="AU998" s="141"/>
      <c r="AV998" s="122"/>
      <c r="AW998" s="100"/>
      <c r="AX998" s="560"/>
      <c r="AY998" s="374"/>
      <c r="AZ998" s="99"/>
      <c r="BA998" s="141"/>
      <c r="BB998" s="141"/>
      <c r="BC998" s="142"/>
      <c r="BD998" s="218"/>
      <c r="BE998" s="141"/>
      <c r="BF998" s="374"/>
      <c r="BG998" s="51"/>
      <c r="BH998" s="72"/>
      <c r="BI998" s="72"/>
      <c r="BJ998" s="164"/>
      <c r="BK998" s="167"/>
      <c r="BL998" s="75"/>
      <c r="BM998" s="374"/>
      <c r="BN998" s="6"/>
      <c r="BO998" s="72"/>
      <c r="BP998" s="72"/>
      <c r="BQ998" s="164"/>
      <c r="BR998" s="77"/>
      <c r="BS998" s="72"/>
      <c r="BT998" s="374"/>
      <c r="BU998" s="51"/>
      <c r="BV998" s="75"/>
      <c r="BW998" s="75"/>
      <c r="BX998" s="253"/>
      <c r="BY998" s="77"/>
      <c r="BZ998" s="72"/>
      <c r="CA998" s="435"/>
      <c r="CB998" s="735"/>
      <c r="CC998" s="72"/>
      <c r="CD998" s="72"/>
      <c r="CE998" s="164"/>
      <c r="CF998" s="167"/>
      <c r="CG998" s="72"/>
      <c r="CH998" s="72"/>
      <c r="CI998" s="72"/>
      <c r="CJ998" s="72"/>
      <c r="CK998" s="72"/>
      <c r="CL998" s="164"/>
      <c r="CM998" s="167"/>
      <c r="CN998" s="72"/>
      <c r="CO998" s="219"/>
      <c r="CP998" s="220">
        <f t="shared" si="1506"/>
        <v>0</v>
      </c>
      <c r="CQ998" s="737"/>
      <c r="CR998" s="6"/>
      <c r="CS998" s="227" t="s">
        <v>42</v>
      </c>
    </row>
    <row r="999" spans="1:97" s="3" customFormat="1" ht="15" customHeight="1">
      <c r="A999" s="59" t="s">
        <v>2361</v>
      </c>
      <c r="B999" s="6" t="s">
        <v>2356</v>
      </c>
      <c r="C999" s="51" t="s">
        <v>2357</v>
      </c>
      <c r="D999" s="392" t="s">
        <v>2302</v>
      </c>
      <c r="E999" s="43">
        <v>1017</v>
      </c>
      <c r="F999" s="55"/>
      <c r="G999" s="51" t="s">
        <v>66</v>
      </c>
      <c r="H999" s="191">
        <v>7016361</v>
      </c>
      <c r="I999" s="593">
        <v>0</v>
      </c>
      <c r="J999" s="718">
        <v>0</v>
      </c>
      <c r="K999" s="168">
        <f t="shared" ref="K999:K1003" si="1627">I999*J999</f>
        <v>0</v>
      </c>
      <c r="L999" s="56"/>
      <c r="M999" s="432"/>
      <c r="N999" s="147"/>
      <c r="O999" s="166">
        <f t="shared" ref="O999:O1003" si="1628">K999-L999-M999</f>
        <v>0</v>
      </c>
      <c r="P999" s="56"/>
      <c r="Q999" s="56">
        <v>9.7199999999999995E-3</v>
      </c>
      <c r="R999" s="168">
        <f t="shared" ref="R999:R1003" si="1629">P999*Q999</f>
        <v>0</v>
      </c>
      <c r="S999" s="56"/>
      <c r="T999" s="73"/>
      <c r="U999" s="147"/>
      <c r="V999" s="722">
        <f t="shared" ref="V999:V1003" si="1630">R999-S999-T999</f>
        <v>0</v>
      </c>
      <c r="W999" s="453"/>
      <c r="X999" s="42">
        <v>1.0755000000000001E-3</v>
      </c>
      <c r="Y999" s="723">
        <f t="shared" ref="Y999:Y1003" si="1631">W999*X999</f>
        <v>0</v>
      </c>
      <c r="Z999" s="99"/>
      <c r="AA999" s="73"/>
      <c r="AB999" s="165"/>
      <c r="AC999" s="141">
        <f t="shared" ref="AC999:AC1003" si="1632">Y999-Z999-AA999</f>
        <v>0</v>
      </c>
      <c r="AD999" s="402"/>
      <c r="AE999" s="724">
        <v>1.0755000000000001E-3</v>
      </c>
      <c r="AF999" s="141">
        <f t="shared" ref="AF999:AF1003" si="1633">AD999*AE999</f>
        <v>0</v>
      </c>
      <c r="AG999" s="141"/>
      <c r="AH999" s="117"/>
      <c r="AI999" s="204"/>
      <c r="AJ999" s="560">
        <f t="shared" ref="AJ999:AJ1003" si="1634">AF999-AG999-AH999</f>
        <v>0</v>
      </c>
      <c r="AK999" s="248"/>
      <c r="AL999" s="99">
        <v>2.2750000000000001E-3</v>
      </c>
      <c r="AM999" s="141">
        <f t="shared" ref="AM999:AM1003" si="1635">AK999*AL999</f>
        <v>0</v>
      </c>
      <c r="AN999" s="99"/>
      <c r="AO999" s="117"/>
      <c r="AP999" s="204"/>
      <c r="AQ999" s="72">
        <f t="shared" ref="AQ999:AQ1003" si="1636">AM999-AN999-AO999</f>
        <v>0</v>
      </c>
      <c r="AR999" s="374">
        <v>200000</v>
      </c>
      <c r="AS999" s="729">
        <v>8.2000000000000007E-3</v>
      </c>
      <c r="AT999" s="141">
        <f>AR999*AS999</f>
        <v>1640.0000000000002</v>
      </c>
      <c r="AU999" s="141">
        <f>AT999*20%</f>
        <v>328.00000000000006</v>
      </c>
      <c r="AV999" s="122"/>
      <c r="AW999" s="143"/>
      <c r="AX999" s="560">
        <f t="shared" ref="AX999:AX1003" si="1637">AT999-AU999-AV999</f>
        <v>1312.0000000000002</v>
      </c>
      <c r="AY999" s="374">
        <v>200000</v>
      </c>
      <c r="AZ999" s="99">
        <v>1.1599999999999999E-2</v>
      </c>
      <c r="BA999" s="141">
        <f t="shared" ref="BA999:BA1003" si="1638">AY999*AZ999</f>
        <v>2320</v>
      </c>
      <c r="BB999" s="141">
        <f>BA999*20%</f>
        <v>464</v>
      </c>
      <c r="BC999" s="142"/>
      <c r="BD999" s="204"/>
      <c r="BE999" s="141">
        <f t="shared" ref="BE999:BE1003" si="1639">BA999-BB999-BC999</f>
        <v>1856</v>
      </c>
      <c r="BF999" s="374">
        <v>200000</v>
      </c>
      <c r="BG999" s="51">
        <v>1.23E-2</v>
      </c>
      <c r="BH999" s="168">
        <f t="shared" ref="BH999:BH1003" si="1640">BF999*BG999</f>
        <v>2460</v>
      </c>
      <c r="BI999" s="168">
        <f t="shared" ref="BI999:BI1001" si="1641">BH999*20%</f>
        <v>492</v>
      </c>
      <c r="BJ999" s="164"/>
      <c r="BK999" s="165"/>
      <c r="BL999" s="166">
        <f t="shared" ref="BL999:BL1003" si="1642">BH999-BI999-BJ999</f>
        <v>1968</v>
      </c>
      <c r="BM999" s="374">
        <v>200000</v>
      </c>
      <c r="BN999" s="345">
        <v>3.2750000000000001E-3</v>
      </c>
      <c r="BO999" s="168">
        <f t="shared" ref="BO999:BO1003" si="1643">BM999*BN999</f>
        <v>655</v>
      </c>
      <c r="BP999" s="168"/>
      <c r="BQ999" s="164"/>
      <c r="BR999" s="147"/>
      <c r="BS999" s="455">
        <f t="shared" ref="BS999:BS1003" si="1644">BO999-BP999-BQ999</f>
        <v>655</v>
      </c>
      <c r="BT999" s="374">
        <v>520000</v>
      </c>
      <c r="BU999" s="345">
        <v>3.4849999999999998E-3</v>
      </c>
      <c r="BV999" s="166">
        <f t="shared" ref="BV999:BV1003" si="1645">BT999*BU999</f>
        <v>1812.1999999999998</v>
      </c>
      <c r="BW999" s="166"/>
      <c r="BX999" s="253"/>
      <c r="BY999" s="147"/>
      <c r="BZ999" s="455">
        <f t="shared" ref="BZ999:BZ1003" si="1646">BV999-BW999-BX999</f>
        <v>1812.1999999999998</v>
      </c>
      <c r="CA999" s="435">
        <v>520000</v>
      </c>
      <c r="CB999" s="734">
        <v>3.673E-3</v>
      </c>
      <c r="CC999" s="168">
        <f t="shared" ref="CC999:CC1003" si="1647">CA999*CB999</f>
        <v>1909.96</v>
      </c>
      <c r="CD999" s="168"/>
      <c r="CE999" s="164">
        <v>0</v>
      </c>
      <c r="CF999" s="165"/>
      <c r="CG999" s="455">
        <f t="shared" ref="CG999:CG1003" si="1648">CC999-CD999-CE999</f>
        <v>1909.96</v>
      </c>
      <c r="CH999" s="168"/>
      <c r="CI999" s="168"/>
      <c r="CJ999" s="168"/>
      <c r="CK999" s="168"/>
      <c r="CL999" s="164"/>
      <c r="CM999" s="167"/>
      <c r="CN999" s="168"/>
      <c r="CO999" s="219"/>
      <c r="CP999" s="220">
        <f t="shared" si="1506"/>
        <v>9513.16</v>
      </c>
      <c r="CQ999" s="737"/>
      <c r="CR999" s="56"/>
      <c r="CS999" s="359" t="s">
        <v>42</v>
      </c>
    </row>
    <row r="1000" spans="1:97" s="3" customFormat="1" ht="15" customHeight="1">
      <c r="A1000" s="59" t="s">
        <v>3646</v>
      </c>
      <c r="B1000" s="6" t="s">
        <v>2362</v>
      </c>
      <c r="C1000" s="51" t="s">
        <v>2357</v>
      </c>
      <c r="D1000" s="392" t="s">
        <v>2302</v>
      </c>
      <c r="E1000" s="43">
        <v>1326</v>
      </c>
      <c r="F1000" s="55"/>
      <c r="G1000" s="51" t="s">
        <v>2363</v>
      </c>
      <c r="H1000" s="191">
        <v>7016598</v>
      </c>
      <c r="I1000" s="593">
        <v>0</v>
      </c>
      <c r="J1000" s="718">
        <v>0</v>
      </c>
      <c r="K1000" s="168">
        <f t="shared" si="1627"/>
        <v>0</v>
      </c>
      <c r="L1000" s="56"/>
      <c r="M1000" s="432"/>
      <c r="N1000" s="147"/>
      <c r="O1000" s="260">
        <f t="shared" si="1628"/>
        <v>0</v>
      </c>
      <c r="P1000" s="56"/>
      <c r="Q1000" s="56">
        <v>9.7199999999999995E-3</v>
      </c>
      <c r="R1000" s="168">
        <f t="shared" si="1629"/>
        <v>0</v>
      </c>
      <c r="S1000" s="56"/>
      <c r="T1000" s="73"/>
      <c r="U1000" s="147"/>
      <c r="V1000" s="681">
        <f t="shared" si="1630"/>
        <v>0</v>
      </c>
      <c r="W1000" s="453"/>
      <c r="X1000" s="42">
        <v>1.0319999999999999E-2</v>
      </c>
      <c r="Y1000" s="723">
        <f t="shared" si="1631"/>
        <v>0</v>
      </c>
      <c r="Z1000" s="99"/>
      <c r="AA1000" s="73"/>
      <c r="AB1000" s="165"/>
      <c r="AC1000" s="206">
        <f t="shared" si="1632"/>
        <v>0</v>
      </c>
      <c r="AD1000" s="402"/>
      <c r="AE1000" s="724">
        <v>1.0319999999999999E-2</v>
      </c>
      <c r="AF1000" s="141">
        <f t="shared" si="1633"/>
        <v>0</v>
      </c>
      <c r="AG1000" s="141"/>
      <c r="AH1000" s="117"/>
      <c r="AI1000" s="204"/>
      <c r="AJ1000" s="561">
        <f t="shared" si="1634"/>
        <v>0</v>
      </c>
      <c r="AK1000" s="248"/>
      <c r="AL1000" s="99">
        <v>1.0919999999999999E-2</v>
      </c>
      <c r="AM1000" s="141">
        <f t="shared" si="1635"/>
        <v>0</v>
      </c>
      <c r="AN1000" s="99"/>
      <c r="AO1000" s="117"/>
      <c r="AP1000" s="204"/>
      <c r="AQ1000" s="455">
        <f t="shared" si="1636"/>
        <v>0</v>
      </c>
      <c r="AR1000" s="374">
        <v>30000</v>
      </c>
      <c r="AS1000" s="729">
        <v>8.2000000000000007E-3</v>
      </c>
      <c r="AT1000" s="141">
        <v>246</v>
      </c>
      <c r="AU1000" s="99"/>
      <c r="AV1000" s="122"/>
      <c r="AW1000" s="143"/>
      <c r="AX1000" s="561">
        <f t="shared" si="1637"/>
        <v>246</v>
      </c>
      <c r="AY1000" s="374">
        <v>30000</v>
      </c>
      <c r="AZ1000" s="99">
        <v>1.1599999999999999E-2</v>
      </c>
      <c r="BA1000" s="141">
        <f t="shared" si="1638"/>
        <v>348</v>
      </c>
      <c r="BB1000" s="141"/>
      <c r="BC1000" s="142"/>
      <c r="BD1000" s="204"/>
      <c r="BE1000" s="206">
        <f t="shared" si="1639"/>
        <v>348</v>
      </c>
      <c r="BF1000" s="374">
        <v>30000</v>
      </c>
      <c r="BG1000" s="51">
        <v>1.23E-2</v>
      </c>
      <c r="BH1000" s="168">
        <f t="shared" si="1640"/>
        <v>369</v>
      </c>
      <c r="BI1000" s="168">
        <f t="shared" si="1641"/>
        <v>73.8</v>
      </c>
      <c r="BJ1000" s="164"/>
      <c r="BK1000" s="165"/>
      <c r="BL1000" s="166">
        <f t="shared" si="1642"/>
        <v>295.2</v>
      </c>
      <c r="BM1000" s="374">
        <v>30000</v>
      </c>
      <c r="BN1000" s="56">
        <v>1.3100000000000001E-2</v>
      </c>
      <c r="BO1000" s="168">
        <f t="shared" si="1643"/>
        <v>393</v>
      </c>
      <c r="BP1000" s="168"/>
      <c r="BQ1000" s="164"/>
      <c r="BR1000" s="147"/>
      <c r="BS1000" s="455">
        <f t="shared" si="1644"/>
        <v>393</v>
      </c>
      <c r="BT1000" s="374">
        <v>3000000</v>
      </c>
      <c r="BU1000" s="345">
        <v>3.4849999999999998E-3</v>
      </c>
      <c r="BV1000" s="166">
        <f t="shared" si="1645"/>
        <v>10455</v>
      </c>
      <c r="BW1000" s="166"/>
      <c r="BX1000" s="253"/>
      <c r="BY1000" s="147"/>
      <c r="BZ1000" s="455">
        <f t="shared" si="1646"/>
        <v>10455</v>
      </c>
      <c r="CA1000" s="435">
        <v>3000000</v>
      </c>
      <c r="CB1000" s="734">
        <v>3.673E-3</v>
      </c>
      <c r="CC1000" s="168">
        <f t="shared" si="1647"/>
        <v>11019</v>
      </c>
      <c r="CD1000" s="168"/>
      <c r="CE1000" s="164">
        <v>11019</v>
      </c>
      <c r="CF1000" s="165"/>
      <c r="CG1000" s="455">
        <f t="shared" si="1648"/>
        <v>0</v>
      </c>
      <c r="CH1000" s="168"/>
      <c r="CI1000" s="168"/>
      <c r="CJ1000" s="168"/>
      <c r="CK1000" s="168"/>
      <c r="CL1000" s="164"/>
      <c r="CM1000" s="167"/>
      <c r="CN1000" s="168"/>
      <c r="CO1000" s="219"/>
      <c r="CP1000" s="220">
        <f t="shared" si="1506"/>
        <v>11737.2</v>
      </c>
      <c r="CQ1000" s="737">
        <f t="shared" ref="CQ1000:CQ1003" si="1649">CP1000</f>
        <v>11737.2</v>
      </c>
      <c r="CR1000" s="56"/>
      <c r="CS1000" s="228"/>
    </row>
    <row r="1001" spans="1:97" s="3" customFormat="1" ht="15" customHeight="1">
      <c r="A1001" s="59" t="s">
        <v>3647</v>
      </c>
      <c r="B1001" s="6" t="s">
        <v>2359</v>
      </c>
      <c r="C1001" s="51" t="s">
        <v>2357</v>
      </c>
      <c r="D1001" s="392" t="s">
        <v>2302</v>
      </c>
      <c r="E1001" s="43">
        <v>1327</v>
      </c>
      <c r="F1001" s="55"/>
      <c r="G1001" s="51" t="s">
        <v>2363</v>
      </c>
      <c r="H1001" s="191">
        <v>7016599</v>
      </c>
      <c r="I1001" s="593">
        <v>0</v>
      </c>
      <c r="J1001" s="718">
        <v>0</v>
      </c>
      <c r="K1001" s="168">
        <f t="shared" si="1627"/>
        <v>0</v>
      </c>
      <c r="L1001" s="56"/>
      <c r="M1001" s="432"/>
      <c r="N1001" s="147"/>
      <c r="O1001" s="260">
        <f t="shared" si="1628"/>
        <v>0</v>
      </c>
      <c r="P1001" s="56"/>
      <c r="Q1001" s="56">
        <v>9.7199999999999995E-3</v>
      </c>
      <c r="R1001" s="168">
        <f t="shared" si="1629"/>
        <v>0</v>
      </c>
      <c r="S1001" s="56"/>
      <c r="T1001" s="73"/>
      <c r="U1001" s="147"/>
      <c r="V1001" s="681">
        <f t="shared" si="1630"/>
        <v>0</v>
      </c>
      <c r="W1001" s="453">
        <v>60000</v>
      </c>
      <c r="X1001" s="42">
        <v>1.0319999999999999E-2</v>
      </c>
      <c r="Y1001" s="723">
        <f t="shared" si="1631"/>
        <v>619.19999999999993</v>
      </c>
      <c r="Z1001" s="99"/>
      <c r="AA1001" s="73"/>
      <c r="AB1001" s="165"/>
      <c r="AC1001" s="206">
        <f t="shared" si="1632"/>
        <v>619.19999999999993</v>
      </c>
      <c r="AD1001" s="402">
        <v>60000</v>
      </c>
      <c r="AE1001" s="724">
        <v>1.0319999999999999E-2</v>
      </c>
      <c r="AF1001" s="141">
        <f t="shared" si="1633"/>
        <v>619.19999999999993</v>
      </c>
      <c r="AG1001" s="141"/>
      <c r="AH1001" s="117"/>
      <c r="AI1001" s="204"/>
      <c r="AJ1001" s="561">
        <f t="shared" si="1634"/>
        <v>619.19999999999993</v>
      </c>
      <c r="AK1001" s="727">
        <v>60000</v>
      </c>
      <c r="AL1001" s="99">
        <v>1.0919999999999999E-2</v>
      </c>
      <c r="AM1001" s="141">
        <f t="shared" si="1635"/>
        <v>655.19999999999993</v>
      </c>
      <c r="AN1001" s="99"/>
      <c r="AO1001" s="117"/>
      <c r="AP1001" s="204"/>
      <c r="AQ1001" s="455">
        <f t="shared" si="1636"/>
        <v>655.19999999999993</v>
      </c>
      <c r="AR1001" s="374">
        <v>90000</v>
      </c>
      <c r="AS1001" s="729">
        <v>8.2000000000000007E-3</v>
      </c>
      <c r="AT1001" s="141">
        <f t="shared" ref="AT1001:AT1003" si="1650">AR1001*AS1001</f>
        <v>738.00000000000011</v>
      </c>
      <c r="AU1001" s="99"/>
      <c r="AV1001" s="122"/>
      <c r="AW1001" s="143"/>
      <c r="AX1001" s="561">
        <f t="shared" si="1637"/>
        <v>738.00000000000011</v>
      </c>
      <c r="AY1001" s="374">
        <v>90000</v>
      </c>
      <c r="AZ1001" s="99">
        <v>1.1599999999999999E-2</v>
      </c>
      <c r="BA1001" s="141">
        <f t="shared" si="1638"/>
        <v>1044</v>
      </c>
      <c r="BB1001" s="141"/>
      <c r="BC1001" s="142"/>
      <c r="BD1001" s="204"/>
      <c r="BE1001" s="206">
        <f t="shared" si="1639"/>
        <v>1044</v>
      </c>
      <c r="BF1001" s="374">
        <v>90000</v>
      </c>
      <c r="BG1001" s="51">
        <v>1.23E-2</v>
      </c>
      <c r="BH1001" s="168">
        <f t="shared" si="1640"/>
        <v>1107</v>
      </c>
      <c r="BI1001" s="168">
        <f t="shared" si="1641"/>
        <v>221.4</v>
      </c>
      <c r="BJ1001" s="164"/>
      <c r="BK1001" s="165"/>
      <c r="BL1001" s="260">
        <f t="shared" si="1642"/>
        <v>885.6</v>
      </c>
      <c r="BM1001" s="374">
        <v>90000</v>
      </c>
      <c r="BN1001" s="56">
        <v>1.3100000000000001E-2</v>
      </c>
      <c r="BO1001" s="168">
        <f t="shared" si="1643"/>
        <v>1179</v>
      </c>
      <c r="BP1001" s="168"/>
      <c r="BQ1001" s="164"/>
      <c r="BR1001" s="147"/>
      <c r="BS1001" s="455">
        <f t="shared" si="1644"/>
        <v>1179</v>
      </c>
      <c r="BT1001" s="374">
        <v>9000000</v>
      </c>
      <c r="BU1001" s="345">
        <v>3.4849999999999998E-3</v>
      </c>
      <c r="BV1001" s="166">
        <f t="shared" si="1645"/>
        <v>31365</v>
      </c>
      <c r="BW1001" s="166"/>
      <c r="BX1001" s="253"/>
      <c r="BY1001" s="147"/>
      <c r="BZ1001" s="72">
        <f t="shared" si="1646"/>
        <v>31365</v>
      </c>
      <c r="CA1001" s="435">
        <v>9000000</v>
      </c>
      <c r="CB1001" s="734">
        <v>3.673E-3</v>
      </c>
      <c r="CC1001" s="168">
        <f t="shared" si="1647"/>
        <v>33057</v>
      </c>
      <c r="CD1001" s="168"/>
      <c r="CE1001" s="164">
        <v>33057</v>
      </c>
      <c r="CF1001" s="165"/>
      <c r="CG1001" s="455">
        <f t="shared" si="1648"/>
        <v>0</v>
      </c>
      <c r="CH1001" s="168"/>
      <c r="CI1001" s="168"/>
      <c r="CJ1001" s="168"/>
      <c r="CK1001" s="168"/>
      <c r="CL1001" s="164"/>
      <c r="CM1001" s="167"/>
      <c r="CN1001" s="168"/>
      <c r="CO1001" s="219"/>
      <c r="CP1001" s="220">
        <f t="shared" si="1506"/>
        <v>37105.199999999997</v>
      </c>
      <c r="CQ1001" s="737">
        <f t="shared" si="1649"/>
        <v>37105.199999999997</v>
      </c>
      <c r="CR1001" s="56"/>
      <c r="CS1001" s="228"/>
    </row>
    <row r="1002" spans="1:97" s="3" customFormat="1" ht="15" customHeight="1">
      <c r="A1002" s="59" t="s">
        <v>3648</v>
      </c>
      <c r="B1002" s="6" t="s">
        <v>2027</v>
      </c>
      <c r="C1002" s="6" t="s">
        <v>2028</v>
      </c>
      <c r="D1002" s="392" t="s">
        <v>2302</v>
      </c>
      <c r="E1002" s="43">
        <v>81</v>
      </c>
      <c r="F1002" s="55"/>
      <c r="G1002" s="51" t="s">
        <v>2029</v>
      </c>
      <c r="H1002" s="191">
        <v>7016742</v>
      </c>
      <c r="I1002" s="593">
        <v>0</v>
      </c>
      <c r="J1002" s="718">
        <v>0</v>
      </c>
      <c r="K1002" s="168">
        <f t="shared" si="1627"/>
        <v>0</v>
      </c>
      <c r="L1002" s="56"/>
      <c r="M1002" s="432"/>
      <c r="N1002" s="147"/>
      <c r="O1002" s="260">
        <f t="shared" si="1628"/>
        <v>0</v>
      </c>
      <c r="P1002" s="56"/>
      <c r="Q1002" s="56">
        <v>9.7199999999999995E-3</v>
      </c>
      <c r="R1002" s="168">
        <f t="shared" si="1629"/>
        <v>0</v>
      </c>
      <c r="S1002" s="56"/>
      <c r="T1002" s="73"/>
      <c r="U1002" s="147"/>
      <c r="V1002" s="681">
        <f t="shared" si="1630"/>
        <v>0</v>
      </c>
      <c r="W1002" s="453">
        <v>120000</v>
      </c>
      <c r="X1002" s="42">
        <v>1.0755000000000001E-3</v>
      </c>
      <c r="Y1002" s="723">
        <f t="shared" si="1631"/>
        <v>129.06</v>
      </c>
      <c r="Z1002" s="99"/>
      <c r="AA1002" s="73"/>
      <c r="AB1002" s="165"/>
      <c r="AC1002" s="206">
        <f t="shared" si="1632"/>
        <v>129.06</v>
      </c>
      <c r="AD1002" s="402">
        <v>120000</v>
      </c>
      <c r="AE1002" s="724">
        <v>1.0755000000000001E-3</v>
      </c>
      <c r="AF1002" s="141">
        <f t="shared" si="1633"/>
        <v>129.06</v>
      </c>
      <c r="AG1002" s="141"/>
      <c r="AH1002" s="117"/>
      <c r="AI1002" s="204"/>
      <c r="AJ1002" s="561">
        <f t="shared" si="1634"/>
        <v>129.06</v>
      </c>
      <c r="AK1002" s="727">
        <v>120000</v>
      </c>
      <c r="AL1002" s="99">
        <v>2.2750000000000001E-3</v>
      </c>
      <c r="AM1002" s="141">
        <f t="shared" si="1635"/>
        <v>273</v>
      </c>
      <c r="AN1002" s="560"/>
      <c r="AO1002" s="117"/>
      <c r="AP1002" s="204"/>
      <c r="AQ1002" s="455">
        <f t="shared" si="1636"/>
        <v>273</v>
      </c>
      <c r="AR1002" s="374">
        <v>150000</v>
      </c>
      <c r="AS1002" s="729">
        <v>8.2000000000000007E-3</v>
      </c>
      <c r="AT1002" s="141">
        <f t="shared" si="1650"/>
        <v>1230</v>
      </c>
      <c r="AU1002" s="99"/>
      <c r="AV1002" s="122"/>
      <c r="AW1002" s="143"/>
      <c r="AX1002" s="561">
        <f t="shared" si="1637"/>
        <v>1230</v>
      </c>
      <c r="AY1002" s="374">
        <v>150000</v>
      </c>
      <c r="AZ1002" s="99">
        <v>1.1599999999999999E-2</v>
      </c>
      <c r="BA1002" s="141">
        <f t="shared" si="1638"/>
        <v>1739.9999999999998</v>
      </c>
      <c r="BB1002" s="141"/>
      <c r="BC1002" s="142"/>
      <c r="BD1002" s="204"/>
      <c r="BE1002" s="206">
        <f t="shared" si="1639"/>
        <v>1739.9999999999998</v>
      </c>
      <c r="BF1002" s="374">
        <v>150000</v>
      </c>
      <c r="BG1002" s="51">
        <v>3.075E-3</v>
      </c>
      <c r="BH1002" s="168">
        <f t="shared" si="1640"/>
        <v>461.25</v>
      </c>
      <c r="BI1002" s="168"/>
      <c r="BJ1002" s="164"/>
      <c r="BK1002" s="165"/>
      <c r="BL1002" s="166">
        <f t="shared" si="1642"/>
        <v>461.25</v>
      </c>
      <c r="BM1002" s="374">
        <v>150000</v>
      </c>
      <c r="BN1002" s="56">
        <v>1.3100000000000001E-2</v>
      </c>
      <c r="BO1002" s="168">
        <f t="shared" si="1643"/>
        <v>1965</v>
      </c>
      <c r="BP1002" s="168"/>
      <c r="BQ1002" s="164"/>
      <c r="BR1002" s="147"/>
      <c r="BS1002" s="455">
        <f t="shared" si="1644"/>
        <v>1965</v>
      </c>
      <c r="BT1002" s="374">
        <v>1500000</v>
      </c>
      <c r="BU1002" s="51">
        <v>1.3899999999999999E-2</v>
      </c>
      <c r="BV1002" s="166">
        <f t="shared" si="1645"/>
        <v>20850</v>
      </c>
      <c r="BW1002" s="166">
        <f>BV1002*20%</f>
        <v>4170</v>
      </c>
      <c r="BX1002" s="253"/>
      <c r="BY1002" s="147"/>
      <c r="BZ1002" s="455">
        <f t="shared" si="1646"/>
        <v>16680</v>
      </c>
      <c r="CA1002" s="435">
        <v>1500000</v>
      </c>
      <c r="CB1002" s="734">
        <v>1.47E-2</v>
      </c>
      <c r="CC1002" s="168">
        <f t="shared" si="1647"/>
        <v>22050</v>
      </c>
      <c r="CD1002" s="168">
        <f t="shared" ref="CD1002:CD1003" si="1651">CC1002*20%</f>
        <v>4410</v>
      </c>
      <c r="CE1002" s="164">
        <v>17640</v>
      </c>
      <c r="CF1002" s="165"/>
      <c r="CG1002" s="455">
        <f t="shared" si="1648"/>
        <v>0</v>
      </c>
      <c r="CH1002" s="168"/>
      <c r="CI1002" s="168"/>
      <c r="CJ1002" s="168"/>
      <c r="CK1002" s="168"/>
      <c r="CL1002" s="164"/>
      <c r="CM1002" s="167"/>
      <c r="CN1002" s="168"/>
      <c r="CO1002" s="219"/>
      <c r="CP1002" s="220">
        <f t="shared" si="1506"/>
        <v>22607.37</v>
      </c>
      <c r="CQ1002" s="737">
        <f t="shared" si="1649"/>
        <v>22607.37</v>
      </c>
      <c r="CR1002" s="56"/>
      <c r="CS1002" s="228"/>
    </row>
    <row r="1003" spans="1:97" s="3" customFormat="1" ht="15" customHeight="1">
      <c r="A1003" s="59" t="s">
        <v>3649</v>
      </c>
      <c r="B1003" s="6" t="s">
        <v>2027</v>
      </c>
      <c r="C1003" s="6" t="s">
        <v>2028</v>
      </c>
      <c r="D1003" s="392" t="s">
        <v>2302</v>
      </c>
      <c r="E1003" s="43">
        <v>314</v>
      </c>
      <c r="F1003" s="55"/>
      <c r="G1003" s="51" t="s">
        <v>2029</v>
      </c>
      <c r="H1003" s="191">
        <v>7016966</v>
      </c>
      <c r="I1003" s="593">
        <v>0</v>
      </c>
      <c r="J1003" s="718">
        <v>0</v>
      </c>
      <c r="K1003" s="168">
        <f t="shared" si="1627"/>
        <v>0</v>
      </c>
      <c r="L1003" s="56"/>
      <c r="M1003" s="432"/>
      <c r="N1003" s="147"/>
      <c r="O1003" s="260">
        <f t="shared" si="1628"/>
        <v>0</v>
      </c>
      <c r="P1003" s="56"/>
      <c r="Q1003" s="56">
        <v>9.7199999999999995E-3</v>
      </c>
      <c r="R1003" s="168">
        <f t="shared" si="1629"/>
        <v>0</v>
      </c>
      <c r="S1003" s="56"/>
      <c r="T1003" s="73"/>
      <c r="U1003" s="147"/>
      <c r="V1003" s="681">
        <f t="shared" si="1630"/>
        <v>0</v>
      </c>
      <c r="W1003" s="453">
        <v>5139000</v>
      </c>
      <c r="X1003" s="42">
        <v>1.0755000000000001E-3</v>
      </c>
      <c r="Y1003" s="723">
        <f t="shared" si="1631"/>
        <v>5526.9945000000007</v>
      </c>
      <c r="Z1003" s="99"/>
      <c r="AA1003" s="73"/>
      <c r="AB1003" s="165"/>
      <c r="AC1003" s="206">
        <f t="shared" si="1632"/>
        <v>5526.9945000000007</v>
      </c>
      <c r="AD1003" s="453">
        <v>5139000</v>
      </c>
      <c r="AE1003" s="724">
        <v>1.0755000000000001E-3</v>
      </c>
      <c r="AF1003" s="141">
        <f t="shared" si="1633"/>
        <v>5526.9945000000007</v>
      </c>
      <c r="AG1003" s="141"/>
      <c r="AH1003" s="117"/>
      <c r="AI1003" s="204"/>
      <c r="AJ1003" s="561">
        <f t="shared" si="1634"/>
        <v>5526.9945000000007</v>
      </c>
      <c r="AK1003" s="144">
        <v>5139000</v>
      </c>
      <c r="AL1003" s="99">
        <v>2.2750000000000001E-3</v>
      </c>
      <c r="AM1003" s="141">
        <f t="shared" si="1635"/>
        <v>11691.225</v>
      </c>
      <c r="AN1003" s="99"/>
      <c r="AO1003" s="117"/>
      <c r="AP1003" s="204"/>
      <c r="AQ1003" s="455">
        <f t="shared" si="1636"/>
        <v>11691.225</v>
      </c>
      <c r="AR1003" s="374">
        <v>6420000</v>
      </c>
      <c r="AS1003" s="729">
        <v>8.2000000000000007E-3</v>
      </c>
      <c r="AT1003" s="141">
        <f t="shared" si="1650"/>
        <v>52644.000000000007</v>
      </c>
      <c r="AU1003" s="99"/>
      <c r="AV1003" s="122"/>
      <c r="AW1003" s="143"/>
      <c r="AX1003" s="561">
        <f t="shared" si="1637"/>
        <v>52644.000000000007</v>
      </c>
      <c r="AY1003" s="374">
        <v>6420000</v>
      </c>
      <c r="AZ1003" s="99">
        <v>1.1599999999999999E-2</v>
      </c>
      <c r="BA1003" s="141">
        <f t="shared" si="1638"/>
        <v>74472</v>
      </c>
      <c r="BB1003" s="141"/>
      <c r="BC1003" s="142"/>
      <c r="BD1003" s="204"/>
      <c r="BE1003" s="206">
        <f t="shared" si="1639"/>
        <v>74472</v>
      </c>
      <c r="BF1003" s="374">
        <v>6420000</v>
      </c>
      <c r="BG1003" s="51">
        <v>3.075E-3</v>
      </c>
      <c r="BH1003" s="168">
        <f t="shared" si="1640"/>
        <v>19741.5</v>
      </c>
      <c r="BI1003" s="168"/>
      <c r="BJ1003" s="164"/>
      <c r="BK1003" s="165"/>
      <c r="BL1003" s="166">
        <f t="shared" si="1642"/>
        <v>19741.5</v>
      </c>
      <c r="BM1003" s="374">
        <v>6420000</v>
      </c>
      <c r="BN1003" s="56">
        <v>1.3100000000000001E-2</v>
      </c>
      <c r="BO1003" s="168">
        <f t="shared" si="1643"/>
        <v>84102</v>
      </c>
      <c r="BP1003" s="168"/>
      <c r="BQ1003" s="164"/>
      <c r="BR1003" s="147"/>
      <c r="BS1003" s="455">
        <f t="shared" si="1644"/>
        <v>84102</v>
      </c>
      <c r="BT1003" s="374">
        <v>6420000</v>
      </c>
      <c r="BU1003" s="345">
        <v>3.4849999999999998E-3</v>
      </c>
      <c r="BV1003" s="166">
        <f t="shared" si="1645"/>
        <v>22373.699999999997</v>
      </c>
      <c r="BW1003" s="166"/>
      <c r="BX1003" s="253"/>
      <c r="BY1003" s="147"/>
      <c r="BZ1003" s="168">
        <f t="shared" si="1646"/>
        <v>22373.699999999997</v>
      </c>
      <c r="CA1003" s="374">
        <v>1500000</v>
      </c>
      <c r="CB1003" s="734">
        <v>1.47E-2</v>
      </c>
      <c r="CC1003" s="168">
        <f t="shared" si="1647"/>
        <v>22050</v>
      </c>
      <c r="CD1003" s="168">
        <f t="shared" si="1651"/>
        <v>4410</v>
      </c>
      <c r="CE1003" s="164">
        <v>0</v>
      </c>
      <c r="CF1003" s="165"/>
      <c r="CG1003" s="168">
        <f t="shared" si="1648"/>
        <v>17640</v>
      </c>
      <c r="CH1003" s="168"/>
      <c r="CI1003" s="168"/>
      <c r="CJ1003" s="168"/>
      <c r="CK1003" s="168"/>
      <c r="CL1003" s="164"/>
      <c r="CM1003" s="167"/>
      <c r="CN1003" s="168"/>
      <c r="CO1003" s="219"/>
      <c r="CP1003" s="220">
        <f t="shared" si="1506"/>
        <v>293718.41399999999</v>
      </c>
      <c r="CQ1003" s="737">
        <f t="shared" si="1649"/>
        <v>293718.41399999999</v>
      </c>
      <c r="CR1003" s="56"/>
      <c r="CS1003" s="228"/>
    </row>
    <row r="1004" spans="1:97" s="3" customFormat="1" ht="15" customHeight="1">
      <c r="A1004" s="59" t="s">
        <v>2364</v>
      </c>
      <c r="B1004" s="6" t="s">
        <v>2365</v>
      </c>
      <c r="C1004" s="6" t="s">
        <v>2028</v>
      </c>
      <c r="D1004" s="392" t="s">
        <v>2302</v>
      </c>
      <c r="E1004" s="43">
        <v>420</v>
      </c>
      <c r="F1004" s="55"/>
      <c r="G1004" s="268" t="s">
        <v>455</v>
      </c>
      <c r="H1004" s="191"/>
      <c r="I1004" s="593"/>
      <c r="J1004" s="718"/>
      <c r="K1004" s="168"/>
      <c r="L1004" s="56"/>
      <c r="M1004" s="432"/>
      <c r="N1004" s="147"/>
      <c r="O1004" s="260"/>
      <c r="P1004" s="56"/>
      <c r="Q1004" s="56"/>
      <c r="R1004" s="168"/>
      <c r="S1004" s="56"/>
      <c r="T1004" s="73"/>
      <c r="U1004" s="147"/>
      <c r="V1004" s="681"/>
      <c r="W1004" s="453"/>
      <c r="X1004" s="42"/>
      <c r="Y1004" s="723"/>
      <c r="Z1004" s="99"/>
      <c r="AA1004" s="73"/>
      <c r="AB1004" s="165"/>
      <c r="AC1004" s="206"/>
      <c r="AD1004" s="453"/>
      <c r="AE1004" s="724"/>
      <c r="AF1004" s="141"/>
      <c r="AG1004" s="141"/>
      <c r="AH1004" s="117"/>
      <c r="AI1004" s="204"/>
      <c r="AJ1004" s="561"/>
      <c r="AK1004" s="144"/>
      <c r="AL1004" s="99"/>
      <c r="AM1004" s="141"/>
      <c r="AN1004" s="99"/>
      <c r="AO1004" s="117"/>
      <c r="AP1004" s="204"/>
      <c r="AQ1004" s="455"/>
      <c r="AR1004" s="374"/>
      <c r="AS1004" s="729"/>
      <c r="AT1004" s="141"/>
      <c r="AU1004" s="99"/>
      <c r="AV1004" s="122"/>
      <c r="AW1004" s="143"/>
      <c r="AX1004" s="561"/>
      <c r="AY1004" s="374"/>
      <c r="AZ1004" s="99"/>
      <c r="BA1004" s="141"/>
      <c r="BB1004" s="141"/>
      <c r="BC1004" s="142"/>
      <c r="BD1004" s="204"/>
      <c r="BE1004" s="206"/>
      <c r="BF1004" s="374"/>
      <c r="BG1004" s="51"/>
      <c r="BH1004" s="168"/>
      <c r="BI1004" s="168"/>
      <c r="BJ1004" s="164"/>
      <c r="BK1004" s="165"/>
      <c r="BL1004" s="166"/>
      <c r="BM1004" s="374"/>
      <c r="BN1004" s="345"/>
      <c r="BO1004" s="168"/>
      <c r="BP1004" s="168"/>
      <c r="BQ1004" s="164"/>
      <c r="BR1004" s="147"/>
      <c r="BS1004" s="168"/>
      <c r="BT1004" s="374"/>
      <c r="BU1004" s="345"/>
      <c r="BV1004" s="166"/>
      <c r="BW1004" s="166"/>
      <c r="BX1004" s="253"/>
      <c r="BY1004" s="147"/>
      <c r="BZ1004" s="168"/>
      <c r="CA1004" s="374"/>
      <c r="CB1004" s="734"/>
      <c r="CC1004" s="168"/>
      <c r="CD1004" s="168"/>
      <c r="CE1004" s="164"/>
      <c r="CF1004" s="165"/>
      <c r="CG1004" s="168"/>
      <c r="CH1004" s="168"/>
      <c r="CI1004" s="168"/>
      <c r="CJ1004" s="168"/>
      <c r="CK1004" s="168"/>
      <c r="CL1004" s="164"/>
      <c r="CM1004" s="167"/>
      <c r="CN1004" s="168"/>
      <c r="CO1004" s="219"/>
      <c r="CP1004" s="220">
        <f t="shared" si="1506"/>
        <v>0</v>
      </c>
      <c r="CQ1004" s="737"/>
      <c r="CR1004" s="56"/>
      <c r="CS1004" s="227" t="s">
        <v>42</v>
      </c>
    </row>
    <row r="1005" spans="1:97" s="3" customFormat="1" ht="15" customHeight="1">
      <c r="A1005" s="59" t="s">
        <v>2366</v>
      </c>
      <c r="B1005" s="6" t="s">
        <v>71</v>
      </c>
      <c r="C1005" s="6" t="s">
        <v>2028</v>
      </c>
      <c r="D1005" s="392" t="s">
        <v>2302</v>
      </c>
      <c r="E1005" s="43">
        <v>493</v>
      </c>
      <c r="F1005" s="55"/>
      <c r="G1005" s="268" t="s">
        <v>455</v>
      </c>
      <c r="H1005" s="191"/>
      <c r="I1005" s="593"/>
      <c r="J1005" s="718"/>
      <c r="K1005" s="168"/>
      <c r="L1005" s="56"/>
      <c r="M1005" s="432"/>
      <c r="N1005" s="147"/>
      <c r="O1005" s="260"/>
      <c r="P1005" s="56"/>
      <c r="Q1005" s="56"/>
      <c r="R1005" s="168"/>
      <c r="S1005" s="56"/>
      <c r="T1005" s="73"/>
      <c r="U1005" s="147"/>
      <c r="V1005" s="681"/>
      <c r="W1005" s="453"/>
      <c r="X1005" s="42"/>
      <c r="Y1005" s="723"/>
      <c r="Z1005" s="99"/>
      <c r="AA1005" s="73"/>
      <c r="AB1005" s="165"/>
      <c r="AC1005" s="206"/>
      <c r="AD1005" s="453"/>
      <c r="AE1005" s="724"/>
      <c r="AF1005" s="141"/>
      <c r="AG1005" s="141"/>
      <c r="AH1005" s="117"/>
      <c r="AI1005" s="204"/>
      <c r="AJ1005" s="561"/>
      <c r="AK1005" s="144"/>
      <c r="AL1005" s="99"/>
      <c r="AM1005" s="141"/>
      <c r="AN1005" s="99"/>
      <c r="AO1005" s="117"/>
      <c r="AP1005" s="204"/>
      <c r="AQ1005" s="455"/>
      <c r="AR1005" s="374"/>
      <c r="AS1005" s="729"/>
      <c r="AT1005" s="141"/>
      <c r="AU1005" s="99"/>
      <c r="AV1005" s="122"/>
      <c r="AW1005" s="143"/>
      <c r="AX1005" s="561"/>
      <c r="AY1005" s="374"/>
      <c r="AZ1005" s="99"/>
      <c r="BA1005" s="141"/>
      <c r="BB1005" s="141"/>
      <c r="BC1005" s="142"/>
      <c r="BD1005" s="204"/>
      <c r="BE1005" s="206"/>
      <c r="BF1005" s="374"/>
      <c r="BG1005" s="51"/>
      <c r="BH1005" s="168"/>
      <c r="BI1005" s="168"/>
      <c r="BJ1005" s="164"/>
      <c r="BK1005" s="165"/>
      <c r="BL1005" s="166"/>
      <c r="BM1005" s="374"/>
      <c r="BN1005" s="345"/>
      <c r="BO1005" s="168"/>
      <c r="BP1005" s="168"/>
      <c r="BQ1005" s="164"/>
      <c r="BR1005" s="147"/>
      <c r="BS1005" s="168"/>
      <c r="BT1005" s="374"/>
      <c r="BU1005" s="345"/>
      <c r="BV1005" s="166"/>
      <c r="BW1005" s="166"/>
      <c r="BX1005" s="253"/>
      <c r="BY1005" s="147"/>
      <c r="BZ1005" s="168"/>
      <c r="CA1005" s="374"/>
      <c r="CB1005" s="734"/>
      <c r="CC1005" s="168"/>
      <c r="CD1005" s="168"/>
      <c r="CE1005" s="164"/>
      <c r="CF1005" s="165"/>
      <c r="CG1005" s="168"/>
      <c r="CH1005" s="168"/>
      <c r="CI1005" s="168"/>
      <c r="CJ1005" s="168"/>
      <c r="CK1005" s="168"/>
      <c r="CL1005" s="164"/>
      <c r="CM1005" s="167"/>
      <c r="CN1005" s="168"/>
      <c r="CO1005" s="219"/>
      <c r="CP1005" s="220">
        <f t="shared" si="1506"/>
        <v>0</v>
      </c>
      <c r="CQ1005" s="737"/>
      <c r="CR1005" s="56"/>
      <c r="CS1005" s="227" t="s">
        <v>42</v>
      </c>
    </row>
    <row r="1006" spans="1:97" s="2" customFormat="1" ht="15" customHeight="1">
      <c r="A1006" s="41" t="s">
        <v>2367</v>
      </c>
      <c r="B1006" s="551" t="s">
        <v>2368</v>
      </c>
      <c r="C1006" s="47" t="s">
        <v>2369</v>
      </c>
      <c r="D1006" s="41" t="s">
        <v>2370</v>
      </c>
      <c r="E1006" s="234">
        <v>390</v>
      </c>
      <c r="F1006" s="234"/>
      <c r="G1006" s="717" t="s">
        <v>2371</v>
      </c>
      <c r="H1006" s="191"/>
      <c r="I1006" s="382">
        <v>65000</v>
      </c>
      <c r="J1006" s="241"/>
      <c r="K1006" s="357"/>
      <c r="L1006" s="6"/>
      <c r="M1006" s="117"/>
      <c r="N1006" s="77"/>
      <c r="O1006" s="6"/>
      <c r="P1006" s="382">
        <v>65000</v>
      </c>
      <c r="Q1006" s="6">
        <v>9.6200000000000001E-3</v>
      </c>
      <c r="R1006" s="357">
        <f t="shared" ref="R1006:R1044" si="1652">P1006*Q1006</f>
        <v>625.29999999999995</v>
      </c>
      <c r="S1006" s="6">
        <f t="shared" ref="S1006:S1044" si="1653">R1006*30%</f>
        <v>187.58999999999997</v>
      </c>
      <c r="T1006" s="117"/>
      <c r="U1006" s="77"/>
      <c r="V1006" s="241">
        <f t="shared" ref="V1006:V1044" si="1654">R1006-S1006-T1006</f>
        <v>437.71</v>
      </c>
      <c r="W1006" s="382">
        <v>65000</v>
      </c>
      <c r="X1006" s="364">
        <v>9.5999999999999992E-3</v>
      </c>
      <c r="Y1006" s="725">
        <f t="shared" ref="Y1006:Y1044" si="1655">W1006*X1006</f>
        <v>624</v>
      </c>
      <c r="Z1006" s="118">
        <f t="shared" ref="Z1006:Z1044" si="1656">Y1006*30%</f>
        <v>187.2</v>
      </c>
      <c r="AA1006" s="120"/>
      <c r="AB1006" s="726"/>
      <c r="AC1006" s="118">
        <f t="shared" ref="AC1006:AC1044" si="1657">Y1006-Z1006-AA1006</f>
        <v>436.8</v>
      </c>
      <c r="AD1006" s="382">
        <v>65000</v>
      </c>
      <c r="AE1006" s="101">
        <v>1.0800000000000001E-2</v>
      </c>
      <c r="AF1006" s="102">
        <f t="shared" ref="AF1006:AF1044" si="1658">AD1006*AE1006</f>
        <v>702</v>
      </c>
      <c r="AG1006" s="102">
        <f t="shared" ref="AG1006:AG1044" si="1659">AF1006*30%</f>
        <v>210.6</v>
      </c>
      <c r="AH1006" s="117"/>
      <c r="AI1006" s="100"/>
      <c r="AJ1006" s="102">
        <f t="shared" ref="AJ1006:AJ1044" si="1660">AF1006-AG1006-AH1006</f>
        <v>491.4</v>
      </c>
      <c r="AK1006" s="382">
        <v>65000</v>
      </c>
      <c r="AL1006" s="728">
        <v>5.7953340000000001E-3</v>
      </c>
      <c r="AM1006" s="102">
        <f t="shared" ref="AM1006:AM1044" si="1661">AK1006*AL1006</f>
        <v>376.69671</v>
      </c>
      <c r="AN1006" s="102">
        <f t="shared" ref="AN1006:AN1044" si="1662">AM1006*30%</f>
        <v>113.009013</v>
      </c>
      <c r="AO1006" s="117"/>
      <c r="AP1006" s="100"/>
      <c r="AQ1006" s="102">
        <f t="shared" ref="AQ1006:AQ1044" si="1663">AM1006-AN1006-AO1006</f>
        <v>263.68769700000001</v>
      </c>
      <c r="AR1006" s="382">
        <v>65000</v>
      </c>
      <c r="AS1006" s="99">
        <v>6.2009999999999999E-3</v>
      </c>
      <c r="AT1006" s="102">
        <f t="shared" ref="AT1006:AT1044" si="1664">AR1006*AS1006</f>
        <v>403.065</v>
      </c>
      <c r="AU1006" s="102">
        <f t="shared" ref="AU1006:AU1044" si="1665">AT1006*30%</f>
        <v>120.9195</v>
      </c>
      <c r="AV1006" s="122"/>
      <c r="AW1006" s="100"/>
      <c r="AX1006" s="102">
        <f t="shared" ref="AX1006:AX1044" si="1666">AT1006-AU1006-AV1006</f>
        <v>282.14549999999997</v>
      </c>
      <c r="AY1006" s="151">
        <v>107000</v>
      </c>
      <c r="AZ1006" s="61">
        <v>6.2009999999999999E-3</v>
      </c>
      <c r="BA1006" s="666">
        <f t="shared" ref="BA1006:BA1044" si="1667">AY1006*AZ1006</f>
        <v>663.50699999999995</v>
      </c>
      <c r="BB1006" s="666">
        <f t="shared" ref="BB1006:BB1044" si="1668">BA1006*30%</f>
        <v>199.05209999999997</v>
      </c>
      <c r="BC1006" s="142"/>
      <c r="BD1006" s="100"/>
      <c r="BE1006" s="666">
        <f t="shared" ref="BE1006:BE1044" si="1669">BA1006-BB1006-BC1006</f>
        <v>464.45489999999995</v>
      </c>
      <c r="BF1006" s="151">
        <v>107000</v>
      </c>
      <c r="BG1006" s="6">
        <v>6.5730600000000004E-3</v>
      </c>
      <c r="BH1006" s="357">
        <f t="shared" ref="BH1006:BH1044" si="1670">BF1006*BG1006</f>
        <v>703.31742000000008</v>
      </c>
      <c r="BI1006" s="357">
        <f t="shared" ref="BI1006:BI1044" si="1671">BH1006*30%</f>
        <v>210.99522600000003</v>
      </c>
      <c r="BJ1006" s="485"/>
      <c r="BK1006" s="731"/>
      <c r="BL1006" s="666">
        <f t="shared" ref="BL1006:BL1044" si="1672">BH1006-BI1006-BJ1006</f>
        <v>492.32219400000008</v>
      </c>
      <c r="BM1006" s="151">
        <v>107000</v>
      </c>
      <c r="BN1006" s="732">
        <v>7.0332119999999996E-3</v>
      </c>
      <c r="BO1006" s="357">
        <f t="shared" ref="BO1006:BO1044" si="1673">BM1006*BN1006</f>
        <v>752.55368399999998</v>
      </c>
      <c r="BP1006" s="357">
        <f t="shared" ref="BP1006:BP1044" si="1674">BO1006*30%</f>
        <v>225.7661052</v>
      </c>
      <c r="BQ1006" s="485"/>
      <c r="BR1006" s="733"/>
      <c r="BS1006" s="357">
        <f t="shared" ref="BS1006:BS1044" si="1675">BO1006-BP1006-BQ1006</f>
        <v>526.78757880000001</v>
      </c>
      <c r="BT1006" s="151">
        <v>107000</v>
      </c>
      <c r="BU1006" s="6">
        <v>7.483337568E-3</v>
      </c>
      <c r="BV1006" s="357">
        <f t="shared" ref="BV1006:BV1044" si="1676">BT1006*BU1006</f>
        <v>800.717119776</v>
      </c>
      <c r="BW1006" s="357">
        <f t="shared" ref="BW1006:BW1044" si="1677">BV1006*30%</f>
        <v>240.2151359328</v>
      </c>
      <c r="BX1006" s="253"/>
      <c r="BY1006" s="77"/>
      <c r="BZ1006" s="357">
        <f t="shared" ref="BZ1006:BZ1044" si="1678">BV1006-BW1006-BX1006</f>
        <v>560.50198384320004</v>
      </c>
      <c r="CA1006" s="151">
        <v>107000</v>
      </c>
      <c r="CB1006" s="732">
        <v>9.5181599999999995E-3</v>
      </c>
      <c r="CC1006" s="666">
        <f t="shared" ref="CC1006:CC1044" si="1679">CA1006*CB1006</f>
        <v>1018.4431199999999</v>
      </c>
      <c r="CD1006" s="603">
        <f t="shared" ref="CD1006:CD1011" si="1680">CC1006*100%</f>
        <v>1018.4431199999999</v>
      </c>
      <c r="CE1006" s="485"/>
      <c r="CF1006" s="668"/>
      <c r="CG1006" s="666">
        <f t="shared" ref="CG1006:CG1044" si="1681">CC1006-CD1006-CE1006</f>
        <v>0</v>
      </c>
      <c r="CH1006" s="72"/>
      <c r="CI1006" s="72"/>
      <c r="CJ1006" s="72"/>
      <c r="CK1006" s="72"/>
      <c r="CL1006" s="164"/>
      <c r="CM1006" s="167"/>
      <c r="CN1006" s="72"/>
      <c r="CO1006" s="219"/>
      <c r="CP1006" s="220">
        <f>O1006+V1006+AC1006+AJ1006+AQ1006+AX1006+BE1006+BL1006+BS1006+BZ1006+CG1006+CN1006</f>
        <v>3955.8098536431999</v>
      </c>
      <c r="CQ1006" s="357"/>
      <c r="CR1006" s="6"/>
      <c r="CS1006" s="227" t="s">
        <v>42</v>
      </c>
    </row>
    <row r="1007" spans="1:97" s="3" customFormat="1" ht="15.75" customHeight="1">
      <c r="A1007" s="41" t="s">
        <v>2372</v>
      </c>
      <c r="B1007" s="551" t="s">
        <v>2373</v>
      </c>
      <c r="C1007" s="61" t="s">
        <v>2369</v>
      </c>
      <c r="D1007" s="41" t="s">
        <v>2370</v>
      </c>
      <c r="E1007" s="43">
        <v>555</v>
      </c>
      <c r="F1007" s="6"/>
      <c r="G1007" s="51" t="s">
        <v>45</v>
      </c>
      <c r="H1007" s="191">
        <v>10003010</v>
      </c>
      <c r="I1007" s="461">
        <v>294000</v>
      </c>
      <c r="J1007" s="243"/>
      <c r="K1007" s="357"/>
      <c r="L1007" s="56"/>
      <c r="M1007" s="73">
        <v>2522.08</v>
      </c>
      <c r="N1007" s="77"/>
      <c r="O1007" s="56"/>
      <c r="P1007" s="461">
        <v>294000</v>
      </c>
      <c r="Q1007" s="6">
        <v>9.6200000000000001E-3</v>
      </c>
      <c r="R1007" s="357">
        <f t="shared" si="1652"/>
        <v>2828.28</v>
      </c>
      <c r="S1007" s="357">
        <f t="shared" si="1653"/>
        <v>848.48400000000004</v>
      </c>
      <c r="T1007" s="73">
        <v>1979.8</v>
      </c>
      <c r="U1007" s="77"/>
      <c r="V1007" s="241">
        <f t="shared" si="1654"/>
        <v>-3.9999999996780389E-3</v>
      </c>
      <c r="W1007" s="461">
        <v>294000</v>
      </c>
      <c r="X1007" s="364">
        <v>9.5999999999999992E-3</v>
      </c>
      <c r="Y1007" s="725">
        <f t="shared" si="1655"/>
        <v>2822.3999999999996</v>
      </c>
      <c r="Z1007" s="118">
        <f t="shared" si="1656"/>
        <v>846.71999999999991</v>
      </c>
      <c r="AA1007" s="73">
        <v>1975.68</v>
      </c>
      <c r="AB1007" s="77"/>
      <c r="AC1007" s="118">
        <f t="shared" si="1657"/>
        <v>0</v>
      </c>
      <c r="AD1007" s="461">
        <v>294000</v>
      </c>
      <c r="AE1007" s="101">
        <v>1.0800000000000001E-2</v>
      </c>
      <c r="AF1007" s="102">
        <f t="shared" si="1658"/>
        <v>3175.2000000000003</v>
      </c>
      <c r="AG1007" s="102">
        <f t="shared" si="1659"/>
        <v>952.56000000000006</v>
      </c>
      <c r="AH1007" s="117">
        <v>2222.64</v>
      </c>
      <c r="AI1007" s="77"/>
      <c r="AJ1007" s="102">
        <f t="shared" si="1660"/>
        <v>0</v>
      </c>
      <c r="AK1007" s="461">
        <v>294000</v>
      </c>
      <c r="AL1007" s="728">
        <v>1.1590668E-2</v>
      </c>
      <c r="AM1007" s="102">
        <f t="shared" si="1661"/>
        <v>3407.6563919999999</v>
      </c>
      <c r="AN1007" s="102">
        <f t="shared" si="1662"/>
        <v>1022.2969175999999</v>
      </c>
      <c r="AO1007" s="117">
        <v>2385.36</v>
      </c>
      <c r="AP1007" s="77"/>
      <c r="AQ1007" s="102">
        <f t="shared" si="1663"/>
        <v>-5.2559999994628015E-4</v>
      </c>
      <c r="AR1007" s="461">
        <v>294000</v>
      </c>
      <c r="AS1007" s="99">
        <v>7.476E-3</v>
      </c>
      <c r="AT1007" s="102">
        <f t="shared" si="1664"/>
        <v>2197.944</v>
      </c>
      <c r="AU1007" s="102">
        <f t="shared" si="1665"/>
        <v>659.38319999999999</v>
      </c>
      <c r="AV1007" s="122"/>
      <c r="AW1007" s="77"/>
      <c r="AX1007" s="102">
        <f t="shared" si="1666"/>
        <v>1538.5608</v>
      </c>
      <c r="AY1007" s="152">
        <v>4158000</v>
      </c>
      <c r="AZ1007" s="61">
        <v>7.476E-3</v>
      </c>
      <c r="BA1007" s="666">
        <f t="shared" si="1667"/>
        <v>31085.207999999999</v>
      </c>
      <c r="BB1007" s="666">
        <f t="shared" si="1668"/>
        <v>9325.5623999999989</v>
      </c>
      <c r="BC1007" s="142">
        <v>23298.21</v>
      </c>
      <c r="BD1007" s="147"/>
      <c r="BE1007" s="666">
        <f t="shared" si="1669"/>
        <v>-1538.5643999999993</v>
      </c>
      <c r="BF1007" s="152">
        <v>4158000</v>
      </c>
      <c r="BG1007" s="56">
        <v>7.9245600000000006E-3</v>
      </c>
      <c r="BH1007" s="357">
        <f t="shared" si="1670"/>
        <v>32950.320480000002</v>
      </c>
      <c r="BI1007" s="357">
        <f t="shared" si="1671"/>
        <v>9885.096144000001</v>
      </c>
      <c r="BJ1007" s="164"/>
      <c r="BK1007" s="165"/>
      <c r="BL1007" s="666">
        <f t="shared" si="1672"/>
        <v>23065.224335999999</v>
      </c>
      <c r="BM1007" s="152">
        <v>4158000</v>
      </c>
      <c r="BN1007" s="56">
        <v>8.4792789999999993E-3</v>
      </c>
      <c r="BO1007" s="357">
        <f t="shared" si="1673"/>
        <v>35256.842081999996</v>
      </c>
      <c r="BP1007" s="357">
        <f t="shared" si="1674"/>
        <v>10577.052624599999</v>
      </c>
      <c r="BQ1007" s="164"/>
      <c r="BR1007" s="77"/>
      <c r="BS1007" s="357">
        <f t="shared" si="1675"/>
        <v>24679.789457399995</v>
      </c>
      <c r="BT1007" s="152">
        <v>4158000</v>
      </c>
      <c r="BU1007" s="6">
        <v>9.0219528559999998E-3</v>
      </c>
      <c r="BV1007" s="357">
        <f t="shared" si="1676"/>
        <v>37513.279975247999</v>
      </c>
      <c r="BW1007" s="357">
        <f t="shared" si="1677"/>
        <v>11253.9839925744</v>
      </c>
      <c r="BX1007" s="253"/>
      <c r="BY1007" s="147"/>
      <c r="BZ1007" s="357">
        <f t="shared" si="1678"/>
        <v>26259.295982673597</v>
      </c>
      <c r="CA1007" s="152">
        <v>4158000</v>
      </c>
      <c r="CB1007" s="732">
        <v>9.5181599999999995E-3</v>
      </c>
      <c r="CC1007" s="666">
        <f t="shared" si="1679"/>
        <v>39576.509279999998</v>
      </c>
      <c r="CD1007" s="752">
        <f t="shared" ref="CD1007:CD1009" si="1682">CC1007*30%</f>
        <v>11872.952783999999</v>
      </c>
      <c r="CE1007" s="164">
        <v>27703.556496000001</v>
      </c>
      <c r="CF1007" s="165"/>
      <c r="CG1007" s="666">
        <f t="shared" si="1681"/>
        <v>0</v>
      </c>
      <c r="CH1007" s="72"/>
      <c r="CI1007" s="72"/>
      <c r="CJ1007" s="72"/>
      <c r="CK1007" s="72"/>
      <c r="CL1007" s="164"/>
      <c r="CM1007" s="167"/>
      <c r="CN1007" s="72"/>
      <c r="CO1007" s="219"/>
      <c r="CP1007" s="220">
        <f>O1007+V1007+AC1007+AJ1007+AQ1007+AX1007+BE1007+BL1007+BS1007+BZ1007+CG1007+CN1007</f>
        <v>74004.301650473586</v>
      </c>
      <c r="CQ1007" s="458"/>
      <c r="CR1007" s="56"/>
    </row>
    <row r="1008" spans="1:97" s="3" customFormat="1" ht="15" customHeight="1">
      <c r="A1008" s="41" t="s">
        <v>2374</v>
      </c>
      <c r="B1008" s="551" t="s">
        <v>2375</v>
      </c>
      <c r="C1008" s="47" t="s">
        <v>2369</v>
      </c>
      <c r="D1008" s="41" t="s">
        <v>2370</v>
      </c>
      <c r="E1008" s="234">
        <v>626</v>
      </c>
      <c r="F1008" s="234"/>
      <c r="G1008" s="51" t="s">
        <v>45</v>
      </c>
      <c r="H1008" s="191">
        <v>10003054</v>
      </c>
      <c r="I1008" s="382">
        <v>42000</v>
      </c>
      <c r="J1008" s="42"/>
      <c r="K1008" s="357"/>
      <c r="L1008" s="56"/>
      <c r="M1008" s="73">
        <v>184.8</v>
      </c>
      <c r="N1008" s="77"/>
      <c r="O1008" s="56"/>
      <c r="P1008" s="382">
        <v>42000</v>
      </c>
      <c r="Q1008" s="6">
        <v>9.6200000000000001E-3</v>
      </c>
      <c r="R1008" s="357">
        <f t="shared" si="1652"/>
        <v>404.04</v>
      </c>
      <c r="S1008" s="357">
        <f t="shared" si="1653"/>
        <v>121.212</v>
      </c>
      <c r="T1008" s="73"/>
      <c r="U1008" s="77"/>
      <c r="V1008" s="241">
        <f t="shared" si="1654"/>
        <v>282.82800000000003</v>
      </c>
      <c r="W1008" s="382">
        <v>42000</v>
      </c>
      <c r="X1008" s="364">
        <v>9.5999999999999992E-3</v>
      </c>
      <c r="Y1008" s="725">
        <f t="shared" si="1655"/>
        <v>403.2</v>
      </c>
      <c r="Z1008" s="118">
        <f t="shared" si="1656"/>
        <v>120.96</v>
      </c>
      <c r="AA1008" s="73"/>
      <c r="AB1008" s="100"/>
      <c r="AC1008" s="118">
        <f t="shared" si="1657"/>
        <v>282.24</v>
      </c>
      <c r="AD1008" s="382">
        <v>42000</v>
      </c>
      <c r="AE1008" s="101">
        <v>1.0800000000000001E-2</v>
      </c>
      <c r="AF1008" s="102">
        <f t="shared" si="1658"/>
        <v>453.6</v>
      </c>
      <c r="AG1008" s="102">
        <f t="shared" si="1659"/>
        <v>136.08000000000001</v>
      </c>
      <c r="AH1008" s="117"/>
      <c r="AI1008" s="100"/>
      <c r="AJ1008" s="102">
        <f t="shared" si="1660"/>
        <v>317.52</v>
      </c>
      <c r="AK1008" s="382">
        <v>42000</v>
      </c>
      <c r="AL1008" s="728">
        <v>1.1590668E-2</v>
      </c>
      <c r="AM1008" s="102">
        <f t="shared" si="1661"/>
        <v>486.80805600000002</v>
      </c>
      <c r="AN1008" s="102">
        <f t="shared" si="1662"/>
        <v>146.04241680000001</v>
      </c>
      <c r="AO1008" s="117"/>
      <c r="AP1008" s="100"/>
      <c r="AQ1008" s="102">
        <f t="shared" si="1663"/>
        <v>340.76563920000001</v>
      </c>
      <c r="AR1008" s="382">
        <v>42000</v>
      </c>
      <c r="AS1008" s="99">
        <v>7.476E-3</v>
      </c>
      <c r="AT1008" s="102">
        <f t="shared" si="1664"/>
        <v>313.99200000000002</v>
      </c>
      <c r="AU1008" s="102">
        <f t="shared" si="1665"/>
        <v>94.197600000000008</v>
      </c>
      <c r="AV1008" s="122"/>
      <c r="AW1008" s="100"/>
      <c r="AX1008" s="102">
        <f t="shared" si="1666"/>
        <v>219.7944</v>
      </c>
      <c r="AY1008" s="151">
        <v>1712000</v>
      </c>
      <c r="AZ1008" s="61">
        <v>7.476E-3</v>
      </c>
      <c r="BA1008" s="666">
        <f t="shared" si="1667"/>
        <v>12798.912</v>
      </c>
      <c r="BB1008" s="666">
        <f t="shared" si="1668"/>
        <v>3839.6736000000001</v>
      </c>
      <c r="BC1008" s="142"/>
      <c r="BD1008" s="143"/>
      <c r="BE1008" s="666">
        <f t="shared" si="1669"/>
        <v>8959.2384000000002</v>
      </c>
      <c r="BF1008" s="151">
        <v>1712000</v>
      </c>
      <c r="BG1008" s="56">
        <v>7.9245600000000006E-3</v>
      </c>
      <c r="BH1008" s="357">
        <f t="shared" si="1670"/>
        <v>13566.846720000001</v>
      </c>
      <c r="BI1008" s="357">
        <f t="shared" si="1671"/>
        <v>4070.054016</v>
      </c>
      <c r="BJ1008" s="164"/>
      <c r="BK1008" s="165"/>
      <c r="BL1008" s="666">
        <f t="shared" si="1672"/>
        <v>9496.7927040000013</v>
      </c>
      <c r="BM1008" s="151">
        <v>1712000</v>
      </c>
      <c r="BN1008" s="56">
        <v>8.4792789999999993E-3</v>
      </c>
      <c r="BO1008" s="357">
        <f t="shared" si="1673"/>
        <v>14516.525647999999</v>
      </c>
      <c r="BP1008" s="357">
        <f t="shared" si="1674"/>
        <v>4354.9576943999991</v>
      </c>
      <c r="BQ1008" s="164"/>
      <c r="BR1008" s="77"/>
      <c r="BS1008" s="357">
        <f t="shared" si="1675"/>
        <v>10161.567953599999</v>
      </c>
      <c r="BT1008" s="151">
        <v>1712000</v>
      </c>
      <c r="BU1008" s="6">
        <v>9.0219528559999998E-3</v>
      </c>
      <c r="BV1008" s="357">
        <f t="shared" si="1676"/>
        <v>15445.583289471999</v>
      </c>
      <c r="BW1008" s="357">
        <f t="shared" si="1677"/>
        <v>4633.6749868415991</v>
      </c>
      <c r="BX1008" s="253"/>
      <c r="BY1008" s="147"/>
      <c r="BZ1008" s="357">
        <f t="shared" si="1678"/>
        <v>10811.9083026304</v>
      </c>
      <c r="CA1008" s="151">
        <v>1712000</v>
      </c>
      <c r="CB1008" s="732">
        <v>9.5181599999999995E-3</v>
      </c>
      <c r="CC1008" s="666">
        <f t="shared" si="1679"/>
        <v>16295.089919999999</v>
      </c>
      <c r="CD1008" s="752">
        <f t="shared" si="1682"/>
        <v>4888.5269759999992</v>
      </c>
      <c r="CE1008" s="164"/>
      <c r="CF1008" s="165"/>
      <c r="CG1008" s="666">
        <f t="shared" si="1681"/>
        <v>11406.562943999999</v>
      </c>
      <c r="CH1008" s="72"/>
      <c r="CI1008" s="72"/>
      <c r="CJ1008" s="72"/>
      <c r="CK1008" s="72"/>
      <c r="CL1008" s="164"/>
      <c r="CM1008" s="167"/>
      <c r="CN1008" s="72"/>
      <c r="CO1008" s="219"/>
      <c r="CP1008" s="753">
        <f>O1008+V1008+AC1008+AJ1008+AQ1008+AX1008+BE1008+BL1008+BS1008+BZ1008+CG1008</f>
        <v>52279.218343430395</v>
      </c>
      <c r="CQ1008" s="458"/>
      <c r="CR1008" s="56"/>
    </row>
    <row r="1009" spans="1:97" s="3" customFormat="1" ht="15" customHeight="1">
      <c r="A1009" s="41" t="s">
        <v>2376</v>
      </c>
      <c r="B1009" s="551" t="s">
        <v>2375</v>
      </c>
      <c r="C1009" s="61" t="s">
        <v>2369</v>
      </c>
      <c r="D1009" s="41" t="s">
        <v>2370</v>
      </c>
      <c r="E1009" s="234">
        <v>630</v>
      </c>
      <c r="F1009" s="234"/>
      <c r="G1009" s="51" t="s">
        <v>45</v>
      </c>
      <c r="H1009" s="191">
        <v>10003057</v>
      </c>
      <c r="I1009" s="382">
        <v>62500</v>
      </c>
      <c r="J1009" s="243"/>
      <c r="K1009" s="357"/>
      <c r="L1009" s="56"/>
      <c r="M1009" s="73">
        <v>1799.6</v>
      </c>
      <c r="N1009" s="77"/>
      <c r="O1009" s="56"/>
      <c r="P1009" s="382">
        <v>62500</v>
      </c>
      <c r="Q1009" s="6">
        <v>9.6200000000000001E-3</v>
      </c>
      <c r="R1009" s="357">
        <f t="shared" si="1652"/>
        <v>601.25</v>
      </c>
      <c r="S1009" s="357">
        <f t="shared" si="1653"/>
        <v>180.375</v>
      </c>
      <c r="T1009" s="73">
        <v>420.88</v>
      </c>
      <c r="U1009" s="77"/>
      <c r="V1009" s="241">
        <f t="shared" si="1654"/>
        <v>-4.9999999999954525E-3</v>
      </c>
      <c r="W1009" s="382">
        <v>62500</v>
      </c>
      <c r="X1009" s="364">
        <v>9.5999999999999992E-3</v>
      </c>
      <c r="Y1009" s="725">
        <f t="shared" si="1655"/>
        <v>600</v>
      </c>
      <c r="Z1009" s="118">
        <f t="shared" si="1656"/>
        <v>180</v>
      </c>
      <c r="AA1009" s="73">
        <v>420</v>
      </c>
      <c r="AB1009" s="77"/>
      <c r="AC1009" s="118">
        <f t="shared" si="1657"/>
        <v>0</v>
      </c>
      <c r="AD1009" s="382">
        <v>62500</v>
      </c>
      <c r="AE1009" s="101">
        <v>1.0800000000000001E-2</v>
      </c>
      <c r="AF1009" s="102">
        <f t="shared" si="1658"/>
        <v>675</v>
      </c>
      <c r="AG1009" s="102">
        <f t="shared" si="1659"/>
        <v>202.5</v>
      </c>
      <c r="AH1009" s="117">
        <v>472.5</v>
      </c>
      <c r="AI1009" s="77"/>
      <c r="AJ1009" s="102">
        <f t="shared" si="1660"/>
        <v>0</v>
      </c>
      <c r="AK1009" s="382">
        <v>62500</v>
      </c>
      <c r="AL1009" s="728">
        <v>1.1590668E-2</v>
      </c>
      <c r="AM1009" s="102">
        <f t="shared" si="1661"/>
        <v>724.41674999999998</v>
      </c>
      <c r="AN1009" s="102">
        <f t="shared" si="1662"/>
        <v>217.32502499999998</v>
      </c>
      <c r="AO1009" s="117">
        <v>507.09</v>
      </c>
      <c r="AP1009" s="77"/>
      <c r="AQ1009" s="102">
        <f t="shared" si="1663"/>
        <v>1.7250000000217369E-3</v>
      </c>
      <c r="AR1009" s="382">
        <v>62500</v>
      </c>
      <c r="AS1009" s="99">
        <v>7.476E-3</v>
      </c>
      <c r="AT1009" s="102">
        <f t="shared" si="1664"/>
        <v>467.25</v>
      </c>
      <c r="AU1009" s="102">
        <f t="shared" si="1665"/>
        <v>140.17499999999998</v>
      </c>
      <c r="AV1009" s="122"/>
      <c r="AW1009" s="77"/>
      <c r="AX1009" s="102">
        <f t="shared" si="1666"/>
        <v>327.07500000000005</v>
      </c>
      <c r="AY1009" s="152">
        <v>4561000</v>
      </c>
      <c r="AZ1009" s="61">
        <v>7.476E-3</v>
      </c>
      <c r="BA1009" s="666">
        <f t="shared" si="1667"/>
        <v>34098.036</v>
      </c>
      <c r="BB1009" s="666">
        <f t="shared" si="1668"/>
        <v>10229.4108</v>
      </c>
      <c r="BC1009" s="142">
        <v>24195.71</v>
      </c>
      <c r="BD1009" s="147"/>
      <c r="BE1009" s="666">
        <f t="shared" si="1669"/>
        <v>-327.0847999999969</v>
      </c>
      <c r="BF1009" s="152">
        <v>4561000</v>
      </c>
      <c r="BG1009" s="56">
        <v>7.9245600000000006E-3</v>
      </c>
      <c r="BH1009" s="357">
        <f t="shared" si="1670"/>
        <v>36143.918160000001</v>
      </c>
      <c r="BI1009" s="357">
        <f t="shared" si="1671"/>
        <v>10843.175448</v>
      </c>
      <c r="BJ1009" s="164"/>
      <c r="BK1009" s="165"/>
      <c r="BL1009" s="666">
        <f t="shared" si="1672"/>
        <v>25300.742711999999</v>
      </c>
      <c r="BM1009" s="152">
        <v>4561000</v>
      </c>
      <c r="BN1009" s="56">
        <v>8.4792789999999993E-3</v>
      </c>
      <c r="BO1009" s="357">
        <f t="shared" si="1673"/>
        <v>38673.991518999996</v>
      </c>
      <c r="BP1009" s="357">
        <f t="shared" si="1674"/>
        <v>11602.197455699998</v>
      </c>
      <c r="BQ1009" s="164"/>
      <c r="BR1009" s="77"/>
      <c r="BS1009" s="357">
        <f t="shared" si="1675"/>
        <v>27071.794063299996</v>
      </c>
      <c r="BT1009" s="152">
        <v>4561000</v>
      </c>
      <c r="BU1009" s="6">
        <v>9.0219528559999998E-3</v>
      </c>
      <c r="BV1009" s="357">
        <f t="shared" si="1676"/>
        <v>41149.126976216001</v>
      </c>
      <c r="BW1009" s="357">
        <f t="shared" si="1677"/>
        <v>12344.7380928648</v>
      </c>
      <c r="BX1009" s="253"/>
      <c r="BY1009" s="147"/>
      <c r="BZ1009" s="357">
        <f t="shared" si="1678"/>
        <v>28804.388883351203</v>
      </c>
      <c r="CA1009" s="152">
        <v>4561000</v>
      </c>
      <c r="CB1009" s="732">
        <v>9.5181599999999995E-3</v>
      </c>
      <c r="CC1009" s="666">
        <f t="shared" si="1679"/>
        <v>43412.32776</v>
      </c>
      <c r="CD1009" s="752">
        <f t="shared" si="1682"/>
        <v>13023.698328</v>
      </c>
      <c r="CE1009" s="164">
        <v>30388.629432000002</v>
      </c>
      <c r="CF1009" s="165"/>
      <c r="CG1009" s="666">
        <f t="shared" si="1681"/>
        <v>0</v>
      </c>
      <c r="CH1009" s="72"/>
      <c r="CI1009" s="72"/>
      <c r="CJ1009" s="72"/>
      <c r="CK1009" s="72"/>
      <c r="CL1009" s="164"/>
      <c r="CM1009" s="167"/>
      <c r="CN1009" s="72"/>
      <c r="CO1009" s="219"/>
      <c r="CP1009" s="220">
        <f>O1009+V1009+AC1009+AJ1009+AQ1009+AX1009+BE1009+BL1009+BS1009+BZ1009+CG1009</f>
        <v>81176.912583651196</v>
      </c>
      <c r="CQ1009" s="458"/>
      <c r="CR1009" s="56"/>
    </row>
    <row r="1010" spans="1:97" s="3" customFormat="1" ht="15" customHeight="1">
      <c r="A1010" s="41" t="s">
        <v>2377</v>
      </c>
      <c r="B1010" s="551" t="s">
        <v>2378</v>
      </c>
      <c r="C1010" s="47" t="s">
        <v>2369</v>
      </c>
      <c r="D1010" s="41" t="s">
        <v>2370</v>
      </c>
      <c r="E1010" s="234">
        <v>1158</v>
      </c>
      <c r="F1010" s="234"/>
      <c r="G1010" s="717" t="s">
        <v>2379</v>
      </c>
      <c r="H1010" s="191"/>
      <c r="I1010" s="382">
        <v>1018000</v>
      </c>
      <c r="J1010" s="243"/>
      <c r="K1010" s="357"/>
      <c r="L1010" s="56"/>
      <c r="M1010" s="73"/>
      <c r="N1010" s="77"/>
      <c r="O1010" s="56"/>
      <c r="P1010" s="382">
        <v>1018000</v>
      </c>
      <c r="Q1010" s="6">
        <v>9.6200000000000001E-3</v>
      </c>
      <c r="R1010" s="357">
        <f t="shared" si="1652"/>
        <v>9793.16</v>
      </c>
      <c r="S1010" s="357">
        <f t="shared" si="1653"/>
        <v>2937.9479999999999</v>
      </c>
      <c r="T1010" s="73"/>
      <c r="U1010" s="77"/>
      <c r="V1010" s="241">
        <f t="shared" si="1654"/>
        <v>6855.2119999999995</v>
      </c>
      <c r="W1010" s="382">
        <v>1018000</v>
      </c>
      <c r="X1010" s="364">
        <v>9.5999999999999992E-3</v>
      </c>
      <c r="Y1010" s="725">
        <f t="shared" si="1655"/>
        <v>9772.7999999999993</v>
      </c>
      <c r="Z1010" s="118">
        <f t="shared" si="1656"/>
        <v>2931.8399999999997</v>
      </c>
      <c r="AA1010" s="73"/>
      <c r="AB1010" s="77"/>
      <c r="AC1010" s="118">
        <f t="shared" si="1657"/>
        <v>6840.9599999999991</v>
      </c>
      <c r="AD1010" s="382">
        <v>1018000</v>
      </c>
      <c r="AE1010" s="101">
        <v>1.0800000000000001E-2</v>
      </c>
      <c r="AF1010" s="102">
        <f t="shared" si="1658"/>
        <v>10994.400000000001</v>
      </c>
      <c r="AG1010" s="102">
        <f t="shared" si="1659"/>
        <v>3298.32</v>
      </c>
      <c r="AH1010" s="117"/>
      <c r="AI1010" s="77"/>
      <c r="AJ1010" s="102">
        <f t="shared" si="1660"/>
        <v>7696.0800000000017</v>
      </c>
      <c r="AK1010" s="382">
        <v>1018000</v>
      </c>
      <c r="AL1010" s="728">
        <v>5.7953340000000001E-3</v>
      </c>
      <c r="AM1010" s="102">
        <f t="shared" si="1661"/>
        <v>5899.6500120000001</v>
      </c>
      <c r="AN1010" s="102">
        <f t="shared" si="1662"/>
        <v>1769.8950035999999</v>
      </c>
      <c r="AO1010" s="117"/>
      <c r="AP1010" s="77"/>
      <c r="AQ1010" s="102">
        <f t="shared" si="1663"/>
        <v>4129.7550084000004</v>
      </c>
      <c r="AR1010" s="382">
        <v>1018000</v>
      </c>
      <c r="AS1010" s="99">
        <v>6.2009999999999999E-3</v>
      </c>
      <c r="AT1010" s="102">
        <f t="shared" si="1664"/>
        <v>6312.6179999999995</v>
      </c>
      <c r="AU1010" s="102">
        <f t="shared" si="1665"/>
        <v>1893.7853999999998</v>
      </c>
      <c r="AV1010" s="122"/>
      <c r="AW1010" s="77"/>
      <c r="AX1010" s="102">
        <f t="shared" si="1666"/>
        <v>4418.8325999999997</v>
      </c>
      <c r="AY1010" s="151">
        <v>1630000</v>
      </c>
      <c r="AZ1010" s="61">
        <v>6.2009999999999999E-3</v>
      </c>
      <c r="BA1010" s="666">
        <f t="shared" si="1667"/>
        <v>10107.629999999999</v>
      </c>
      <c r="BB1010" s="666">
        <f t="shared" si="1668"/>
        <v>3032.2889999999998</v>
      </c>
      <c r="BC1010" s="142"/>
      <c r="BD1010" s="147"/>
      <c r="BE1010" s="666">
        <f t="shared" si="1669"/>
        <v>7075.3409999999994</v>
      </c>
      <c r="BF1010" s="151">
        <v>1630000</v>
      </c>
      <c r="BG1010" s="6">
        <v>6.5730600000000004E-3</v>
      </c>
      <c r="BH1010" s="357">
        <f t="shared" si="1670"/>
        <v>10714.087800000001</v>
      </c>
      <c r="BI1010" s="357">
        <f t="shared" si="1671"/>
        <v>3214.2263400000002</v>
      </c>
      <c r="BJ1010" s="164"/>
      <c r="BK1010" s="165"/>
      <c r="BL1010" s="666">
        <f t="shared" si="1672"/>
        <v>7499.861460000001</v>
      </c>
      <c r="BM1010" s="151">
        <v>1630000</v>
      </c>
      <c r="BN1010" s="732">
        <v>7.0332119999999996E-3</v>
      </c>
      <c r="BO1010" s="357">
        <f t="shared" si="1673"/>
        <v>11464.135559999999</v>
      </c>
      <c r="BP1010" s="357">
        <f t="shared" si="1674"/>
        <v>3439.2406679999995</v>
      </c>
      <c r="BQ1010" s="164"/>
      <c r="BR1010" s="77"/>
      <c r="BS1010" s="357">
        <f t="shared" si="1675"/>
        <v>8024.8948919999993</v>
      </c>
      <c r="BT1010" s="151">
        <v>1630000</v>
      </c>
      <c r="BU1010" s="6">
        <v>7.483337568E-3</v>
      </c>
      <c r="BV1010" s="357">
        <f t="shared" si="1676"/>
        <v>12197.84023584</v>
      </c>
      <c r="BW1010" s="357">
        <f t="shared" si="1677"/>
        <v>3659.3520707519997</v>
      </c>
      <c r="BX1010" s="253"/>
      <c r="BY1010" s="147"/>
      <c r="BZ1010" s="357">
        <f t="shared" si="1678"/>
        <v>8538.4881650879997</v>
      </c>
      <c r="CA1010" s="151">
        <v>1630000</v>
      </c>
      <c r="CB1010" s="732">
        <v>9.5181599999999995E-3</v>
      </c>
      <c r="CC1010" s="666">
        <f t="shared" si="1679"/>
        <v>15514.600799999998</v>
      </c>
      <c r="CD1010" s="603">
        <f t="shared" si="1680"/>
        <v>15514.600799999998</v>
      </c>
      <c r="CE1010" s="164"/>
      <c r="CF1010" s="165"/>
      <c r="CG1010" s="666">
        <f t="shared" si="1681"/>
        <v>0</v>
      </c>
      <c r="CH1010" s="72"/>
      <c r="CI1010" s="72"/>
      <c r="CJ1010" s="72"/>
      <c r="CK1010" s="72"/>
      <c r="CL1010" s="164"/>
      <c r="CM1010" s="167"/>
      <c r="CN1010" s="72"/>
      <c r="CO1010" s="219"/>
      <c r="CP1010" s="220">
        <f>O1010+V1010+AC1010+AJ1010+AQ1010+AX1010+BE1010+BL1010+BS1010+BZ1010+CG1010+CN1010</f>
        <v>61079.425125487993</v>
      </c>
      <c r="CQ1010" s="458"/>
      <c r="CR1010" s="56"/>
      <c r="CS1010" s="227" t="s">
        <v>42</v>
      </c>
    </row>
    <row r="1011" spans="1:97" s="3" customFormat="1">
      <c r="A1011" s="41" t="s">
        <v>2380</v>
      </c>
      <c r="B1011" s="551" t="s">
        <v>2381</v>
      </c>
      <c r="C1011" s="47" t="s">
        <v>2369</v>
      </c>
      <c r="D1011" s="41" t="s">
        <v>2370</v>
      </c>
      <c r="E1011" s="499">
        <v>1921</v>
      </c>
      <c r="F1011" s="234"/>
      <c r="G1011" s="738" t="s">
        <v>2379</v>
      </c>
      <c r="H1011" s="191"/>
      <c r="I1011" s="382">
        <v>14000</v>
      </c>
      <c r="J1011" s="243"/>
      <c r="K1011" s="357"/>
      <c r="L1011" s="56"/>
      <c r="M1011" s="73"/>
      <c r="N1011" s="77"/>
      <c r="O1011" s="56"/>
      <c r="P1011" s="382">
        <v>14000</v>
      </c>
      <c r="Q1011" s="6">
        <v>9.6200000000000001E-3</v>
      </c>
      <c r="R1011" s="357">
        <f t="shared" si="1652"/>
        <v>134.68</v>
      </c>
      <c r="S1011" s="357">
        <f t="shared" si="1653"/>
        <v>40.404000000000003</v>
      </c>
      <c r="T1011" s="73"/>
      <c r="U1011" s="77"/>
      <c r="V1011" s="241">
        <f t="shared" si="1654"/>
        <v>94.27600000000001</v>
      </c>
      <c r="W1011" s="382">
        <v>14000</v>
      </c>
      <c r="X1011" s="364">
        <v>9.5999999999999992E-3</v>
      </c>
      <c r="Y1011" s="725">
        <f t="shared" si="1655"/>
        <v>134.39999999999998</v>
      </c>
      <c r="Z1011" s="118">
        <f t="shared" si="1656"/>
        <v>40.319999999999993</v>
      </c>
      <c r="AA1011" s="73"/>
      <c r="AB1011" s="77"/>
      <c r="AC1011" s="118">
        <f t="shared" si="1657"/>
        <v>94.079999999999984</v>
      </c>
      <c r="AD1011" s="382">
        <v>14000</v>
      </c>
      <c r="AE1011" s="101">
        <v>1.0800000000000001E-2</v>
      </c>
      <c r="AF1011" s="102">
        <f t="shared" si="1658"/>
        <v>151.20000000000002</v>
      </c>
      <c r="AG1011" s="102">
        <f t="shared" si="1659"/>
        <v>45.360000000000007</v>
      </c>
      <c r="AH1011" s="117"/>
      <c r="AI1011" s="77"/>
      <c r="AJ1011" s="102">
        <f t="shared" si="1660"/>
        <v>105.84</v>
      </c>
      <c r="AK1011" s="382">
        <v>14000</v>
      </c>
      <c r="AL1011" s="728">
        <v>5.7953340000000001E-3</v>
      </c>
      <c r="AM1011" s="102">
        <f t="shared" si="1661"/>
        <v>81.134675999999999</v>
      </c>
      <c r="AN1011" s="102">
        <f t="shared" si="1662"/>
        <v>24.3404028</v>
      </c>
      <c r="AO1011" s="117"/>
      <c r="AP1011" s="77"/>
      <c r="AQ1011" s="102">
        <f t="shared" si="1663"/>
        <v>56.794273199999999</v>
      </c>
      <c r="AR1011" s="382">
        <v>14000</v>
      </c>
      <c r="AS1011" s="99">
        <v>6.2009999999999999E-3</v>
      </c>
      <c r="AT1011" s="102">
        <f t="shared" si="1664"/>
        <v>86.813999999999993</v>
      </c>
      <c r="AU1011" s="102">
        <f t="shared" si="1665"/>
        <v>26.044199999999996</v>
      </c>
      <c r="AV1011" s="122"/>
      <c r="AW1011" s="77"/>
      <c r="AX1011" s="102">
        <f t="shared" si="1666"/>
        <v>60.769799999999996</v>
      </c>
      <c r="AY1011" s="151">
        <v>1350000</v>
      </c>
      <c r="AZ1011" s="61">
        <v>6.2009999999999999E-3</v>
      </c>
      <c r="BA1011" s="666">
        <f t="shared" si="1667"/>
        <v>8371.35</v>
      </c>
      <c r="BB1011" s="666">
        <f t="shared" si="1668"/>
        <v>2511.4050000000002</v>
      </c>
      <c r="BC1011" s="142"/>
      <c r="BD1011" s="147"/>
      <c r="BE1011" s="666">
        <f t="shared" si="1669"/>
        <v>5859.9449999999997</v>
      </c>
      <c r="BF1011" s="151">
        <v>1350000</v>
      </c>
      <c r="BG1011" s="6">
        <v>6.5730600000000004E-3</v>
      </c>
      <c r="BH1011" s="357">
        <f t="shared" si="1670"/>
        <v>8873.6310000000012</v>
      </c>
      <c r="BI1011" s="357">
        <f t="shared" si="1671"/>
        <v>2662.0893000000001</v>
      </c>
      <c r="BJ1011" s="164"/>
      <c r="BK1011" s="165"/>
      <c r="BL1011" s="666">
        <f t="shared" si="1672"/>
        <v>6211.5417000000016</v>
      </c>
      <c r="BM1011" s="151">
        <v>1350000</v>
      </c>
      <c r="BN1011" s="732">
        <v>7.0332119999999996E-3</v>
      </c>
      <c r="BO1011" s="357">
        <f t="shared" si="1673"/>
        <v>9494.8361999999997</v>
      </c>
      <c r="BP1011" s="357">
        <f t="shared" si="1674"/>
        <v>2848.4508599999999</v>
      </c>
      <c r="BQ1011" s="164"/>
      <c r="BR1011" s="77"/>
      <c r="BS1011" s="357">
        <f t="shared" si="1675"/>
        <v>6646.3853399999998</v>
      </c>
      <c r="BT1011" s="151">
        <v>1350000</v>
      </c>
      <c r="BU1011" s="6">
        <v>7.483337568E-3</v>
      </c>
      <c r="BV1011" s="357">
        <f t="shared" si="1676"/>
        <v>10102.5057168</v>
      </c>
      <c r="BW1011" s="357">
        <f t="shared" si="1677"/>
        <v>3030.7517150399999</v>
      </c>
      <c r="BX1011" s="253"/>
      <c r="BY1011" s="147"/>
      <c r="BZ1011" s="357">
        <f t="shared" si="1678"/>
        <v>7071.7540017600004</v>
      </c>
      <c r="CA1011" s="151">
        <v>1350000</v>
      </c>
      <c r="CB1011" s="732">
        <v>9.5181599999999995E-3</v>
      </c>
      <c r="CC1011" s="666">
        <f t="shared" si="1679"/>
        <v>12849.516</v>
      </c>
      <c r="CD1011" s="603">
        <f t="shared" si="1680"/>
        <v>12849.516</v>
      </c>
      <c r="CE1011" s="164"/>
      <c r="CF1011" s="165"/>
      <c r="CG1011" s="666">
        <f t="shared" si="1681"/>
        <v>0</v>
      </c>
      <c r="CH1011" s="72"/>
      <c r="CI1011" s="72"/>
      <c r="CJ1011" s="72"/>
      <c r="CK1011" s="72"/>
      <c r="CL1011" s="164"/>
      <c r="CM1011" s="167"/>
      <c r="CN1011" s="72"/>
      <c r="CO1011" s="219"/>
      <c r="CP1011" s="220">
        <f>O1011+V1011+AC1011+AJ1011+AQ1011+AX1011+BE1011+BL1011+BS1011+BZ1011+CG1011+CN1011</f>
        <v>26201.386114960002</v>
      </c>
      <c r="CQ1011" s="458"/>
      <c r="CR1011" s="56"/>
      <c r="CS1011" s="227" t="s">
        <v>42</v>
      </c>
    </row>
    <row r="1012" spans="1:97" s="3" customFormat="1">
      <c r="A1012" s="41" t="s">
        <v>2382</v>
      </c>
      <c r="B1012" s="551" t="s">
        <v>2381</v>
      </c>
      <c r="C1012" s="47" t="s">
        <v>2369</v>
      </c>
      <c r="D1012" s="41" t="s">
        <v>2370</v>
      </c>
      <c r="E1012" s="499">
        <v>1922</v>
      </c>
      <c r="F1012" s="234"/>
      <c r="G1012" s="738" t="s">
        <v>2379</v>
      </c>
      <c r="H1012" s="191"/>
      <c r="I1012" s="382">
        <v>14500</v>
      </c>
      <c r="J1012" s="243"/>
      <c r="K1012" s="357"/>
      <c r="L1012" s="56"/>
      <c r="M1012" s="73"/>
      <c r="N1012" s="77"/>
      <c r="O1012" s="56"/>
      <c r="P1012" s="382">
        <v>14500</v>
      </c>
      <c r="Q1012" s="6">
        <v>9.6200000000000001E-3</v>
      </c>
      <c r="R1012" s="357">
        <f t="shared" si="1652"/>
        <v>139.49</v>
      </c>
      <c r="S1012" s="357">
        <f t="shared" si="1653"/>
        <v>41.847000000000001</v>
      </c>
      <c r="T1012" s="73"/>
      <c r="U1012" s="77"/>
      <c r="V1012" s="241">
        <f t="shared" si="1654"/>
        <v>97.643000000000001</v>
      </c>
      <c r="W1012" s="382">
        <v>14500</v>
      </c>
      <c r="X1012" s="364">
        <v>9.5999999999999992E-3</v>
      </c>
      <c r="Y1012" s="725">
        <f t="shared" si="1655"/>
        <v>139.19999999999999</v>
      </c>
      <c r="Z1012" s="118">
        <f t="shared" si="1656"/>
        <v>41.76</v>
      </c>
      <c r="AA1012" s="73"/>
      <c r="AB1012" s="77"/>
      <c r="AC1012" s="118">
        <f t="shared" si="1657"/>
        <v>97.44</v>
      </c>
      <c r="AD1012" s="382">
        <v>14500</v>
      </c>
      <c r="AE1012" s="101">
        <v>1.0800000000000001E-2</v>
      </c>
      <c r="AF1012" s="102">
        <f t="shared" si="1658"/>
        <v>156.6</v>
      </c>
      <c r="AG1012" s="102">
        <f t="shared" si="1659"/>
        <v>46.98</v>
      </c>
      <c r="AH1012" s="117"/>
      <c r="AI1012" s="77"/>
      <c r="AJ1012" s="102">
        <f t="shared" si="1660"/>
        <v>109.62</v>
      </c>
      <c r="AK1012" s="382">
        <v>14500</v>
      </c>
      <c r="AL1012" s="728">
        <v>5.7953340000000001E-3</v>
      </c>
      <c r="AM1012" s="102">
        <f t="shared" si="1661"/>
        <v>84.032342999999997</v>
      </c>
      <c r="AN1012" s="102">
        <f t="shared" si="1662"/>
        <v>25.2097029</v>
      </c>
      <c r="AO1012" s="117"/>
      <c r="AP1012" s="77"/>
      <c r="AQ1012" s="102">
        <f t="shared" si="1663"/>
        <v>58.822640100000001</v>
      </c>
      <c r="AR1012" s="382">
        <v>14500</v>
      </c>
      <c r="AS1012" s="99">
        <v>6.2009999999999999E-3</v>
      </c>
      <c r="AT1012" s="102">
        <f t="shared" si="1664"/>
        <v>89.914500000000004</v>
      </c>
      <c r="AU1012" s="102">
        <f t="shared" si="1665"/>
        <v>26.974350000000001</v>
      </c>
      <c r="AV1012" s="122"/>
      <c r="AW1012" s="77"/>
      <c r="AX1012" s="102">
        <f t="shared" si="1666"/>
        <v>62.940150000000003</v>
      </c>
      <c r="AY1012" s="151">
        <v>0</v>
      </c>
      <c r="AZ1012" s="61">
        <v>6.2009999999999999E-3</v>
      </c>
      <c r="BA1012" s="666">
        <f t="shared" si="1667"/>
        <v>0</v>
      </c>
      <c r="BB1012" s="666">
        <f t="shared" si="1668"/>
        <v>0</v>
      </c>
      <c r="BC1012" s="142"/>
      <c r="BD1012" s="147"/>
      <c r="BE1012" s="666">
        <f t="shared" si="1669"/>
        <v>0</v>
      </c>
      <c r="BF1012" s="151">
        <v>0</v>
      </c>
      <c r="BG1012" s="6">
        <v>6.5730600000000004E-3</v>
      </c>
      <c r="BH1012" s="357">
        <f t="shared" si="1670"/>
        <v>0</v>
      </c>
      <c r="BI1012" s="357">
        <f t="shared" si="1671"/>
        <v>0</v>
      </c>
      <c r="BJ1012" s="164"/>
      <c r="BK1012" s="165"/>
      <c r="BL1012" s="666">
        <f t="shared" si="1672"/>
        <v>0</v>
      </c>
      <c r="BM1012" s="151">
        <v>0</v>
      </c>
      <c r="BN1012" s="732">
        <v>7.0332119999999996E-3</v>
      </c>
      <c r="BO1012" s="357">
        <f t="shared" si="1673"/>
        <v>0</v>
      </c>
      <c r="BP1012" s="357">
        <f t="shared" si="1674"/>
        <v>0</v>
      </c>
      <c r="BQ1012" s="164"/>
      <c r="BR1012" s="77"/>
      <c r="BS1012" s="357">
        <f t="shared" si="1675"/>
        <v>0</v>
      </c>
      <c r="BT1012" s="151">
        <v>0</v>
      </c>
      <c r="BU1012" s="6">
        <v>7.483337568E-3</v>
      </c>
      <c r="BV1012" s="357">
        <f t="shared" si="1676"/>
        <v>0</v>
      </c>
      <c r="BW1012" s="357">
        <f t="shared" si="1677"/>
        <v>0</v>
      </c>
      <c r="BX1012" s="253"/>
      <c r="BY1012" s="147"/>
      <c r="BZ1012" s="357">
        <f t="shared" si="1678"/>
        <v>0</v>
      </c>
      <c r="CA1012" s="151">
        <v>0</v>
      </c>
      <c r="CB1012" s="732"/>
      <c r="CC1012" s="666">
        <f t="shared" si="1679"/>
        <v>0</v>
      </c>
      <c r="CD1012" s="603"/>
      <c r="CE1012" s="164"/>
      <c r="CF1012" s="165"/>
      <c r="CG1012" s="666">
        <f t="shared" si="1681"/>
        <v>0</v>
      </c>
      <c r="CH1012" s="72"/>
      <c r="CI1012" s="72"/>
      <c r="CJ1012" s="72"/>
      <c r="CK1012" s="72"/>
      <c r="CL1012" s="164"/>
      <c r="CM1012" s="167"/>
      <c r="CN1012" s="72"/>
      <c r="CO1012" s="219"/>
      <c r="CP1012" s="220">
        <f>O1012+V1012+AC1012+AJ1012+AQ1012+AX1012+BE1012+BL1012+BS1012+BZ1012+CG1012+CN1012</f>
        <v>426.46579009999999</v>
      </c>
      <c r="CQ1012" s="458"/>
      <c r="CR1012" s="56"/>
      <c r="CS1012" s="227" t="s">
        <v>42</v>
      </c>
    </row>
    <row r="1013" spans="1:97" s="3" customFormat="1">
      <c r="A1013" s="41" t="s">
        <v>2383</v>
      </c>
      <c r="B1013" s="551" t="s">
        <v>2381</v>
      </c>
      <c r="C1013" s="47" t="s">
        <v>2369</v>
      </c>
      <c r="D1013" s="41" t="s">
        <v>2370</v>
      </c>
      <c r="E1013" s="499">
        <v>1923</v>
      </c>
      <c r="F1013" s="234"/>
      <c r="G1013" s="738" t="s">
        <v>2379</v>
      </c>
      <c r="H1013" s="191"/>
      <c r="I1013" s="382">
        <v>243500</v>
      </c>
      <c r="J1013" s="243"/>
      <c r="K1013" s="357"/>
      <c r="L1013" s="56"/>
      <c r="M1013" s="73"/>
      <c r="N1013" s="77"/>
      <c r="O1013" s="56"/>
      <c r="P1013" s="382">
        <v>243500</v>
      </c>
      <c r="Q1013" s="6">
        <v>9.6200000000000001E-3</v>
      </c>
      <c r="R1013" s="357">
        <f t="shared" si="1652"/>
        <v>2342.4699999999998</v>
      </c>
      <c r="S1013" s="357">
        <f t="shared" si="1653"/>
        <v>702.74099999999987</v>
      </c>
      <c r="T1013" s="73"/>
      <c r="U1013" s="77"/>
      <c r="V1013" s="241">
        <f t="shared" si="1654"/>
        <v>1639.7289999999998</v>
      </c>
      <c r="W1013" s="382">
        <v>243500</v>
      </c>
      <c r="X1013" s="364">
        <v>9.5999999999999992E-3</v>
      </c>
      <c r="Y1013" s="725">
        <f t="shared" si="1655"/>
        <v>2337.6</v>
      </c>
      <c r="Z1013" s="118">
        <f t="shared" si="1656"/>
        <v>701.28</v>
      </c>
      <c r="AA1013" s="73"/>
      <c r="AB1013" s="77"/>
      <c r="AC1013" s="118">
        <f t="shared" si="1657"/>
        <v>1636.32</v>
      </c>
      <c r="AD1013" s="382">
        <v>243500</v>
      </c>
      <c r="AE1013" s="101">
        <v>1.0800000000000001E-2</v>
      </c>
      <c r="AF1013" s="102">
        <f t="shared" si="1658"/>
        <v>2629.8</v>
      </c>
      <c r="AG1013" s="102">
        <f t="shared" si="1659"/>
        <v>788.94</v>
      </c>
      <c r="AH1013" s="117"/>
      <c r="AI1013" s="77"/>
      <c r="AJ1013" s="102">
        <f t="shared" si="1660"/>
        <v>1840.8600000000001</v>
      </c>
      <c r="AK1013" s="382">
        <v>243500</v>
      </c>
      <c r="AL1013" s="728">
        <v>5.7953340000000001E-3</v>
      </c>
      <c r="AM1013" s="102">
        <f t="shared" si="1661"/>
        <v>1411.1638290000001</v>
      </c>
      <c r="AN1013" s="102">
        <f t="shared" si="1662"/>
        <v>423.3491487</v>
      </c>
      <c r="AO1013" s="117"/>
      <c r="AP1013" s="77"/>
      <c r="AQ1013" s="102">
        <f t="shared" si="1663"/>
        <v>987.81468030000008</v>
      </c>
      <c r="AR1013" s="382">
        <v>243500</v>
      </c>
      <c r="AS1013" s="99">
        <v>6.2009999999999999E-3</v>
      </c>
      <c r="AT1013" s="102">
        <f t="shared" si="1664"/>
        <v>1509.9435000000001</v>
      </c>
      <c r="AU1013" s="102">
        <f t="shared" si="1665"/>
        <v>452.98304999999999</v>
      </c>
      <c r="AV1013" s="122"/>
      <c r="AW1013" s="77"/>
      <c r="AX1013" s="102">
        <f t="shared" si="1666"/>
        <v>1056.96045</v>
      </c>
      <c r="AY1013" s="151">
        <v>0</v>
      </c>
      <c r="AZ1013" s="61">
        <v>6.2009999999999999E-3</v>
      </c>
      <c r="BA1013" s="666">
        <f t="shared" si="1667"/>
        <v>0</v>
      </c>
      <c r="BB1013" s="666">
        <f t="shared" si="1668"/>
        <v>0</v>
      </c>
      <c r="BC1013" s="142"/>
      <c r="BD1013" s="147"/>
      <c r="BE1013" s="666">
        <f t="shared" si="1669"/>
        <v>0</v>
      </c>
      <c r="BF1013" s="151">
        <v>0</v>
      </c>
      <c r="BG1013" s="6">
        <v>6.5730600000000004E-3</v>
      </c>
      <c r="BH1013" s="357">
        <f t="shared" si="1670"/>
        <v>0</v>
      </c>
      <c r="BI1013" s="357">
        <f t="shared" si="1671"/>
        <v>0</v>
      </c>
      <c r="BJ1013" s="164"/>
      <c r="BK1013" s="165"/>
      <c r="BL1013" s="666">
        <f t="shared" si="1672"/>
        <v>0</v>
      </c>
      <c r="BM1013" s="151">
        <v>0</v>
      </c>
      <c r="BN1013" s="732">
        <v>7.0332119999999996E-3</v>
      </c>
      <c r="BO1013" s="357">
        <f t="shared" si="1673"/>
        <v>0</v>
      </c>
      <c r="BP1013" s="357">
        <f t="shared" si="1674"/>
        <v>0</v>
      </c>
      <c r="BQ1013" s="164"/>
      <c r="BR1013" s="77"/>
      <c r="BS1013" s="357">
        <f t="shared" si="1675"/>
        <v>0</v>
      </c>
      <c r="BT1013" s="151">
        <v>0</v>
      </c>
      <c r="BU1013" s="6">
        <v>7.483337568E-3</v>
      </c>
      <c r="BV1013" s="357">
        <f t="shared" si="1676"/>
        <v>0</v>
      </c>
      <c r="BW1013" s="357">
        <f t="shared" si="1677"/>
        <v>0</v>
      </c>
      <c r="BX1013" s="253"/>
      <c r="BY1013" s="147"/>
      <c r="BZ1013" s="357">
        <f t="shared" si="1678"/>
        <v>0</v>
      </c>
      <c r="CA1013" s="151">
        <v>0</v>
      </c>
      <c r="CB1013" s="732"/>
      <c r="CC1013" s="666">
        <f t="shared" si="1679"/>
        <v>0</v>
      </c>
      <c r="CD1013" s="603"/>
      <c r="CE1013" s="164"/>
      <c r="CF1013" s="165"/>
      <c r="CG1013" s="666">
        <f t="shared" si="1681"/>
        <v>0</v>
      </c>
      <c r="CH1013" s="72"/>
      <c r="CI1013" s="72"/>
      <c r="CJ1013" s="72"/>
      <c r="CK1013" s="72"/>
      <c r="CL1013" s="164"/>
      <c r="CM1013" s="167"/>
      <c r="CN1013" s="72"/>
      <c r="CO1013" s="219"/>
      <c r="CP1013" s="220">
        <f>O1013+V1013+AC1013+AJ1013+AQ1013+AX1013+BE1013+BL1013+BS1013+BZ1013+CG1013+CN1013</f>
        <v>7161.6841303000001</v>
      </c>
      <c r="CQ1013" s="458"/>
      <c r="CR1013" s="56"/>
      <c r="CS1013" s="227" t="s">
        <v>42</v>
      </c>
    </row>
    <row r="1014" spans="1:97" s="3" customFormat="1" ht="15" customHeight="1">
      <c r="A1014" s="41" t="s">
        <v>2384</v>
      </c>
      <c r="B1014" s="42" t="s">
        <v>2385</v>
      </c>
      <c r="C1014" s="61" t="s">
        <v>2386</v>
      </c>
      <c r="D1014" s="41" t="s">
        <v>2370</v>
      </c>
      <c r="E1014" s="234">
        <v>56</v>
      </c>
      <c r="F1014" s="234"/>
      <c r="G1014" s="51" t="s">
        <v>45</v>
      </c>
      <c r="H1014" s="191">
        <v>10001698</v>
      </c>
      <c r="I1014" s="461">
        <v>1697500</v>
      </c>
      <c r="J1014" s="243"/>
      <c r="K1014" s="357"/>
      <c r="L1014" s="56"/>
      <c r="M1014" s="73">
        <v>401.28</v>
      </c>
      <c r="N1014" s="77"/>
      <c r="O1014" s="56"/>
      <c r="P1014" s="461">
        <v>1697500</v>
      </c>
      <c r="Q1014" s="6">
        <v>9.6200000000000001E-3</v>
      </c>
      <c r="R1014" s="357">
        <f t="shared" si="1652"/>
        <v>16329.95</v>
      </c>
      <c r="S1014" s="357">
        <f t="shared" si="1653"/>
        <v>4898.9849999999997</v>
      </c>
      <c r="T1014" s="73">
        <v>11430.97</v>
      </c>
      <c r="U1014" s="77"/>
      <c r="V1014" s="241">
        <f t="shared" si="1654"/>
        <v>-4.9999999991996447E-3</v>
      </c>
      <c r="W1014" s="461">
        <v>1697500</v>
      </c>
      <c r="X1014" s="364">
        <v>9.5999999999999992E-3</v>
      </c>
      <c r="Y1014" s="725">
        <f t="shared" si="1655"/>
        <v>16295.999999999998</v>
      </c>
      <c r="Z1014" s="118">
        <f t="shared" si="1656"/>
        <v>4888.7999999999993</v>
      </c>
      <c r="AA1014" s="73">
        <v>11407.2</v>
      </c>
      <c r="AB1014" s="100"/>
      <c r="AC1014" s="118">
        <f t="shared" si="1657"/>
        <v>0</v>
      </c>
      <c r="AD1014" s="461">
        <v>1697500</v>
      </c>
      <c r="AE1014" s="101">
        <v>1.0800000000000001E-2</v>
      </c>
      <c r="AF1014" s="102">
        <f t="shared" si="1658"/>
        <v>18333</v>
      </c>
      <c r="AG1014" s="102">
        <f t="shared" si="1659"/>
        <v>5499.9</v>
      </c>
      <c r="AH1014" s="117">
        <v>12833.1</v>
      </c>
      <c r="AI1014" s="100"/>
      <c r="AJ1014" s="102">
        <f t="shared" si="1660"/>
        <v>0</v>
      </c>
      <c r="AK1014" s="461">
        <v>1697500</v>
      </c>
      <c r="AL1014" s="728">
        <v>1.1590668E-2</v>
      </c>
      <c r="AM1014" s="102">
        <f t="shared" si="1661"/>
        <v>19675.158930000001</v>
      </c>
      <c r="AN1014" s="102">
        <f t="shared" si="1662"/>
        <v>5902.5476790000002</v>
      </c>
      <c r="AO1014" s="117">
        <v>13772.61</v>
      </c>
      <c r="AP1014" s="100"/>
      <c r="AQ1014" s="102">
        <f t="shared" si="1663"/>
        <v>1.251000001502689E-3</v>
      </c>
      <c r="AR1014" s="461">
        <v>1697500</v>
      </c>
      <c r="AS1014" s="99">
        <v>7.476E-3</v>
      </c>
      <c r="AT1014" s="102">
        <f t="shared" si="1664"/>
        <v>12690.51</v>
      </c>
      <c r="AU1014" s="102">
        <f t="shared" si="1665"/>
        <v>3807.1529999999998</v>
      </c>
      <c r="AV1014" s="253"/>
      <c r="AW1014" s="100"/>
      <c r="AX1014" s="102">
        <f t="shared" si="1666"/>
        <v>8883.357</v>
      </c>
      <c r="AY1014" s="152">
        <v>343000</v>
      </c>
      <c r="AZ1014" s="61">
        <v>7.476E-3</v>
      </c>
      <c r="BA1014" s="666">
        <f t="shared" si="1667"/>
        <v>2564.268</v>
      </c>
      <c r="BB1014" s="666">
        <f t="shared" si="1668"/>
        <v>769.28039999999999</v>
      </c>
      <c r="BC1014" s="142">
        <v>8883.36</v>
      </c>
      <c r="BD1014" s="143"/>
      <c r="BE1014" s="666">
        <f t="shared" si="1669"/>
        <v>-7088.3724000000002</v>
      </c>
      <c r="BF1014" s="152">
        <v>343000</v>
      </c>
      <c r="BG1014" s="56">
        <v>7.9245600000000006E-3</v>
      </c>
      <c r="BH1014" s="357">
        <f t="shared" si="1670"/>
        <v>2718.12408</v>
      </c>
      <c r="BI1014" s="357">
        <f t="shared" si="1671"/>
        <v>815.43722400000001</v>
      </c>
      <c r="BJ1014" s="164"/>
      <c r="BK1014" s="165"/>
      <c r="BL1014" s="666">
        <f t="shared" si="1672"/>
        <v>1902.686856</v>
      </c>
      <c r="BM1014" s="152">
        <v>343000</v>
      </c>
      <c r="BN1014" s="56">
        <v>8.4792789999999993E-3</v>
      </c>
      <c r="BO1014" s="357">
        <f t="shared" si="1673"/>
        <v>2908.3926969999998</v>
      </c>
      <c r="BP1014" s="357">
        <f t="shared" si="1674"/>
        <v>872.51780909999991</v>
      </c>
      <c r="BQ1014" s="164"/>
      <c r="BR1014" s="77"/>
      <c r="BS1014" s="357">
        <f t="shared" si="1675"/>
        <v>2035.8748879</v>
      </c>
      <c r="BT1014" s="152">
        <v>343000</v>
      </c>
      <c r="BU1014" s="6">
        <v>9.0219528559999998E-3</v>
      </c>
      <c r="BV1014" s="357">
        <f t="shared" si="1676"/>
        <v>3094.529829608</v>
      </c>
      <c r="BW1014" s="357">
        <f t="shared" si="1677"/>
        <v>928.3589488824</v>
      </c>
      <c r="BX1014" s="253"/>
      <c r="BY1014" s="147"/>
      <c r="BZ1014" s="357">
        <f t="shared" si="1678"/>
        <v>2166.1708807256</v>
      </c>
      <c r="CA1014" s="152">
        <v>343000</v>
      </c>
      <c r="CB1014" s="732">
        <v>9.5181599999999995E-3</v>
      </c>
      <c r="CC1014" s="666">
        <f t="shared" si="1679"/>
        <v>3264.7288799999997</v>
      </c>
      <c r="CD1014" s="752">
        <f t="shared" ref="CD1014:CD1025" si="1683">CC1014*30%</f>
        <v>979.41866399999981</v>
      </c>
      <c r="CE1014" s="164">
        <v>2285.3102159999999</v>
      </c>
      <c r="CF1014" s="165"/>
      <c r="CG1014" s="666">
        <f t="shared" si="1681"/>
        <v>0</v>
      </c>
      <c r="CH1014" s="72"/>
      <c r="CI1014" s="72"/>
      <c r="CJ1014" s="72"/>
      <c r="CK1014" s="72"/>
      <c r="CL1014" s="164"/>
      <c r="CM1014" s="167"/>
      <c r="CN1014" s="72"/>
      <c r="CO1014" s="219"/>
      <c r="CP1014" s="753">
        <f>O1014+V1014+AC1014+AJ1014+AQ1014+AX1014+BE1014+BL1014+BS1014+BZ1014+CG1014</f>
        <v>7899.7134756256019</v>
      </c>
      <c r="CQ1014" s="458"/>
      <c r="CR1014" s="56"/>
    </row>
    <row r="1015" spans="1:97" s="3" customFormat="1" ht="15" customHeight="1">
      <c r="A1015" s="41" t="s">
        <v>2387</v>
      </c>
      <c r="B1015" s="42" t="s">
        <v>2388</v>
      </c>
      <c r="C1015" s="61" t="s">
        <v>2386</v>
      </c>
      <c r="D1015" s="41" t="s">
        <v>2370</v>
      </c>
      <c r="E1015" s="234">
        <v>57</v>
      </c>
      <c r="F1015" s="234"/>
      <c r="G1015" s="51" t="s">
        <v>45</v>
      </c>
      <c r="H1015" s="191">
        <v>10001699</v>
      </c>
      <c r="I1015" s="461">
        <v>320000</v>
      </c>
      <c r="J1015" s="243"/>
      <c r="K1015" s="357"/>
      <c r="L1015" s="56"/>
      <c r="M1015" s="73">
        <v>73.92</v>
      </c>
      <c r="N1015" s="77"/>
      <c r="O1015" s="56"/>
      <c r="P1015" s="461">
        <v>320000</v>
      </c>
      <c r="Q1015" s="6">
        <v>9.6200000000000001E-3</v>
      </c>
      <c r="R1015" s="357">
        <f t="shared" si="1652"/>
        <v>3078.4</v>
      </c>
      <c r="S1015" s="357">
        <f t="shared" si="1653"/>
        <v>923.52</v>
      </c>
      <c r="T1015" s="73">
        <v>2154.88</v>
      </c>
      <c r="U1015" s="77"/>
      <c r="V1015" s="241">
        <f t="shared" si="1654"/>
        <v>0</v>
      </c>
      <c r="W1015" s="461">
        <v>320000</v>
      </c>
      <c r="X1015" s="364">
        <v>9.5999999999999992E-3</v>
      </c>
      <c r="Y1015" s="725">
        <f t="shared" si="1655"/>
        <v>3071.9999999999995</v>
      </c>
      <c r="Z1015" s="118">
        <f t="shared" si="1656"/>
        <v>921.5999999999998</v>
      </c>
      <c r="AA1015" s="73">
        <v>2150.4</v>
      </c>
      <c r="AB1015" s="100"/>
      <c r="AC1015" s="118">
        <f t="shared" si="1657"/>
        <v>0</v>
      </c>
      <c r="AD1015" s="461">
        <v>320000</v>
      </c>
      <c r="AE1015" s="101">
        <v>1.0800000000000001E-2</v>
      </c>
      <c r="AF1015" s="102">
        <f t="shared" si="1658"/>
        <v>3456</v>
      </c>
      <c r="AG1015" s="102">
        <f t="shared" si="1659"/>
        <v>1036.8</v>
      </c>
      <c r="AH1015" s="117">
        <v>2419.1999999999998</v>
      </c>
      <c r="AI1015" s="100"/>
      <c r="AJ1015" s="102">
        <f t="shared" si="1660"/>
        <v>0</v>
      </c>
      <c r="AK1015" s="461">
        <v>320000</v>
      </c>
      <c r="AL1015" s="728">
        <v>1.1590668E-2</v>
      </c>
      <c r="AM1015" s="102">
        <f t="shared" si="1661"/>
        <v>3709.0137600000003</v>
      </c>
      <c r="AN1015" s="102">
        <f t="shared" si="1662"/>
        <v>1112.7041280000001</v>
      </c>
      <c r="AO1015" s="117">
        <v>2596.31</v>
      </c>
      <c r="AP1015" s="100"/>
      <c r="AQ1015" s="102">
        <f t="shared" si="1663"/>
        <v>-3.6799999952563667E-4</v>
      </c>
      <c r="AR1015" s="461">
        <v>320000</v>
      </c>
      <c r="AS1015" s="99">
        <v>7.476E-3</v>
      </c>
      <c r="AT1015" s="102">
        <f t="shared" si="1664"/>
        <v>2392.3200000000002</v>
      </c>
      <c r="AU1015" s="102">
        <f t="shared" si="1665"/>
        <v>717.69600000000003</v>
      </c>
      <c r="AV1015" s="122"/>
      <c r="AW1015" s="100"/>
      <c r="AX1015" s="102">
        <f t="shared" si="1666"/>
        <v>1674.6240000000003</v>
      </c>
      <c r="AY1015" s="152">
        <v>334000</v>
      </c>
      <c r="AZ1015" s="61">
        <v>7.476E-3</v>
      </c>
      <c r="BA1015" s="666">
        <f t="shared" si="1667"/>
        <v>2496.9839999999999</v>
      </c>
      <c r="BB1015" s="666">
        <f t="shared" si="1668"/>
        <v>749.09519999999998</v>
      </c>
      <c r="BC1015" s="142">
        <v>3422.52</v>
      </c>
      <c r="BD1015" s="143"/>
      <c r="BE1015" s="666">
        <f t="shared" si="1669"/>
        <v>-1674.6312</v>
      </c>
      <c r="BF1015" s="152">
        <v>334000</v>
      </c>
      <c r="BG1015" s="56">
        <v>7.9245600000000006E-3</v>
      </c>
      <c r="BH1015" s="357">
        <f t="shared" si="1670"/>
        <v>2646.8030400000002</v>
      </c>
      <c r="BI1015" s="357">
        <f t="shared" si="1671"/>
        <v>794.04091200000005</v>
      </c>
      <c r="BJ1015" s="164"/>
      <c r="BK1015" s="165"/>
      <c r="BL1015" s="666">
        <f t="shared" si="1672"/>
        <v>1852.7621280000003</v>
      </c>
      <c r="BM1015" s="152">
        <v>334000</v>
      </c>
      <c r="BN1015" s="56">
        <v>8.4792789999999993E-3</v>
      </c>
      <c r="BO1015" s="357">
        <f t="shared" si="1673"/>
        <v>2832.0791859999999</v>
      </c>
      <c r="BP1015" s="357">
        <f t="shared" si="1674"/>
        <v>849.62375579999991</v>
      </c>
      <c r="BQ1015" s="164"/>
      <c r="BR1015" s="77"/>
      <c r="BS1015" s="357">
        <f t="shared" si="1675"/>
        <v>1982.4554302000001</v>
      </c>
      <c r="BT1015" s="152">
        <v>334000</v>
      </c>
      <c r="BU1015" s="6">
        <v>9.0219528559999998E-3</v>
      </c>
      <c r="BV1015" s="357">
        <f t="shared" si="1676"/>
        <v>3013.332253904</v>
      </c>
      <c r="BW1015" s="357">
        <f t="shared" si="1677"/>
        <v>903.99967617120001</v>
      </c>
      <c r="BX1015" s="253"/>
      <c r="BY1015" s="147"/>
      <c r="BZ1015" s="357">
        <f t="shared" si="1678"/>
        <v>2109.3325777328</v>
      </c>
      <c r="CA1015" s="152">
        <v>334000</v>
      </c>
      <c r="CB1015" s="732">
        <v>9.5181599999999995E-3</v>
      </c>
      <c r="CC1015" s="666">
        <f t="shared" si="1679"/>
        <v>3179.0654399999999</v>
      </c>
      <c r="CD1015" s="752">
        <f t="shared" si="1683"/>
        <v>953.71963199999993</v>
      </c>
      <c r="CE1015" s="164">
        <v>2225.345808</v>
      </c>
      <c r="CF1015" s="165"/>
      <c r="CG1015" s="666">
        <f t="shared" si="1681"/>
        <v>0</v>
      </c>
      <c r="CH1015" s="72"/>
      <c r="CI1015" s="72"/>
      <c r="CJ1015" s="72"/>
      <c r="CK1015" s="72"/>
      <c r="CL1015" s="164"/>
      <c r="CM1015" s="167"/>
      <c r="CN1015" s="72"/>
      <c r="CO1015" s="219"/>
      <c r="CP1015" s="753">
        <f>O1015+V1015+AC1015+AJ1015+AQ1015+AX1015+BE1015+BL1015+BS1015+BZ1015+CG1015</f>
        <v>5944.5425679328009</v>
      </c>
      <c r="CQ1015" s="458"/>
      <c r="CR1015" s="56"/>
    </row>
    <row r="1016" spans="1:97" s="3" customFormat="1" ht="15" customHeight="1">
      <c r="A1016" s="41" t="s">
        <v>3650</v>
      </c>
      <c r="B1016" s="42" t="s">
        <v>2389</v>
      </c>
      <c r="C1016" s="47" t="s">
        <v>2386</v>
      </c>
      <c r="D1016" s="41" t="s">
        <v>2370</v>
      </c>
      <c r="E1016" s="234">
        <v>58</v>
      </c>
      <c r="F1016" s="234"/>
      <c r="G1016" s="51" t="s">
        <v>45</v>
      </c>
      <c r="H1016" s="191"/>
      <c r="I1016" s="461">
        <v>2001500</v>
      </c>
      <c r="J1016" s="243"/>
      <c r="K1016" s="357"/>
      <c r="L1016" s="56"/>
      <c r="M1016" s="73"/>
      <c r="N1016" s="77"/>
      <c r="O1016" s="56"/>
      <c r="P1016" s="461">
        <v>2001500</v>
      </c>
      <c r="Q1016" s="6">
        <v>9.6200000000000001E-3</v>
      </c>
      <c r="R1016" s="357">
        <f t="shared" si="1652"/>
        <v>19254.43</v>
      </c>
      <c r="S1016" s="357">
        <f t="shared" si="1653"/>
        <v>5776.3289999999997</v>
      </c>
      <c r="T1016" s="73"/>
      <c r="U1016" s="77"/>
      <c r="V1016" s="241">
        <f t="shared" si="1654"/>
        <v>13478.101000000001</v>
      </c>
      <c r="W1016" s="461">
        <v>2001500</v>
      </c>
      <c r="X1016" s="364">
        <v>9.5999999999999992E-3</v>
      </c>
      <c r="Y1016" s="725">
        <f t="shared" si="1655"/>
        <v>19214.399999999998</v>
      </c>
      <c r="Z1016" s="118">
        <f t="shared" si="1656"/>
        <v>5764.3199999999988</v>
      </c>
      <c r="AA1016" s="73"/>
      <c r="AB1016" s="100"/>
      <c r="AC1016" s="118">
        <f t="shared" si="1657"/>
        <v>13450.079999999998</v>
      </c>
      <c r="AD1016" s="461">
        <v>2001500</v>
      </c>
      <c r="AE1016" s="101">
        <v>1.0800000000000001E-2</v>
      </c>
      <c r="AF1016" s="102">
        <f t="shared" si="1658"/>
        <v>21616.2</v>
      </c>
      <c r="AG1016" s="102">
        <f t="shared" si="1659"/>
        <v>6484.86</v>
      </c>
      <c r="AH1016" s="117"/>
      <c r="AI1016" s="100"/>
      <c r="AJ1016" s="102">
        <f t="shared" si="1660"/>
        <v>15131.34</v>
      </c>
      <c r="AK1016" s="461">
        <v>2001500</v>
      </c>
      <c r="AL1016" s="728">
        <v>1.1590668E-2</v>
      </c>
      <c r="AM1016" s="102">
        <f t="shared" si="1661"/>
        <v>23198.722001999999</v>
      </c>
      <c r="AN1016" s="102">
        <f t="shared" si="1662"/>
        <v>6959.6166005999994</v>
      </c>
      <c r="AO1016" s="117"/>
      <c r="AP1016" s="100"/>
      <c r="AQ1016" s="102">
        <f t="shared" si="1663"/>
        <v>16239.1054014</v>
      </c>
      <c r="AR1016" s="461">
        <v>2001500</v>
      </c>
      <c r="AS1016" s="99">
        <v>7.476E-3</v>
      </c>
      <c r="AT1016" s="102">
        <f t="shared" si="1664"/>
        <v>14963.214</v>
      </c>
      <c r="AU1016" s="102">
        <f t="shared" si="1665"/>
        <v>4488.9641999999994</v>
      </c>
      <c r="AV1016" s="122"/>
      <c r="AW1016" s="100"/>
      <c r="AX1016" s="102">
        <f t="shared" si="1666"/>
        <v>10474.249800000001</v>
      </c>
      <c r="AY1016" s="151">
        <v>2833000</v>
      </c>
      <c r="AZ1016" s="61">
        <v>7.476E-3</v>
      </c>
      <c r="BA1016" s="666">
        <f t="shared" si="1667"/>
        <v>21179.508000000002</v>
      </c>
      <c r="BB1016" s="666">
        <f t="shared" si="1668"/>
        <v>6353.8524000000007</v>
      </c>
      <c r="BC1016" s="142"/>
      <c r="BD1016" s="143"/>
      <c r="BE1016" s="666">
        <f t="shared" si="1669"/>
        <v>14825.655600000002</v>
      </c>
      <c r="BF1016" s="151">
        <v>2833000</v>
      </c>
      <c r="BG1016" s="56">
        <v>7.9245600000000006E-3</v>
      </c>
      <c r="BH1016" s="357">
        <f t="shared" si="1670"/>
        <v>22450.278480000001</v>
      </c>
      <c r="BI1016" s="357">
        <f t="shared" si="1671"/>
        <v>6735.0835440000001</v>
      </c>
      <c r="BJ1016" s="164"/>
      <c r="BK1016" s="165"/>
      <c r="BL1016" s="666">
        <f t="shared" si="1672"/>
        <v>15715.194936</v>
      </c>
      <c r="BM1016" s="151">
        <v>2833000</v>
      </c>
      <c r="BN1016" s="56">
        <v>8.4792789999999993E-3</v>
      </c>
      <c r="BO1016" s="357">
        <f t="shared" si="1673"/>
        <v>24021.797406999998</v>
      </c>
      <c r="BP1016" s="357">
        <f t="shared" si="1674"/>
        <v>7206.5392220999993</v>
      </c>
      <c r="BQ1016" s="164"/>
      <c r="BR1016" s="77"/>
      <c r="BS1016" s="357">
        <f t="shared" si="1675"/>
        <v>16815.258184899998</v>
      </c>
      <c r="BT1016" s="151">
        <v>2833000</v>
      </c>
      <c r="BU1016" s="6">
        <v>9.0219528559999998E-3</v>
      </c>
      <c r="BV1016" s="357">
        <f t="shared" si="1676"/>
        <v>25559.192441047999</v>
      </c>
      <c r="BW1016" s="357">
        <f t="shared" si="1677"/>
        <v>7667.7577323143996</v>
      </c>
      <c r="BX1016" s="253"/>
      <c r="BY1016" s="147"/>
      <c r="BZ1016" s="357">
        <f t="shared" si="1678"/>
        <v>17891.434708733599</v>
      </c>
      <c r="CA1016" s="151">
        <v>2833000</v>
      </c>
      <c r="CB1016" s="732">
        <v>9.5181599999999995E-3</v>
      </c>
      <c r="CC1016" s="666">
        <f t="shared" si="1679"/>
        <v>26964.947279999997</v>
      </c>
      <c r="CD1016" s="752">
        <f t="shared" si="1683"/>
        <v>8089.484183999999</v>
      </c>
      <c r="CE1016" s="164"/>
      <c r="CF1016" s="165"/>
      <c r="CG1016" s="666">
        <f t="shared" si="1681"/>
        <v>18875.463095999999</v>
      </c>
      <c r="CH1016" s="72"/>
      <c r="CI1016" s="72"/>
      <c r="CJ1016" s="72"/>
      <c r="CK1016" s="72"/>
      <c r="CL1016" s="164"/>
      <c r="CM1016" s="167"/>
      <c r="CN1016" s="72"/>
      <c r="CO1016" s="219"/>
      <c r="CP1016" s="220">
        <f>O1016+V1016+AC1016+AJ1016+AQ1016+AX1016+BE1016+BL1016+BS1016+BZ1016+CG1016+CN1016</f>
        <v>152895.88272703358</v>
      </c>
      <c r="CQ1016" s="458"/>
      <c r="CR1016" s="56"/>
    </row>
    <row r="1017" spans="1:97" s="3" customFormat="1" ht="30" customHeight="1">
      <c r="A1017" s="41" t="s">
        <v>2390</v>
      </c>
      <c r="B1017" s="42" t="s">
        <v>2391</v>
      </c>
      <c r="C1017" s="61" t="s">
        <v>2386</v>
      </c>
      <c r="D1017" s="41" t="s">
        <v>2370</v>
      </c>
      <c r="E1017" s="234">
        <v>80</v>
      </c>
      <c r="F1017" s="234"/>
      <c r="G1017" s="51" t="s">
        <v>45</v>
      </c>
      <c r="H1017" s="191">
        <v>10001737</v>
      </c>
      <c r="I1017" s="461">
        <v>18000</v>
      </c>
      <c r="J1017" s="243"/>
      <c r="K1017" s="357"/>
      <c r="L1017" s="56"/>
      <c r="M1017" s="73">
        <v>2.64</v>
      </c>
      <c r="N1017" s="77"/>
      <c r="O1017" s="56"/>
      <c r="P1017" s="461">
        <v>18000</v>
      </c>
      <c r="Q1017" s="6">
        <v>9.6200000000000001E-3</v>
      </c>
      <c r="R1017" s="357">
        <f t="shared" si="1652"/>
        <v>173.16</v>
      </c>
      <c r="S1017" s="357">
        <f t="shared" si="1653"/>
        <v>51.948</v>
      </c>
      <c r="T1017" s="73">
        <v>121.21</v>
      </c>
      <c r="U1017" s="77"/>
      <c r="V1017" s="241">
        <f t="shared" si="1654"/>
        <v>1.9999999999953388E-3</v>
      </c>
      <c r="W1017" s="461">
        <v>18000</v>
      </c>
      <c r="X1017" s="364">
        <v>9.5999999999999992E-3</v>
      </c>
      <c r="Y1017" s="725">
        <f t="shared" si="1655"/>
        <v>172.79999999999998</v>
      </c>
      <c r="Z1017" s="118">
        <f t="shared" si="1656"/>
        <v>51.839999999999996</v>
      </c>
      <c r="AA1017" s="73">
        <v>120.96</v>
      </c>
      <c r="AB1017" s="100"/>
      <c r="AC1017" s="118">
        <f t="shared" si="1657"/>
        <v>0</v>
      </c>
      <c r="AD1017" s="461">
        <v>18000</v>
      </c>
      <c r="AE1017" s="101">
        <v>1.0800000000000001E-2</v>
      </c>
      <c r="AF1017" s="102">
        <f t="shared" si="1658"/>
        <v>194.4</v>
      </c>
      <c r="AG1017" s="102">
        <f t="shared" si="1659"/>
        <v>58.32</v>
      </c>
      <c r="AH1017" s="117">
        <v>136.08000000000001</v>
      </c>
      <c r="AI1017" s="100"/>
      <c r="AJ1017" s="102">
        <f t="shared" si="1660"/>
        <v>0</v>
      </c>
      <c r="AK1017" s="461">
        <v>18000</v>
      </c>
      <c r="AL1017" s="728">
        <v>1.1590668E-2</v>
      </c>
      <c r="AM1017" s="102">
        <f t="shared" si="1661"/>
        <v>208.632024</v>
      </c>
      <c r="AN1017" s="102">
        <f t="shared" si="1662"/>
        <v>62.589607199999996</v>
      </c>
      <c r="AO1017" s="117">
        <v>146.04</v>
      </c>
      <c r="AP1017" s="100"/>
      <c r="AQ1017" s="102">
        <f t="shared" si="1663"/>
        <v>2.4168000000202028E-3</v>
      </c>
      <c r="AR1017" s="461">
        <v>18000</v>
      </c>
      <c r="AS1017" s="99">
        <v>7.476E-3</v>
      </c>
      <c r="AT1017" s="102">
        <f t="shared" si="1664"/>
        <v>134.56800000000001</v>
      </c>
      <c r="AU1017" s="102">
        <f t="shared" si="1665"/>
        <v>40.370400000000004</v>
      </c>
      <c r="AV1017" s="253"/>
      <c r="AW1017" s="100"/>
      <c r="AX1017" s="102">
        <f t="shared" si="1666"/>
        <v>94.197600000000008</v>
      </c>
      <c r="AY1017" s="152">
        <v>14000</v>
      </c>
      <c r="AZ1017" s="61">
        <v>7.476E-3</v>
      </c>
      <c r="BA1017" s="666">
        <f t="shared" si="1667"/>
        <v>104.664</v>
      </c>
      <c r="BB1017" s="666">
        <f t="shared" si="1668"/>
        <v>31.3992</v>
      </c>
      <c r="BC1017" s="142">
        <v>94.197999999999993</v>
      </c>
      <c r="BD1017" s="143"/>
      <c r="BE1017" s="666">
        <f t="shared" si="1669"/>
        <v>-20.933199999999985</v>
      </c>
      <c r="BF1017" s="152">
        <v>14000</v>
      </c>
      <c r="BG1017" s="56">
        <v>7.9245600000000006E-3</v>
      </c>
      <c r="BH1017" s="357">
        <f t="shared" si="1670"/>
        <v>110.94384000000001</v>
      </c>
      <c r="BI1017" s="357">
        <f t="shared" si="1671"/>
        <v>33.283152000000001</v>
      </c>
      <c r="BJ1017" s="164"/>
      <c r="BK1017" s="165"/>
      <c r="BL1017" s="666">
        <f t="shared" si="1672"/>
        <v>77.660688000000007</v>
      </c>
      <c r="BM1017" s="152">
        <v>14000</v>
      </c>
      <c r="BN1017" s="56">
        <v>8.4792789999999993E-3</v>
      </c>
      <c r="BO1017" s="357">
        <f t="shared" si="1673"/>
        <v>118.70990599999999</v>
      </c>
      <c r="BP1017" s="357">
        <f t="shared" si="1674"/>
        <v>35.612971799999997</v>
      </c>
      <c r="BQ1017" s="164"/>
      <c r="BR1017" s="77"/>
      <c r="BS1017" s="357">
        <f t="shared" si="1675"/>
        <v>83.096934199999993</v>
      </c>
      <c r="BT1017" s="152">
        <v>14000</v>
      </c>
      <c r="BU1017" s="6">
        <v>9.0219528559999998E-3</v>
      </c>
      <c r="BV1017" s="357">
        <f t="shared" si="1676"/>
        <v>126.307339984</v>
      </c>
      <c r="BW1017" s="357">
        <f t="shared" si="1677"/>
        <v>37.892201995199997</v>
      </c>
      <c r="BX1017" s="253"/>
      <c r="BY1017" s="147"/>
      <c r="BZ1017" s="357">
        <f t="shared" si="1678"/>
        <v>88.415137988799998</v>
      </c>
      <c r="CA1017" s="152">
        <v>14000</v>
      </c>
      <c r="CB1017" s="732">
        <v>9.5181599999999995E-3</v>
      </c>
      <c r="CC1017" s="666">
        <f t="shared" si="1679"/>
        <v>133.25423999999998</v>
      </c>
      <c r="CD1017" s="752">
        <f t="shared" si="1683"/>
        <v>39.976271999999994</v>
      </c>
      <c r="CE1017" s="164">
        <v>93.277968000000001</v>
      </c>
      <c r="CF1017" s="165"/>
      <c r="CG1017" s="666">
        <f t="shared" si="1681"/>
        <v>0</v>
      </c>
      <c r="CH1017" s="72"/>
      <c r="CI1017" s="72"/>
      <c r="CJ1017" s="72"/>
      <c r="CK1017" s="72"/>
      <c r="CL1017" s="164"/>
      <c r="CM1017" s="167"/>
      <c r="CN1017" s="72"/>
      <c r="CO1017" s="219"/>
      <c r="CP1017" s="220">
        <f t="shared" ref="CP1017:CP1025" si="1684">O1017+V1017+AC1017+AJ1017+AQ1017+AX1017+BE1017+BL1017+BS1017+BZ1017+CG1017</f>
        <v>322.44157698880002</v>
      </c>
      <c r="CQ1017" s="458"/>
      <c r="CR1017" s="56"/>
    </row>
    <row r="1018" spans="1:97" s="3" customFormat="1" ht="30" customHeight="1">
      <c r="A1018" s="41" t="s">
        <v>2392</v>
      </c>
      <c r="B1018" s="42" t="s">
        <v>2391</v>
      </c>
      <c r="C1018" s="61" t="s">
        <v>2386</v>
      </c>
      <c r="D1018" s="41" t="s">
        <v>2370</v>
      </c>
      <c r="E1018" s="234">
        <v>81</v>
      </c>
      <c r="F1018" s="234"/>
      <c r="G1018" s="51" t="s">
        <v>45</v>
      </c>
      <c r="H1018" s="191">
        <v>10001738</v>
      </c>
      <c r="I1018" s="461">
        <v>18500</v>
      </c>
      <c r="J1018" s="243"/>
      <c r="K1018" s="357"/>
      <c r="L1018" s="56"/>
      <c r="M1018" s="73">
        <v>2.64</v>
      </c>
      <c r="N1018" s="77"/>
      <c r="O1018" s="56"/>
      <c r="P1018" s="461">
        <v>18500</v>
      </c>
      <c r="Q1018" s="6">
        <v>9.6200000000000001E-3</v>
      </c>
      <c r="R1018" s="357">
        <f t="shared" si="1652"/>
        <v>177.97</v>
      </c>
      <c r="S1018" s="357">
        <f t="shared" si="1653"/>
        <v>53.390999999999998</v>
      </c>
      <c r="T1018" s="73">
        <v>124.58</v>
      </c>
      <c r="U1018" s="77"/>
      <c r="V1018" s="241">
        <f t="shared" si="1654"/>
        <v>-9.9999999999056399E-4</v>
      </c>
      <c r="W1018" s="461">
        <v>18500</v>
      </c>
      <c r="X1018" s="364">
        <v>9.5999999999999992E-3</v>
      </c>
      <c r="Y1018" s="725">
        <f t="shared" si="1655"/>
        <v>177.6</v>
      </c>
      <c r="Z1018" s="118">
        <f t="shared" si="1656"/>
        <v>53.279999999999994</v>
      </c>
      <c r="AA1018" s="73">
        <v>124.32</v>
      </c>
      <c r="AB1018" s="100"/>
      <c r="AC1018" s="118">
        <f t="shared" si="1657"/>
        <v>0</v>
      </c>
      <c r="AD1018" s="461">
        <v>18500</v>
      </c>
      <c r="AE1018" s="101">
        <v>1.0800000000000001E-2</v>
      </c>
      <c r="AF1018" s="102">
        <f t="shared" si="1658"/>
        <v>199.8</v>
      </c>
      <c r="AG1018" s="102">
        <f t="shared" si="1659"/>
        <v>59.94</v>
      </c>
      <c r="AH1018" s="117">
        <v>139.86000000000001</v>
      </c>
      <c r="AI1018" s="100"/>
      <c r="AJ1018" s="102">
        <f t="shared" si="1660"/>
        <v>0</v>
      </c>
      <c r="AK1018" s="461">
        <v>18500</v>
      </c>
      <c r="AL1018" s="728">
        <v>1.1590668E-2</v>
      </c>
      <c r="AM1018" s="102">
        <f t="shared" si="1661"/>
        <v>214.427358</v>
      </c>
      <c r="AN1018" s="102">
        <f t="shared" si="1662"/>
        <v>64.328207399999997</v>
      </c>
      <c r="AO1018" s="117">
        <v>150.1</v>
      </c>
      <c r="AP1018" s="100"/>
      <c r="AQ1018" s="102">
        <f t="shared" si="1663"/>
        <v>-8.4939999999278371E-4</v>
      </c>
      <c r="AR1018" s="461">
        <v>18500</v>
      </c>
      <c r="AS1018" s="99">
        <v>7.476E-3</v>
      </c>
      <c r="AT1018" s="102">
        <f t="shared" si="1664"/>
        <v>138.30600000000001</v>
      </c>
      <c r="AU1018" s="102">
        <f t="shared" si="1665"/>
        <v>41.491800000000005</v>
      </c>
      <c r="AV1018" s="253"/>
      <c r="AW1018" s="100"/>
      <c r="AX1018" s="102">
        <f t="shared" si="1666"/>
        <v>96.8142</v>
      </c>
      <c r="AY1018" s="152">
        <v>14000</v>
      </c>
      <c r="AZ1018" s="61">
        <v>7.476E-3</v>
      </c>
      <c r="BA1018" s="666">
        <f t="shared" si="1667"/>
        <v>104.664</v>
      </c>
      <c r="BB1018" s="666">
        <f t="shared" si="1668"/>
        <v>31.3992</v>
      </c>
      <c r="BC1018" s="142">
        <v>96.816000000000003</v>
      </c>
      <c r="BD1018" s="143"/>
      <c r="BE1018" s="666">
        <f t="shared" si="1669"/>
        <v>-23.551199999999994</v>
      </c>
      <c r="BF1018" s="152">
        <v>14000</v>
      </c>
      <c r="BG1018" s="56">
        <v>7.9245600000000006E-3</v>
      </c>
      <c r="BH1018" s="357">
        <f t="shared" si="1670"/>
        <v>110.94384000000001</v>
      </c>
      <c r="BI1018" s="357">
        <f t="shared" si="1671"/>
        <v>33.283152000000001</v>
      </c>
      <c r="BJ1018" s="164"/>
      <c r="BK1018" s="165"/>
      <c r="BL1018" s="666">
        <f t="shared" si="1672"/>
        <v>77.660688000000007</v>
      </c>
      <c r="BM1018" s="152">
        <v>14000</v>
      </c>
      <c r="BN1018" s="56">
        <v>8.4792789999999993E-3</v>
      </c>
      <c r="BO1018" s="357">
        <f t="shared" si="1673"/>
        <v>118.70990599999999</v>
      </c>
      <c r="BP1018" s="357">
        <f t="shared" si="1674"/>
        <v>35.612971799999997</v>
      </c>
      <c r="BQ1018" s="164"/>
      <c r="BR1018" s="77"/>
      <c r="BS1018" s="357">
        <f t="shared" si="1675"/>
        <v>83.096934199999993</v>
      </c>
      <c r="BT1018" s="152">
        <v>14000</v>
      </c>
      <c r="BU1018" s="6">
        <v>9.0219528559999998E-3</v>
      </c>
      <c r="BV1018" s="357">
        <f t="shared" si="1676"/>
        <v>126.307339984</v>
      </c>
      <c r="BW1018" s="357">
        <f t="shared" si="1677"/>
        <v>37.892201995199997</v>
      </c>
      <c r="BX1018" s="253"/>
      <c r="BY1018" s="147"/>
      <c r="BZ1018" s="357">
        <f t="shared" si="1678"/>
        <v>88.415137988799998</v>
      </c>
      <c r="CA1018" s="152">
        <v>14000</v>
      </c>
      <c r="CB1018" s="732">
        <v>9.5181599999999995E-3</v>
      </c>
      <c r="CC1018" s="666">
        <f t="shared" si="1679"/>
        <v>133.25423999999998</v>
      </c>
      <c r="CD1018" s="752">
        <f t="shared" si="1683"/>
        <v>39.976271999999994</v>
      </c>
      <c r="CE1018" s="164">
        <v>93.277968000000001</v>
      </c>
      <c r="CF1018" s="165"/>
      <c r="CG1018" s="666">
        <f t="shared" si="1681"/>
        <v>0</v>
      </c>
      <c r="CH1018" s="72"/>
      <c r="CI1018" s="72"/>
      <c r="CJ1018" s="72"/>
      <c r="CK1018" s="72"/>
      <c r="CL1018" s="164"/>
      <c r="CM1018" s="167"/>
      <c r="CN1018" s="72"/>
      <c r="CO1018" s="219"/>
      <c r="CP1018" s="753">
        <f t="shared" si="1684"/>
        <v>322.43391078880001</v>
      </c>
      <c r="CQ1018" s="458"/>
      <c r="CR1018" s="56"/>
    </row>
    <row r="1019" spans="1:97" s="3" customFormat="1" ht="30" customHeight="1">
      <c r="A1019" s="41" t="s">
        <v>2393</v>
      </c>
      <c r="B1019" s="42" t="s">
        <v>2391</v>
      </c>
      <c r="C1019" s="61" t="s">
        <v>2386</v>
      </c>
      <c r="D1019" s="41" t="s">
        <v>2370</v>
      </c>
      <c r="E1019" s="234">
        <v>82</v>
      </c>
      <c r="F1019" s="234"/>
      <c r="G1019" s="51" t="s">
        <v>45</v>
      </c>
      <c r="H1019" s="191">
        <v>10001739</v>
      </c>
      <c r="I1019" s="461">
        <v>18500</v>
      </c>
      <c r="J1019" s="243"/>
      <c r="K1019" s="357"/>
      <c r="L1019" s="56"/>
      <c r="M1019" s="73">
        <v>2.64</v>
      </c>
      <c r="N1019" s="77"/>
      <c r="O1019" s="56"/>
      <c r="P1019" s="461">
        <v>18500</v>
      </c>
      <c r="Q1019" s="6">
        <v>9.6200000000000001E-3</v>
      </c>
      <c r="R1019" s="357">
        <f t="shared" si="1652"/>
        <v>177.97</v>
      </c>
      <c r="S1019" s="357">
        <f t="shared" si="1653"/>
        <v>53.390999999999998</v>
      </c>
      <c r="T1019" s="73">
        <v>124.58</v>
      </c>
      <c r="U1019" s="77"/>
      <c r="V1019" s="241">
        <f t="shared" si="1654"/>
        <v>-9.9999999999056399E-4</v>
      </c>
      <c r="W1019" s="461">
        <v>18500</v>
      </c>
      <c r="X1019" s="364">
        <v>9.5999999999999992E-3</v>
      </c>
      <c r="Y1019" s="725">
        <f t="shared" si="1655"/>
        <v>177.6</v>
      </c>
      <c r="Z1019" s="118">
        <f t="shared" si="1656"/>
        <v>53.279999999999994</v>
      </c>
      <c r="AA1019" s="73">
        <v>124.32</v>
      </c>
      <c r="AB1019" s="100"/>
      <c r="AC1019" s="118">
        <f t="shared" si="1657"/>
        <v>0</v>
      </c>
      <c r="AD1019" s="461">
        <v>18500</v>
      </c>
      <c r="AE1019" s="101">
        <v>1.0800000000000001E-2</v>
      </c>
      <c r="AF1019" s="102">
        <f t="shared" si="1658"/>
        <v>199.8</v>
      </c>
      <c r="AG1019" s="102">
        <f t="shared" si="1659"/>
        <v>59.94</v>
      </c>
      <c r="AH1019" s="117">
        <v>139.86000000000001</v>
      </c>
      <c r="AI1019" s="100"/>
      <c r="AJ1019" s="102">
        <f t="shared" si="1660"/>
        <v>0</v>
      </c>
      <c r="AK1019" s="461">
        <v>18500</v>
      </c>
      <c r="AL1019" s="728">
        <v>1.1590668E-2</v>
      </c>
      <c r="AM1019" s="102">
        <f t="shared" si="1661"/>
        <v>214.427358</v>
      </c>
      <c r="AN1019" s="102">
        <f t="shared" si="1662"/>
        <v>64.328207399999997</v>
      </c>
      <c r="AO1019" s="117">
        <v>150.1</v>
      </c>
      <c r="AP1019" s="100"/>
      <c r="AQ1019" s="102">
        <f t="shared" si="1663"/>
        <v>-8.4939999999278371E-4</v>
      </c>
      <c r="AR1019" s="461">
        <v>18500</v>
      </c>
      <c r="AS1019" s="99">
        <v>7.476E-3</v>
      </c>
      <c r="AT1019" s="102">
        <f t="shared" si="1664"/>
        <v>138.30600000000001</v>
      </c>
      <c r="AU1019" s="102">
        <f t="shared" si="1665"/>
        <v>41.491800000000005</v>
      </c>
      <c r="AV1019" s="253"/>
      <c r="AW1019" s="100"/>
      <c r="AX1019" s="102">
        <f t="shared" si="1666"/>
        <v>96.8142</v>
      </c>
      <c r="AY1019" s="152">
        <v>14000</v>
      </c>
      <c r="AZ1019" s="61">
        <v>7.476E-3</v>
      </c>
      <c r="BA1019" s="666">
        <f t="shared" si="1667"/>
        <v>104.664</v>
      </c>
      <c r="BB1019" s="666">
        <f t="shared" si="1668"/>
        <v>31.3992</v>
      </c>
      <c r="BC1019" s="142">
        <v>96.816000000000003</v>
      </c>
      <c r="BD1019" s="143"/>
      <c r="BE1019" s="666">
        <f t="shared" si="1669"/>
        <v>-23.551199999999994</v>
      </c>
      <c r="BF1019" s="152">
        <v>14000</v>
      </c>
      <c r="BG1019" s="56">
        <v>7.9245600000000006E-3</v>
      </c>
      <c r="BH1019" s="357">
        <f t="shared" si="1670"/>
        <v>110.94384000000001</v>
      </c>
      <c r="BI1019" s="357">
        <f t="shared" si="1671"/>
        <v>33.283152000000001</v>
      </c>
      <c r="BJ1019" s="164"/>
      <c r="BK1019" s="165"/>
      <c r="BL1019" s="666">
        <f t="shared" si="1672"/>
        <v>77.660688000000007</v>
      </c>
      <c r="BM1019" s="152">
        <v>14000</v>
      </c>
      <c r="BN1019" s="56">
        <v>8.4792789999999993E-3</v>
      </c>
      <c r="BO1019" s="357">
        <f t="shared" si="1673"/>
        <v>118.70990599999999</v>
      </c>
      <c r="BP1019" s="357">
        <f t="shared" si="1674"/>
        <v>35.612971799999997</v>
      </c>
      <c r="BQ1019" s="164"/>
      <c r="BR1019" s="77"/>
      <c r="BS1019" s="357">
        <f t="shared" si="1675"/>
        <v>83.096934199999993</v>
      </c>
      <c r="BT1019" s="152">
        <v>14000</v>
      </c>
      <c r="BU1019" s="6">
        <v>9.0219528559999998E-3</v>
      </c>
      <c r="BV1019" s="357">
        <f t="shared" si="1676"/>
        <v>126.307339984</v>
      </c>
      <c r="BW1019" s="357">
        <f t="shared" si="1677"/>
        <v>37.892201995199997</v>
      </c>
      <c r="BX1019" s="253"/>
      <c r="BY1019" s="147"/>
      <c r="BZ1019" s="357">
        <f t="shared" si="1678"/>
        <v>88.415137988799998</v>
      </c>
      <c r="CA1019" s="152">
        <v>14000</v>
      </c>
      <c r="CB1019" s="732">
        <v>9.5181599999999995E-3</v>
      </c>
      <c r="CC1019" s="666">
        <f t="shared" si="1679"/>
        <v>133.25423999999998</v>
      </c>
      <c r="CD1019" s="752">
        <f t="shared" si="1683"/>
        <v>39.976271999999994</v>
      </c>
      <c r="CE1019" s="164">
        <v>93.277968000000001</v>
      </c>
      <c r="CF1019" s="165"/>
      <c r="CG1019" s="666">
        <f t="shared" si="1681"/>
        <v>0</v>
      </c>
      <c r="CH1019" s="72"/>
      <c r="CI1019" s="72"/>
      <c r="CJ1019" s="72"/>
      <c r="CK1019" s="72"/>
      <c r="CL1019" s="164"/>
      <c r="CM1019" s="167"/>
      <c r="CN1019" s="72"/>
      <c r="CO1019" s="219"/>
      <c r="CP1019" s="753">
        <f t="shared" si="1684"/>
        <v>322.43391078880001</v>
      </c>
      <c r="CQ1019" s="458"/>
      <c r="CR1019" s="56"/>
    </row>
    <row r="1020" spans="1:97" s="3" customFormat="1" ht="30" customHeight="1">
      <c r="A1020" s="41" t="s">
        <v>2394</v>
      </c>
      <c r="B1020" s="364" t="s">
        <v>2391</v>
      </c>
      <c r="C1020" s="61" t="s">
        <v>2386</v>
      </c>
      <c r="D1020" s="41" t="s">
        <v>2370</v>
      </c>
      <c r="E1020" s="234">
        <v>83</v>
      </c>
      <c r="F1020" s="234"/>
      <c r="G1020" s="51" t="s">
        <v>45</v>
      </c>
      <c r="H1020" s="191">
        <v>10001740</v>
      </c>
      <c r="I1020" s="461">
        <v>18500</v>
      </c>
      <c r="J1020" s="243"/>
      <c r="K1020" s="357"/>
      <c r="L1020" s="56"/>
      <c r="M1020" s="73">
        <v>2.64</v>
      </c>
      <c r="N1020" s="77"/>
      <c r="O1020" s="56"/>
      <c r="P1020" s="461">
        <v>18500</v>
      </c>
      <c r="Q1020" s="6">
        <v>9.6200000000000001E-3</v>
      </c>
      <c r="R1020" s="357">
        <f t="shared" si="1652"/>
        <v>177.97</v>
      </c>
      <c r="S1020" s="357">
        <f t="shared" si="1653"/>
        <v>53.390999999999998</v>
      </c>
      <c r="T1020" s="73">
        <v>124.58</v>
      </c>
      <c r="U1020" s="77"/>
      <c r="V1020" s="241">
        <f t="shared" si="1654"/>
        <v>-9.9999999999056399E-4</v>
      </c>
      <c r="W1020" s="461">
        <v>18500</v>
      </c>
      <c r="X1020" s="364">
        <v>9.5999999999999992E-3</v>
      </c>
      <c r="Y1020" s="725">
        <f t="shared" si="1655"/>
        <v>177.6</v>
      </c>
      <c r="Z1020" s="118">
        <f t="shared" si="1656"/>
        <v>53.279999999999994</v>
      </c>
      <c r="AA1020" s="73">
        <v>124.32</v>
      </c>
      <c r="AB1020" s="100"/>
      <c r="AC1020" s="118">
        <f t="shared" si="1657"/>
        <v>0</v>
      </c>
      <c r="AD1020" s="461">
        <v>18500</v>
      </c>
      <c r="AE1020" s="101">
        <v>1.0800000000000001E-2</v>
      </c>
      <c r="AF1020" s="102">
        <f t="shared" si="1658"/>
        <v>199.8</v>
      </c>
      <c r="AG1020" s="102">
        <f t="shared" si="1659"/>
        <v>59.94</v>
      </c>
      <c r="AH1020" s="117">
        <v>139.86000000000001</v>
      </c>
      <c r="AI1020" s="100"/>
      <c r="AJ1020" s="102">
        <f t="shared" si="1660"/>
        <v>0</v>
      </c>
      <c r="AK1020" s="461">
        <v>18500</v>
      </c>
      <c r="AL1020" s="728">
        <v>1.1590668E-2</v>
      </c>
      <c r="AM1020" s="102">
        <f t="shared" si="1661"/>
        <v>214.427358</v>
      </c>
      <c r="AN1020" s="102">
        <f t="shared" si="1662"/>
        <v>64.328207399999997</v>
      </c>
      <c r="AO1020" s="117">
        <v>150.1</v>
      </c>
      <c r="AP1020" s="100"/>
      <c r="AQ1020" s="102">
        <f t="shared" si="1663"/>
        <v>-8.4939999999278371E-4</v>
      </c>
      <c r="AR1020" s="461">
        <v>18500</v>
      </c>
      <c r="AS1020" s="99">
        <v>7.476E-3</v>
      </c>
      <c r="AT1020" s="102">
        <f t="shared" si="1664"/>
        <v>138.30600000000001</v>
      </c>
      <c r="AU1020" s="102">
        <f t="shared" si="1665"/>
        <v>41.491800000000005</v>
      </c>
      <c r="AV1020" s="253"/>
      <c r="AW1020" s="100"/>
      <c r="AX1020" s="102">
        <f t="shared" si="1666"/>
        <v>96.8142</v>
      </c>
      <c r="AY1020" s="152">
        <v>14000</v>
      </c>
      <c r="AZ1020" s="61">
        <v>7.476E-3</v>
      </c>
      <c r="BA1020" s="666">
        <f t="shared" si="1667"/>
        <v>104.664</v>
      </c>
      <c r="BB1020" s="666">
        <f t="shared" si="1668"/>
        <v>31.3992</v>
      </c>
      <c r="BC1020" s="142">
        <v>96.816000000000003</v>
      </c>
      <c r="BD1020" s="143"/>
      <c r="BE1020" s="666">
        <f t="shared" si="1669"/>
        <v>-23.551199999999994</v>
      </c>
      <c r="BF1020" s="152">
        <v>14000</v>
      </c>
      <c r="BG1020" s="56">
        <v>7.9245600000000006E-3</v>
      </c>
      <c r="BH1020" s="357">
        <f t="shared" si="1670"/>
        <v>110.94384000000001</v>
      </c>
      <c r="BI1020" s="357">
        <f t="shared" si="1671"/>
        <v>33.283152000000001</v>
      </c>
      <c r="BJ1020" s="164"/>
      <c r="BK1020" s="165"/>
      <c r="BL1020" s="666">
        <f t="shared" si="1672"/>
        <v>77.660688000000007</v>
      </c>
      <c r="BM1020" s="152">
        <v>14000</v>
      </c>
      <c r="BN1020" s="56">
        <v>8.4792789999999993E-3</v>
      </c>
      <c r="BO1020" s="357">
        <f t="shared" si="1673"/>
        <v>118.70990599999999</v>
      </c>
      <c r="BP1020" s="357">
        <f t="shared" si="1674"/>
        <v>35.612971799999997</v>
      </c>
      <c r="BQ1020" s="164"/>
      <c r="BR1020" s="77"/>
      <c r="BS1020" s="357">
        <f t="shared" si="1675"/>
        <v>83.096934199999993</v>
      </c>
      <c r="BT1020" s="152">
        <v>14000</v>
      </c>
      <c r="BU1020" s="6">
        <v>9.0219528559999998E-3</v>
      </c>
      <c r="BV1020" s="357">
        <f t="shared" si="1676"/>
        <v>126.307339984</v>
      </c>
      <c r="BW1020" s="357">
        <f t="shared" si="1677"/>
        <v>37.892201995199997</v>
      </c>
      <c r="BX1020" s="253"/>
      <c r="BY1020" s="147"/>
      <c r="BZ1020" s="357">
        <f t="shared" si="1678"/>
        <v>88.415137988799998</v>
      </c>
      <c r="CA1020" s="152">
        <v>14000</v>
      </c>
      <c r="CB1020" s="732">
        <v>9.5181599999999995E-3</v>
      </c>
      <c r="CC1020" s="666">
        <f t="shared" si="1679"/>
        <v>133.25423999999998</v>
      </c>
      <c r="CD1020" s="752">
        <f t="shared" si="1683"/>
        <v>39.976271999999994</v>
      </c>
      <c r="CE1020" s="164">
        <v>93.277968000000001</v>
      </c>
      <c r="CF1020" s="165"/>
      <c r="CG1020" s="666">
        <f t="shared" si="1681"/>
        <v>0</v>
      </c>
      <c r="CH1020" s="72"/>
      <c r="CI1020" s="72"/>
      <c r="CJ1020" s="72"/>
      <c r="CK1020" s="72"/>
      <c r="CL1020" s="164"/>
      <c r="CM1020" s="167"/>
      <c r="CN1020" s="72"/>
      <c r="CO1020" s="219"/>
      <c r="CP1020" s="753">
        <f t="shared" si="1684"/>
        <v>322.43391078880001</v>
      </c>
      <c r="CQ1020" s="458"/>
      <c r="CR1020" s="56"/>
    </row>
    <row r="1021" spans="1:97" s="3" customFormat="1" ht="30" customHeight="1">
      <c r="A1021" s="41" t="s">
        <v>2395</v>
      </c>
      <c r="B1021" s="42" t="s">
        <v>2391</v>
      </c>
      <c r="C1021" s="61" t="s">
        <v>2386</v>
      </c>
      <c r="D1021" s="41" t="s">
        <v>2370</v>
      </c>
      <c r="E1021" s="234">
        <v>84</v>
      </c>
      <c r="F1021" s="234"/>
      <c r="G1021" s="51" t="s">
        <v>45</v>
      </c>
      <c r="H1021" s="191">
        <v>10001741</v>
      </c>
      <c r="I1021" s="461">
        <v>18500</v>
      </c>
      <c r="J1021" s="243"/>
      <c r="K1021" s="357"/>
      <c r="L1021" s="56"/>
      <c r="M1021" s="73">
        <v>2.64</v>
      </c>
      <c r="N1021" s="77"/>
      <c r="O1021" s="56"/>
      <c r="P1021" s="461">
        <v>18500</v>
      </c>
      <c r="Q1021" s="6">
        <v>9.6200000000000001E-3</v>
      </c>
      <c r="R1021" s="357">
        <f t="shared" si="1652"/>
        <v>177.97</v>
      </c>
      <c r="S1021" s="357">
        <f t="shared" si="1653"/>
        <v>53.390999999999998</v>
      </c>
      <c r="T1021" s="73">
        <v>124.58</v>
      </c>
      <c r="U1021" s="77"/>
      <c r="V1021" s="241">
        <f t="shared" si="1654"/>
        <v>-9.9999999999056399E-4</v>
      </c>
      <c r="W1021" s="461">
        <v>18500</v>
      </c>
      <c r="X1021" s="364">
        <v>9.5999999999999992E-3</v>
      </c>
      <c r="Y1021" s="725">
        <f t="shared" si="1655"/>
        <v>177.6</v>
      </c>
      <c r="Z1021" s="118">
        <f t="shared" si="1656"/>
        <v>53.279999999999994</v>
      </c>
      <c r="AA1021" s="73">
        <v>124.32</v>
      </c>
      <c r="AB1021" s="100"/>
      <c r="AC1021" s="118">
        <f t="shared" si="1657"/>
        <v>0</v>
      </c>
      <c r="AD1021" s="461">
        <v>18500</v>
      </c>
      <c r="AE1021" s="101">
        <v>1.0800000000000001E-2</v>
      </c>
      <c r="AF1021" s="102">
        <f t="shared" si="1658"/>
        <v>199.8</v>
      </c>
      <c r="AG1021" s="102">
        <f t="shared" si="1659"/>
        <v>59.94</v>
      </c>
      <c r="AH1021" s="117">
        <v>139.86000000000001</v>
      </c>
      <c r="AI1021" s="100"/>
      <c r="AJ1021" s="102">
        <f t="shared" si="1660"/>
        <v>0</v>
      </c>
      <c r="AK1021" s="461">
        <v>18500</v>
      </c>
      <c r="AL1021" s="728">
        <v>1.1590668E-2</v>
      </c>
      <c r="AM1021" s="102">
        <f t="shared" si="1661"/>
        <v>214.427358</v>
      </c>
      <c r="AN1021" s="102">
        <f t="shared" si="1662"/>
        <v>64.328207399999997</v>
      </c>
      <c r="AO1021" s="117">
        <v>150.1</v>
      </c>
      <c r="AP1021" s="100"/>
      <c r="AQ1021" s="102">
        <f t="shared" si="1663"/>
        <v>-8.4939999999278371E-4</v>
      </c>
      <c r="AR1021" s="461">
        <v>18500</v>
      </c>
      <c r="AS1021" s="99">
        <v>7.476E-3</v>
      </c>
      <c r="AT1021" s="102">
        <f t="shared" si="1664"/>
        <v>138.30600000000001</v>
      </c>
      <c r="AU1021" s="102">
        <f t="shared" si="1665"/>
        <v>41.491800000000005</v>
      </c>
      <c r="AV1021" s="253"/>
      <c r="AW1021" s="100"/>
      <c r="AX1021" s="102">
        <f t="shared" si="1666"/>
        <v>96.8142</v>
      </c>
      <c r="AY1021" s="152">
        <v>14000</v>
      </c>
      <c r="AZ1021" s="61">
        <v>7.476E-3</v>
      </c>
      <c r="BA1021" s="666">
        <f t="shared" si="1667"/>
        <v>104.664</v>
      </c>
      <c r="BB1021" s="666">
        <f t="shared" si="1668"/>
        <v>31.3992</v>
      </c>
      <c r="BC1021" s="142">
        <v>96.816000000000003</v>
      </c>
      <c r="BD1021" s="143"/>
      <c r="BE1021" s="666">
        <f t="shared" si="1669"/>
        <v>-23.551199999999994</v>
      </c>
      <c r="BF1021" s="152">
        <v>14000</v>
      </c>
      <c r="BG1021" s="56">
        <v>7.9245600000000006E-3</v>
      </c>
      <c r="BH1021" s="357">
        <f t="shared" si="1670"/>
        <v>110.94384000000001</v>
      </c>
      <c r="BI1021" s="357">
        <f t="shared" si="1671"/>
        <v>33.283152000000001</v>
      </c>
      <c r="BJ1021" s="164"/>
      <c r="BK1021" s="165"/>
      <c r="BL1021" s="666">
        <f t="shared" si="1672"/>
        <v>77.660688000000007</v>
      </c>
      <c r="BM1021" s="152">
        <v>14000</v>
      </c>
      <c r="BN1021" s="56">
        <v>8.4792789999999993E-3</v>
      </c>
      <c r="BO1021" s="357">
        <f t="shared" si="1673"/>
        <v>118.70990599999999</v>
      </c>
      <c r="BP1021" s="357">
        <f t="shared" si="1674"/>
        <v>35.612971799999997</v>
      </c>
      <c r="BQ1021" s="164"/>
      <c r="BR1021" s="77"/>
      <c r="BS1021" s="357">
        <f t="shared" si="1675"/>
        <v>83.096934199999993</v>
      </c>
      <c r="BT1021" s="152">
        <v>14000</v>
      </c>
      <c r="BU1021" s="6">
        <v>9.0219528559999998E-3</v>
      </c>
      <c r="BV1021" s="357">
        <f t="shared" si="1676"/>
        <v>126.307339984</v>
      </c>
      <c r="BW1021" s="357">
        <f t="shared" si="1677"/>
        <v>37.892201995199997</v>
      </c>
      <c r="BX1021" s="253"/>
      <c r="BY1021" s="147"/>
      <c r="BZ1021" s="357">
        <f t="shared" si="1678"/>
        <v>88.415137988799998</v>
      </c>
      <c r="CA1021" s="152">
        <v>14000</v>
      </c>
      <c r="CB1021" s="732">
        <v>9.5181599999999995E-3</v>
      </c>
      <c r="CC1021" s="666">
        <f t="shared" si="1679"/>
        <v>133.25423999999998</v>
      </c>
      <c r="CD1021" s="752">
        <f t="shared" si="1683"/>
        <v>39.976271999999994</v>
      </c>
      <c r="CE1021" s="164">
        <v>93.277968000000001</v>
      </c>
      <c r="CF1021" s="165"/>
      <c r="CG1021" s="666">
        <f t="shared" si="1681"/>
        <v>0</v>
      </c>
      <c r="CH1021" s="72"/>
      <c r="CI1021" s="72"/>
      <c r="CJ1021" s="72"/>
      <c r="CK1021" s="72"/>
      <c r="CL1021" s="164"/>
      <c r="CM1021" s="167"/>
      <c r="CN1021" s="72"/>
      <c r="CO1021" s="219"/>
      <c r="CP1021" s="753">
        <f t="shared" si="1684"/>
        <v>322.43391078880001</v>
      </c>
      <c r="CQ1021" s="458"/>
      <c r="CR1021" s="56"/>
    </row>
    <row r="1022" spans="1:97" s="3" customFormat="1" ht="30" customHeight="1">
      <c r="A1022" s="41" t="s">
        <v>2396</v>
      </c>
      <c r="B1022" s="42" t="s">
        <v>2391</v>
      </c>
      <c r="C1022" s="61" t="s">
        <v>2386</v>
      </c>
      <c r="D1022" s="41" t="s">
        <v>2370</v>
      </c>
      <c r="E1022" s="234">
        <v>85</v>
      </c>
      <c r="F1022" s="234"/>
      <c r="G1022" s="51" t="s">
        <v>45</v>
      </c>
      <c r="H1022" s="191">
        <v>10001742</v>
      </c>
      <c r="I1022" s="461">
        <v>18500</v>
      </c>
      <c r="J1022" s="243"/>
      <c r="K1022" s="357"/>
      <c r="L1022" s="56"/>
      <c r="M1022" s="73">
        <v>2.64</v>
      </c>
      <c r="N1022" s="77"/>
      <c r="O1022" s="56"/>
      <c r="P1022" s="461">
        <v>18500</v>
      </c>
      <c r="Q1022" s="6">
        <v>9.6200000000000001E-3</v>
      </c>
      <c r="R1022" s="357">
        <f t="shared" si="1652"/>
        <v>177.97</v>
      </c>
      <c r="S1022" s="357">
        <f t="shared" si="1653"/>
        <v>53.390999999999998</v>
      </c>
      <c r="T1022" s="73">
        <v>124.58</v>
      </c>
      <c r="U1022" s="77"/>
      <c r="V1022" s="241">
        <f t="shared" si="1654"/>
        <v>-9.9999999999056399E-4</v>
      </c>
      <c r="W1022" s="461">
        <v>18500</v>
      </c>
      <c r="X1022" s="364">
        <v>9.5999999999999992E-3</v>
      </c>
      <c r="Y1022" s="725">
        <f t="shared" si="1655"/>
        <v>177.6</v>
      </c>
      <c r="Z1022" s="118">
        <f t="shared" si="1656"/>
        <v>53.279999999999994</v>
      </c>
      <c r="AA1022" s="73">
        <v>124.32</v>
      </c>
      <c r="AB1022" s="100"/>
      <c r="AC1022" s="118">
        <f t="shared" si="1657"/>
        <v>0</v>
      </c>
      <c r="AD1022" s="461">
        <v>18500</v>
      </c>
      <c r="AE1022" s="101">
        <v>1.0800000000000001E-2</v>
      </c>
      <c r="AF1022" s="102">
        <f t="shared" si="1658"/>
        <v>199.8</v>
      </c>
      <c r="AG1022" s="102">
        <f t="shared" si="1659"/>
        <v>59.94</v>
      </c>
      <c r="AH1022" s="117">
        <v>139.86000000000001</v>
      </c>
      <c r="AI1022" s="100"/>
      <c r="AJ1022" s="102">
        <f t="shared" si="1660"/>
        <v>0</v>
      </c>
      <c r="AK1022" s="461">
        <v>18500</v>
      </c>
      <c r="AL1022" s="728">
        <v>1.1590668E-2</v>
      </c>
      <c r="AM1022" s="102">
        <f t="shared" si="1661"/>
        <v>214.427358</v>
      </c>
      <c r="AN1022" s="102">
        <f t="shared" si="1662"/>
        <v>64.328207399999997</v>
      </c>
      <c r="AO1022" s="117">
        <v>150.1</v>
      </c>
      <c r="AP1022" s="100"/>
      <c r="AQ1022" s="102">
        <f t="shared" si="1663"/>
        <v>-8.4939999999278371E-4</v>
      </c>
      <c r="AR1022" s="461">
        <v>18500</v>
      </c>
      <c r="AS1022" s="99">
        <v>7.476E-3</v>
      </c>
      <c r="AT1022" s="102">
        <f t="shared" si="1664"/>
        <v>138.30600000000001</v>
      </c>
      <c r="AU1022" s="102">
        <f t="shared" si="1665"/>
        <v>41.491800000000005</v>
      </c>
      <c r="AV1022" s="253"/>
      <c r="AW1022" s="100"/>
      <c r="AX1022" s="102">
        <f t="shared" si="1666"/>
        <v>96.8142</v>
      </c>
      <c r="AY1022" s="152">
        <v>14000</v>
      </c>
      <c r="AZ1022" s="61">
        <v>7.476E-3</v>
      </c>
      <c r="BA1022" s="666">
        <f t="shared" si="1667"/>
        <v>104.664</v>
      </c>
      <c r="BB1022" s="666">
        <f t="shared" si="1668"/>
        <v>31.3992</v>
      </c>
      <c r="BC1022" s="142">
        <v>96.816000000000003</v>
      </c>
      <c r="BD1022" s="143"/>
      <c r="BE1022" s="666">
        <f t="shared" si="1669"/>
        <v>-23.551199999999994</v>
      </c>
      <c r="BF1022" s="152">
        <v>14000</v>
      </c>
      <c r="BG1022" s="56">
        <v>7.9245600000000006E-3</v>
      </c>
      <c r="BH1022" s="357">
        <f t="shared" si="1670"/>
        <v>110.94384000000001</v>
      </c>
      <c r="BI1022" s="357">
        <f t="shared" si="1671"/>
        <v>33.283152000000001</v>
      </c>
      <c r="BJ1022" s="164"/>
      <c r="BK1022" s="165"/>
      <c r="BL1022" s="666">
        <f t="shared" si="1672"/>
        <v>77.660688000000007</v>
      </c>
      <c r="BM1022" s="152">
        <v>14000</v>
      </c>
      <c r="BN1022" s="56">
        <v>8.4792789999999993E-3</v>
      </c>
      <c r="BO1022" s="357">
        <f t="shared" si="1673"/>
        <v>118.70990599999999</v>
      </c>
      <c r="BP1022" s="357">
        <f t="shared" si="1674"/>
        <v>35.612971799999997</v>
      </c>
      <c r="BQ1022" s="164"/>
      <c r="BR1022" s="77"/>
      <c r="BS1022" s="357">
        <f t="shared" si="1675"/>
        <v>83.096934199999993</v>
      </c>
      <c r="BT1022" s="152">
        <v>14000</v>
      </c>
      <c r="BU1022" s="6">
        <v>9.0219528559999998E-3</v>
      </c>
      <c r="BV1022" s="357">
        <f t="shared" si="1676"/>
        <v>126.307339984</v>
      </c>
      <c r="BW1022" s="357">
        <f t="shared" si="1677"/>
        <v>37.892201995199997</v>
      </c>
      <c r="BX1022" s="253"/>
      <c r="BY1022" s="147"/>
      <c r="BZ1022" s="357">
        <f t="shared" si="1678"/>
        <v>88.415137988799998</v>
      </c>
      <c r="CA1022" s="152">
        <v>14000</v>
      </c>
      <c r="CB1022" s="732">
        <v>9.5181599999999995E-3</v>
      </c>
      <c r="CC1022" s="666">
        <f t="shared" si="1679"/>
        <v>133.25423999999998</v>
      </c>
      <c r="CD1022" s="752">
        <f t="shared" si="1683"/>
        <v>39.976271999999994</v>
      </c>
      <c r="CE1022" s="164">
        <v>93.277968000000001</v>
      </c>
      <c r="CF1022" s="165"/>
      <c r="CG1022" s="666">
        <f t="shared" si="1681"/>
        <v>0</v>
      </c>
      <c r="CH1022" s="72"/>
      <c r="CI1022" s="72"/>
      <c r="CJ1022" s="72"/>
      <c r="CK1022" s="72"/>
      <c r="CL1022" s="164"/>
      <c r="CM1022" s="167"/>
      <c r="CN1022" s="72"/>
      <c r="CO1022" s="219"/>
      <c r="CP1022" s="753">
        <f t="shared" si="1684"/>
        <v>322.43391078880001</v>
      </c>
      <c r="CQ1022" s="458"/>
      <c r="CR1022" s="56"/>
    </row>
    <row r="1023" spans="1:97" s="3" customFormat="1" ht="30" customHeight="1">
      <c r="A1023" s="41" t="s">
        <v>2397</v>
      </c>
      <c r="B1023" s="42" t="s">
        <v>2391</v>
      </c>
      <c r="C1023" s="61" t="s">
        <v>2386</v>
      </c>
      <c r="D1023" s="41" t="s">
        <v>2370</v>
      </c>
      <c r="E1023" s="234">
        <v>87</v>
      </c>
      <c r="F1023" s="234"/>
      <c r="G1023" s="51" t="s">
        <v>45</v>
      </c>
      <c r="H1023" s="191">
        <v>10001755</v>
      </c>
      <c r="I1023" s="461">
        <v>52000</v>
      </c>
      <c r="J1023" s="243"/>
      <c r="K1023" s="357"/>
      <c r="L1023" s="56"/>
      <c r="M1023" s="73">
        <v>6.6</v>
      </c>
      <c r="N1023" s="77"/>
      <c r="O1023" s="56"/>
      <c r="P1023" s="461">
        <v>52000</v>
      </c>
      <c r="Q1023" s="6">
        <v>9.6200000000000001E-3</v>
      </c>
      <c r="R1023" s="357">
        <f t="shared" si="1652"/>
        <v>500.24</v>
      </c>
      <c r="S1023" s="357">
        <f t="shared" si="1653"/>
        <v>150.072</v>
      </c>
      <c r="T1023" s="73">
        <v>350.17</v>
      </c>
      <c r="U1023" s="77"/>
      <c r="V1023" s="241">
        <f t="shared" si="1654"/>
        <v>-2.0000000000095497E-3</v>
      </c>
      <c r="W1023" s="461">
        <v>52000</v>
      </c>
      <c r="X1023" s="364">
        <v>9.5999999999999992E-3</v>
      </c>
      <c r="Y1023" s="725">
        <f t="shared" si="1655"/>
        <v>499.19999999999993</v>
      </c>
      <c r="Z1023" s="118">
        <f t="shared" si="1656"/>
        <v>149.75999999999996</v>
      </c>
      <c r="AA1023" s="73">
        <v>349.44</v>
      </c>
      <c r="AB1023" s="100"/>
      <c r="AC1023" s="118">
        <f t="shared" si="1657"/>
        <v>0</v>
      </c>
      <c r="AD1023" s="461">
        <v>52000</v>
      </c>
      <c r="AE1023" s="101">
        <v>1.0800000000000001E-2</v>
      </c>
      <c r="AF1023" s="102">
        <f t="shared" si="1658"/>
        <v>561.6</v>
      </c>
      <c r="AG1023" s="102">
        <f t="shared" si="1659"/>
        <v>168.48</v>
      </c>
      <c r="AH1023" s="117">
        <v>393.12</v>
      </c>
      <c r="AI1023" s="100"/>
      <c r="AJ1023" s="102">
        <f t="shared" si="1660"/>
        <v>0</v>
      </c>
      <c r="AK1023" s="461">
        <v>52000</v>
      </c>
      <c r="AL1023" s="728">
        <v>1.1590668E-2</v>
      </c>
      <c r="AM1023" s="102">
        <f t="shared" si="1661"/>
        <v>602.71473600000002</v>
      </c>
      <c r="AN1023" s="102">
        <f t="shared" si="1662"/>
        <v>180.81442079999999</v>
      </c>
      <c r="AO1023" s="117">
        <v>421.9</v>
      </c>
      <c r="AP1023" s="100"/>
      <c r="AQ1023" s="102">
        <f t="shared" si="1663"/>
        <v>3.152000000454791E-4</v>
      </c>
      <c r="AR1023" s="461">
        <v>52000</v>
      </c>
      <c r="AS1023" s="99">
        <v>7.476E-3</v>
      </c>
      <c r="AT1023" s="102">
        <f t="shared" si="1664"/>
        <v>388.75200000000001</v>
      </c>
      <c r="AU1023" s="102">
        <f t="shared" si="1665"/>
        <v>116.62559999999999</v>
      </c>
      <c r="AV1023" s="253"/>
      <c r="AW1023" s="100"/>
      <c r="AX1023" s="102">
        <f t="shared" si="1666"/>
        <v>272.12639999999999</v>
      </c>
      <c r="AY1023" s="152">
        <v>31000</v>
      </c>
      <c r="AZ1023" s="61">
        <v>7.476E-3</v>
      </c>
      <c r="BA1023" s="666">
        <f t="shared" si="1667"/>
        <v>231.756</v>
      </c>
      <c r="BB1023" s="666">
        <f t="shared" si="1668"/>
        <v>69.526799999999994</v>
      </c>
      <c r="BC1023" s="142">
        <v>272.13200000000001</v>
      </c>
      <c r="BD1023" s="143"/>
      <c r="BE1023" s="666">
        <f t="shared" si="1669"/>
        <v>-109.90280000000001</v>
      </c>
      <c r="BF1023" s="152">
        <v>31000</v>
      </c>
      <c r="BG1023" s="56">
        <v>7.9245600000000006E-3</v>
      </c>
      <c r="BH1023" s="357">
        <f t="shared" si="1670"/>
        <v>245.66136000000003</v>
      </c>
      <c r="BI1023" s="357">
        <f t="shared" si="1671"/>
        <v>73.698408000000001</v>
      </c>
      <c r="BJ1023" s="164"/>
      <c r="BK1023" s="165"/>
      <c r="BL1023" s="666">
        <f t="shared" si="1672"/>
        <v>171.96295200000003</v>
      </c>
      <c r="BM1023" s="152">
        <v>31000</v>
      </c>
      <c r="BN1023" s="56">
        <v>8.4792789999999993E-3</v>
      </c>
      <c r="BO1023" s="357">
        <f t="shared" si="1673"/>
        <v>262.85764899999998</v>
      </c>
      <c r="BP1023" s="357">
        <f t="shared" si="1674"/>
        <v>78.857294699999997</v>
      </c>
      <c r="BQ1023" s="164"/>
      <c r="BR1023" s="77"/>
      <c r="BS1023" s="357">
        <f t="shared" si="1675"/>
        <v>184.00035429999997</v>
      </c>
      <c r="BT1023" s="152">
        <v>31000</v>
      </c>
      <c r="BU1023" s="6">
        <v>9.0219528559999998E-3</v>
      </c>
      <c r="BV1023" s="357">
        <f t="shared" si="1676"/>
        <v>279.68053853599997</v>
      </c>
      <c r="BW1023" s="357">
        <f t="shared" si="1677"/>
        <v>83.904161560799992</v>
      </c>
      <c r="BX1023" s="253"/>
      <c r="BY1023" s="147"/>
      <c r="BZ1023" s="357">
        <f t="shared" si="1678"/>
        <v>195.77637697519998</v>
      </c>
      <c r="CA1023" s="152">
        <v>31000</v>
      </c>
      <c r="CB1023" s="732">
        <v>9.5181599999999995E-3</v>
      </c>
      <c r="CC1023" s="666">
        <f t="shared" si="1679"/>
        <v>295.06295999999998</v>
      </c>
      <c r="CD1023" s="752">
        <f t="shared" si="1683"/>
        <v>88.51888799999999</v>
      </c>
      <c r="CE1023" s="164">
        <v>206.544072</v>
      </c>
      <c r="CF1023" s="165"/>
      <c r="CG1023" s="666">
        <f t="shared" si="1681"/>
        <v>0</v>
      </c>
      <c r="CH1023" s="72"/>
      <c r="CI1023" s="72"/>
      <c r="CJ1023" s="72"/>
      <c r="CK1023" s="72"/>
      <c r="CL1023" s="164"/>
      <c r="CM1023" s="167"/>
      <c r="CN1023" s="72"/>
      <c r="CO1023" s="219"/>
      <c r="CP1023" s="753">
        <f t="shared" si="1684"/>
        <v>713.96159847519993</v>
      </c>
      <c r="CQ1023" s="458"/>
      <c r="CR1023" s="56"/>
    </row>
    <row r="1024" spans="1:97" s="3" customFormat="1" ht="30" customHeight="1">
      <c r="A1024" s="41" t="s">
        <v>2398</v>
      </c>
      <c r="B1024" s="42" t="s">
        <v>2391</v>
      </c>
      <c r="C1024" s="61" t="s">
        <v>2386</v>
      </c>
      <c r="D1024" s="41" t="s">
        <v>2370</v>
      </c>
      <c r="E1024" s="234">
        <v>98</v>
      </c>
      <c r="F1024" s="234"/>
      <c r="G1024" s="51" t="s">
        <v>45</v>
      </c>
      <c r="H1024" s="191">
        <v>10001777</v>
      </c>
      <c r="I1024" s="461">
        <v>23500</v>
      </c>
      <c r="J1024" s="243"/>
      <c r="K1024" s="357"/>
      <c r="L1024" s="56"/>
      <c r="M1024" s="73">
        <v>2.64</v>
      </c>
      <c r="N1024" s="77"/>
      <c r="O1024" s="56"/>
      <c r="P1024" s="461">
        <v>23500</v>
      </c>
      <c r="Q1024" s="6">
        <v>9.6200000000000001E-3</v>
      </c>
      <c r="R1024" s="357">
        <f t="shared" si="1652"/>
        <v>226.07</v>
      </c>
      <c r="S1024" s="357">
        <f t="shared" si="1653"/>
        <v>67.820999999999998</v>
      </c>
      <c r="T1024" s="73">
        <v>158.25</v>
      </c>
      <c r="U1024" s="77"/>
      <c r="V1024" s="241">
        <f t="shared" si="1654"/>
        <v>-1.0000000000047748E-3</v>
      </c>
      <c r="W1024" s="461">
        <v>23500</v>
      </c>
      <c r="X1024" s="364">
        <v>9.5999999999999992E-3</v>
      </c>
      <c r="Y1024" s="725">
        <f t="shared" si="1655"/>
        <v>225.6</v>
      </c>
      <c r="Z1024" s="118">
        <f t="shared" si="1656"/>
        <v>67.679999999999993</v>
      </c>
      <c r="AA1024" s="73">
        <v>157.91999999999999</v>
      </c>
      <c r="AB1024" s="100"/>
      <c r="AC1024" s="118">
        <f t="shared" si="1657"/>
        <v>0</v>
      </c>
      <c r="AD1024" s="461">
        <v>23500</v>
      </c>
      <c r="AE1024" s="101">
        <v>1.0800000000000001E-2</v>
      </c>
      <c r="AF1024" s="102">
        <f t="shared" si="1658"/>
        <v>253.8</v>
      </c>
      <c r="AG1024" s="102">
        <f t="shared" si="1659"/>
        <v>76.14</v>
      </c>
      <c r="AH1024" s="117">
        <v>177.66</v>
      </c>
      <c r="AI1024" s="100"/>
      <c r="AJ1024" s="102">
        <f t="shared" si="1660"/>
        <v>0</v>
      </c>
      <c r="AK1024" s="461">
        <v>23500</v>
      </c>
      <c r="AL1024" s="728">
        <v>1.1590668E-2</v>
      </c>
      <c r="AM1024" s="102">
        <f t="shared" si="1661"/>
        <v>272.380698</v>
      </c>
      <c r="AN1024" s="102">
        <f t="shared" si="1662"/>
        <v>81.714209400000001</v>
      </c>
      <c r="AO1024" s="117">
        <v>190.67</v>
      </c>
      <c r="AP1024" s="100"/>
      <c r="AQ1024" s="102">
        <f t="shared" si="1663"/>
        <v>-3.5114000000078249E-3</v>
      </c>
      <c r="AR1024" s="461">
        <v>23500</v>
      </c>
      <c r="AS1024" s="99">
        <v>7.476E-3</v>
      </c>
      <c r="AT1024" s="102">
        <f t="shared" si="1664"/>
        <v>175.68600000000001</v>
      </c>
      <c r="AU1024" s="102">
        <f t="shared" si="1665"/>
        <v>52.705800000000004</v>
      </c>
      <c r="AV1024" s="122"/>
      <c r="AW1024" s="100"/>
      <c r="AX1024" s="102">
        <f t="shared" si="1666"/>
        <v>122.9802</v>
      </c>
      <c r="AY1024" s="152">
        <v>21000</v>
      </c>
      <c r="AZ1024" s="61">
        <v>7.476E-3</v>
      </c>
      <c r="BA1024" s="666">
        <f t="shared" si="1667"/>
        <v>156.99600000000001</v>
      </c>
      <c r="BB1024" s="666">
        <f t="shared" si="1668"/>
        <v>47.098800000000004</v>
      </c>
      <c r="BC1024" s="142">
        <v>232.88</v>
      </c>
      <c r="BD1024" s="143"/>
      <c r="BE1024" s="666">
        <f t="shared" si="1669"/>
        <v>-122.9828</v>
      </c>
      <c r="BF1024" s="152">
        <v>21000</v>
      </c>
      <c r="BG1024" s="56">
        <v>7.9245600000000006E-3</v>
      </c>
      <c r="BH1024" s="357">
        <f t="shared" si="1670"/>
        <v>166.41576000000001</v>
      </c>
      <c r="BI1024" s="357">
        <f t="shared" si="1671"/>
        <v>49.924728000000002</v>
      </c>
      <c r="BJ1024" s="164"/>
      <c r="BK1024" s="165"/>
      <c r="BL1024" s="666">
        <f t="shared" si="1672"/>
        <v>116.491032</v>
      </c>
      <c r="BM1024" s="152">
        <v>21000</v>
      </c>
      <c r="BN1024" s="56">
        <v>8.4792789999999993E-3</v>
      </c>
      <c r="BO1024" s="357">
        <f t="shared" si="1673"/>
        <v>178.06485899999998</v>
      </c>
      <c r="BP1024" s="357">
        <f t="shared" si="1674"/>
        <v>53.419457699999995</v>
      </c>
      <c r="BQ1024" s="164"/>
      <c r="BR1024" s="77"/>
      <c r="BS1024" s="357">
        <f t="shared" si="1675"/>
        <v>124.64540129999999</v>
      </c>
      <c r="BT1024" s="152">
        <v>21000</v>
      </c>
      <c r="BU1024" s="6">
        <v>9.0219528559999998E-3</v>
      </c>
      <c r="BV1024" s="357">
        <f t="shared" si="1676"/>
        <v>189.46100997599999</v>
      </c>
      <c r="BW1024" s="357">
        <f t="shared" si="1677"/>
        <v>56.838302992799996</v>
      </c>
      <c r="BX1024" s="253"/>
      <c r="BY1024" s="147"/>
      <c r="BZ1024" s="357">
        <f t="shared" si="1678"/>
        <v>132.62270698319998</v>
      </c>
      <c r="CA1024" s="152">
        <v>21000</v>
      </c>
      <c r="CB1024" s="732">
        <v>9.5181599999999995E-3</v>
      </c>
      <c r="CC1024" s="666">
        <f t="shared" si="1679"/>
        <v>199.88136</v>
      </c>
      <c r="CD1024" s="752">
        <f t="shared" si="1683"/>
        <v>59.964407999999999</v>
      </c>
      <c r="CE1024" s="164">
        <v>139.91695200000001</v>
      </c>
      <c r="CF1024" s="165"/>
      <c r="CG1024" s="666">
        <f t="shared" si="1681"/>
        <v>0</v>
      </c>
      <c r="CH1024" s="72"/>
      <c r="CI1024" s="72"/>
      <c r="CJ1024" s="72"/>
      <c r="CK1024" s="72"/>
      <c r="CL1024" s="164"/>
      <c r="CM1024" s="167"/>
      <c r="CN1024" s="72"/>
      <c r="CO1024" s="219"/>
      <c r="CP1024" s="753">
        <f t="shared" si="1684"/>
        <v>373.75202888319996</v>
      </c>
      <c r="CQ1024" s="458"/>
      <c r="CR1024" s="56"/>
    </row>
    <row r="1025" spans="1:97" s="3" customFormat="1" ht="15" customHeight="1">
      <c r="A1025" s="41" t="s">
        <v>2399</v>
      </c>
      <c r="B1025" s="42" t="s">
        <v>2400</v>
      </c>
      <c r="C1025" s="61" t="s">
        <v>2386</v>
      </c>
      <c r="D1025" s="41" t="s">
        <v>2370</v>
      </c>
      <c r="E1025" s="234">
        <v>152</v>
      </c>
      <c r="F1025" s="234"/>
      <c r="G1025" s="739" t="s">
        <v>41</v>
      </c>
      <c r="H1025" s="191">
        <v>10001898</v>
      </c>
      <c r="I1025" s="461">
        <v>19500</v>
      </c>
      <c r="J1025" s="243"/>
      <c r="K1025" s="357"/>
      <c r="L1025" s="56"/>
      <c r="M1025" s="73">
        <v>3.96</v>
      </c>
      <c r="N1025" s="77"/>
      <c r="O1025" s="56"/>
      <c r="P1025" s="461">
        <v>19500</v>
      </c>
      <c r="Q1025" s="6">
        <v>9.6200000000000001E-3</v>
      </c>
      <c r="R1025" s="357">
        <f t="shared" si="1652"/>
        <v>187.59</v>
      </c>
      <c r="S1025" s="357">
        <f t="shared" si="1653"/>
        <v>56.277000000000001</v>
      </c>
      <c r="T1025" s="73">
        <v>13.13</v>
      </c>
      <c r="U1025" s="77"/>
      <c r="V1025" s="241">
        <f t="shared" si="1654"/>
        <v>118.18299999999999</v>
      </c>
      <c r="W1025" s="461">
        <v>19500</v>
      </c>
      <c r="X1025" s="364">
        <v>9.5999999999999992E-3</v>
      </c>
      <c r="Y1025" s="725">
        <f t="shared" si="1655"/>
        <v>187.2</v>
      </c>
      <c r="Z1025" s="118">
        <f t="shared" si="1656"/>
        <v>56.16</v>
      </c>
      <c r="AA1025" s="73">
        <v>131.04</v>
      </c>
      <c r="AB1025" s="100"/>
      <c r="AC1025" s="118">
        <f t="shared" si="1657"/>
        <v>0</v>
      </c>
      <c r="AD1025" s="461">
        <v>19500</v>
      </c>
      <c r="AE1025" s="101">
        <v>1.0800000000000001E-2</v>
      </c>
      <c r="AF1025" s="102">
        <f t="shared" si="1658"/>
        <v>210.60000000000002</v>
      </c>
      <c r="AG1025" s="102">
        <f t="shared" si="1659"/>
        <v>63.180000000000007</v>
      </c>
      <c r="AH1025" s="117">
        <v>147.41999999999999</v>
      </c>
      <c r="AI1025" s="100"/>
      <c r="AJ1025" s="102">
        <f t="shared" si="1660"/>
        <v>0</v>
      </c>
      <c r="AK1025" s="461">
        <v>19500</v>
      </c>
      <c r="AL1025" s="728">
        <v>1.1590668E-2</v>
      </c>
      <c r="AM1025" s="102">
        <f t="shared" si="1661"/>
        <v>226.01802599999999</v>
      </c>
      <c r="AN1025" s="102">
        <f t="shared" si="1662"/>
        <v>67.805407799999998</v>
      </c>
      <c r="AO1025" s="117">
        <v>158.21</v>
      </c>
      <c r="AP1025" s="100"/>
      <c r="AQ1025" s="102">
        <f t="shared" si="1663"/>
        <v>2.6182000000005701E-3</v>
      </c>
      <c r="AR1025" s="461">
        <v>19500</v>
      </c>
      <c r="AS1025" s="99">
        <v>7.476E-3</v>
      </c>
      <c r="AT1025" s="102">
        <f t="shared" si="1664"/>
        <v>145.78200000000001</v>
      </c>
      <c r="AU1025" s="102">
        <f t="shared" si="1665"/>
        <v>43.7346</v>
      </c>
      <c r="AV1025" s="122"/>
      <c r="AW1025" s="100"/>
      <c r="AX1025" s="102">
        <f t="shared" si="1666"/>
        <v>102.04740000000001</v>
      </c>
      <c r="AY1025" s="152">
        <v>28000</v>
      </c>
      <c r="AZ1025" s="61">
        <v>7.476E-3</v>
      </c>
      <c r="BA1025" s="666">
        <f t="shared" si="1667"/>
        <v>209.328</v>
      </c>
      <c r="BB1025" s="666">
        <f t="shared" si="1668"/>
        <v>62.798400000000001</v>
      </c>
      <c r="BC1025" s="142">
        <v>248.59</v>
      </c>
      <c r="BD1025" s="143"/>
      <c r="BE1025" s="666">
        <f t="shared" si="1669"/>
        <v>-102.06039999999999</v>
      </c>
      <c r="BF1025" s="152">
        <v>28000</v>
      </c>
      <c r="BG1025" s="56">
        <v>7.9245600000000006E-3</v>
      </c>
      <c r="BH1025" s="357">
        <f t="shared" si="1670"/>
        <v>221.88768000000002</v>
      </c>
      <c r="BI1025" s="357">
        <f t="shared" si="1671"/>
        <v>66.566304000000002</v>
      </c>
      <c r="BJ1025" s="164"/>
      <c r="BK1025" s="165"/>
      <c r="BL1025" s="666">
        <f t="shared" si="1672"/>
        <v>155.32137600000001</v>
      </c>
      <c r="BM1025" s="152">
        <v>28000</v>
      </c>
      <c r="BN1025" s="56">
        <v>8.4792789999999993E-3</v>
      </c>
      <c r="BO1025" s="357">
        <f t="shared" si="1673"/>
        <v>237.41981199999998</v>
      </c>
      <c r="BP1025" s="357">
        <f t="shared" si="1674"/>
        <v>71.225943599999994</v>
      </c>
      <c r="BQ1025" s="164"/>
      <c r="BR1025" s="77"/>
      <c r="BS1025" s="357">
        <f t="shared" si="1675"/>
        <v>166.19386839999999</v>
      </c>
      <c r="BT1025" s="152">
        <v>28000</v>
      </c>
      <c r="BU1025" s="6">
        <v>9.0219528559999998E-3</v>
      </c>
      <c r="BV1025" s="357">
        <f t="shared" si="1676"/>
        <v>252.61467996799999</v>
      </c>
      <c r="BW1025" s="357">
        <f t="shared" si="1677"/>
        <v>75.784403990399994</v>
      </c>
      <c r="BX1025" s="253"/>
      <c r="BY1025" s="147"/>
      <c r="BZ1025" s="357">
        <f t="shared" si="1678"/>
        <v>176.8302759776</v>
      </c>
      <c r="CA1025" s="152">
        <v>28000</v>
      </c>
      <c r="CB1025" s="732">
        <v>9.5181599999999995E-3</v>
      </c>
      <c r="CC1025" s="666">
        <f t="shared" si="1679"/>
        <v>266.50847999999996</v>
      </c>
      <c r="CD1025" s="752">
        <f t="shared" si="1683"/>
        <v>79.952543999999989</v>
      </c>
      <c r="CE1025" s="164">
        <v>186.555936</v>
      </c>
      <c r="CF1025" s="165"/>
      <c r="CG1025" s="666">
        <f t="shared" si="1681"/>
        <v>0</v>
      </c>
      <c r="CH1025" s="72"/>
      <c r="CI1025" s="72"/>
      <c r="CJ1025" s="72"/>
      <c r="CK1025" s="72"/>
      <c r="CL1025" s="164"/>
      <c r="CM1025" s="167"/>
      <c r="CN1025" s="72"/>
      <c r="CO1025" s="219"/>
      <c r="CP1025" s="220">
        <f t="shared" si="1684"/>
        <v>616.51813857759998</v>
      </c>
      <c r="CQ1025" s="458"/>
      <c r="CR1025" s="56"/>
      <c r="CS1025" s="228"/>
    </row>
    <row r="1026" spans="1:97" s="3" customFormat="1" ht="15" customHeight="1">
      <c r="A1026" s="41" t="s">
        <v>3651</v>
      </c>
      <c r="B1026" s="42" t="s">
        <v>71</v>
      </c>
      <c r="C1026" s="47" t="s">
        <v>2386</v>
      </c>
      <c r="D1026" s="41" t="s">
        <v>2370</v>
      </c>
      <c r="E1026" s="43">
        <v>264</v>
      </c>
      <c r="F1026" s="6"/>
      <c r="G1026" s="717" t="s">
        <v>2401</v>
      </c>
      <c r="H1026" s="191"/>
      <c r="I1026" s="461">
        <v>13000</v>
      </c>
      <c r="J1026" s="243"/>
      <c r="K1026" s="357"/>
      <c r="L1026" s="56"/>
      <c r="M1026" s="73"/>
      <c r="N1026" s="77"/>
      <c r="O1026" s="56"/>
      <c r="P1026" s="461">
        <v>13000</v>
      </c>
      <c r="Q1026" s="6">
        <v>9.6200000000000001E-3</v>
      </c>
      <c r="R1026" s="357">
        <f t="shared" si="1652"/>
        <v>125.06</v>
      </c>
      <c r="S1026" s="357">
        <f t="shared" si="1653"/>
        <v>37.518000000000001</v>
      </c>
      <c r="T1026" s="73"/>
      <c r="U1026" s="77"/>
      <c r="V1026" s="241">
        <f t="shared" si="1654"/>
        <v>87.542000000000002</v>
      </c>
      <c r="W1026" s="461">
        <v>13000</v>
      </c>
      <c r="X1026" s="364">
        <v>9.5999999999999992E-3</v>
      </c>
      <c r="Y1026" s="725">
        <f t="shared" si="1655"/>
        <v>124.79999999999998</v>
      </c>
      <c r="Z1026" s="118">
        <f t="shared" si="1656"/>
        <v>37.439999999999991</v>
      </c>
      <c r="AA1026" s="73"/>
      <c r="AB1026" s="100"/>
      <c r="AC1026" s="118">
        <f t="shared" si="1657"/>
        <v>87.359999999999985</v>
      </c>
      <c r="AD1026" s="461">
        <v>13000</v>
      </c>
      <c r="AE1026" s="101">
        <v>1.0800000000000001E-2</v>
      </c>
      <c r="AF1026" s="102">
        <f t="shared" si="1658"/>
        <v>140.4</v>
      </c>
      <c r="AG1026" s="102">
        <f t="shared" si="1659"/>
        <v>42.12</v>
      </c>
      <c r="AH1026" s="117"/>
      <c r="AI1026" s="100"/>
      <c r="AJ1026" s="102">
        <f t="shared" si="1660"/>
        <v>98.28</v>
      </c>
      <c r="AK1026" s="461">
        <v>13000</v>
      </c>
      <c r="AL1026" s="728">
        <v>5.7953340000000001E-3</v>
      </c>
      <c r="AM1026" s="102">
        <f t="shared" si="1661"/>
        <v>75.339342000000002</v>
      </c>
      <c r="AN1026" s="102">
        <f t="shared" si="1662"/>
        <v>22.601802599999999</v>
      </c>
      <c r="AO1026" s="117"/>
      <c r="AP1026" s="100"/>
      <c r="AQ1026" s="102">
        <f t="shared" si="1663"/>
        <v>52.737539400000003</v>
      </c>
      <c r="AR1026" s="461">
        <v>13000</v>
      </c>
      <c r="AS1026" s="99">
        <v>6.2009999999999999E-3</v>
      </c>
      <c r="AT1026" s="102">
        <f t="shared" si="1664"/>
        <v>80.613</v>
      </c>
      <c r="AU1026" s="102">
        <f t="shared" si="1665"/>
        <v>24.183899999999998</v>
      </c>
      <c r="AV1026" s="122"/>
      <c r="AW1026" s="100"/>
      <c r="AX1026" s="102">
        <f t="shared" si="1666"/>
        <v>56.429100000000005</v>
      </c>
      <c r="AY1026" s="151">
        <v>29000</v>
      </c>
      <c r="AZ1026" s="61">
        <v>6.2009999999999999E-3</v>
      </c>
      <c r="BA1026" s="666">
        <f t="shared" si="1667"/>
        <v>179.82900000000001</v>
      </c>
      <c r="BB1026" s="666">
        <f t="shared" si="1668"/>
        <v>53.948700000000002</v>
      </c>
      <c r="BC1026" s="142"/>
      <c r="BD1026" s="143"/>
      <c r="BE1026" s="666">
        <f t="shared" si="1669"/>
        <v>125.88030000000001</v>
      </c>
      <c r="BF1026" s="151">
        <v>29000</v>
      </c>
      <c r="BG1026" s="6">
        <v>6.5730600000000004E-3</v>
      </c>
      <c r="BH1026" s="357">
        <f t="shared" si="1670"/>
        <v>190.61874</v>
      </c>
      <c r="BI1026" s="357">
        <f t="shared" si="1671"/>
        <v>57.185622000000002</v>
      </c>
      <c r="BJ1026" s="164"/>
      <c r="BK1026" s="165"/>
      <c r="BL1026" s="666">
        <f t="shared" si="1672"/>
        <v>133.43311800000001</v>
      </c>
      <c r="BM1026" s="151">
        <v>29000</v>
      </c>
      <c r="BN1026" s="732">
        <v>7.0332119999999996E-3</v>
      </c>
      <c r="BO1026" s="357">
        <f t="shared" si="1673"/>
        <v>203.96314799999999</v>
      </c>
      <c r="BP1026" s="357">
        <f t="shared" si="1674"/>
        <v>61.188944399999997</v>
      </c>
      <c r="BQ1026" s="164"/>
      <c r="BR1026" s="77"/>
      <c r="BS1026" s="357">
        <f t="shared" si="1675"/>
        <v>142.77420359999999</v>
      </c>
      <c r="BT1026" s="151">
        <v>29000</v>
      </c>
      <c r="BU1026" s="6">
        <v>7.483337568E-3</v>
      </c>
      <c r="BV1026" s="357">
        <f t="shared" si="1676"/>
        <v>217.016789472</v>
      </c>
      <c r="BW1026" s="357">
        <f t="shared" si="1677"/>
        <v>65.105036841599997</v>
      </c>
      <c r="BX1026" s="253"/>
      <c r="BY1026" s="147"/>
      <c r="BZ1026" s="357">
        <f t="shared" si="1678"/>
        <v>151.9117526304</v>
      </c>
      <c r="CA1026" s="151">
        <v>29000</v>
      </c>
      <c r="CB1026" s="732">
        <v>9.5181599999999995E-3</v>
      </c>
      <c r="CC1026" s="666">
        <f t="shared" si="1679"/>
        <v>276.02663999999999</v>
      </c>
      <c r="CD1026" s="603">
        <f>CC1026*100%</f>
        <v>276.02663999999999</v>
      </c>
      <c r="CE1026" s="164"/>
      <c r="CF1026" s="165"/>
      <c r="CG1026" s="666">
        <f t="shared" si="1681"/>
        <v>0</v>
      </c>
      <c r="CH1026" s="72"/>
      <c r="CI1026" s="72"/>
      <c r="CJ1026" s="72"/>
      <c r="CK1026" s="72"/>
      <c r="CL1026" s="164"/>
      <c r="CM1026" s="167"/>
      <c r="CN1026" s="72"/>
      <c r="CO1026" s="219"/>
      <c r="CP1026" s="220">
        <f>O1026+V1026+AC1026+AJ1026+AQ1026+AX1026+BE1026+BL1026+BS1026+BZ1026+CG1026+CN1026</f>
        <v>936.34801363040003</v>
      </c>
      <c r="CQ1026" s="458"/>
      <c r="CR1026" s="56"/>
      <c r="CS1026" s="228"/>
    </row>
    <row r="1027" spans="1:97" s="3" customFormat="1" ht="30" customHeight="1">
      <c r="A1027" s="41" t="s">
        <v>2402</v>
      </c>
      <c r="B1027" s="42" t="s">
        <v>2403</v>
      </c>
      <c r="C1027" s="61" t="s">
        <v>2386</v>
      </c>
      <c r="D1027" s="41" t="s">
        <v>2370</v>
      </c>
      <c r="E1027" s="234">
        <v>338</v>
      </c>
      <c r="F1027" s="234"/>
      <c r="G1027" s="51" t="s">
        <v>45</v>
      </c>
      <c r="H1027" s="191">
        <v>10002183</v>
      </c>
      <c r="I1027" s="461">
        <v>44000</v>
      </c>
      <c r="J1027" s="243"/>
      <c r="K1027" s="357"/>
      <c r="L1027" s="56"/>
      <c r="M1027" s="73">
        <v>10.56</v>
      </c>
      <c r="N1027" s="77"/>
      <c r="O1027" s="56"/>
      <c r="P1027" s="461">
        <v>44000</v>
      </c>
      <c r="Q1027" s="6">
        <v>9.6200000000000001E-3</v>
      </c>
      <c r="R1027" s="357">
        <f t="shared" si="1652"/>
        <v>423.28000000000003</v>
      </c>
      <c r="S1027" s="357">
        <f t="shared" si="1653"/>
        <v>126.98400000000001</v>
      </c>
      <c r="T1027" s="73">
        <v>296.3</v>
      </c>
      <c r="U1027" s="77"/>
      <c r="V1027" s="241">
        <f t="shared" si="1654"/>
        <v>-3.999999999962256E-3</v>
      </c>
      <c r="W1027" s="461">
        <v>44000</v>
      </c>
      <c r="X1027" s="364">
        <v>9.5999999999999992E-3</v>
      </c>
      <c r="Y1027" s="725">
        <f t="shared" si="1655"/>
        <v>422.4</v>
      </c>
      <c r="Z1027" s="118">
        <f t="shared" si="1656"/>
        <v>126.71999999999998</v>
      </c>
      <c r="AA1027" s="73">
        <v>295.68</v>
      </c>
      <c r="AB1027" s="100"/>
      <c r="AC1027" s="118">
        <f t="shared" si="1657"/>
        <v>0</v>
      </c>
      <c r="AD1027" s="461">
        <v>44000</v>
      </c>
      <c r="AE1027" s="101">
        <v>1.0800000000000001E-2</v>
      </c>
      <c r="AF1027" s="102">
        <f t="shared" si="1658"/>
        <v>475.20000000000005</v>
      </c>
      <c r="AG1027" s="102">
        <f t="shared" si="1659"/>
        <v>142.56</v>
      </c>
      <c r="AH1027" s="117">
        <v>332.64</v>
      </c>
      <c r="AI1027" s="100"/>
      <c r="AJ1027" s="102">
        <f t="shared" si="1660"/>
        <v>0</v>
      </c>
      <c r="AK1027" s="461">
        <v>44000</v>
      </c>
      <c r="AL1027" s="728">
        <v>1.1590668E-2</v>
      </c>
      <c r="AM1027" s="102">
        <f t="shared" si="1661"/>
        <v>509.98939200000001</v>
      </c>
      <c r="AN1027" s="102">
        <f t="shared" si="1662"/>
        <v>152.99681759999999</v>
      </c>
      <c r="AO1027" s="117">
        <v>356.99</v>
      </c>
      <c r="AP1027" s="100"/>
      <c r="AQ1027" s="102">
        <f t="shared" si="1663"/>
        <v>2.5744000000145206E-3</v>
      </c>
      <c r="AR1027" s="461">
        <v>44000</v>
      </c>
      <c r="AS1027" s="99">
        <v>7.476E-3</v>
      </c>
      <c r="AT1027" s="102">
        <f t="shared" si="1664"/>
        <v>328.94400000000002</v>
      </c>
      <c r="AU1027" s="102">
        <f t="shared" si="1665"/>
        <v>98.683199999999999</v>
      </c>
      <c r="AV1027" s="122"/>
      <c r="AW1027" s="100"/>
      <c r="AX1027" s="102">
        <f t="shared" si="1666"/>
        <v>230.26080000000002</v>
      </c>
      <c r="AY1027" s="152">
        <v>79000</v>
      </c>
      <c r="AZ1027" s="61">
        <v>7.476E-3</v>
      </c>
      <c r="BA1027" s="666">
        <f t="shared" si="1667"/>
        <v>590.60400000000004</v>
      </c>
      <c r="BB1027" s="666">
        <f t="shared" si="1668"/>
        <v>177.18120000000002</v>
      </c>
      <c r="BC1027" s="142">
        <v>643.69000000000005</v>
      </c>
      <c r="BD1027" s="143"/>
      <c r="BE1027" s="666">
        <f t="shared" si="1669"/>
        <v>-230.2672</v>
      </c>
      <c r="BF1027" s="152">
        <v>79000</v>
      </c>
      <c r="BG1027" s="56">
        <v>7.9245600000000006E-3</v>
      </c>
      <c r="BH1027" s="357">
        <f t="shared" si="1670"/>
        <v>626.04024000000004</v>
      </c>
      <c r="BI1027" s="357">
        <f t="shared" si="1671"/>
        <v>187.812072</v>
      </c>
      <c r="BJ1027" s="164"/>
      <c r="BK1027" s="165"/>
      <c r="BL1027" s="666">
        <f t="shared" si="1672"/>
        <v>438.22816800000004</v>
      </c>
      <c r="BM1027" s="152">
        <v>79000</v>
      </c>
      <c r="BN1027" s="56">
        <v>8.4792789999999993E-3</v>
      </c>
      <c r="BO1027" s="357">
        <f t="shared" si="1673"/>
        <v>669.86304099999995</v>
      </c>
      <c r="BP1027" s="357">
        <f t="shared" si="1674"/>
        <v>200.95891229999998</v>
      </c>
      <c r="BQ1027" s="164"/>
      <c r="BR1027" s="77"/>
      <c r="BS1027" s="357">
        <f t="shared" si="1675"/>
        <v>468.9041287</v>
      </c>
      <c r="BT1027" s="152">
        <v>79000</v>
      </c>
      <c r="BU1027" s="6">
        <v>9.0219528559999998E-3</v>
      </c>
      <c r="BV1027" s="357">
        <f t="shared" si="1676"/>
        <v>712.73427562400002</v>
      </c>
      <c r="BW1027" s="357">
        <f t="shared" si="1677"/>
        <v>213.82028268720001</v>
      </c>
      <c r="BX1027" s="253"/>
      <c r="BY1027" s="147"/>
      <c r="BZ1027" s="357">
        <f t="shared" si="1678"/>
        <v>498.91399293680001</v>
      </c>
      <c r="CA1027" s="152">
        <v>79000</v>
      </c>
      <c r="CB1027" s="732">
        <v>9.5181599999999995E-3</v>
      </c>
      <c r="CC1027" s="666">
        <f t="shared" si="1679"/>
        <v>751.93463999999994</v>
      </c>
      <c r="CD1027" s="752">
        <f t="shared" ref="CD1027:CD1032" si="1685">CC1027*30%</f>
        <v>225.58039199999999</v>
      </c>
      <c r="CE1027" s="164">
        <v>499.0371288</v>
      </c>
      <c r="CF1027" s="165"/>
      <c r="CG1027" s="666">
        <f t="shared" si="1681"/>
        <v>27.317119199999979</v>
      </c>
      <c r="CH1027" s="72"/>
      <c r="CI1027" s="72"/>
      <c r="CJ1027" s="72"/>
      <c r="CK1027" s="72"/>
      <c r="CL1027" s="164"/>
      <c r="CM1027" s="167"/>
      <c r="CN1027" s="72"/>
      <c r="CO1027" s="219"/>
      <c r="CP1027" s="753">
        <f>O1027+V1027+AC1027+AJ1027+AQ1027+AX1027+BE1027+BL1027+BS1027+BZ1027+CG1027</f>
        <v>1433.3555832368002</v>
      </c>
      <c r="CQ1027" s="458"/>
      <c r="CR1027" s="56"/>
    </row>
    <row r="1028" spans="1:97" s="3" customFormat="1" ht="30" customHeight="1">
      <c r="A1028" s="41" t="s">
        <v>3652</v>
      </c>
      <c r="B1028" s="42" t="s">
        <v>2404</v>
      </c>
      <c r="C1028" s="47" t="s">
        <v>2386</v>
      </c>
      <c r="D1028" s="41" t="s">
        <v>2370</v>
      </c>
      <c r="E1028" s="234">
        <v>643</v>
      </c>
      <c r="F1028" s="234"/>
      <c r="G1028" s="51" t="s">
        <v>45</v>
      </c>
      <c r="H1028" s="191"/>
      <c r="I1028" s="461">
        <v>137500</v>
      </c>
      <c r="J1028" s="243"/>
      <c r="K1028" s="357"/>
      <c r="L1028" s="56"/>
      <c r="M1028" s="73"/>
      <c r="N1028" s="77"/>
      <c r="O1028" s="56"/>
      <c r="P1028" s="461">
        <v>137500</v>
      </c>
      <c r="Q1028" s="6">
        <v>9.6200000000000001E-3</v>
      </c>
      <c r="R1028" s="357">
        <f t="shared" si="1652"/>
        <v>1322.75</v>
      </c>
      <c r="S1028" s="357">
        <f t="shared" si="1653"/>
        <v>396.82499999999999</v>
      </c>
      <c r="T1028" s="73"/>
      <c r="U1028" s="77"/>
      <c r="V1028" s="241">
        <f t="shared" si="1654"/>
        <v>925.92499999999995</v>
      </c>
      <c r="W1028" s="461">
        <v>137500</v>
      </c>
      <c r="X1028" s="364">
        <v>9.5999999999999992E-3</v>
      </c>
      <c r="Y1028" s="725">
        <f t="shared" si="1655"/>
        <v>1319.9999999999998</v>
      </c>
      <c r="Z1028" s="118">
        <f t="shared" si="1656"/>
        <v>395.99999999999994</v>
      </c>
      <c r="AA1028" s="73"/>
      <c r="AB1028" s="100"/>
      <c r="AC1028" s="118">
        <f t="shared" si="1657"/>
        <v>923.99999999999977</v>
      </c>
      <c r="AD1028" s="461">
        <v>137500</v>
      </c>
      <c r="AE1028" s="101">
        <v>1.0800000000000001E-2</v>
      </c>
      <c r="AF1028" s="102">
        <f t="shared" si="1658"/>
        <v>1485</v>
      </c>
      <c r="AG1028" s="102">
        <f t="shared" si="1659"/>
        <v>445.5</v>
      </c>
      <c r="AH1028" s="117"/>
      <c r="AI1028" s="100"/>
      <c r="AJ1028" s="102">
        <f t="shared" si="1660"/>
        <v>1039.5</v>
      </c>
      <c r="AK1028" s="461">
        <v>137500</v>
      </c>
      <c r="AL1028" s="728">
        <v>1.1590668E-2</v>
      </c>
      <c r="AM1028" s="102">
        <f t="shared" si="1661"/>
        <v>1593.71685</v>
      </c>
      <c r="AN1028" s="102">
        <f t="shared" si="1662"/>
        <v>478.11505499999998</v>
      </c>
      <c r="AO1028" s="117"/>
      <c r="AP1028" s="100"/>
      <c r="AQ1028" s="102">
        <f t="shared" si="1663"/>
        <v>1115.601795</v>
      </c>
      <c r="AR1028" s="461">
        <v>137500</v>
      </c>
      <c r="AS1028" s="99">
        <v>7.476E-3</v>
      </c>
      <c r="AT1028" s="102">
        <f t="shared" si="1664"/>
        <v>1027.95</v>
      </c>
      <c r="AU1028" s="102">
        <f t="shared" si="1665"/>
        <v>308.38499999999999</v>
      </c>
      <c r="AV1028" s="122"/>
      <c r="AW1028" s="100"/>
      <c r="AX1028" s="102">
        <f t="shared" si="1666"/>
        <v>719.56500000000005</v>
      </c>
      <c r="AY1028" s="151">
        <v>357000</v>
      </c>
      <c r="AZ1028" s="61">
        <v>7.476E-3</v>
      </c>
      <c r="BA1028" s="666">
        <f t="shared" si="1667"/>
        <v>2668.9319999999998</v>
      </c>
      <c r="BB1028" s="666">
        <f t="shared" si="1668"/>
        <v>800.67959999999994</v>
      </c>
      <c r="BC1028" s="142"/>
      <c r="BD1028" s="143"/>
      <c r="BE1028" s="666">
        <f t="shared" si="1669"/>
        <v>1868.2523999999999</v>
      </c>
      <c r="BF1028" s="151">
        <v>357000</v>
      </c>
      <c r="BG1028" s="56">
        <v>7.9245600000000006E-3</v>
      </c>
      <c r="BH1028" s="357">
        <f t="shared" si="1670"/>
        <v>2829.0679200000004</v>
      </c>
      <c r="BI1028" s="357">
        <f t="shared" si="1671"/>
        <v>848.7203760000001</v>
      </c>
      <c r="BJ1028" s="164"/>
      <c r="BK1028" s="165"/>
      <c r="BL1028" s="666">
        <f t="shared" si="1672"/>
        <v>1980.3475440000002</v>
      </c>
      <c r="BM1028" s="151">
        <v>357000</v>
      </c>
      <c r="BN1028" s="56">
        <v>8.4792789999999993E-3</v>
      </c>
      <c r="BO1028" s="357">
        <f t="shared" si="1673"/>
        <v>3027.1026029999998</v>
      </c>
      <c r="BP1028" s="357">
        <f t="shared" si="1674"/>
        <v>908.13078089999988</v>
      </c>
      <c r="BQ1028" s="164"/>
      <c r="BR1028" s="77"/>
      <c r="BS1028" s="357">
        <f t="shared" si="1675"/>
        <v>2118.9718220999998</v>
      </c>
      <c r="BT1028" s="151">
        <v>357000</v>
      </c>
      <c r="BU1028" s="6">
        <v>9.0219528559999998E-3</v>
      </c>
      <c r="BV1028" s="357">
        <f t="shared" si="1676"/>
        <v>3220.837169592</v>
      </c>
      <c r="BW1028" s="357">
        <f t="shared" si="1677"/>
        <v>966.25115087759991</v>
      </c>
      <c r="BX1028" s="253"/>
      <c r="BY1028" s="147"/>
      <c r="BZ1028" s="357">
        <f t="shared" si="1678"/>
        <v>2254.5860187143999</v>
      </c>
      <c r="CA1028" s="151">
        <v>357000</v>
      </c>
      <c r="CB1028" s="732">
        <v>9.5181599999999995E-3</v>
      </c>
      <c r="CC1028" s="666">
        <f t="shared" si="1679"/>
        <v>3397.9831199999999</v>
      </c>
      <c r="CD1028" s="752">
        <f t="shared" si="1685"/>
        <v>1019.3949359999999</v>
      </c>
      <c r="CE1028" s="164"/>
      <c r="CF1028" s="165"/>
      <c r="CG1028" s="666">
        <f t="shared" si="1681"/>
        <v>2378.5881840000002</v>
      </c>
      <c r="CH1028" s="72"/>
      <c r="CI1028" s="72"/>
      <c r="CJ1028" s="72"/>
      <c r="CK1028" s="72"/>
      <c r="CL1028" s="164"/>
      <c r="CM1028" s="167"/>
      <c r="CN1028" s="72"/>
      <c r="CO1028" s="219"/>
      <c r="CP1028" s="220">
        <f>O1028+V1028+AC1028+AJ1028+AQ1028+AX1028+BE1028+BL1028+BS1028+BZ1028+CG1028+CN1028</f>
        <v>15325.337763814401</v>
      </c>
      <c r="CQ1028" s="458"/>
      <c r="CR1028" s="56"/>
    </row>
    <row r="1029" spans="1:97" s="3" customFormat="1" ht="30" customHeight="1">
      <c r="A1029" s="41" t="s">
        <v>2405</v>
      </c>
      <c r="B1029" s="42" t="s">
        <v>2406</v>
      </c>
      <c r="C1029" s="61" t="s">
        <v>2386</v>
      </c>
      <c r="D1029" s="41" t="s">
        <v>2370</v>
      </c>
      <c r="E1029" s="234">
        <v>770</v>
      </c>
      <c r="F1029" s="234"/>
      <c r="G1029" s="51" t="s">
        <v>45</v>
      </c>
      <c r="H1029" s="191">
        <v>10000035</v>
      </c>
      <c r="I1029" s="461">
        <v>3083000</v>
      </c>
      <c r="J1029" s="243"/>
      <c r="K1029" s="357"/>
      <c r="L1029" s="56"/>
      <c r="M1029" s="73">
        <v>1439.68</v>
      </c>
      <c r="N1029" s="77"/>
      <c r="O1029" s="56"/>
      <c r="P1029" s="461">
        <v>3083000</v>
      </c>
      <c r="Q1029" s="6">
        <v>9.6200000000000001E-3</v>
      </c>
      <c r="R1029" s="357">
        <f t="shared" si="1652"/>
        <v>29658.46</v>
      </c>
      <c r="S1029" s="357">
        <f t="shared" si="1653"/>
        <v>8897.5379999999986</v>
      </c>
      <c r="T1029" s="73">
        <v>20760.919999999998</v>
      </c>
      <c r="U1029" s="77"/>
      <c r="V1029" s="241">
        <f t="shared" si="1654"/>
        <v>2.0000000004074536E-3</v>
      </c>
      <c r="W1029" s="461">
        <v>3083000</v>
      </c>
      <c r="X1029" s="364">
        <v>9.5999999999999992E-3</v>
      </c>
      <c r="Y1029" s="725">
        <f t="shared" si="1655"/>
        <v>29596.799999999996</v>
      </c>
      <c r="Z1029" s="118">
        <f t="shared" si="1656"/>
        <v>8879.0399999999991</v>
      </c>
      <c r="AA1029" s="73">
        <v>20717.759999999998</v>
      </c>
      <c r="AB1029" s="100"/>
      <c r="AC1029" s="118">
        <f t="shared" si="1657"/>
        <v>0</v>
      </c>
      <c r="AD1029" s="461">
        <v>3083000</v>
      </c>
      <c r="AE1029" s="101">
        <v>1.0800000000000001E-2</v>
      </c>
      <c r="AF1029" s="102">
        <f t="shared" si="1658"/>
        <v>33296.400000000001</v>
      </c>
      <c r="AG1029" s="102">
        <f t="shared" si="1659"/>
        <v>9988.92</v>
      </c>
      <c r="AH1029" s="117">
        <v>23307.48</v>
      </c>
      <c r="AI1029" s="100"/>
      <c r="AJ1029" s="102">
        <f t="shared" si="1660"/>
        <v>0</v>
      </c>
      <c r="AK1029" s="461">
        <v>3083000</v>
      </c>
      <c r="AL1029" s="728">
        <v>1.1590668E-2</v>
      </c>
      <c r="AM1029" s="102">
        <f t="shared" si="1661"/>
        <v>35734.029444</v>
      </c>
      <c r="AN1029" s="102">
        <f t="shared" si="1662"/>
        <v>10720.2088332</v>
      </c>
      <c r="AO1029" s="117">
        <v>25013.82</v>
      </c>
      <c r="AP1029" s="100"/>
      <c r="AQ1029" s="102">
        <f t="shared" si="1663"/>
        <v>6.1080000159563497E-4</v>
      </c>
      <c r="AR1029" s="461">
        <v>3083000</v>
      </c>
      <c r="AS1029" s="99">
        <v>7.476E-3</v>
      </c>
      <c r="AT1029" s="102">
        <f t="shared" si="1664"/>
        <v>23048.508000000002</v>
      </c>
      <c r="AU1029" s="102">
        <f t="shared" si="1665"/>
        <v>6914.5524000000005</v>
      </c>
      <c r="AV1029" s="122"/>
      <c r="AW1029" s="100"/>
      <c r="AX1029" s="102">
        <f t="shared" si="1666"/>
        <v>16133.955600000001</v>
      </c>
      <c r="AY1029" s="152">
        <v>3921000</v>
      </c>
      <c r="AZ1029" s="61">
        <v>7.476E-3</v>
      </c>
      <c r="BA1029" s="666">
        <f t="shared" si="1667"/>
        <v>29313.396000000001</v>
      </c>
      <c r="BB1029" s="666">
        <f t="shared" si="1668"/>
        <v>8794.0187999999998</v>
      </c>
      <c r="BC1029" s="142">
        <v>36653.33</v>
      </c>
      <c r="BD1029" s="143"/>
      <c r="BE1029" s="666">
        <f t="shared" si="1669"/>
        <v>-16133.952799999999</v>
      </c>
      <c r="BF1029" s="152">
        <v>3921000</v>
      </c>
      <c r="BG1029" s="56">
        <v>7.9245600000000006E-3</v>
      </c>
      <c r="BH1029" s="357">
        <f t="shared" si="1670"/>
        <v>31072.199760000003</v>
      </c>
      <c r="BI1029" s="357">
        <f t="shared" si="1671"/>
        <v>9321.6599280000009</v>
      </c>
      <c r="BJ1029" s="164"/>
      <c r="BK1029" s="165"/>
      <c r="BL1029" s="666">
        <f t="shared" si="1672"/>
        <v>21750.539832000002</v>
      </c>
      <c r="BM1029" s="152">
        <v>3921000</v>
      </c>
      <c r="BN1029" s="56">
        <v>8.4792789999999993E-3</v>
      </c>
      <c r="BO1029" s="357">
        <f t="shared" si="1673"/>
        <v>33247.252958999998</v>
      </c>
      <c r="BP1029" s="357">
        <f t="shared" si="1674"/>
        <v>9974.1758876999993</v>
      </c>
      <c r="BQ1029" s="164"/>
      <c r="BR1029" s="77"/>
      <c r="BS1029" s="357">
        <f t="shared" si="1675"/>
        <v>23273.077071299998</v>
      </c>
      <c r="BT1029" s="152">
        <v>3921000</v>
      </c>
      <c r="BU1029" s="6">
        <v>9.0219528559999998E-3</v>
      </c>
      <c r="BV1029" s="357">
        <f t="shared" si="1676"/>
        <v>35375.077148375996</v>
      </c>
      <c r="BW1029" s="357">
        <f t="shared" si="1677"/>
        <v>10612.523144512799</v>
      </c>
      <c r="BX1029" s="253"/>
      <c r="BY1029" s="147"/>
      <c r="BZ1029" s="357">
        <f t="shared" si="1678"/>
        <v>24762.554003863195</v>
      </c>
      <c r="CA1029" s="152">
        <v>3921000</v>
      </c>
      <c r="CB1029" s="732">
        <v>9.5181599999999995E-3</v>
      </c>
      <c r="CC1029" s="666">
        <f t="shared" si="1679"/>
        <v>37320.70536</v>
      </c>
      <c r="CD1029" s="752">
        <f t="shared" si="1685"/>
        <v>11196.211608</v>
      </c>
      <c r="CE1029" s="164">
        <v>26124.493751999998</v>
      </c>
      <c r="CF1029" s="165"/>
      <c r="CG1029" s="666">
        <f t="shared" si="1681"/>
        <v>0</v>
      </c>
      <c r="CH1029" s="72"/>
      <c r="CI1029" s="72"/>
      <c r="CJ1029" s="72"/>
      <c r="CK1029" s="72"/>
      <c r="CL1029" s="164"/>
      <c r="CM1029" s="167"/>
      <c r="CN1029" s="72"/>
      <c r="CO1029" s="219"/>
      <c r="CP1029" s="753">
        <f>O1029+V1029+AC1029+AJ1029+AQ1029+AX1029+BE1029+BL1029+BS1029+BZ1029+CG1029</f>
        <v>69786.176317963196</v>
      </c>
      <c r="CQ1029" s="458"/>
      <c r="CR1029" s="56"/>
    </row>
    <row r="1030" spans="1:97" s="3" customFormat="1" ht="15" customHeight="1">
      <c r="A1030" s="41" t="s">
        <v>2407</v>
      </c>
      <c r="B1030" s="551" t="s">
        <v>206</v>
      </c>
      <c r="C1030" s="61" t="s">
        <v>2386</v>
      </c>
      <c r="D1030" s="41" t="s">
        <v>2370</v>
      </c>
      <c r="E1030" s="43">
        <v>840</v>
      </c>
      <c r="F1030" s="6"/>
      <c r="G1030" s="51" t="s">
        <v>45</v>
      </c>
      <c r="H1030" s="191">
        <v>10000062</v>
      </c>
      <c r="I1030" s="461">
        <v>244000</v>
      </c>
      <c r="J1030" s="243"/>
      <c r="K1030" s="357"/>
      <c r="L1030" s="56"/>
      <c r="M1030" s="73">
        <v>35.200000000000003</v>
      </c>
      <c r="N1030" s="77"/>
      <c r="O1030" s="56"/>
      <c r="P1030" s="461">
        <v>244000</v>
      </c>
      <c r="Q1030" s="6">
        <v>9.6200000000000001E-3</v>
      </c>
      <c r="R1030" s="357">
        <f t="shared" si="1652"/>
        <v>2347.2800000000002</v>
      </c>
      <c r="S1030" s="357">
        <f t="shared" si="1653"/>
        <v>704.18400000000008</v>
      </c>
      <c r="T1030" s="73">
        <v>1643.1</v>
      </c>
      <c r="U1030" s="77"/>
      <c r="V1030" s="241">
        <f t="shared" si="1654"/>
        <v>-3.9999999999054126E-3</v>
      </c>
      <c r="W1030" s="461">
        <v>244000</v>
      </c>
      <c r="X1030" s="364">
        <v>9.5999999999999992E-3</v>
      </c>
      <c r="Y1030" s="725">
        <f t="shared" si="1655"/>
        <v>2342.3999999999996</v>
      </c>
      <c r="Z1030" s="118">
        <f t="shared" si="1656"/>
        <v>702.71999999999991</v>
      </c>
      <c r="AA1030" s="73">
        <v>1639.68</v>
      </c>
      <c r="AB1030" s="77"/>
      <c r="AC1030" s="118">
        <f t="shared" si="1657"/>
        <v>0</v>
      </c>
      <c r="AD1030" s="461">
        <v>244000</v>
      </c>
      <c r="AE1030" s="101">
        <v>1.0800000000000001E-2</v>
      </c>
      <c r="AF1030" s="102">
        <f t="shared" si="1658"/>
        <v>2635.2000000000003</v>
      </c>
      <c r="AG1030" s="102">
        <f t="shared" si="1659"/>
        <v>790.56000000000006</v>
      </c>
      <c r="AH1030" s="117">
        <v>1844.64</v>
      </c>
      <c r="AI1030" s="77"/>
      <c r="AJ1030" s="102">
        <f t="shared" si="1660"/>
        <v>0</v>
      </c>
      <c r="AK1030" s="461">
        <v>244000</v>
      </c>
      <c r="AL1030" s="728">
        <v>1.1590668E-2</v>
      </c>
      <c r="AM1030" s="102">
        <f t="shared" si="1661"/>
        <v>2828.1229920000001</v>
      </c>
      <c r="AN1030" s="102">
        <f t="shared" si="1662"/>
        <v>848.43689759999995</v>
      </c>
      <c r="AO1030" s="117">
        <v>1979.69</v>
      </c>
      <c r="AP1030" s="77"/>
      <c r="AQ1030" s="102">
        <f t="shared" si="1663"/>
        <v>-3.9056000000528002E-3</v>
      </c>
      <c r="AR1030" s="461">
        <v>244000</v>
      </c>
      <c r="AS1030" s="99">
        <v>7.476E-3</v>
      </c>
      <c r="AT1030" s="102">
        <f t="shared" si="1664"/>
        <v>1824.144</v>
      </c>
      <c r="AU1030" s="102">
        <f t="shared" si="1665"/>
        <v>547.2432</v>
      </c>
      <c r="AV1030" s="122"/>
      <c r="AW1030" s="77"/>
      <c r="AX1030" s="102">
        <f t="shared" si="1666"/>
        <v>1276.9007999999999</v>
      </c>
      <c r="AY1030" s="152">
        <v>343000</v>
      </c>
      <c r="AZ1030" s="61">
        <v>7.476E-3</v>
      </c>
      <c r="BA1030" s="666">
        <f t="shared" si="1667"/>
        <v>2564.268</v>
      </c>
      <c r="BB1030" s="666">
        <f t="shared" si="1668"/>
        <v>769.28039999999999</v>
      </c>
      <c r="BC1030" s="142">
        <v>3071.89</v>
      </c>
      <c r="BD1030" s="147"/>
      <c r="BE1030" s="666">
        <f t="shared" si="1669"/>
        <v>-1276.9023999999999</v>
      </c>
      <c r="BF1030" s="152">
        <v>343000</v>
      </c>
      <c r="BG1030" s="56">
        <v>7.9245600000000006E-3</v>
      </c>
      <c r="BH1030" s="357">
        <f t="shared" si="1670"/>
        <v>2718.12408</v>
      </c>
      <c r="BI1030" s="357">
        <f t="shared" si="1671"/>
        <v>815.43722400000001</v>
      </c>
      <c r="BJ1030" s="164"/>
      <c r="BK1030" s="165"/>
      <c r="BL1030" s="666">
        <f t="shared" si="1672"/>
        <v>1902.686856</v>
      </c>
      <c r="BM1030" s="152">
        <v>343000</v>
      </c>
      <c r="BN1030" s="56">
        <v>8.4792789999999993E-3</v>
      </c>
      <c r="BO1030" s="357">
        <f t="shared" si="1673"/>
        <v>2908.3926969999998</v>
      </c>
      <c r="BP1030" s="357">
        <f t="shared" si="1674"/>
        <v>872.51780909999991</v>
      </c>
      <c r="BQ1030" s="164"/>
      <c r="BR1030" s="77"/>
      <c r="BS1030" s="357">
        <f t="shared" si="1675"/>
        <v>2035.8748879</v>
      </c>
      <c r="BT1030" s="152">
        <v>343000</v>
      </c>
      <c r="BU1030" s="6">
        <v>9.0219528559999998E-3</v>
      </c>
      <c r="BV1030" s="357">
        <f t="shared" si="1676"/>
        <v>3094.529829608</v>
      </c>
      <c r="BW1030" s="357">
        <f t="shared" si="1677"/>
        <v>928.3589488824</v>
      </c>
      <c r="BX1030" s="253"/>
      <c r="BY1030" s="147"/>
      <c r="BZ1030" s="357">
        <f t="shared" si="1678"/>
        <v>2166.1708807256</v>
      </c>
      <c r="CA1030" s="152">
        <v>343000</v>
      </c>
      <c r="CB1030" s="732">
        <v>9.5181599999999995E-3</v>
      </c>
      <c r="CC1030" s="666">
        <f t="shared" si="1679"/>
        <v>3264.7288799999997</v>
      </c>
      <c r="CD1030" s="752">
        <f t="shared" si="1685"/>
        <v>979.41866399999981</v>
      </c>
      <c r="CE1030" s="164">
        <v>2225.345808</v>
      </c>
      <c r="CF1030" s="165"/>
      <c r="CG1030" s="666">
        <f t="shared" si="1681"/>
        <v>59.964407999999821</v>
      </c>
      <c r="CH1030" s="72"/>
      <c r="CI1030" s="72"/>
      <c r="CJ1030" s="72"/>
      <c r="CK1030" s="72"/>
      <c r="CL1030" s="164"/>
      <c r="CM1030" s="167"/>
      <c r="CN1030" s="72"/>
      <c r="CO1030" s="219"/>
      <c r="CP1030" s="220">
        <f>O1030+V1030+AC1030+AJ1030+AQ1030+AX1030+BE1030+BL1030+BS1030+BZ1030+CG1030</f>
        <v>6164.6875270255996</v>
      </c>
      <c r="CQ1030" s="458"/>
      <c r="CR1030" s="56"/>
    </row>
    <row r="1031" spans="1:97" s="3" customFormat="1" ht="15" customHeight="1">
      <c r="A1031" s="41" t="s">
        <v>2408</v>
      </c>
      <c r="B1031" s="42" t="s">
        <v>2409</v>
      </c>
      <c r="C1031" s="61" t="s">
        <v>2386</v>
      </c>
      <c r="D1031" s="41" t="s">
        <v>2370</v>
      </c>
      <c r="E1031" s="234">
        <v>841</v>
      </c>
      <c r="F1031" s="234"/>
      <c r="G1031" s="51" t="s">
        <v>45</v>
      </c>
      <c r="H1031" s="191">
        <v>10000063</v>
      </c>
      <c r="I1031" s="461">
        <v>192000</v>
      </c>
      <c r="J1031" s="243"/>
      <c r="K1031" s="357"/>
      <c r="L1031" s="56"/>
      <c r="M1031" s="73">
        <v>89.76</v>
      </c>
      <c r="N1031" s="77"/>
      <c r="O1031" s="56"/>
      <c r="P1031" s="461">
        <v>192000</v>
      </c>
      <c r="Q1031" s="6">
        <v>9.6200000000000001E-3</v>
      </c>
      <c r="R1031" s="357">
        <f t="shared" si="1652"/>
        <v>1847.04</v>
      </c>
      <c r="S1031" s="357">
        <f t="shared" si="1653"/>
        <v>554.11199999999997</v>
      </c>
      <c r="T1031" s="73">
        <v>1292.93</v>
      </c>
      <c r="U1031" s="77"/>
      <c r="V1031" s="241">
        <f t="shared" si="1654"/>
        <v>-2.00000000018008E-3</v>
      </c>
      <c r="W1031" s="461">
        <v>192000</v>
      </c>
      <c r="X1031" s="364">
        <v>9.5999999999999992E-3</v>
      </c>
      <c r="Y1031" s="725">
        <f t="shared" si="1655"/>
        <v>1843.1999999999998</v>
      </c>
      <c r="Z1031" s="118">
        <f t="shared" si="1656"/>
        <v>552.95999999999992</v>
      </c>
      <c r="AA1031" s="73">
        <v>1290.24</v>
      </c>
      <c r="AB1031" s="100"/>
      <c r="AC1031" s="118">
        <f t="shared" si="1657"/>
        <v>0</v>
      </c>
      <c r="AD1031" s="461">
        <v>192000</v>
      </c>
      <c r="AE1031" s="101">
        <v>1.0800000000000001E-2</v>
      </c>
      <c r="AF1031" s="102">
        <f t="shared" si="1658"/>
        <v>2073.6</v>
      </c>
      <c r="AG1031" s="102">
        <f t="shared" si="1659"/>
        <v>622.07999999999993</v>
      </c>
      <c r="AH1031" s="117">
        <v>1451.52</v>
      </c>
      <c r="AI1031" s="100"/>
      <c r="AJ1031" s="102">
        <f t="shared" si="1660"/>
        <v>0</v>
      </c>
      <c r="AK1031" s="461">
        <v>192000</v>
      </c>
      <c r="AL1031" s="728">
        <v>1.1590668E-2</v>
      </c>
      <c r="AM1031" s="102">
        <f t="shared" si="1661"/>
        <v>2225.4082560000002</v>
      </c>
      <c r="AN1031" s="102">
        <f t="shared" si="1662"/>
        <v>667.62247680000007</v>
      </c>
      <c r="AO1031" s="117">
        <v>1557.79</v>
      </c>
      <c r="AP1031" s="100"/>
      <c r="AQ1031" s="102">
        <f t="shared" si="1663"/>
        <v>-4.2207999999845924E-3</v>
      </c>
      <c r="AR1031" s="461">
        <v>192000</v>
      </c>
      <c r="AS1031" s="99">
        <v>7.476E-3</v>
      </c>
      <c r="AT1031" s="102">
        <f t="shared" si="1664"/>
        <v>1435.3920000000001</v>
      </c>
      <c r="AU1031" s="102">
        <f t="shared" si="1665"/>
        <v>430.61759999999998</v>
      </c>
      <c r="AV1031" s="122"/>
      <c r="AW1031" s="100"/>
      <c r="AX1031" s="102">
        <f t="shared" si="1666"/>
        <v>1004.7744</v>
      </c>
      <c r="AY1031" s="152">
        <v>40000</v>
      </c>
      <c r="AZ1031" s="61">
        <v>7.476E-3</v>
      </c>
      <c r="BA1031" s="666">
        <f t="shared" si="1667"/>
        <v>299.04000000000002</v>
      </c>
      <c r="BB1031" s="666">
        <f t="shared" si="1668"/>
        <v>89.712000000000003</v>
      </c>
      <c r="BC1031" s="142">
        <v>1214.1099999999999</v>
      </c>
      <c r="BD1031" s="143"/>
      <c r="BE1031" s="666">
        <f t="shared" si="1669"/>
        <v>-1004.7819999999999</v>
      </c>
      <c r="BF1031" s="152">
        <v>40000</v>
      </c>
      <c r="BG1031" s="56">
        <v>7.9245600000000006E-3</v>
      </c>
      <c r="BH1031" s="357">
        <f t="shared" si="1670"/>
        <v>316.98240000000004</v>
      </c>
      <c r="BI1031" s="357">
        <f t="shared" si="1671"/>
        <v>95.094720000000009</v>
      </c>
      <c r="BJ1031" s="164"/>
      <c r="BK1031" s="165"/>
      <c r="BL1031" s="666">
        <f t="shared" si="1672"/>
        <v>221.88768000000005</v>
      </c>
      <c r="BM1031" s="152">
        <v>40000</v>
      </c>
      <c r="BN1031" s="56">
        <v>8.4792789999999993E-3</v>
      </c>
      <c r="BO1031" s="357">
        <f t="shared" si="1673"/>
        <v>339.17115999999999</v>
      </c>
      <c r="BP1031" s="357">
        <f t="shared" si="1674"/>
        <v>101.75134799999999</v>
      </c>
      <c r="BQ1031" s="164"/>
      <c r="BR1031" s="77"/>
      <c r="BS1031" s="357">
        <f t="shared" si="1675"/>
        <v>237.41981199999998</v>
      </c>
      <c r="BT1031" s="152">
        <v>40000</v>
      </c>
      <c r="BU1031" s="6">
        <v>9.0219528559999998E-3</v>
      </c>
      <c r="BV1031" s="357">
        <f t="shared" si="1676"/>
        <v>360.87811424</v>
      </c>
      <c r="BW1031" s="357">
        <f t="shared" si="1677"/>
        <v>108.263434272</v>
      </c>
      <c r="BX1031" s="253"/>
      <c r="BY1031" s="147"/>
      <c r="BZ1031" s="357">
        <f t="shared" si="1678"/>
        <v>252.61467996800002</v>
      </c>
      <c r="CA1031" s="152">
        <v>40000</v>
      </c>
      <c r="CB1031" s="732">
        <v>9.5181599999999995E-3</v>
      </c>
      <c r="CC1031" s="666">
        <f t="shared" si="1679"/>
        <v>380.72639999999996</v>
      </c>
      <c r="CD1031" s="752">
        <f t="shared" si="1685"/>
        <v>114.21791999999998</v>
      </c>
      <c r="CE1031" s="164">
        <v>266.50848000000002</v>
      </c>
      <c r="CF1031" s="165"/>
      <c r="CG1031" s="666">
        <f t="shared" si="1681"/>
        <v>0</v>
      </c>
      <c r="CH1031" s="72"/>
      <c r="CI1031" s="72"/>
      <c r="CJ1031" s="72"/>
      <c r="CK1031" s="72"/>
      <c r="CL1031" s="164"/>
      <c r="CM1031" s="167"/>
      <c r="CN1031" s="72"/>
      <c r="CO1031" s="219"/>
      <c r="CP1031" s="220">
        <f>O1031+V1031+AC1031+AJ1031+AQ1031+AX1031+BE1031+BL1031+BS1031+BZ1031+CG1031</f>
        <v>711.90835116799997</v>
      </c>
      <c r="CQ1031" s="458"/>
      <c r="CR1031" s="56"/>
    </row>
    <row r="1032" spans="1:97" s="3" customFormat="1" ht="15" customHeight="1">
      <c r="A1032" s="264" t="s">
        <v>2410</v>
      </c>
      <c r="B1032" s="364" t="s">
        <v>2411</v>
      </c>
      <c r="C1032" s="61" t="s">
        <v>2386</v>
      </c>
      <c r="D1032" s="41" t="s">
        <v>2370</v>
      </c>
      <c r="E1032" s="234">
        <v>764</v>
      </c>
      <c r="F1032" s="234"/>
      <c r="G1032" s="740" t="s">
        <v>633</v>
      </c>
      <c r="H1032" s="362"/>
      <c r="I1032" s="382"/>
      <c r="J1032" s="243"/>
      <c r="K1032" s="220"/>
      <c r="L1032" s="56"/>
      <c r="M1032" s="80"/>
      <c r="N1032" s="77"/>
      <c r="O1032" s="56"/>
      <c r="P1032" s="382"/>
      <c r="Q1032" s="6">
        <v>9.6200000000000001E-3</v>
      </c>
      <c r="R1032" s="357">
        <f t="shared" si="1652"/>
        <v>0</v>
      </c>
      <c r="S1032" s="357">
        <f t="shared" si="1653"/>
        <v>0</v>
      </c>
      <c r="T1032" s="80"/>
      <c r="U1032" s="77"/>
      <c r="V1032" s="241">
        <f t="shared" si="1654"/>
        <v>0</v>
      </c>
      <c r="W1032" s="382"/>
      <c r="X1032" s="364">
        <v>9.5999999999999992E-3</v>
      </c>
      <c r="Y1032" s="725">
        <f t="shared" si="1655"/>
        <v>0</v>
      </c>
      <c r="Z1032" s="118">
        <f t="shared" si="1656"/>
        <v>0</v>
      </c>
      <c r="AA1032" s="80"/>
      <c r="AB1032" s="100"/>
      <c r="AC1032" s="118">
        <f t="shared" si="1657"/>
        <v>0</v>
      </c>
      <c r="AD1032" s="382"/>
      <c r="AE1032" s="101">
        <v>1.0800000000000001E-2</v>
      </c>
      <c r="AF1032" s="102">
        <f t="shared" si="1658"/>
        <v>0</v>
      </c>
      <c r="AG1032" s="102">
        <f t="shared" si="1659"/>
        <v>0</v>
      </c>
      <c r="AH1032" s="122"/>
      <c r="AI1032" s="100"/>
      <c r="AJ1032" s="102">
        <f t="shared" si="1660"/>
        <v>0</v>
      </c>
      <c r="AK1032" s="382"/>
      <c r="AL1032" s="728">
        <v>5.7953340000000001E-3</v>
      </c>
      <c r="AM1032" s="102">
        <f t="shared" si="1661"/>
        <v>0</v>
      </c>
      <c r="AN1032" s="102">
        <f t="shared" si="1662"/>
        <v>0</v>
      </c>
      <c r="AO1032" s="122"/>
      <c r="AP1032" s="100"/>
      <c r="AQ1032" s="102">
        <f t="shared" si="1663"/>
        <v>0</v>
      </c>
      <c r="AR1032" s="382"/>
      <c r="AS1032" s="99">
        <v>6.2009999999999999E-3</v>
      </c>
      <c r="AT1032" s="102">
        <f t="shared" si="1664"/>
        <v>0</v>
      </c>
      <c r="AU1032" s="102">
        <f t="shared" si="1665"/>
        <v>0</v>
      </c>
      <c r="AV1032" s="122"/>
      <c r="AW1032" s="100" t="s">
        <v>118</v>
      </c>
      <c r="AX1032" s="102">
        <f t="shared" si="1666"/>
        <v>0</v>
      </c>
      <c r="AY1032" s="152">
        <v>10280000</v>
      </c>
      <c r="AZ1032" s="61">
        <v>6.2009999999999999E-3</v>
      </c>
      <c r="BA1032" s="666">
        <f t="shared" si="1667"/>
        <v>63746.28</v>
      </c>
      <c r="BB1032" s="666">
        <f t="shared" si="1668"/>
        <v>19123.883999999998</v>
      </c>
      <c r="BC1032" s="142"/>
      <c r="BD1032" s="143"/>
      <c r="BE1032" s="666">
        <f t="shared" si="1669"/>
        <v>44622.396000000001</v>
      </c>
      <c r="BF1032" s="152">
        <v>10280000</v>
      </c>
      <c r="BG1032" s="6">
        <v>6.5730600000000004E-3</v>
      </c>
      <c r="BH1032" s="357">
        <f t="shared" si="1670"/>
        <v>67571.056800000006</v>
      </c>
      <c r="BI1032" s="357">
        <f t="shared" si="1671"/>
        <v>20271.317040000002</v>
      </c>
      <c r="BJ1032" s="164"/>
      <c r="BK1032" s="165"/>
      <c r="BL1032" s="666">
        <f t="shared" si="1672"/>
        <v>47299.739760000004</v>
      </c>
      <c r="BM1032" s="152">
        <v>10280000</v>
      </c>
      <c r="BN1032" s="732">
        <v>7.0332119999999996E-3</v>
      </c>
      <c r="BO1032" s="357">
        <f t="shared" si="1673"/>
        <v>72301.41936</v>
      </c>
      <c r="BP1032" s="357">
        <f t="shared" si="1674"/>
        <v>21690.425808</v>
      </c>
      <c r="BQ1032" s="164"/>
      <c r="BR1032" s="77"/>
      <c r="BS1032" s="357">
        <f t="shared" si="1675"/>
        <v>50610.993552</v>
      </c>
      <c r="BT1032" s="152">
        <v>10280000</v>
      </c>
      <c r="BU1032" s="6">
        <v>7.483337568E-3</v>
      </c>
      <c r="BV1032" s="357">
        <f t="shared" si="1676"/>
        <v>76928.710199039997</v>
      </c>
      <c r="BW1032" s="357">
        <f t="shared" si="1677"/>
        <v>23078.613059711999</v>
      </c>
      <c r="BX1032" s="253"/>
      <c r="BY1032" s="147"/>
      <c r="BZ1032" s="357">
        <f t="shared" si="1678"/>
        <v>53850.097139327998</v>
      </c>
      <c r="CA1032" s="152">
        <v>10280000</v>
      </c>
      <c r="CB1032" s="732">
        <v>9.5181599999999995E-3</v>
      </c>
      <c r="CC1032" s="666">
        <f t="shared" si="1679"/>
        <v>97846.684799999988</v>
      </c>
      <c r="CD1032" s="752">
        <f t="shared" si="1685"/>
        <v>29354.005439999997</v>
      </c>
      <c r="CE1032" s="164"/>
      <c r="CF1032" s="165"/>
      <c r="CG1032" s="666">
        <f t="shared" si="1681"/>
        <v>68492.679359999995</v>
      </c>
      <c r="CH1032" s="72"/>
      <c r="CI1032" s="72"/>
      <c r="CJ1032" s="72"/>
      <c r="CK1032" s="72"/>
      <c r="CL1032" s="164"/>
      <c r="CM1032" s="167"/>
      <c r="CN1032" s="72"/>
      <c r="CO1032" s="219"/>
      <c r="CP1032" s="220">
        <f>O1032+V1032+AC1032+AJ1032+AQ1032+AX1032+BE1032+BL1032+BS1032+BZ1032+CG1032</f>
        <v>264875.90581132798</v>
      </c>
      <c r="CQ1032" s="458"/>
      <c r="CR1032" s="56"/>
      <c r="CS1032" s="227" t="s">
        <v>42</v>
      </c>
    </row>
    <row r="1033" spans="1:97" s="3" customFormat="1" ht="15" customHeight="1">
      <c r="A1033" s="264" t="s">
        <v>2412</v>
      </c>
      <c r="B1033" s="364" t="s">
        <v>2413</v>
      </c>
      <c r="C1033" s="47" t="s">
        <v>2386</v>
      </c>
      <c r="D1033" s="41" t="s">
        <v>2370</v>
      </c>
      <c r="E1033" s="234">
        <v>1274</v>
      </c>
      <c r="F1033" s="234"/>
      <c r="G1033" s="717" t="s">
        <v>2401</v>
      </c>
      <c r="H1033" s="362"/>
      <c r="I1033" s="382">
        <v>384000</v>
      </c>
      <c r="J1033" s="243"/>
      <c r="K1033" s="220"/>
      <c r="L1033" s="56"/>
      <c r="M1033" s="80"/>
      <c r="N1033" s="77"/>
      <c r="O1033" s="56"/>
      <c r="P1033" s="382">
        <v>384000</v>
      </c>
      <c r="Q1033" s="6">
        <v>9.6200000000000001E-3</v>
      </c>
      <c r="R1033" s="357">
        <f t="shared" si="1652"/>
        <v>3694.08</v>
      </c>
      <c r="S1033" s="357">
        <f t="shared" si="1653"/>
        <v>1108.2239999999999</v>
      </c>
      <c r="T1033" s="80"/>
      <c r="U1033" s="77"/>
      <c r="V1033" s="241">
        <f t="shared" si="1654"/>
        <v>2585.8559999999998</v>
      </c>
      <c r="W1033" s="382">
        <v>384000</v>
      </c>
      <c r="X1033" s="364">
        <v>9.5999999999999992E-3</v>
      </c>
      <c r="Y1033" s="725">
        <f t="shared" si="1655"/>
        <v>3686.3999999999996</v>
      </c>
      <c r="Z1033" s="118">
        <f t="shared" si="1656"/>
        <v>1105.9199999999998</v>
      </c>
      <c r="AA1033" s="80"/>
      <c r="AB1033" s="100"/>
      <c r="AC1033" s="118">
        <f t="shared" si="1657"/>
        <v>2580.4799999999996</v>
      </c>
      <c r="AD1033" s="382">
        <v>384000</v>
      </c>
      <c r="AE1033" s="101">
        <v>1.0800000000000001E-2</v>
      </c>
      <c r="AF1033" s="102">
        <f t="shared" si="1658"/>
        <v>4147.2</v>
      </c>
      <c r="AG1033" s="102">
        <f t="shared" si="1659"/>
        <v>1244.1599999999999</v>
      </c>
      <c r="AH1033" s="122"/>
      <c r="AI1033" s="100"/>
      <c r="AJ1033" s="102">
        <f t="shared" si="1660"/>
        <v>2903.04</v>
      </c>
      <c r="AK1033" s="382">
        <v>384000</v>
      </c>
      <c r="AL1033" s="728">
        <v>5.7953340000000001E-3</v>
      </c>
      <c r="AM1033" s="102">
        <f t="shared" si="1661"/>
        <v>2225.4082560000002</v>
      </c>
      <c r="AN1033" s="102">
        <f t="shared" si="1662"/>
        <v>667.62247680000007</v>
      </c>
      <c r="AO1033" s="122"/>
      <c r="AP1033" s="100"/>
      <c r="AQ1033" s="102">
        <f t="shared" si="1663"/>
        <v>1557.7857792</v>
      </c>
      <c r="AR1033" s="382">
        <v>384000</v>
      </c>
      <c r="AS1033" s="99">
        <v>6.2009999999999999E-3</v>
      </c>
      <c r="AT1033" s="102">
        <f t="shared" si="1664"/>
        <v>2381.1839999999997</v>
      </c>
      <c r="AU1033" s="102">
        <f t="shared" si="1665"/>
        <v>714.35519999999985</v>
      </c>
      <c r="AV1033" s="122"/>
      <c r="AW1033" s="100"/>
      <c r="AX1033" s="102">
        <f t="shared" si="1666"/>
        <v>1666.8287999999998</v>
      </c>
      <c r="AY1033" s="151">
        <v>239000</v>
      </c>
      <c r="AZ1033" s="61">
        <v>6.2009999999999999E-3</v>
      </c>
      <c r="BA1033" s="666">
        <f t="shared" si="1667"/>
        <v>1482.039</v>
      </c>
      <c r="BB1033" s="666">
        <f t="shared" si="1668"/>
        <v>444.61169999999998</v>
      </c>
      <c r="BC1033" s="142"/>
      <c r="BD1033" s="143"/>
      <c r="BE1033" s="666">
        <f t="shared" si="1669"/>
        <v>1037.4273000000001</v>
      </c>
      <c r="BF1033" s="151">
        <v>239000</v>
      </c>
      <c r="BG1033" s="6">
        <v>6.5730600000000004E-3</v>
      </c>
      <c r="BH1033" s="357">
        <f t="shared" si="1670"/>
        <v>1570.9613400000001</v>
      </c>
      <c r="BI1033" s="357">
        <f t="shared" si="1671"/>
        <v>471.28840200000002</v>
      </c>
      <c r="BJ1033" s="164"/>
      <c r="BK1033" s="165"/>
      <c r="BL1033" s="666">
        <f t="shared" si="1672"/>
        <v>1099.6729380000002</v>
      </c>
      <c r="BM1033" s="151">
        <v>239000</v>
      </c>
      <c r="BN1033" s="732">
        <v>7.0332119999999996E-3</v>
      </c>
      <c r="BO1033" s="357">
        <f t="shared" si="1673"/>
        <v>1680.9376679999998</v>
      </c>
      <c r="BP1033" s="357">
        <f t="shared" si="1674"/>
        <v>504.28130039999991</v>
      </c>
      <c r="BQ1033" s="164"/>
      <c r="BR1033" s="77"/>
      <c r="BS1033" s="357">
        <f t="shared" si="1675"/>
        <v>1176.6563675999998</v>
      </c>
      <c r="BT1033" s="151">
        <v>239000</v>
      </c>
      <c r="BU1033" s="6">
        <v>7.483337568E-3</v>
      </c>
      <c r="BV1033" s="357">
        <f t="shared" si="1676"/>
        <v>1788.5176787519999</v>
      </c>
      <c r="BW1033" s="357">
        <f t="shared" si="1677"/>
        <v>536.5553036256</v>
      </c>
      <c r="BX1033" s="253"/>
      <c r="BY1033" s="147"/>
      <c r="BZ1033" s="357">
        <f t="shared" si="1678"/>
        <v>1251.9623751263998</v>
      </c>
      <c r="CA1033" s="151">
        <v>239000</v>
      </c>
      <c r="CB1033" s="732">
        <v>9.5181599999999995E-3</v>
      </c>
      <c r="CC1033" s="666">
        <f t="shared" si="1679"/>
        <v>2274.84024</v>
      </c>
      <c r="CD1033" s="603">
        <f>CC1033*100%</f>
        <v>2274.84024</v>
      </c>
      <c r="CE1033" s="164"/>
      <c r="CF1033" s="165"/>
      <c r="CG1033" s="666">
        <f t="shared" si="1681"/>
        <v>0</v>
      </c>
      <c r="CH1033" s="72"/>
      <c r="CI1033" s="72"/>
      <c r="CJ1033" s="72"/>
      <c r="CK1033" s="72"/>
      <c r="CL1033" s="164"/>
      <c r="CM1033" s="167"/>
      <c r="CN1033" s="72"/>
      <c r="CO1033" s="219"/>
      <c r="CP1033" s="220">
        <f>O1033+V1033+AC1033+AJ1033+AQ1033+AX1033+BE1033+BL1033+BS1033+BZ1033+CG1033+CN1033</f>
        <v>15859.709559926399</v>
      </c>
      <c r="CQ1033" s="458"/>
      <c r="CR1033" s="56"/>
      <c r="CS1033" s="227" t="s">
        <v>42</v>
      </c>
    </row>
    <row r="1034" spans="1:97" s="2" customFormat="1" ht="15" customHeight="1">
      <c r="A1034" s="264" t="s">
        <v>3653</v>
      </c>
      <c r="B1034" s="364" t="s">
        <v>2414</v>
      </c>
      <c r="C1034" s="51" t="s">
        <v>2386</v>
      </c>
      <c r="D1034" s="41" t="s">
        <v>2370</v>
      </c>
      <c r="E1034" s="234">
        <v>191</v>
      </c>
      <c r="F1034" s="234"/>
      <c r="G1034" s="739" t="s">
        <v>41</v>
      </c>
      <c r="H1034" s="362"/>
      <c r="I1034" s="382">
        <v>23000</v>
      </c>
      <c r="J1034" s="243"/>
      <c r="K1034" s="220"/>
      <c r="L1034" s="6"/>
      <c r="M1034" s="122"/>
      <c r="N1034" s="77"/>
      <c r="O1034" s="6"/>
      <c r="P1034" s="382">
        <v>23000</v>
      </c>
      <c r="Q1034" s="6">
        <v>9.6200000000000001E-3</v>
      </c>
      <c r="R1034" s="357">
        <f t="shared" si="1652"/>
        <v>221.26</v>
      </c>
      <c r="S1034" s="357">
        <f t="shared" si="1653"/>
        <v>66.378</v>
      </c>
      <c r="T1034" s="122"/>
      <c r="U1034" s="77"/>
      <c r="V1034" s="241">
        <f t="shared" si="1654"/>
        <v>154.88200000000001</v>
      </c>
      <c r="W1034" s="382">
        <v>23000</v>
      </c>
      <c r="X1034" s="364">
        <v>9.5999999999999992E-3</v>
      </c>
      <c r="Y1034" s="725">
        <f t="shared" si="1655"/>
        <v>220.79999999999998</v>
      </c>
      <c r="Z1034" s="118">
        <f t="shared" si="1656"/>
        <v>66.239999999999995</v>
      </c>
      <c r="AA1034" s="122"/>
      <c r="AB1034" s="100"/>
      <c r="AC1034" s="118">
        <f t="shared" si="1657"/>
        <v>154.56</v>
      </c>
      <c r="AD1034" s="382">
        <v>23000</v>
      </c>
      <c r="AE1034" s="101">
        <v>1.0800000000000001E-2</v>
      </c>
      <c r="AF1034" s="102">
        <f t="shared" si="1658"/>
        <v>248.4</v>
      </c>
      <c r="AG1034" s="102">
        <f t="shared" si="1659"/>
        <v>74.52</v>
      </c>
      <c r="AH1034" s="122"/>
      <c r="AI1034" s="100"/>
      <c r="AJ1034" s="102">
        <f t="shared" si="1660"/>
        <v>173.88</v>
      </c>
      <c r="AK1034" s="382">
        <v>23000</v>
      </c>
      <c r="AL1034" s="728">
        <v>1.1590668E-2</v>
      </c>
      <c r="AM1034" s="102">
        <f t="shared" si="1661"/>
        <v>266.58536400000003</v>
      </c>
      <c r="AN1034" s="102">
        <f t="shared" si="1662"/>
        <v>79.975609200000008</v>
      </c>
      <c r="AO1034" s="122"/>
      <c r="AP1034" s="100"/>
      <c r="AQ1034" s="102">
        <f t="shared" si="1663"/>
        <v>186.60975480000002</v>
      </c>
      <c r="AR1034" s="382">
        <v>23000</v>
      </c>
      <c r="AS1034" s="99">
        <v>7.476E-3</v>
      </c>
      <c r="AT1034" s="102">
        <f t="shared" si="1664"/>
        <v>171.94800000000001</v>
      </c>
      <c r="AU1034" s="102">
        <f t="shared" si="1665"/>
        <v>51.584400000000002</v>
      </c>
      <c r="AV1034" s="122"/>
      <c r="AW1034" s="100"/>
      <c r="AX1034" s="102">
        <f t="shared" si="1666"/>
        <v>120.36360000000001</v>
      </c>
      <c r="AY1034" s="255">
        <v>1445000</v>
      </c>
      <c r="AZ1034" s="61">
        <v>7.476E-3</v>
      </c>
      <c r="BA1034" s="666">
        <f t="shared" si="1667"/>
        <v>10802.82</v>
      </c>
      <c r="BB1034" s="666">
        <f t="shared" si="1668"/>
        <v>3240.846</v>
      </c>
      <c r="BC1034" s="142"/>
      <c r="BD1034" s="100"/>
      <c r="BE1034" s="666">
        <f t="shared" si="1669"/>
        <v>7561.9740000000002</v>
      </c>
      <c r="BF1034" s="255">
        <v>1445000</v>
      </c>
      <c r="BG1034" s="6">
        <v>1.6429999999999999E-3</v>
      </c>
      <c r="BH1034" s="357">
        <f t="shared" si="1670"/>
        <v>2374.1349999999998</v>
      </c>
      <c r="BI1034" s="357">
        <f t="shared" si="1671"/>
        <v>712.24049999999988</v>
      </c>
      <c r="BJ1034" s="164"/>
      <c r="BK1034" s="167"/>
      <c r="BL1034" s="666">
        <f t="shared" si="1672"/>
        <v>1661.8944999999999</v>
      </c>
      <c r="BM1034" s="255">
        <v>1445000</v>
      </c>
      <c r="BN1034" s="6">
        <v>8.4792789999999993E-3</v>
      </c>
      <c r="BO1034" s="357">
        <f t="shared" si="1673"/>
        <v>12252.558154999999</v>
      </c>
      <c r="BP1034" s="357">
        <f t="shared" si="1674"/>
        <v>3675.7674464999996</v>
      </c>
      <c r="BQ1034" s="164"/>
      <c r="BR1034" s="77"/>
      <c r="BS1034" s="357">
        <f t="shared" si="1675"/>
        <v>8576.7907084999988</v>
      </c>
      <c r="BT1034" s="255">
        <v>1445000</v>
      </c>
      <c r="BU1034" s="6">
        <v>9.0219528559999998E-3</v>
      </c>
      <c r="BV1034" s="357">
        <f t="shared" si="1676"/>
        <v>13036.721876919999</v>
      </c>
      <c r="BW1034" s="357">
        <f t="shared" si="1677"/>
        <v>3911.0165630759993</v>
      </c>
      <c r="BX1034" s="253"/>
      <c r="BY1034" s="77"/>
      <c r="BZ1034" s="357">
        <f t="shared" si="1678"/>
        <v>9125.7053138439987</v>
      </c>
      <c r="CA1034" s="255">
        <v>1445000</v>
      </c>
      <c r="CB1034" s="732">
        <v>1.9734010000000001E-3</v>
      </c>
      <c r="CC1034" s="666">
        <f t="shared" si="1679"/>
        <v>2851.564445</v>
      </c>
      <c r="CD1034" s="752">
        <f>CC1034*75%</f>
        <v>2138.67333375</v>
      </c>
      <c r="CE1034" s="164"/>
      <c r="CF1034" s="167"/>
      <c r="CG1034" s="666">
        <f t="shared" si="1681"/>
        <v>712.89111124999999</v>
      </c>
      <c r="CH1034" s="72"/>
      <c r="CI1034" s="72"/>
      <c r="CJ1034" s="72"/>
      <c r="CK1034" s="72"/>
      <c r="CL1034" s="164"/>
      <c r="CM1034" s="167"/>
      <c r="CN1034" s="72"/>
      <c r="CO1034" s="219"/>
      <c r="CP1034" s="220">
        <f>O1034+V1034+AC1034+AJ1034+AQ1034+AX1034+BE1034+BL1034+BS1034+BZ1034+CG1034+CN1034</f>
        <v>28429.550988393999</v>
      </c>
      <c r="CQ1034" s="357"/>
      <c r="CR1034" s="6"/>
      <c r="CS1034" s="227" t="s">
        <v>42</v>
      </c>
    </row>
    <row r="1035" spans="1:97" s="2" customFormat="1" ht="15" customHeight="1">
      <c r="A1035" s="41" t="s">
        <v>2415</v>
      </c>
      <c r="B1035" s="6" t="s">
        <v>2416</v>
      </c>
      <c r="C1035" s="61" t="s">
        <v>2417</v>
      </c>
      <c r="D1035" s="41" t="s">
        <v>2370</v>
      </c>
      <c r="E1035" s="234">
        <v>2</v>
      </c>
      <c r="F1035" s="234"/>
      <c r="G1035" s="51" t="s">
        <v>45</v>
      </c>
      <c r="H1035" s="191">
        <v>10004878</v>
      </c>
      <c r="I1035" s="382">
        <v>415000</v>
      </c>
      <c r="J1035" s="243"/>
      <c r="K1035" s="313"/>
      <c r="L1035" s="6"/>
      <c r="M1035" s="73">
        <v>6212.8</v>
      </c>
      <c r="N1035" s="77"/>
      <c r="O1035" s="6"/>
      <c r="P1035" s="382">
        <v>415000</v>
      </c>
      <c r="Q1035" s="6">
        <v>9.6200000000000001E-3</v>
      </c>
      <c r="R1035" s="357">
        <f t="shared" si="1652"/>
        <v>3992.3</v>
      </c>
      <c r="S1035" s="357">
        <f t="shared" si="1653"/>
        <v>1197.69</v>
      </c>
      <c r="T1035" s="73">
        <v>2794.61</v>
      </c>
      <c r="U1035" s="77"/>
      <c r="V1035" s="241">
        <f t="shared" si="1654"/>
        <v>0</v>
      </c>
      <c r="W1035" s="382">
        <v>415000</v>
      </c>
      <c r="X1035" s="364">
        <v>9.5999999999999992E-3</v>
      </c>
      <c r="Y1035" s="725">
        <f t="shared" si="1655"/>
        <v>3983.9999999999995</v>
      </c>
      <c r="Z1035" s="118">
        <f t="shared" si="1656"/>
        <v>1195.1999999999998</v>
      </c>
      <c r="AA1035" s="73">
        <v>2788.8</v>
      </c>
      <c r="AB1035" s="100"/>
      <c r="AC1035" s="118">
        <f t="shared" si="1657"/>
        <v>0</v>
      </c>
      <c r="AD1035" s="382">
        <v>415000</v>
      </c>
      <c r="AE1035" s="101">
        <v>1.0800000000000001E-2</v>
      </c>
      <c r="AF1035" s="102">
        <f t="shared" si="1658"/>
        <v>4482</v>
      </c>
      <c r="AG1035" s="102">
        <f t="shared" si="1659"/>
        <v>1344.6</v>
      </c>
      <c r="AH1035" s="117">
        <v>3137.4</v>
      </c>
      <c r="AI1035" s="100"/>
      <c r="AJ1035" s="102">
        <f t="shared" si="1660"/>
        <v>0</v>
      </c>
      <c r="AK1035" s="382">
        <v>415000</v>
      </c>
      <c r="AL1035" s="728">
        <v>1.1590668E-2</v>
      </c>
      <c r="AM1035" s="102">
        <f t="shared" si="1661"/>
        <v>4810.1272200000003</v>
      </c>
      <c r="AN1035" s="102">
        <f t="shared" si="1662"/>
        <v>1443.038166</v>
      </c>
      <c r="AO1035" s="117">
        <v>3367.09</v>
      </c>
      <c r="AP1035" s="100"/>
      <c r="AQ1035" s="102">
        <f t="shared" si="1663"/>
        <v>-9.4600000011269003E-4</v>
      </c>
      <c r="AR1035" s="382">
        <v>415000</v>
      </c>
      <c r="AS1035" s="99">
        <v>7.476E-3</v>
      </c>
      <c r="AT1035" s="102">
        <f t="shared" si="1664"/>
        <v>3102.54</v>
      </c>
      <c r="AU1035" s="102">
        <f t="shared" si="1665"/>
        <v>930.76199999999994</v>
      </c>
      <c r="AV1035" s="122"/>
      <c r="AW1035" s="100"/>
      <c r="AX1035" s="102">
        <f t="shared" si="1666"/>
        <v>2171.7780000000002</v>
      </c>
      <c r="AY1035" s="152">
        <v>1597000</v>
      </c>
      <c r="AZ1035" s="61">
        <v>7.476E-3</v>
      </c>
      <c r="BA1035" s="666">
        <f t="shared" si="1667"/>
        <v>11939.172</v>
      </c>
      <c r="BB1035" s="666">
        <f t="shared" si="1668"/>
        <v>3581.7516000000001</v>
      </c>
      <c r="BC1035" s="142">
        <v>10529.2</v>
      </c>
      <c r="BD1035" s="143"/>
      <c r="BE1035" s="666">
        <f t="shared" si="1669"/>
        <v>-2171.7795999999998</v>
      </c>
      <c r="BF1035" s="152">
        <v>1597000</v>
      </c>
      <c r="BG1035" s="6">
        <v>7.9245600000000006E-3</v>
      </c>
      <c r="BH1035" s="357">
        <f t="shared" si="1670"/>
        <v>12655.522320000002</v>
      </c>
      <c r="BI1035" s="357">
        <f t="shared" si="1671"/>
        <v>3796.6566960000005</v>
      </c>
      <c r="BJ1035" s="164"/>
      <c r="BK1035" s="165"/>
      <c r="BL1035" s="666">
        <f t="shared" si="1672"/>
        <v>8858.8656240000018</v>
      </c>
      <c r="BM1035" s="152">
        <v>1597000</v>
      </c>
      <c r="BN1035" s="6">
        <v>8.4792789999999993E-3</v>
      </c>
      <c r="BO1035" s="357">
        <f t="shared" si="1673"/>
        <v>13541.408562999999</v>
      </c>
      <c r="BP1035" s="357">
        <f t="shared" si="1674"/>
        <v>4062.4225688999995</v>
      </c>
      <c r="BQ1035" s="164"/>
      <c r="BR1035" s="77"/>
      <c r="BS1035" s="357">
        <f t="shared" si="1675"/>
        <v>9478.9859940999995</v>
      </c>
      <c r="BT1035" s="152">
        <v>1597000</v>
      </c>
      <c r="BU1035" s="6">
        <v>9.0219528559999998E-3</v>
      </c>
      <c r="BV1035" s="357">
        <f t="shared" si="1676"/>
        <v>14408.058711031999</v>
      </c>
      <c r="BW1035" s="357">
        <f t="shared" si="1677"/>
        <v>4322.4176133095998</v>
      </c>
      <c r="BX1035" s="253"/>
      <c r="BY1035" s="147"/>
      <c r="BZ1035" s="357">
        <f t="shared" si="1678"/>
        <v>10085.6410977224</v>
      </c>
      <c r="CA1035" s="152">
        <v>1597000</v>
      </c>
      <c r="CB1035" s="732">
        <v>9.5181599999999995E-3</v>
      </c>
      <c r="CC1035" s="666">
        <f t="shared" si="1679"/>
        <v>15200.50152</v>
      </c>
      <c r="CD1035" s="752">
        <f t="shared" ref="CD1035:CD1043" si="1686">CC1035*30%</f>
        <v>4560.1504559999994</v>
      </c>
      <c r="CE1035" s="164">
        <v>10640.351064</v>
      </c>
      <c r="CF1035" s="165"/>
      <c r="CG1035" s="666">
        <f t="shared" si="1681"/>
        <v>0</v>
      </c>
      <c r="CH1035" s="72"/>
      <c r="CI1035" s="72"/>
      <c r="CJ1035" s="72"/>
      <c r="CK1035" s="72"/>
      <c r="CL1035" s="164"/>
      <c r="CM1035" s="167"/>
      <c r="CN1035" s="72"/>
      <c r="CO1035" s="219"/>
      <c r="CP1035" s="220">
        <f t="shared" ref="CP1035:CP1043" si="1687">O1035+V1035+AC1035+AJ1035+AQ1035+AX1035+BE1035+BL1035+BS1035+BZ1035+CG1035</f>
        <v>28423.490169822402</v>
      </c>
      <c r="CQ1035" s="357"/>
      <c r="CR1035" s="6"/>
    </row>
    <row r="1036" spans="1:97" s="3" customFormat="1" ht="15" customHeight="1">
      <c r="A1036" s="41" t="s">
        <v>2418</v>
      </c>
      <c r="B1036" s="6" t="s">
        <v>2419</v>
      </c>
      <c r="C1036" s="61" t="s">
        <v>2417</v>
      </c>
      <c r="D1036" s="41" t="s">
        <v>2370</v>
      </c>
      <c r="E1036" s="43">
        <v>16</v>
      </c>
      <c r="F1036" s="43"/>
      <c r="G1036" s="51" t="s">
        <v>45</v>
      </c>
      <c r="H1036" s="191">
        <v>10004881</v>
      </c>
      <c r="I1036" s="461">
        <v>1053000</v>
      </c>
      <c r="J1036" s="243"/>
      <c r="K1036" s="313"/>
      <c r="L1036" s="56"/>
      <c r="M1036" s="73">
        <v>1795.2</v>
      </c>
      <c r="N1036" s="77"/>
      <c r="O1036" s="56"/>
      <c r="P1036" s="461">
        <v>1053000</v>
      </c>
      <c r="Q1036" s="6">
        <v>9.6200000000000001E-3</v>
      </c>
      <c r="R1036" s="357">
        <f t="shared" si="1652"/>
        <v>10129.86</v>
      </c>
      <c r="S1036" s="357">
        <f t="shared" si="1653"/>
        <v>3038.9580000000001</v>
      </c>
      <c r="T1036" s="73">
        <v>7090.9</v>
      </c>
      <c r="U1036" s="77"/>
      <c r="V1036" s="241">
        <f t="shared" si="1654"/>
        <v>2.0000000004074536E-3</v>
      </c>
      <c r="W1036" s="461">
        <v>1053000</v>
      </c>
      <c r="X1036" s="364">
        <v>9.5999999999999992E-3</v>
      </c>
      <c r="Y1036" s="725">
        <f t="shared" si="1655"/>
        <v>10108.799999999999</v>
      </c>
      <c r="Z1036" s="118">
        <f t="shared" si="1656"/>
        <v>3032.64</v>
      </c>
      <c r="AA1036" s="73">
        <v>7076.16</v>
      </c>
      <c r="AB1036" s="100"/>
      <c r="AC1036" s="118">
        <f t="shared" si="1657"/>
        <v>0</v>
      </c>
      <c r="AD1036" s="461">
        <v>1053000</v>
      </c>
      <c r="AE1036" s="101">
        <v>1.0800000000000001E-2</v>
      </c>
      <c r="AF1036" s="102">
        <f t="shared" si="1658"/>
        <v>11372.400000000001</v>
      </c>
      <c r="AG1036" s="102">
        <f t="shared" si="1659"/>
        <v>3411.7200000000003</v>
      </c>
      <c r="AH1036" s="117">
        <v>7960.68</v>
      </c>
      <c r="AI1036" s="100"/>
      <c r="AJ1036" s="102">
        <f t="shared" si="1660"/>
        <v>0</v>
      </c>
      <c r="AK1036" s="461">
        <v>1053000</v>
      </c>
      <c r="AL1036" s="728">
        <v>1.1590668E-2</v>
      </c>
      <c r="AM1036" s="102">
        <f t="shared" si="1661"/>
        <v>12204.973404</v>
      </c>
      <c r="AN1036" s="102">
        <f t="shared" si="1662"/>
        <v>3661.4920212000002</v>
      </c>
      <c r="AO1036" s="117">
        <v>8543.48</v>
      </c>
      <c r="AP1036" s="100"/>
      <c r="AQ1036" s="102">
        <f t="shared" si="1663"/>
        <v>1.3828000010107644E-3</v>
      </c>
      <c r="AR1036" s="461">
        <v>1053000</v>
      </c>
      <c r="AS1036" s="99">
        <v>7.476E-3</v>
      </c>
      <c r="AT1036" s="102">
        <f t="shared" si="1664"/>
        <v>7872.2280000000001</v>
      </c>
      <c r="AU1036" s="102">
        <f t="shared" si="1665"/>
        <v>2361.6684</v>
      </c>
      <c r="AV1036" s="122"/>
      <c r="AW1036" s="100"/>
      <c r="AX1036" s="102">
        <f t="shared" si="1666"/>
        <v>5510.5596000000005</v>
      </c>
      <c r="AY1036" s="152">
        <v>439000</v>
      </c>
      <c r="AZ1036" s="61">
        <v>7.476E-3</v>
      </c>
      <c r="BA1036" s="666">
        <f t="shared" si="1667"/>
        <v>3281.9639999999999</v>
      </c>
      <c r="BB1036" s="666">
        <f t="shared" si="1668"/>
        <v>984.58919999999989</v>
      </c>
      <c r="BC1036" s="142">
        <v>7807.95</v>
      </c>
      <c r="BD1036" s="143"/>
      <c r="BE1036" s="666">
        <f t="shared" si="1669"/>
        <v>-5510.5751999999993</v>
      </c>
      <c r="BF1036" s="152">
        <v>439000</v>
      </c>
      <c r="BG1036" s="56">
        <v>7.9245600000000006E-3</v>
      </c>
      <c r="BH1036" s="357">
        <f t="shared" si="1670"/>
        <v>3478.8818400000005</v>
      </c>
      <c r="BI1036" s="357">
        <f t="shared" si="1671"/>
        <v>1043.6645520000002</v>
      </c>
      <c r="BJ1036" s="164"/>
      <c r="BK1036" s="165"/>
      <c r="BL1036" s="666">
        <f t="shared" si="1672"/>
        <v>2435.2172880000003</v>
      </c>
      <c r="BM1036" s="152">
        <v>439000</v>
      </c>
      <c r="BN1036" s="56">
        <v>8.4792789999999993E-3</v>
      </c>
      <c r="BO1036" s="357">
        <f t="shared" si="1673"/>
        <v>3722.4034809999998</v>
      </c>
      <c r="BP1036" s="357">
        <f t="shared" si="1674"/>
        <v>1116.7210442999999</v>
      </c>
      <c r="BQ1036" s="164"/>
      <c r="BR1036" s="77"/>
      <c r="BS1036" s="357">
        <f t="shared" si="1675"/>
        <v>2605.6824366999999</v>
      </c>
      <c r="BT1036" s="152">
        <v>439000</v>
      </c>
      <c r="BU1036" s="6">
        <v>9.0219528559999998E-3</v>
      </c>
      <c r="BV1036" s="357">
        <f t="shared" si="1676"/>
        <v>3960.6373037839999</v>
      </c>
      <c r="BW1036" s="357">
        <f t="shared" si="1677"/>
        <v>1188.1911911351999</v>
      </c>
      <c r="BX1036" s="253"/>
      <c r="BY1036" s="147"/>
      <c r="BZ1036" s="357">
        <f t="shared" si="1678"/>
        <v>2772.4461126488</v>
      </c>
      <c r="CA1036" s="152">
        <v>439000</v>
      </c>
      <c r="CB1036" s="732">
        <v>9.5181599999999995E-3</v>
      </c>
      <c r="CC1036" s="666">
        <f t="shared" si="1679"/>
        <v>4178.4722400000001</v>
      </c>
      <c r="CD1036" s="752">
        <f t="shared" si="1686"/>
        <v>1253.5416720000001</v>
      </c>
      <c r="CE1036" s="164">
        <v>2924.9305680000002</v>
      </c>
      <c r="CF1036" s="165"/>
      <c r="CG1036" s="666">
        <f t="shared" si="1681"/>
        <v>0</v>
      </c>
      <c r="CH1036" s="72"/>
      <c r="CI1036" s="72"/>
      <c r="CJ1036" s="72"/>
      <c r="CK1036" s="72"/>
      <c r="CL1036" s="164"/>
      <c r="CM1036" s="167"/>
      <c r="CN1036" s="72"/>
      <c r="CO1036" s="219"/>
      <c r="CP1036" s="220">
        <f t="shared" si="1687"/>
        <v>7813.3336201488037</v>
      </c>
      <c r="CQ1036" s="458"/>
      <c r="CR1036" s="56"/>
    </row>
    <row r="1037" spans="1:97" s="3" customFormat="1" ht="15" customHeight="1">
      <c r="A1037" s="41" t="s">
        <v>2420</v>
      </c>
      <c r="B1037" s="6" t="s">
        <v>2421</v>
      </c>
      <c r="C1037" s="61" t="s">
        <v>2417</v>
      </c>
      <c r="D1037" s="41" t="s">
        <v>2370</v>
      </c>
      <c r="E1037" s="43">
        <v>17</v>
      </c>
      <c r="F1037" s="43"/>
      <c r="G1037" s="51" t="s">
        <v>45</v>
      </c>
      <c r="H1037" s="191">
        <v>10004882</v>
      </c>
      <c r="I1037" s="461">
        <v>930500</v>
      </c>
      <c r="J1037" s="243"/>
      <c r="K1037" s="313"/>
      <c r="L1037" s="56"/>
      <c r="M1037" s="73">
        <v>1751.2</v>
      </c>
      <c r="N1037" s="77"/>
      <c r="O1037" s="56"/>
      <c r="P1037" s="461">
        <v>930500</v>
      </c>
      <c r="Q1037" s="6">
        <v>9.6200000000000001E-3</v>
      </c>
      <c r="R1037" s="357">
        <f t="shared" si="1652"/>
        <v>8951.41</v>
      </c>
      <c r="S1037" s="357">
        <f t="shared" si="1653"/>
        <v>2685.4229999999998</v>
      </c>
      <c r="T1037" s="73">
        <v>6262.62</v>
      </c>
      <c r="U1037" s="77"/>
      <c r="V1037" s="241">
        <f t="shared" si="1654"/>
        <v>3.3670000000001892</v>
      </c>
      <c r="W1037" s="461">
        <v>930500</v>
      </c>
      <c r="X1037" s="364">
        <v>9.5999999999999992E-3</v>
      </c>
      <c r="Y1037" s="725">
        <f t="shared" si="1655"/>
        <v>8932.7999999999993</v>
      </c>
      <c r="Z1037" s="118">
        <f t="shared" si="1656"/>
        <v>2679.8399999999997</v>
      </c>
      <c r="AA1037" s="73">
        <v>6252.96</v>
      </c>
      <c r="AB1037" s="100"/>
      <c r="AC1037" s="118">
        <f t="shared" si="1657"/>
        <v>0</v>
      </c>
      <c r="AD1037" s="461">
        <v>930500</v>
      </c>
      <c r="AE1037" s="101">
        <v>1.0800000000000001E-2</v>
      </c>
      <c r="AF1037" s="102">
        <f t="shared" si="1658"/>
        <v>10049.4</v>
      </c>
      <c r="AG1037" s="102">
        <f t="shared" si="1659"/>
        <v>3014.8199999999997</v>
      </c>
      <c r="AH1037" s="117">
        <v>7034.58</v>
      </c>
      <c r="AI1037" s="100"/>
      <c r="AJ1037" s="102">
        <f t="shared" si="1660"/>
        <v>0</v>
      </c>
      <c r="AK1037" s="461">
        <v>930500</v>
      </c>
      <c r="AL1037" s="728">
        <v>1.1590668E-2</v>
      </c>
      <c r="AM1037" s="102">
        <f t="shared" si="1661"/>
        <v>10785.116574</v>
      </c>
      <c r="AN1037" s="102">
        <f t="shared" si="1662"/>
        <v>3235.5349721999996</v>
      </c>
      <c r="AO1037" s="117">
        <v>7549.58</v>
      </c>
      <c r="AP1037" s="100"/>
      <c r="AQ1037" s="102">
        <f t="shared" si="1663"/>
        <v>1.6018000005715294E-3</v>
      </c>
      <c r="AR1037" s="461">
        <v>930500</v>
      </c>
      <c r="AS1037" s="99">
        <v>7.476E-3</v>
      </c>
      <c r="AT1037" s="102">
        <f t="shared" si="1664"/>
        <v>6956.4179999999997</v>
      </c>
      <c r="AU1037" s="102">
        <f t="shared" si="1665"/>
        <v>2086.9253999999996</v>
      </c>
      <c r="AV1037" s="122"/>
      <c r="AW1037" s="100"/>
      <c r="AX1037" s="102">
        <f t="shared" si="1666"/>
        <v>4869.4925999999996</v>
      </c>
      <c r="AY1037" s="152">
        <v>461000</v>
      </c>
      <c r="AZ1037" s="61">
        <v>7.476E-3</v>
      </c>
      <c r="BA1037" s="666">
        <f t="shared" si="1667"/>
        <v>3446.4360000000001</v>
      </c>
      <c r="BB1037" s="666">
        <f t="shared" si="1668"/>
        <v>1033.9308000000001</v>
      </c>
      <c r="BC1037" s="142">
        <v>7282</v>
      </c>
      <c r="BD1037" s="143"/>
      <c r="BE1037" s="666">
        <f t="shared" si="1669"/>
        <v>-4869.4948000000004</v>
      </c>
      <c r="BF1037" s="152">
        <v>461000</v>
      </c>
      <c r="BG1037" s="56">
        <v>7.9245600000000006E-3</v>
      </c>
      <c r="BH1037" s="357">
        <f t="shared" si="1670"/>
        <v>3653.2221600000003</v>
      </c>
      <c r="BI1037" s="357">
        <f t="shared" si="1671"/>
        <v>1095.9666480000001</v>
      </c>
      <c r="BJ1037" s="164"/>
      <c r="BK1037" s="165"/>
      <c r="BL1037" s="666">
        <f t="shared" si="1672"/>
        <v>2557.2555120000002</v>
      </c>
      <c r="BM1037" s="152">
        <v>461000</v>
      </c>
      <c r="BN1037" s="56">
        <v>8.4792789999999993E-3</v>
      </c>
      <c r="BO1037" s="357">
        <f t="shared" si="1673"/>
        <v>3908.9476189999996</v>
      </c>
      <c r="BP1037" s="357">
        <f t="shared" si="1674"/>
        <v>1172.6842856999999</v>
      </c>
      <c r="BQ1037" s="164"/>
      <c r="BR1037" s="77"/>
      <c r="BS1037" s="357">
        <f t="shared" si="1675"/>
        <v>2736.2633332999994</v>
      </c>
      <c r="BT1037" s="152">
        <v>461000</v>
      </c>
      <c r="BU1037" s="6">
        <v>9.0219528559999998E-3</v>
      </c>
      <c r="BV1037" s="357">
        <f t="shared" si="1676"/>
        <v>4159.1202666159998</v>
      </c>
      <c r="BW1037" s="357">
        <f t="shared" si="1677"/>
        <v>1247.7360799848</v>
      </c>
      <c r="BX1037" s="253"/>
      <c r="BY1037" s="147"/>
      <c r="BZ1037" s="357">
        <f t="shared" si="1678"/>
        <v>2911.3841866311996</v>
      </c>
      <c r="CA1037" s="152">
        <v>461000</v>
      </c>
      <c r="CB1037" s="732">
        <v>9.5181599999999995E-3</v>
      </c>
      <c r="CC1037" s="666">
        <f t="shared" si="1679"/>
        <v>4387.87176</v>
      </c>
      <c r="CD1037" s="752">
        <f t="shared" si="1686"/>
        <v>1316.3615279999999</v>
      </c>
      <c r="CE1037" s="164">
        <v>3071.5102320000001</v>
      </c>
      <c r="CF1037" s="165"/>
      <c r="CG1037" s="666">
        <f t="shared" si="1681"/>
        <v>0</v>
      </c>
      <c r="CH1037" s="72"/>
      <c r="CI1037" s="72"/>
      <c r="CJ1037" s="72"/>
      <c r="CK1037" s="72"/>
      <c r="CL1037" s="164"/>
      <c r="CM1037" s="167"/>
      <c r="CN1037" s="72"/>
      <c r="CO1037" s="219"/>
      <c r="CP1037" s="220">
        <f t="shared" si="1687"/>
        <v>8208.2694337311987</v>
      </c>
      <c r="CQ1037" s="458"/>
      <c r="CR1037" s="56"/>
    </row>
    <row r="1038" spans="1:97" s="3" customFormat="1" ht="15" customHeight="1">
      <c r="A1038" s="41" t="s">
        <v>2422</v>
      </c>
      <c r="B1038" s="6" t="s">
        <v>2423</v>
      </c>
      <c r="C1038" s="61" t="s">
        <v>2417</v>
      </c>
      <c r="D1038" s="41" t="s">
        <v>2370</v>
      </c>
      <c r="E1038" s="43">
        <v>18</v>
      </c>
      <c r="F1038" s="43"/>
      <c r="G1038" s="51" t="s">
        <v>45</v>
      </c>
      <c r="H1038" s="191">
        <v>10004883</v>
      </c>
      <c r="I1038" s="461">
        <v>982500</v>
      </c>
      <c r="J1038" s="243"/>
      <c r="K1038" s="313"/>
      <c r="L1038" s="56"/>
      <c r="M1038" s="73">
        <v>1760</v>
      </c>
      <c r="N1038" s="77"/>
      <c r="O1038" s="56"/>
      <c r="P1038" s="461">
        <v>982500</v>
      </c>
      <c r="Q1038" s="6">
        <v>9.6200000000000001E-3</v>
      </c>
      <c r="R1038" s="357">
        <f t="shared" si="1652"/>
        <v>9451.65</v>
      </c>
      <c r="S1038" s="357">
        <f t="shared" si="1653"/>
        <v>2835.4949999999999</v>
      </c>
      <c r="T1038" s="73">
        <v>6616.16</v>
      </c>
      <c r="U1038" s="77"/>
      <c r="V1038" s="241">
        <f t="shared" si="1654"/>
        <v>-5.0000000001091394E-3</v>
      </c>
      <c r="W1038" s="461">
        <v>982500</v>
      </c>
      <c r="X1038" s="364">
        <v>9.5999999999999992E-3</v>
      </c>
      <c r="Y1038" s="725">
        <f t="shared" si="1655"/>
        <v>9432</v>
      </c>
      <c r="Z1038" s="118">
        <f t="shared" si="1656"/>
        <v>2829.6</v>
      </c>
      <c r="AA1038" s="73">
        <v>6602.4</v>
      </c>
      <c r="AB1038" s="100"/>
      <c r="AC1038" s="118">
        <f t="shared" si="1657"/>
        <v>0</v>
      </c>
      <c r="AD1038" s="461">
        <v>982500</v>
      </c>
      <c r="AE1038" s="101">
        <v>1.0800000000000001E-2</v>
      </c>
      <c r="AF1038" s="102">
        <f t="shared" si="1658"/>
        <v>10611</v>
      </c>
      <c r="AG1038" s="102">
        <f t="shared" si="1659"/>
        <v>3183.2999999999997</v>
      </c>
      <c r="AH1038" s="117">
        <v>7427.7</v>
      </c>
      <c r="AI1038" s="100"/>
      <c r="AJ1038" s="102">
        <f t="shared" si="1660"/>
        <v>0</v>
      </c>
      <c r="AK1038" s="461">
        <v>982500</v>
      </c>
      <c r="AL1038" s="728">
        <v>1.1590668E-2</v>
      </c>
      <c r="AM1038" s="102">
        <f t="shared" si="1661"/>
        <v>11387.83131</v>
      </c>
      <c r="AN1038" s="102">
        <f t="shared" si="1662"/>
        <v>3416.349393</v>
      </c>
      <c r="AO1038" s="117">
        <v>7971.48</v>
      </c>
      <c r="AP1038" s="100"/>
      <c r="AQ1038" s="102">
        <f t="shared" si="1663"/>
        <v>1.9169999995938269E-3</v>
      </c>
      <c r="AR1038" s="461">
        <v>982500</v>
      </c>
      <c r="AS1038" s="99">
        <v>7.476E-3</v>
      </c>
      <c r="AT1038" s="102">
        <f t="shared" si="1664"/>
        <v>7345.17</v>
      </c>
      <c r="AU1038" s="102">
        <f t="shared" si="1665"/>
        <v>2203.5509999999999</v>
      </c>
      <c r="AV1038" s="122"/>
      <c r="AW1038" s="100"/>
      <c r="AX1038" s="102">
        <f t="shared" si="1666"/>
        <v>5141.6190000000006</v>
      </c>
      <c r="AY1038" s="152">
        <v>466000</v>
      </c>
      <c r="AZ1038" s="61">
        <v>7.476E-3</v>
      </c>
      <c r="BA1038" s="666">
        <f t="shared" si="1667"/>
        <v>3483.8159999999998</v>
      </c>
      <c r="BB1038" s="666">
        <f t="shared" si="1668"/>
        <v>1045.1447999999998</v>
      </c>
      <c r="BC1038" s="142"/>
      <c r="BD1038" s="143"/>
      <c r="BE1038" s="666">
        <f t="shared" si="1669"/>
        <v>2438.6711999999998</v>
      </c>
      <c r="BF1038" s="152">
        <v>466000</v>
      </c>
      <c r="BG1038" s="56">
        <v>7.9245600000000006E-3</v>
      </c>
      <c r="BH1038" s="357">
        <f t="shared" si="1670"/>
        <v>3692.8449600000004</v>
      </c>
      <c r="BI1038" s="357">
        <f t="shared" si="1671"/>
        <v>1107.853488</v>
      </c>
      <c r="BJ1038" s="164"/>
      <c r="BK1038" s="165"/>
      <c r="BL1038" s="666">
        <f t="shared" si="1672"/>
        <v>2584.9914720000006</v>
      </c>
      <c r="BM1038" s="152">
        <v>466000</v>
      </c>
      <c r="BN1038" s="56">
        <v>8.4792789999999993E-3</v>
      </c>
      <c r="BO1038" s="357">
        <f t="shared" si="1673"/>
        <v>3951.3440139999998</v>
      </c>
      <c r="BP1038" s="357">
        <f t="shared" si="1674"/>
        <v>1185.4032041999999</v>
      </c>
      <c r="BQ1038" s="164"/>
      <c r="BR1038" s="77"/>
      <c r="BS1038" s="357">
        <f t="shared" si="1675"/>
        <v>2765.9408097999999</v>
      </c>
      <c r="BT1038" s="152">
        <v>466000</v>
      </c>
      <c r="BU1038" s="6">
        <v>9.0219528559999998E-3</v>
      </c>
      <c r="BV1038" s="357">
        <f t="shared" si="1676"/>
        <v>4204.2300308960002</v>
      </c>
      <c r="BW1038" s="357">
        <f t="shared" si="1677"/>
        <v>1261.2690092688001</v>
      </c>
      <c r="BX1038" s="253"/>
      <c r="BY1038" s="147"/>
      <c r="BZ1038" s="357">
        <f t="shared" si="1678"/>
        <v>2942.9610216272004</v>
      </c>
      <c r="CA1038" s="152">
        <v>466000</v>
      </c>
      <c r="CB1038" s="732">
        <v>9.5181599999999995E-3</v>
      </c>
      <c r="CC1038" s="666">
        <f t="shared" si="1679"/>
        <v>4435.4625599999999</v>
      </c>
      <c r="CD1038" s="752">
        <f t="shared" si="1686"/>
        <v>1330.638768</v>
      </c>
      <c r="CE1038" s="164">
        <v>3104.8237920000001</v>
      </c>
      <c r="CF1038" s="165"/>
      <c r="CG1038" s="666">
        <f t="shared" si="1681"/>
        <v>0</v>
      </c>
      <c r="CH1038" s="72"/>
      <c r="CI1038" s="72"/>
      <c r="CJ1038" s="72"/>
      <c r="CK1038" s="72"/>
      <c r="CL1038" s="164"/>
      <c r="CM1038" s="167"/>
      <c r="CN1038" s="72"/>
      <c r="CO1038" s="219"/>
      <c r="CP1038" s="753">
        <f t="shared" si="1687"/>
        <v>15874.180420427201</v>
      </c>
      <c r="CQ1038" s="458"/>
      <c r="CR1038" s="56"/>
    </row>
    <row r="1039" spans="1:97" s="3" customFormat="1" ht="15" customHeight="1">
      <c r="A1039" s="41" t="s">
        <v>2424</v>
      </c>
      <c r="B1039" s="6" t="s">
        <v>2425</v>
      </c>
      <c r="C1039" s="61" t="s">
        <v>2417</v>
      </c>
      <c r="D1039" s="41" t="s">
        <v>2370</v>
      </c>
      <c r="E1039" s="43">
        <v>19</v>
      </c>
      <c r="F1039" s="43"/>
      <c r="G1039" s="51" t="s">
        <v>45</v>
      </c>
      <c r="H1039" s="191">
        <v>10004884</v>
      </c>
      <c r="I1039" s="461">
        <v>972500</v>
      </c>
      <c r="J1039" s="243"/>
      <c r="K1039" s="313"/>
      <c r="L1039" s="56"/>
      <c r="M1039" s="73">
        <v>1716</v>
      </c>
      <c r="N1039" s="77"/>
      <c r="O1039" s="56"/>
      <c r="P1039" s="461">
        <v>972500</v>
      </c>
      <c r="Q1039" s="6">
        <v>9.6200000000000001E-3</v>
      </c>
      <c r="R1039" s="357">
        <f t="shared" si="1652"/>
        <v>9355.4500000000007</v>
      </c>
      <c r="S1039" s="357">
        <f t="shared" si="1653"/>
        <v>2806.6350000000002</v>
      </c>
      <c r="T1039" s="73">
        <v>6548.82</v>
      </c>
      <c r="U1039" s="77"/>
      <c r="V1039" s="241">
        <f t="shared" si="1654"/>
        <v>-4.9999999991996447E-3</v>
      </c>
      <c r="W1039" s="461">
        <v>972500</v>
      </c>
      <c r="X1039" s="364">
        <v>9.5999999999999992E-3</v>
      </c>
      <c r="Y1039" s="725">
        <f t="shared" si="1655"/>
        <v>9336</v>
      </c>
      <c r="Z1039" s="118">
        <f t="shared" si="1656"/>
        <v>2800.7999999999997</v>
      </c>
      <c r="AA1039" s="73">
        <v>6535.2</v>
      </c>
      <c r="AB1039" s="100"/>
      <c r="AC1039" s="118">
        <f t="shared" si="1657"/>
        <v>0</v>
      </c>
      <c r="AD1039" s="461">
        <v>972500</v>
      </c>
      <c r="AE1039" s="101">
        <v>1.0800000000000001E-2</v>
      </c>
      <c r="AF1039" s="102">
        <f t="shared" si="1658"/>
        <v>10503</v>
      </c>
      <c r="AG1039" s="102">
        <f t="shared" si="1659"/>
        <v>3150.9</v>
      </c>
      <c r="AH1039" s="117">
        <v>7352.1</v>
      </c>
      <c r="AI1039" s="100"/>
      <c r="AJ1039" s="102">
        <f t="shared" si="1660"/>
        <v>0</v>
      </c>
      <c r="AK1039" s="461">
        <v>972500</v>
      </c>
      <c r="AL1039" s="728">
        <v>1.1590668E-2</v>
      </c>
      <c r="AM1039" s="102">
        <f t="shared" si="1661"/>
        <v>11271.92463</v>
      </c>
      <c r="AN1039" s="102">
        <f t="shared" si="1662"/>
        <v>3381.5773889999996</v>
      </c>
      <c r="AO1039" s="117">
        <v>7890.35</v>
      </c>
      <c r="AP1039" s="100"/>
      <c r="AQ1039" s="102">
        <f t="shared" si="1663"/>
        <v>-2.7590000008785864E-3</v>
      </c>
      <c r="AR1039" s="461">
        <v>972500</v>
      </c>
      <c r="AS1039" s="99">
        <v>7.476E-3</v>
      </c>
      <c r="AT1039" s="102">
        <f t="shared" si="1664"/>
        <v>7270.41</v>
      </c>
      <c r="AU1039" s="102">
        <f t="shared" si="1665"/>
        <v>2181.123</v>
      </c>
      <c r="AV1039" s="122"/>
      <c r="AW1039" s="100"/>
      <c r="AX1039" s="102">
        <f t="shared" si="1666"/>
        <v>5089.2870000000003</v>
      </c>
      <c r="AY1039" s="152">
        <v>432000</v>
      </c>
      <c r="AZ1039" s="61">
        <v>7.476E-3</v>
      </c>
      <c r="BA1039" s="666">
        <f t="shared" si="1667"/>
        <v>3229.6320000000001</v>
      </c>
      <c r="BB1039" s="666">
        <f t="shared" si="1668"/>
        <v>968.88959999999997</v>
      </c>
      <c r="BC1039" s="142">
        <v>7350.04</v>
      </c>
      <c r="BD1039" s="143"/>
      <c r="BE1039" s="666">
        <f t="shared" si="1669"/>
        <v>-5089.2975999999999</v>
      </c>
      <c r="BF1039" s="152">
        <v>432000</v>
      </c>
      <c r="BG1039" s="56">
        <v>7.9245600000000006E-3</v>
      </c>
      <c r="BH1039" s="357">
        <f t="shared" si="1670"/>
        <v>3423.4099200000001</v>
      </c>
      <c r="BI1039" s="357">
        <f t="shared" si="1671"/>
        <v>1027.022976</v>
      </c>
      <c r="BJ1039" s="164"/>
      <c r="BK1039" s="165"/>
      <c r="BL1039" s="666">
        <f t="shared" si="1672"/>
        <v>2396.3869439999999</v>
      </c>
      <c r="BM1039" s="152">
        <v>432000</v>
      </c>
      <c r="BN1039" s="56">
        <v>8.4792789999999993E-3</v>
      </c>
      <c r="BO1039" s="357">
        <f t="shared" si="1673"/>
        <v>3663.0485279999998</v>
      </c>
      <c r="BP1039" s="357">
        <f t="shared" si="1674"/>
        <v>1098.9145583999998</v>
      </c>
      <c r="BQ1039" s="164"/>
      <c r="BR1039" s="77"/>
      <c r="BS1039" s="357">
        <f t="shared" si="1675"/>
        <v>2564.1339696</v>
      </c>
      <c r="BT1039" s="152">
        <v>432000</v>
      </c>
      <c r="BU1039" s="6">
        <v>9.0219528559999998E-3</v>
      </c>
      <c r="BV1039" s="357">
        <f t="shared" si="1676"/>
        <v>3897.4836337920001</v>
      </c>
      <c r="BW1039" s="357">
        <f t="shared" si="1677"/>
        <v>1169.2450901376001</v>
      </c>
      <c r="BX1039" s="253"/>
      <c r="BY1039" s="147"/>
      <c r="BZ1039" s="357">
        <f t="shared" si="1678"/>
        <v>2728.2385436544</v>
      </c>
      <c r="CA1039" s="152">
        <v>432000</v>
      </c>
      <c r="CB1039" s="732">
        <v>9.5181599999999995E-3</v>
      </c>
      <c r="CC1039" s="666">
        <f t="shared" si="1679"/>
        <v>4111.84512</v>
      </c>
      <c r="CD1039" s="752">
        <f t="shared" si="1686"/>
        <v>1233.5535359999999</v>
      </c>
      <c r="CE1039" s="164">
        <v>2878.2915840000001</v>
      </c>
      <c r="CF1039" s="165"/>
      <c r="CG1039" s="666">
        <f t="shared" si="1681"/>
        <v>0</v>
      </c>
      <c r="CH1039" s="72"/>
      <c r="CI1039" s="72"/>
      <c r="CJ1039" s="72"/>
      <c r="CK1039" s="72"/>
      <c r="CL1039" s="164"/>
      <c r="CM1039" s="167"/>
      <c r="CN1039" s="72"/>
      <c r="CO1039" s="219"/>
      <c r="CP1039" s="753">
        <f t="shared" si="1687"/>
        <v>7688.7410982543997</v>
      </c>
      <c r="CQ1039" s="458"/>
      <c r="CR1039" s="56"/>
    </row>
    <row r="1040" spans="1:97" s="3" customFormat="1" ht="15" customHeight="1">
      <c r="A1040" s="41" t="s">
        <v>2426</v>
      </c>
      <c r="B1040" s="6" t="s">
        <v>2427</v>
      </c>
      <c r="C1040" s="61" t="s">
        <v>2417</v>
      </c>
      <c r="D1040" s="41" t="s">
        <v>2370</v>
      </c>
      <c r="E1040" s="43">
        <v>20</v>
      </c>
      <c r="F1040" s="43"/>
      <c r="G1040" s="51" t="s">
        <v>45</v>
      </c>
      <c r="H1040" s="191">
        <v>10004885</v>
      </c>
      <c r="I1040" s="461">
        <v>961500</v>
      </c>
      <c r="J1040" s="243"/>
      <c r="K1040" s="313"/>
      <c r="L1040" s="56"/>
      <c r="M1040" s="73">
        <v>1619.2</v>
      </c>
      <c r="N1040" s="77"/>
      <c r="O1040" s="56"/>
      <c r="P1040" s="461">
        <v>961500</v>
      </c>
      <c r="Q1040" s="6">
        <v>9.6200000000000001E-3</v>
      </c>
      <c r="R1040" s="357">
        <f t="shared" si="1652"/>
        <v>9249.6299999999992</v>
      </c>
      <c r="S1040" s="357">
        <f t="shared" si="1653"/>
        <v>2774.8889999999997</v>
      </c>
      <c r="T1040" s="73">
        <v>6474.74</v>
      </c>
      <c r="U1040" s="77"/>
      <c r="V1040" s="241">
        <f t="shared" si="1654"/>
        <v>1.0000000002037268E-3</v>
      </c>
      <c r="W1040" s="461">
        <v>961500</v>
      </c>
      <c r="X1040" s="364">
        <v>9.5999999999999992E-3</v>
      </c>
      <c r="Y1040" s="725">
        <f t="shared" si="1655"/>
        <v>9230.4</v>
      </c>
      <c r="Z1040" s="118">
        <f t="shared" si="1656"/>
        <v>2769.12</v>
      </c>
      <c r="AA1040" s="73">
        <v>6461.28</v>
      </c>
      <c r="AB1040" s="100"/>
      <c r="AC1040" s="118">
        <f t="shared" si="1657"/>
        <v>0</v>
      </c>
      <c r="AD1040" s="461">
        <v>961500</v>
      </c>
      <c r="AE1040" s="101">
        <v>1.0800000000000001E-2</v>
      </c>
      <c r="AF1040" s="102">
        <f t="shared" si="1658"/>
        <v>10384.200000000001</v>
      </c>
      <c r="AG1040" s="102">
        <f t="shared" si="1659"/>
        <v>3115.26</v>
      </c>
      <c r="AH1040" s="117">
        <v>7268.94</v>
      </c>
      <c r="AI1040" s="100"/>
      <c r="AJ1040" s="102">
        <f t="shared" si="1660"/>
        <v>0</v>
      </c>
      <c r="AK1040" s="461">
        <v>961500</v>
      </c>
      <c r="AL1040" s="728">
        <v>1.1590668E-2</v>
      </c>
      <c r="AM1040" s="102">
        <f t="shared" si="1661"/>
        <v>11144.427282000001</v>
      </c>
      <c r="AN1040" s="102">
        <f t="shared" si="1662"/>
        <v>3343.3281846</v>
      </c>
      <c r="AO1040" s="117">
        <v>7801.1</v>
      </c>
      <c r="AP1040" s="100"/>
      <c r="AQ1040" s="102">
        <f t="shared" si="1663"/>
        <v>-9.0259999979025451E-4</v>
      </c>
      <c r="AR1040" s="461">
        <v>961500</v>
      </c>
      <c r="AS1040" s="99">
        <v>7.476E-3</v>
      </c>
      <c r="AT1040" s="102">
        <f t="shared" si="1664"/>
        <v>7188.174</v>
      </c>
      <c r="AU1040" s="102">
        <f t="shared" si="1665"/>
        <v>2156.4521999999997</v>
      </c>
      <c r="AV1040" s="122"/>
      <c r="AW1040" s="100"/>
      <c r="AX1040" s="102">
        <f t="shared" si="1666"/>
        <v>5031.7218000000003</v>
      </c>
      <c r="AY1040" s="152">
        <v>461000</v>
      </c>
      <c r="AZ1040" s="61">
        <v>7.476E-3</v>
      </c>
      <c r="BA1040" s="666">
        <f t="shared" si="1667"/>
        <v>3446.4360000000001</v>
      </c>
      <c r="BB1040" s="666">
        <f t="shared" si="1668"/>
        <v>1033.9308000000001</v>
      </c>
      <c r="BC1040" s="142">
        <v>7444.23</v>
      </c>
      <c r="BD1040" s="143"/>
      <c r="BE1040" s="666">
        <f t="shared" si="1669"/>
        <v>-5031.7248</v>
      </c>
      <c r="BF1040" s="152">
        <v>461000</v>
      </c>
      <c r="BG1040" s="56">
        <v>7.9245600000000006E-3</v>
      </c>
      <c r="BH1040" s="357">
        <f t="shared" si="1670"/>
        <v>3653.2221600000003</v>
      </c>
      <c r="BI1040" s="357">
        <f t="shared" si="1671"/>
        <v>1095.9666480000001</v>
      </c>
      <c r="BJ1040" s="164"/>
      <c r="BK1040" s="165"/>
      <c r="BL1040" s="666">
        <f t="shared" si="1672"/>
        <v>2557.2555120000002</v>
      </c>
      <c r="BM1040" s="152">
        <v>461000</v>
      </c>
      <c r="BN1040" s="56">
        <v>8.4792789999999993E-3</v>
      </c>
      <c r="BO1040" s="357">
        <f t="shared" si="1673"/>
        <v>3908.9476189999996</v>
      </c>
      <c r="BP1040" s="357">
        <f t="shared" si="1674"/>
        <v>1172.6842856999999</v>
      </c>
      <c r="BQ1040" s="164"/>
      <c r="BR1040" s="77"/>
      <c r="BS1040" s="357">
        <f t="shared" si="1675"/>
        <v>2736.2633332999994</v>
      </c>
      <c r="BT1040" s="152">
        <v>461000</v>
      </c>
      <c r="BU1040" s="6">
        <v>9.0219528559999998E-3</v>
      </c>
      <c r="BV1040" s="357">
        <f t="shared" si="1676"/>
        <v>4159.1202666159998</v>
      </c>
      <c r="BW1040" s="357">
        <f t="shared" si="1677"/>
        <v>1247.7360799848</v>
      </c>
      <c r="BX1040" s="253"/>
      <c r="BY1040" s="147"/>
      <c r="BZ1040" s="357">
        <f t="shared" si="1678"/>
        <v>2911.3841866311996</v>
      </c>
      <c r="CA1040" s="152">
        <v>461000</v>
      </c>
      <c r="CB1040" s="732">
        <v>9.5181599999999995E-3</v>
      </c>
      <c r="CC1040" s="666">
        <f t="shared" si="1679"/>
        <v>4387.87176</v>
      </c>
      <c r="CD1040" s="752">
        <f t="shared" si="1686"/>
        <v>1316.3615279999999</v>
      </c>
      <c r="CE1040" s="164">
        <v>3071.5102320000001</v>
      </c>
      <c r="CF1040" s="165"/>
      <c r="CG1040" s="666">
        <f t="shared" si="1681"/>
        <v>0</v>
      </c>
      <c r="CH1040" s="72"/>
      <c r="CI1040" s="72"/>
      <c r="CJ1040" s="72"/>
      <c r="CK1040" s="72"/>
      <c r="CL1040" s="164"/>
      <c r="CM1040" s="167"/>
      <c r="CN1040" s="72"/>
      <c r="CO1040" s="219"/>
      <c r="CP1040" s="753">
        <f t="shared" si="1687"/>
        <v>8204.9001293311994</v>
      </c>
      <c r="CQ1040" s="458"/>
      <c r="CR1040" s="56"/>
    </row>
    <row r="1041" spans="1:97" s="3" customFormat="1" ht="15" customHeight="1">
      <c r="A1041" s="41" t="s">
        <v>2428</v>
      </c>
      <c r="B1041" s="6" t="s">
        <v>2429</v>
      </c>
      <c r="C1041" s="61" t="s">
        <v>2417</v>
      </c>
      <c r="D1041" s="41" t="s">
        <v>2370</v>
      </c>
      <c r="E1041" s="43">
        <v>21</v>
      </c>
      <c r="F1041" s="43"/>
      <c r="G1041" s="51" t="s">
        <v>45</v>
      </c>
      <c r="H1041" s="191">
        <v>10004886</v>
      </c>
      <c r="I1041" s="461">
        <v>895000</v>
      </c>
      <c r="J1041" s="243"/>
      <c r="K1041" s="313"/>
      <c r="L1041" s="56"/>
      <c r="M1041" s="73">
        <v>1452</v>
      </c>
      <c r="N1041" s="77"/>
      <c r="O1041" s="56"/>
      <c r="P1041" s="461">
        <v>895000</v>
      </c>
      <c r="Q1041" s="6">
        <v>9.6200000000000001E-3</v>
      </c>
      <c r="R1041" s="357">
        <f t="shared" si="1652"/>
        <v>8609.9</v>
      </c>
      <c r="S1041" s="357">
        <f t="shared" si="1653"/>
        <v>2582.9699999999998</v>
      </c>
      <c r="T1041" s="73">
        <v>6026.93</v>
      </c>
      <c r="U1041" s="77"/>
      <c r="V1041" s="241">
        <f t="shared" si="1654"/>
        <v>0</v>
      </c>
      <c r="W1041" s="461">
        <v>895000</v>
      </c>
      <c r="X1041" s="364">
        <v>9.5999999999999992E-3</v>
      </c>
      <c r="Y1041" s="725">
        <f t="shared" si="1655"/>
        <v>8592</v>
      </c>
      <c r="Z1041" s="118">
        <f t="shared" si="1656"/>
        <v>2577.6</v>
      </c>
      <c r="AA1041" s="73">
        <v>6014.4</v>
      </c>
      <c r="AB1041" s="100"/>
      <c r="AC1041" s="118">
        <f t="shared" si="1657"/>
        <v>0</v>
      </c>
      <c r="AD1041" s="461">
        <v>895000</v>
      </c>
      <c r="AE1041" s="101">
        <v>1.0800000000000001E-2</v>
      </c>
      <c r="AF1041" s="102">
        <f t="shared" si="1658"/>
        <v>9666</v>
      </c>
      <c r="AG1041" s="102">
        <f t="shared" si="1659"/>
        <v>2899.7999999999997</v>
      </c>
      <c r="AH1041" s="117">
        <v>6766.2</v>
      </c>
      <c r="AI1041" s="100"/>
      <c r="AJ1041" s="102">
        <f t="shared" si="1660"/>
        <v>0</v>
      </c>
      <c r="AK1041" s="461">
        <v>895000</v>
      </c>
      <c r="AL1041" s="728">
        <v>1.1590668E-2</v>
      </c>
      <c r="AM1041" s="102">
        <f t="shared" si="1661"/>
        <v>10373.647860000001</v>
      </c>
      <c r="AN1041" s="102">
        <f t="shared" si="1662"/>
        <v>3112.0943580000003</v>
      </c>
      <c r="AO1041" s="117">
        <v>7261.55</v>
      </c>
      <c r="AP1041" s="100"/>
      <c r="AQ1041" s="102">
        <f t="shared" si="1663"/>
        <v>3.5020000004806207E-3</v>
      </c>
      <c r="AR1041" s="461">
        <v>895000</v>
      </c>
      <c r="AS1041" s="99">
        <v>7.476E-3</v>
      </c>
      <c r="AT1041" s="102">
        <f t="shared" si="1664"/>
        <v>6691.02</v>
      </c>
      <c r="AU1041" s="102">
        <f t="shared" si="1665"/>
        <v>2007.306</v>
      </c>
      <c r="AV1041" s="122"/>
      <c r="AW1041" s="100"/>
      <c r="AX1041" s="102">
        <f t="shared" si="1666"/>
        <v>4683.7139999999999</v>
      </c>
      <c r="AY1041" s="152">
        <v>470000</v>
      </c>
      <c r="AZ1041" s="61">
        <v>7.476E-3</v>
      </c>
      <c r="BA1041" s="666">
        <f t="shared" si="1667"/>
        <v>3513.72</v>
      </c>
      <c r="BB1041" s="666">
        <f t="shared" si="1668"/>
        <v>1054.116</v>
      </c>
      <c r="BC1041" s="142">
        <v>7143.33</v>
      </c>
      <c r="BD1041" s="143"/>
      <c r="BE1041" s="666">
        <f t="shared" si="1669"/>
        <v>-4683.7260000000006</v>
      </c>
      <c r="BF1041" s="152">
        <v>470000</v>
      </c>
      <c r="BG1041" s="56">
        <v>7.9245600000000006E-3</v>
      </c>
      <c r="BH1041" s="357">
        <f t="shared" si="1670"/>
        <v>3724.5432000000001</v>
      </c>
      <c r="BI1041" s="357">
        <f t="shared" si="1671"/>
        <v>1117.3629599999999</v>
      </c>
      <c r="BJ1041" s="164"/>
      <c r="BK1041" s="165"/>
      <c r="BL1041" s="666">
        <f t="shared" si="1672"/>
        <v>2607.1802400000001</v>
      </c>
      <c r="BM1041" s="152">
        <v>470000</v>
      </c>
      <c r="BN1041" s="56">
        <v>8.4792789999999993E-3</v>
      </c>
      <c r="BO1041" s="357">
        <f t="shared" si="1673"/>
        <v>3985.2611299999999</v>
      </c>
      <c r="BP1041" s="357">
        <f t="shared" si="1674"/>
        <v>1195.5783389999999</v>
      </c>
      <c r="BQ1041" s="164"/>
      <c r="BR1041" s="77"/>
      <c r="BS1041" s="357">
        <f t="shared" si="1675"/>
        <v>2789.6827910000002</v>
      </c>
      <c r="BT1041" s="152">
        <v>470000</v>
      </c>
      <c r="BU1041" s="6">
        <v>9.0219528559999998E-3</v>
      </c>
      <c r="BV1041" s="357">
        <f t="shared" si="1676"/>
        <v>4240.3178423199997</v>
      </c>
      <c r="BW1041" s="357">
        <f t="shared" si="1677"/>
        <v>1272.095352696</v>
      </c>
      <c r="BX1041" s="253"/>
      <c r="BY1041" s="147"/>
      <c r="BZ1041" s="357">
        <f t="shared" si="1678"/>
        <v>2968.2224896239995</v>
      </c>
      <c r="CA1041" s="152">
        <v>470000</v>
      </c>
      <c r="CB1041" s="732">
        <v>9.5181599999999995E-3</v>
      </c>
      <c r="CC1041" s="666">
        <f t="shared" si="1679"/>
        <v>4473.5351999999993</v>
      </c>
      <c r="CD1041" s="752">
        <f t="shared" si="1686"/>
        <v>1342.0605599999997</v>
      </c>
      <c r="CE1041" s="164">
        <v>3131.4746399999999</v>
      </c>
      <c r="CF1041" s="165"/>
      <c r="CG1041" s="666">
        <f t="shared" si="1681"/>
        <v>0</v>
      </c>
      <c r="CH1041" s="72"/>
      <c r="CI1041" s="72"/>
      <c r="CJ1041" s="72"/>
      <c r="CK1041" s="72"/>
      <c r="CL1041" s="164"/>
      <c r="CM1041" s="167"/>
      <c r="CN1041" s="72"/>
      <c r="CO1041" s="219"/>
      <c r="CP1041" s="753">
        <f t="shared" si="1687"/>
        <v>8365.0770226239983</v>
      </c>
      <c r="CQ1041" s="458"/>
      <c r="CR1041" s="56"/>
    </row>
    <row r="1042" spans="1:97" s="3" customFormat="1" ht="15" customHeight="1">
      <c r="A1042" s="41" t="s">
        <v>2430</v>
      </c>
      <c r="B1042" s="6" t="s">
        <v>2431</v>
      </c>
      <c r="C1042" s="61" t="s">
        <v>2417</v>
      </c>
      <c r="D1042" s="41" t="s">
        <v>2370</v>
      </c>
      <c r="E1042" s="43">
        <v>22</v>
      </c>
      <c r="F1042" s="43"/>
      <c r="G1042" s="51" t="s">
        <v>45</v>
      </c>
      <c r="H1042" s="191">
        <v>10004887</v>
      </c>
      <c r="I1042" s="461">
        <v>894000</v>
      </c>
      <c r="J1042" s="243"/>
      <c r="K1042" s="313"/>
      <c r="L1042" s="56"/>
      <c r="M1042" s="73">
        <v>1438.8</v>
      </c>
      <c r="N1042" s="77"/>
      <c r="O1042" s="56"/>
      <c r="P1042" s="461">
        <v>894000</v>
      </c>
      <c r="Q1042" s="6">
        <v>9.6200000000000001E-3</v>
      </c>
      <c r="R1042" s="357">
        <f t="shared" si="1652"/>
        <v>8600.2800000000007</v>
      </c>
      <c r="S1042" s="357">
        <f t="shared" si="1653"/>
        <v>2580.0840000000003</v>
      </c>
      <c r="T1042" s="73">
        <v>6020.2</v>
      </c>
      <c r="U1042" s="77"/>
      <c r="V1042" s="241">
        <f t="shared" si="1654"/>
        <v>-3.9999999999054126E-3</v>
      </c>
      <c r="W1042" s="461">
        <v>894000</v>
      </c>
      <c r="X1042" s="364">
        <v>9.5999999999999992E-3</v>
      </c>
      <c r="Y1042" s="725">
        <f t="shared" si="1655"/>
        <v>8582.4</v>
      </c>
      <c r="Z1042" s="118">
        <f t="shared" si="1656"/>
        <v>2574.7199999999998</v>
      </c>
      <c r="AA1042" s="73">
        <v>6007.68</v>
      </c>
      <c r="AB1042" s="100"/>
      <c r="AC1042" s="118">
        <f t="shared" si="1657"/>
        <v>0</v>
      </c>
      <c r="AD1042" s="461">
        <v>894000</v>
      </c>
      <c r="AE1042" s="101">
        <v>1.0800000000000001E-2</v>
      </c>
      <c r="AF1042" s="102">
        <f t="shared" si="1658"/>
        <v>9655.2000000000007</v>
      </c>
      <c r="AG1042" s="102">
        <f t="shared" si="1659"/>
        <v>2896.56</v>
      </c>
      <c r="AH1042" s="117">
        <v>6758.64</v>
      </c>
      <c r="AI1042" s="100"/>
      <c r="AJ1042" s="102">
        <f t="shared" si="1660"/>
        <v>0</v>
      </c>
      <c r="AK1042" s="461">
        <v>894000</v>
      </c>
      <c r="AL1042" s="728">
        <v>1.1590668E-2</v>
      </c>
      <c r="AM1042" s="102">
        <f t="shared" si="1661"/>
        <v>10362.057192</v>
      </c>
      <c r="AN1042" s="102">
        <f t="shared" si="1662"/>
        <v>3108.6171576000002</v>
      </c>
      <c r="AO1042" s="117">
        <v>7253.44</v>
      </c>
      <c r="AP1042" s="100"/>
      <c r="AQ1042" s="102">
        <f t="shared" si="1663"/>
        <v>3.4400000913592521E-5</v>
      </c>
      <c r="AR1042" s="461">
        <v>894000</v>
      </c>
      <c r="AS1042" s="99">
        <v>7.476E-3</v>
      </c>
      <c r="AT1042" s="102">
        <f t="shared" si="1664"/>
        <v>6683.5439999999999</v>
      </c>
      <c r="AU1042" s="102">
        <f t="shared" si="1665"/>
        <v>2005.0631999999998</v>
      </c>
      <c r="AV1042" s="122"/>
      <c r="AW1042" s="100"/>
      <c r="AX1042" s="102">
        <f t="shared" si="1666"/>
        <v>4678.4808000000003</v>
      </c>
      <c r="AY1042" s="152">
        <v>470000</v>
      </c>
      <c r="AZ1042" s="61">
        <v>7.476E-3</v>
      </c>
      <c r="BA1042" s="666">
        <f t="shared" si="1667"/>
        <v>3513.72</v>
      </c>
      <c r="BB1042" s="666">
        <f t="shared" si="1668"/>
        <v>1054.116</v>
      </c>
      <c r="BC1042" s="142">
        <v>7138.09</v>
      </c>
      <c r="BD1042" s="143"/>
      <c r="BE1042" s="666">
        <f t="shared" si="1669"/>
        <v>-4678.4860000000008</v>
      </c>
      <c r="BF1042" s="152">
        <v>470000</v>
      </c>
      <c r="BG1042" s="56">
        <v>7.9245600000000006E-3</v>
      </c>
      <c r="BH1042" s="357">
        <f t="shared" si="1670"/>
        <v>3724.5432000000001</v>
      </c>
      <c r="BI1042" s="357">
        <f t="shared" si="1671"/>
        <v>1117.3629599999999</v>
      </c>
      <c r="BJ1042" s="164"/>
      <c r="BK1042" s="165"/>
      <c r="BL1042" s="666">
        <f t="shared" si="1672"/>
        <v>2607.1802400000001</v>
      </c>
      <c r="BM1042" s="152">
        <v>470000</v>
      </c>
      <c r="BN1042" s="56">
        <v>8.4792789999999993E-3</v>
      </c>
      <c r="BO1042" s="357">
        <f t="shared" si="1673"/>
        <v>3985.2611299999999</v>
      </c>
      <c r="BP1042" s="357">
        <f t="shared" si="1674"/>
        <v>1195.5783389999999</v>
      </c>
      <c r="BQ1042" s="164"/>
      <c r="BR1042" s="77"/>
      <c r="BS1042" s="357">
        <f t="shared" si="1675"/>
        <v>2789.6827910000002</v>
      </c>
      <c r="BT1042" s="152">
        <v>470000</v>
      </c>
      <c r="BU1042" s="6">
        <v>9.0219528559999998E-3</v>
      </c>
      <c r="BV1042" s="357">
        <f t="shared" si="1676"/>
        <v>4240.3178423199997</v>
      </c>
      <c r="BW1042" s="357">
        <f t="shared" si="1677"/>
        <v>1272.095352696</v>
      </c>
      <c r="BX1042" s="253"/>
      <c r="BY1042" s="147"/>
      <c r="BZ1042" s="357">
        <f t="shared" si="1678"/>
        <v>2968.2224896239995</v>
      </c>
      <c r="CA1042" s="152">
        <v>470000</v>
      </c>
      <c r="CB1042" s="732">
        <v>9.5181599999999995E-3</v>
      </c>
      <c r="CC1042" s="666">
        <f t="shared" si="1679"/>
        <v>4473.5351999999993</v>
      </c>
      <c r="CD1042" s="752">
        <f t="shared" si="1686"/>
        <v>1342.0605599999997</v>
      </c>
      <c r="CE1042" s="164">
        <v>3131.4746399999999</v>
      </c>
      <c r="CF1042" s="165"/>
      <c r="CG1042" s="666">
        <f t="shared" si="1681"/>
        <v>0</v>
      </c>
      <c r="CH1042" s="72"/>
      <c r="CI1042" s="72"/>
      <c r="CJ1042" s="72"/>
      <c r="CK1042" s="72"/>
      <c r="CL1042" s="164"/>
      <c r="CM1042" s="167"/>
      <c r="CN1042" s="72"/>
      <c r="CO1042" s="219"/>
      <c r="CP1042" s="753">
        <f t="shared" si="1687"/>
        <v>8365.0763550240008</v>
      </c>
      <c r="CQ1042" s="458"/>
      <c r="CR1042" s="56"/>
    </row>
    <row r="1043" spans="1:97" s="3" customFormat="1" ht="15" customHeight="1">
      <c r="A1043" s="41" t="s">
        <v>2432</v>
      </c>
      <c r="B1043" s="42" t="s">
        <v>2433</v>
      </c>
      <c r="C1043" s="61" t="s">
        <v>2417</v>
      </c>
      <c r="D1043" s="41" t="s">
        <v>2370</v>
      </c>
      <c r="E1043" s="43">
        <v>375</v>
      </c>
      <c r="F1043" s="43"/>
      <c r="G1043" s="51" t="s">
        <v>45</v>
      </c>
      <c r="H1043" s="191">
        <v>10000811</v>
      </c>
      <c r="I1043" s="461">
        <v>10500</v>
      </c>
      <c r="J1043" s="243"/>
      <c r="K1043" s="313"/>
      <c r="L1043" s="56"/>
      <c r="M1043" s="73">
        <v>730.4</v>
      </c>
      <c r="N1043" s="77"/>
      <c r="O1043" s="56"/>
      <c r="P1043" s="461">
        <v>10500</v>
      </c>
      <c r="Q1043" s="6">
        <v>9.6200000000000001E-3</v>
      </c>
      <c r="R1043" s="357">
        <f t="shared" si="1652"/>
        <v>101.01</v>
      </c>
      <c r="S1043" s="357">
        <f t="shared" si="1653"/>
        <v>30.303000000000001</v>
      </c>
      <c r="T1043" s="73">
        <v>70.709999999999994</v>
      </c>
      <c r="U1043" s="77"/>
      <c r="V1043" s="241">
        <f t="shared" si="1654"/>
        <v>-2.9999999999859028E-3</v>
      </c>
      <c r="W1043" s="461">
        <v>10500</v>
      </c>
      <c r="X1043" s="364">
        <v>9.5999999999999992E-3</v>
      </c>
      <c r="Y1043" s="725">
        <f t="shared" si="1655"/>
        <v>100.8</v>
      </c>
      <c r="Z1043" s="118">
        <f t="shared" si="1656"/>
        <v>30.24</v>
      </c>
      <c r="AA1043" s="73">
        <v>70.56</v>
      </c>
      <c r="AB1043" s="100"/>
      <c r="AC1043" s="118">
        <f t="shared" si="1657"/>
        <v>0</v>
      </c>
      <c r="AD1043" s="461">
        <v>10500</v>
      </c>
      <c r="AE1043" s="101">
        <v>1.0800000000000001E-2</v>
      </c>
      <c r="AF1043" s="102">
        <f t="shared" si="1658"/>
        <v>113.4</v>
      </c>
      <c r="AG1043" s="102">
        <f t="shared" si="1659"/>
        <v>34.020000000000003</v>
      </c>
      <c r="AH1043" s="117">
        <v>79.38</v>
      </c>
      <c r="AI1043" s="100"/>
      <c r="AJ1043" s="102">
        <f t="shared" si="1660"/>
        <v>0</v>
      </c>
      <c r="AK1043" s="461">
        <v>10500</v>
      </c>
      <c r="AL1043" s="728">
        <v>1.1590668E-2</v>
      </c>
      <c r="AM1043" s="102">
        <f t="shared" si="1661"/>
        <v>121.70201400000001</v>
      </c>
      <c r="AN1043" s="102">
        <f t="shared" si="1662"/>
        <v>36.510604200000003</v>
      </c>
      <c r="AO1043" s="117">
        <v>85.19</v>
      </c>
      <c r="AP1043" s="100"/>
      <c r="AQ1043" s="102">
        <f t="shared" si="1663"/>
        <v>1.4098000000046795E-3</v>
      </c>
      <c r="AR1043" s="461">
        <v>10500</v>
      </c>
      <c r="AS1043" s="99">
        <v>7.476E-3</v>
      </c>
      <c r="AT1043" s="102">
        <f t="shared" si="1664"/>
        <v>78.498000000000005</v>
      </c>
      <c r="AU1043" s="102">
        <f t="shared" si="1665"/>
        <v>23.549400000000002</v>
      </c>
      <c r="AV1043" s="122"/>
      <c r="AW1043" s="100"/>
      <c r="AX1043" s="102">
        <f t="shared" si="1666"/>
        <v>54.948599999999999</v>
      </c>
      <c r="AY1043" s="152">
        <v>1674000</v>
      </c>
      <c r="AZ1043" s="61">
        <v>7.476E-3</v>
      </c>
      <c r="BA1043" s="666">
        <f t="shared" si="1667"/>
        <v>12514.824000000001</v>
      </c>
      <c r="BB1043" s="666">
        <f t="shared" si="1668"/>
        <v>3754.4472000000001</v>
      </c>
      <c r="BC1043" s="142">
        <v>8815.33</v>
      </c>
      <c r="BD1043" s="143"/>
      <c r="BE1043" s="666">
        <f t="shared" si="1669"/>
        <v>-54.953199999999924</v>
      </c>
      <c r="BF1043" s="152">
        <v>1674000</v>
      </c>
      <c r="BG1043" s="56">
        <v>7.9245600000000006E-3</v>
      </c>
      <c r="BH1043" s="357">
        <f t="shared" si="1670"/>
        <v>13265.713440000001</v>
      </c>
      <c r="BI1043" s="357">
        <f t="shared" si="1671"/>
        <v>3979.7140320000003</v>
      </c>
      <c r="BJ1043" s="164"/>
      <c r="BK1043" s="165"/>
      <c r="BL1043" s="666">
        <f t="shared" si="1672"/>
        <v>9285.9994080000015</v>
      </c>
      <c r="BM1043" s="152">
        <v>1674000</v>
      </c>
      <c r="BN1043" s="56">
        <v>8.4792789999999993E-3</v>
      </c>
      <c r="BO1043" s="357">
        <f t="shared" si="1673"/>
        <v>14194.313045999999</v>
      </c>
      <c r="BP1043" s="357">
        <f t="shared" si="1674"/>
        <v>4258.2939137999992</v>
      </c>
      <c r="BQ1043" s="164"/>
      <c r="BR1043" s="77"/>
      <c r="BS1043" s="357">
        <f t="shared" si="1675"/>
        <v>9936.0191321999991</v>
      </c>
      <c r="BT1043" s="152">
        <v>1674000</v>
      </c>
      <c r="BU1043" s="6">
        <v>9.0219528559999998E-3</v>
      </c>
      <c r="BV1043" s="357">
        <f t="shared" si="1676"/>
        <v>15102.749080944001</v>
      </c>
      <c r="BW1043" s="357">
        <f t="shared" si="1677"/>
        <v>4530.8247242832003</v>
      </c>
      <c r="BX1043" s="253"/>
      <c r="BY1043" s="147"/>
      <c r="BZ1043" s="357">
        <f t="shared" si="1678"/>
        <v>10571.9243566608</v>
      </c>
      <c r="CA1043" s="152">
        <v>1674000</v>
      </c>
      <c r="CB1043" s="732">
        <v>9.5181599999999995E-3</v>
      </c>
      <c r="CC1043" s="666">
        <f t="shared" si="1679"/>
        <v>15933.399839999998</v>
      </c>
      <c r="CD1043" s="752">
        <f t="shared" si="1686"/>
        <v>4780.0199519999996</v>
      </c>
      <c r="CE1043" s="164">
        <v>11153.379887999999</v>
      </c>
      <c r="CF1043" s="165"/>
      <c r="CG1043" s="666">
        <f t="shared" si="1681"/>
        <v>0</v>
      </c>
      <c r="CH1043" s="72"/>
      <c r="CI1043" s="72"/>
      <c r="CJ1043" s="72"/>
      <c r="CK1043" s="72"/>
      <c r="CL1043" s="164"/>
      <c r="CM1043" s="167"/>
      <c r="CN1043" s="72"/>
      <c r="CO1043" s="219"/>
      <c r="CP1043" s="753">
        <f t="shared" si="1687"/>
        <v>29793.936706660803</v>
      </c>
      <c r="CQ1043" s="458"/>
      <c r="CR1043" s="56"/>
    </row>
    <row r="1044" spans="1:97" s="3" customFormat="1" ht="15" customHeight="1">
      <c r="A1044" s="41" t="s">
        <v>2434</v>
      </c>
      <c r="B1044" s="42" t="s">
        <v>2435</v>
      </c>
      <c r="C1044" s="61" t="s">
        <v>2417</v>
      </c>
      <c r="D1044" s="41" t="s">
        <v>2370</v>
      </c>
      <c r="E1044" s="43">
        <v>377</v>
      </c>
      <c r="F1044" s="43"/>
      <c r="G1044" s="740" t="s">
        <v>2436</v>
      </c>
      <c r="H1044" s="191"/>
      <c r="I1044" s="461">
        <v>262000</v>
      </c>
      <c r="J1044" s="243"/>
      <c r="K1044" s="313"/>
      <c r="L1044" s="56"/>
      <c r="M1044" s="73"/>
      <c r="N1044" s="77"/>
      <c r="O1044" s="56"/>
      <c r="P1044" s="461">
        <v>262000</v>
      </c>
      <c r="Q1044" s="6">
        <v>9.6200000000000001E-3</v>
      </c>
      <c r="R1044" s="357">
        <f t="shared" si="1652"/>
        <v>2520.44</v>
      </c>
      <c r="S1044" s="357">
        <f t="shared" si="1653"/>
        <v>756.13199999999995</v>
      </c>
      <c r="T1044" s="73"/>
      <c r="U1044" s="77"/>
      <c r="V1044" s="241">
        <f t="shared" si="1654"/>
        <v>1764.308</v>
      </c>
      <c r="W1044" s="461">
        <v>262000</v>
      </c>
      <c r="X1044" s="364">
        <v>9.5999999999999992E-3</v>
      </c>
      <c r="Y1044" s="725">
        <f t="shared" si="1655"/>
        <v>2515.1999999999998</v>
      </c>
      <c r="Z1044" s="118">
        <f t="shared" si="1656"/>
        <v>754.56</v>
      </c>
      <c r="AA1044" s="73"/>
      <c r="AB1044" s="100"/>
      <c r="AC1044" s="118">
        <f t="shared" si="1657"/>
        <v>1760.6399999999999</v>
      </c>
      <c r="AD1044" s="461">
        <v>262000</v>
      </c>
      <c r="AE1044" s="101">
        <v>1.0800000000000001E-2</v>
      </c>
      <c r="AF1044" s="102">
        <f t="shared" si="1658"/>
        <v>2829.6000000000004</v>
      </c>
      <c r="AG1044" s="102">
        <f t="shared" si="1659"/>
        <v>848.88000000000011</v>
      </c>
      <c r="AH1044" s="117"/>
      <c r="AI1044" s="100"/>
      <c r="AJ1044" s="102">
        <f t="shared" si="1660"/>
        <v>1980.7200000000003</v>
      </c>
      <c r="AK1044" s="461">
        <v>262000</v>
      </c>
      <c r="AL1044" s="728">
        <v>1.1590668E-2</v>
      </c>
      <c r="AM1044" s="102">
        <f t="shared" si="1661"/>
        <v>3036.7550160000001</v>
      </c>
      <c r="AN1044" s="102">
        <f t="shared" si="1662"/>
        <v>911.0265048</v>
      </c>
      <c r="AO1044" s="117"/>
      <c r="AP1044" s="100"/>
      <c r="AQ1044" s="102">
        <f t="shared" si="1663"/>
        <v>2125.7285112</v>
      </c>
      <c r="AR1044" s="461">
        <v>262000</v>
      </c>
      <c r="AS1044" s="99">
        <v>7.476E-3</v>
      </c>
      <c r="AT1044" s="102">
        <f t="shared" si="1664"/>
        <v>1958.712</v>
      </c>
      <c r="AU1044" s="102">
        <f t="shared" si="1665"/>
        <v>587.61360000000002</v>
      </c>
      <c r="AV1044" s="122"/>
      <c r="AW1044" s="100"/>
      <c r="AX1044" s="102">
        <f t="shared" si="1666"/>
        <v>1371.0983999999999</v>
      </c>
      <c r="AY1044" s="152">
        <v>252000</v>
      </c>
      <c r="AZ1044" s="61">
        <v>6.2009999999999999E-3</v>
      </c>
      <c r="BA1044" s="666">
        <f t="shared" si="1667"/>
        <v>1562.652</v>
      </c>
      <c r="BB1044" s="666">
        <f t="shared" si="1668"/>
        <v>468.79559999999998</v>
      </c>
      <c r="BC1044" s="142"/>
      <c r="BD1044" s="143"/>
      <c r="BE1044" s="666">
        <f t="shared" si="1669"/>
        <v>1093.8564000000001</v>
      </c>
      <c r="BF1044" s="152">
        <v>252000</v>
      </c>
      <c r="BG1044" s="56"/>
      <c r="BH1044" s="357">
        <f t="shared" si="1670"/>
        <v>0</v>
      </c>
      <c r="BI1044" s="357">
        <f t="shared" si="1671"/>
        <v>0</v>
      </c>
      <c r="BJ1044" s="164"/>
      <c r="BK1044" s="165"/>
      <c r="BL1044" s="666">
        <f t="shared" si="1672"/>
        <v>0</v>
      </c>
      <c r="BM1044" s="152">
        <v>252000</v>
      </c>
      <c r="BN1044" s="56">
        <v>7.0332119999999996E-3</v>
      </c>
      <c r="BO1044" s="357">
        <f t="shared" si="1673"/>
        <v>1772.369424</v>
      </c>
      <c r="BP1044" s="357">
        <f t="shared" si="1674"/>
        <v>531.71082719999993</v>
      </c>
      <c r="BQ1044" s="164"/>
      <c r="BR1044" s="77"/>
      <c r="BS1044" s="357">
        <f t="shared" si="1675"/>
        <v>1240.6585967999999</v>
      </c>
      <c r="BT1044" s="152">
        <v>252000</v>
      </c>
      <c r="BU1044" s="6">
        <v>7.483337568E-3</v>
      </c>
      <c r="BV1044" s="357">
        <f t="shared" si="1676"/>
        <v>1885.801067136</v>
      </c>
      <c r="BW1044" s="357">
        <f t="shared" si="1677"/>
        <v>565.74032014080001</v>
      </c>
      <c r="BX1044" s="253"/>
      <c r="BY1044" s="147"/>
      <c r="BZ1044" s="357">
        <f t="shared" si="1678"/>
        <v>1320.0607469952001</v>
      </c>
      <c r="CA1044" s="152">
        <v>252000</v>
      </c>
      <c r="CB1044" s="732">
        <v>9.5181599999999995E-3</v>
      </c>
      <c r="CC1044" s="666">
        <f t="shared" si="1679"/>
        <v>2398.5763199999997</v>
      </c>
      <c r="CD1044" s="603">
        <f>CC1044*100%</f>
        <v>2398.5763199999997</v>
      </c>
      <c r="CE1044" s="164"/>
      <c r="CF1044" s="165"/>
      <c r="CG1044" s="666">
        <f t="shared" si="1681"/>
        <v>0</v>
      </c>
      <c r="CH1044" s="72"/>
      <c r="CI1044" s="72"/>
      <c r="CJ1044" s="72"/>
      <c r="CK1044" s="72"/>
      <c r="CL1044" s="164"/>
      <c r="CM1044" s="167"/>
      <c r="CN1044" s="72"/>
      <c r="CO1044" s="219"/>
      <c r="CP1044" s="220">
        <f>O1044+V1044+AC1044+AJ1044+AQ1044+AX1044+BE1044+BL1044+BS1044+BZ1044+CG1044+CN1044</f>
        <v>12657.070654995201</v>
      </c>
      <c r="CQ1044" s="458"/>
      <c r="CR1044" s="56"/>
      <c r="CS1044" s="358" t="s">
        <v>42</v>
      </c>
    </row>
    <row r="1045" spans="1:97" s="3" customFormat="1" ht="15" customHeight="1">
      <c r="A1045" s="41" t="s">
        <v>2437</v>
      </c>
      <c r="B1045" s="237" t="s">
        <v>2438</v>
      </c>
      <c r="C1045" s="6" t="s">
        <v>2439</v>
      </c>
      <c r="D1045" s="274" t="s">
        <v>2440</v>
      </c>
      <c r="E1045" s="43">
        <v>51</v>
      </c>
      <c r="F1045" s="56"/>
      <c r="G1045" s="47" t="s">
        <v>2441</v>
      </c>
      <c r="H1045" s="191">
        <v>1000510033</v>
      </c>
      <c r="I1045" s="593">
        <v>2017000</v>
      </c>
      <c r="J1045" s="742">
        <v>6.6109999999999997E-3</v>
      </c>
      <c r="K1045" s="357">
        <f t="shared" ref="K1045:K1049" si="1688">I1045*J1045</f>
        <v>13334.386999999999</v>
      </c>
      <c r="L1045" s="168">
        <f t="shared" ref="L1045:L1049" si="1689">K1045*20%</f>
        <v>2666.8773999999999</v>
      </c>
      <c r="M1045" s="73">
        <v>10667.51</v>
      </c>
      <c r="N1045" s="77">
        <v>10667.51</v>
      </c>
      <c r="O1045" s="455">
        <f t="shared" ref="O1045:O1049" si="1690">K1045-L1045-M1045</f>
        <v>-4.0000000080908649E-4</v>
      </c>
      <c r="P1045" s="593">
        <v>2017000</v>
      </c>
      <c r="Q1045" s="56">
        <v>6.6439999999999997E-3</v>
      </c>
      <c r="R1045" s="168">
        <f t="shared" ref="R1045:R1049" si="1691">P1045*Q1045</f>
        <v>13400.948</v>
      </c>
      <c r="S1045" s="168">
        <f t="shared" ref="S1045:S1049" si="1692">R1045*20%</f>
        <v>2680.1896000000002</v>
      </c>
      <c r="T1045" s="73">
        <v>10720.76</v>
      </c>
      <c r="U1045" s="77">
        <v>10946.47</v>
      </c>
      <c r="V1045" s="744">
        <f t="shared" ref="V1045:V1049" si="1693">R1045-S1045-T1045</f>
        <v>-1.5999999995983671E-3</v>
      </c>
      <c r="W1045" s="593">
        <v>2017000</v>
      </c>
      <c r="X1045" s="78">
        <v>6.8430000000000001E-3</v>
      </c>
      <c r="Y1045" s="746">
        <f t="shared" ref="Y1045:Y1049" si="1694">W1045*X1045</f>
        <v>13802.331</v>
      </c>
      <c r="Z1045" s="102">
        <f t="shared" ref="Z1045:Z1049" si="1695">Y1045*20%</f>
        <v>2760.4662000000003</v>
      </c>
      <c r="AA1045" s="73">
        <v>10939.22</v>
      </c>
      <c r="AB1045" s="103">
        <v>10939.22</v>
      </c>
      <c r="AC1045" s="257">
        <v>0</v>
      </c>
      <c r="AD1045" s="593">
        <v>2017000</v>
      </c>
      <c r="AE1045" s="436">
        <v>7.1710000000000003E-3</v>
      </c>
      <c r="AF1045" s="102">
        <f t="shared" ref="AF1045:AF1049" si="1696">AD1045*AE1045</f>
        <v>14463.907000000001</v>
      </c>
      <c r="AG1045" s="102">
        <f t="shared" ref="AG1045:AG1049" si="1697">AF1045*20%</f>
        <v>2892.7814000000003</v>
      </c>
      <c r="AH1045" s="117">
        <v>11463.56</v>
      </c>
      <c r="AI1045" s="103">
        <v>11650.44</v>
      </c>
      <c r="AJ1045" s="257">
        <v>0</v>
      </c>
      <c r="AK1045" s="593">
        <v>2017000</v>
      </c>
      <c r="AL1045" s="748">
        <v>7.4580000000000002E-3</v>
      </c>
      <c r="AM1045" s="102">
        <f t="shared" ref="AM1045:AM1049" si="1698">AK1045*AL1045</f>
        <v>15042.786</v>
      </c>
      <c r="AN1045" s="102">
        <f t="shared" ref="AN1045:AN1049" si="1699">AM1045*20%</f>
        <v>3008.5572000000002</v>
      </c>
      <c r="AO1045" s="117">
        <v>11922.36</v>
      </c>
      <c r="AP1045" s="100">
        <v>12016.75</v>
      </c>
      <c r="AQ1045" s="257">
        <v>0</v>
      </c>
      <c r="AR1045" s="151">
        <v>1996500</v>
      </c>
      <c r="AS1045" s="99">
        <v>7.9801000000000004E-3</v>
      </c>
      <c r="AT1045" s="666">
        <f t="shared" ref="AT1045:AT1049" si="1700">AR1045*AS1045</f>
        <v>15932.26965</v>
      </c>
      <c r="AU1045" s="666">
        <v>3385.9639299999999</v>
      </c>
      <c r="AV1045" s="122">
        <v>12546.31</v>
      </c>
      <c r="AW1045" s="77">
        <v>13053.41</v>
      </c>
      <c r="AX1045" s="257">
        <f t="shared" ref="AX1045:AX1049" si="1701">AT1045-AU1045-AV1045</f>
        <v>-4.2799999991984805E-3</v>
      </c>
      <c r="AY1045" s="151">
        <v>1996500</v>
      </c>
      <c r="AZ1045" s="6">
        <v>8.6584000000000001E-3</v>
      </c>
      <c r="BA1045" s="141">
        <f t="shared" ref="BA1045:BA1049" si="1702">AY1045*AZ1045</f>
        <v>17286.495600000002</v>
      </c>
      <c r="BB1045" s="141">
        <f t="shared" ref="BB1045:BB1049" si="1703">BA1045*20%</f>
        <v>3457.2991200000006</v>
      </c>
      <c r="BC1045" s="142">
        <v>13829.2</v>
      </c>
      <c r="BD1045" s="149">
        <v>13829.2</v>
      </c>
      <c r="BE1045" s="206">
        <f>BA1045-BB1045-BC1045</f>
        <v>-3.5199999983888119E-3</v>
      </c>
      <c r="BF1045" s="151">
        <v>1996500</v>
      </c>
      <c r="BG1045" s="56">
        <v>9.195E-3</v>
      </c>
      <c r="BH1045" s="166">
        <f>BF1045*BG1045</f>
        <v>18357.817500000001</v>
      </c>
      <c r="BI1045" s="166">
        <f>BH1045*20%</f>
        <v>3671.5635000000002</v>
      </c>
      <c r="BJ1045" s="164">
        <v>14686.254000000001</v>
      </c>
      <c r="BK1045" s="165"/>
      <c r="BL1045" s="166">
        <f>BH1045-BI1045-BJ1045</f>
        <v>0</v>
      </c>
      <c r="BM1045" s="139">
        <v>1996500</v>
      </c>
      <c r="BN1045" s="6">
        <v>9.9120000000000007E-3</v>
      </c>
      <c r="BO1045" s="168">
        <f>BM1045*BN1045</f>
        <v>19789.308000000001</v>
      </c>
      <c r="BP1045" s="166">
        <f>BO1045*20%</f>
        <v>3957.8616000000002</v>
      </c>
      <c r="BQ1045" s="164">
        <v>15831.446400000001</v>
      </c>
      <c r="BR1045" s="147"/>
      <c r="BS1045" s="166">
        <f>BO1045-BP1045-BQ1045</f>
        <v>0</v>
      </c>
      <c r="BT1045" s="139">
        <v>1996500</v>
      </c>
      <c r="BU1045" s="6">
        <v>1.0546E-2</v>
      </c>
      <c r="BV1045" s="166">
        <f>BT1045*BU1045</f>
        <v>21055.089</v>
      </c>
      <c r="BW1045" s="166">
        <f>BV1045*20%</f>
        <v>4211.0178000000005</v>
      </c>
      <c r="BX1045" s="164">
        <v>16844.071199999998</v>
      </c>
      <c r="BY1045" s="147"/>
      <c r="BZ1045" s="166">
        <f>BV1045-BW1045-BX1045</f>
        <v>0</v>
      </c>
      <c r="CA1045" s="313">
        <v>1996500</v>
      </c>
      <c r="CB1045" s="6">
        <v>1.1105E-2</v>
      </c>
      <c r="CC1045" s="168">
        <f>CA1045*CB1045</f>
        <v>22171.1325</v>
      </c>
      <c r="CD1045" s="166">
        <f>CC1045*20%</f>
        <v>4434.2264999999998</v>
      </c>
      <c r="CE1045" s="164">
        <v>17736.905999999999</v>
      </c>
      <c r="CF1045" s="165">
        <v>17736.91</v>
      </c>
      <c r="CG1045" s="168">
        <f>CC1045-CD1045-CE1045</f>
        <v>0</v>
      </c>
      <c r="CH1045" s="168"/>
      <c r="CI1045" s="168"/>
      <c r="CJ1045" s="168"/>
      <c r="CK1045" s="168"/>
      <c r="CL1045" s="164"/>
      <c r="CM1045" s="167"/>
      <c r="CN1045" s="168"/>
      <c r="CO1045" s="219"/>
      <c r="CP1045" s="349">
        <f>O1045+V1045+AC1045+AJ1045+AQ1045+AX1045+BE1045+BL1045+BS1045+BZ1045+CG1045</f>
        <v>-9.7999999979947461E-3</v>
      </c>
      <c r="CQ1045" s="585">
        <v>0</v>
      </c>
      <c r="CR1045" s="56" t="s">
        <v>37</v>
      </c>
      <c r="CS1045" s="228"/>
    </row>
    <row r="1046" spans="1:97" s="3" customFormat="1" ht="15" customHeight="1">
      <c r="A1046" s="41" t="s">
        <v>2442</v>
      </c>
      <c r="B1046" s="6" t="s">
        <v>866</v>
      </c>
      <c r="C1046" s="6" t="s">
        <v>2439</v>
      </c>
      <c r="D1046" s="274" t="s">
        <v>2440</v>
      </c>
      <c r="E1046" s="43">
        <v>55</v>
      </c>
      <c r="F1046" s="56"/>
      <c r="G1046" s="47" t="s">
        <v>45</v>
      </c>
      <c r="H1046" s="191">
        <v>1000550036</v>
      </c>
      <c r="I1046" s="593">
        <v>1320000</v>
      </c>
      <c r="J1046" s="742">
        <v>7.6670000000000002E-3</v>
      </c>
      <c r="K1046" s="357">
        <f t="shared" si="1688"/>
        <v>10120.44</v>
      </c>
      <c r="L1046" s="168">
        <f t="shared" si="1689"/>
        <v>2024.0880000000002</v>
      </c>
      <c r="M1046" s="73">
        <v>8096.35</v>
      </c>
      <c r="N1046" s="77">
        <v>8096.35</v>
      </c>
      <c r="O1046" s="455">
        <f t="shared" si="1690"/>
        <v>2.0000000004074536E-3</v>
      </c>
      <c r="P1046" s="593">
        <v>1320000</v>
      </c>
      <c r="Q1046" s="56">
        <v>6.6439999999999997E-3</v>
      </c>
      <c r="R1046" s="168">
        <f t="shared" si="1691"/>
        <v>8770.08</v>
      </c>
      <c r="S1046" s="168">
        <f t="shared" si="1692"/>
        <v>1754.0160000000001</v>
      </c>
      <c r="T1046" s="73">
        <v>7016.06</v>
      </c>
      <c r="U1046" s="77">
        <v>7213.16</v>
      </c>
      <c r="V1046" s="744">
        <f t="shared" si="1693"/>
        <v>3.9999999999054126E-3</v>
      </c>
      <c r="W1046" s="593">
        <v>1320000</v>
      </c>
      <c r="X1046" s="78">
        <v>6.8430000000000001E-3</v>
      </c>
      <c r="Y1046" s="746">
        <f t="shared" si="1694"/>
        <v>9032.76</v>
      </c>
      <c r="Z1046" s="102">
        <f t="shared" si="1695"/>
        <v>1806.5520000000001</v>
      </c>
      <c r="AA1046" s="73">
        <v>7123.57</v>
      </c>
      <c r="AB1046" s="103">
        <v>7123.57</v>
      </c>
      <c r="AC1046" s="257">
        <v>0</v>
      </c>
      <c r="AD1046" s="593">
        <v>1320000</v>
      </c>
      <c r="AE1046" s="436">
        <v>7.1710000000000003E-3</v>
      </c>
      <c r="AF1046" s="102">
        <f t="shared" si="1696"/>
        <v>9465.7200000000012</v>
      </c>
      <c r="AG1046" s="102">
        <f t="shared" si="1697"/>
        <v>1893.1440000000002</v>
      </c>
      <c r="AH1046" s="117">
        <v>7465.01</v>
      </c>
      <c r="AI1046" s="103">
        <v>7465.01</v>
      </c>
      <c r="AJ1046" s="257">
        <v>0</v>
      </c>
      <c r="AK1046" s="593">
        <v>1320000</v>
      </c>
      <c r="AL1046" s="748">
        <v>7.4580000000000002E-3</v>
      </c>
      <c r="AM1046" s="102">
        <f t="shared" si="1698"/>
        <v>9844.56</v>
      </c>
      <c r="AN1046" s="102">
        <f t="shared" si="1699"/>
        <v>1968.912</v>
      </c>
      <c r="AO1046" s="117">
        <v>7763.78</v>
      </c>
      <c r="AP1046" s="100">
        <v>7825.24</v>
      </c>
      <c r="AQ1046" s="257">
        <v>0</v>
      </c>
      <c r="AR1046" s="151">
        <v>1652300</v>
      </c>
      <c r="AS1046" s="99">
        <v>7.9801000000000004E-3</v>
      </c>
      <c r="AT1046" s="666">
        <f t="shared" si="1700"/>
        <v>13185.51923</v>
      </c>
      <c r="AU1046" s="666">
        <f t="shared" ref="AU1046:AU1049" si="1704">AT1046*20%+199.51</f>
        <v>2836.6138460000002</v>
      </c>
      <c r="AV1046" s="122">
        <v>10348.91</v>
      </c>
      <c r="AW1046" s="77">
        <v>10418.64</v>
      </c>
      <c r="AX1046" s="257">
        <f t="shared" si="1701"/>
        <v>-4.6160000001691515E-3</v>
      </c>
      <c r="AY1046" s="151">
        <v>1652300</v>
      </c>
      <c r="AZ1046" s="6">
        <v>8.6584000000000001E-3</v>
      </c>
      <c r="BA1046" s="141">
        <f t="shared" si="1702"/>
        <v>14306.27432</v>
      </c>
      <c r="BB1046" s="141">
        <f t="shared" si="1703"/>
        <v>2861.2548640000005</v>
      </c>
      <c r="BC1046" s="142">
        <v>11445.02</v>
      </c>
      <c r="BD1046" s="149">
        <v>11445.02</v>
      </c>
      <c r="BE1046" s="206">
        <f t="shared" ref="BE1046:BE1049" si="1705">BA1046-BB1046-BC1046</f>
        <v>-5.4400000044552144E-4</v>
      </c>
      <c r="BF1046" s="151">
        <v>1652300</v>
      </c>
      <c r="BG1046" s="56">
        <v>9.195E-3</v>
      </c>
      <c r="BH1046" s="166">
        <f t="shared" ref="BH1046:BH1049" si="1706">BF1046*BG1046</f>
        <v>15192.898499999999</v>
      </c>
      <c r="BI1046" s="166">
        <f t="shared" ref="BI1046:BI1049" si="1707">BH1046*20%</f>
        <v>3038.5797000000002</v>
      </c>
      <c r="BJ1046" s="164">
        <v>12154.318799999999</v>
      </c>
      <c r="BK1046" s="165"/>
      <c r="BL1046" s="166">
        <f t="shared" ref="BL1046:BL1049" si="1708">BH1046-BI1046-BJ1046</f>
        <v>0</v>
      </c>
      <c r="BM1046" s="139">
        <v>1652300</v>
      </c>
      <c r="BN1046" s="6">
        <v>9.9120000000000007E-3</v>
      </c>
      <c r="BO1046" s="168">
        <f t="shared" ref="BO1046:BO1049" si="1709">BM1046*BN1046</f>
        <v>16377.597600000001</v>
      </c>
      <c r="BP1046" s="166">
        <f t="shared" ref="BP1046:BP1049" si="1710">BO1046*20%</f>
        <v>3275.5195200000003</v>
      </c>
      <c r="BQ1046" s="164">
        <v>13102.078079999999</v>
      </c>
      <c r="BR1046" s="147"/>
      <c r="BS1046" s="166">
        <f t="shared" ref="BS1046:BS1049" si="1711">BO1046-BP1046-BQ1046</f>
        <v>0</v>
      </c>
      <c r="BT1046" s="139">
        <v>1652300</v>
      </c>
      <c r="BU1046" s="6">
        <v>1.0546E-2</v>
      </c>
      <c r="BV1046" s="166">
        <f t="shared" ref="BV1046:BV1049" si="1712">BT1046*BU1046</f>
        <v>17425.1558</v>
      </c>
      <c r="BW1046" s="166">
        <f t="shared" ref="BW1046:BW1049" si="1713">BV1046*20%</f>
        <v>3485.0311600000005</v>
      </c>
      <c r="BX1046" s="164">
        <v>13940.12464</v>
      </c>
      <c r="BY1046" s="147"/>
      <c r="BZ1046" s="166">
        <f t="shared" ref="BZ1046:BZ1049" si="1714">BV1046-BW1046-BX1046</f>
        <v>0</v>
      </c>
      <c r="CA1046" s="313">
        <v>1652300</v>
      </c>
      <c r="CB1046" s="6">
        <v>1.1105E-2</v>
      </c>
      <c r="CC1046" s="168">
        <f t="shared" ref="CC1046:CC1049" si="1715">CA1046*CB1046</f>
        <v>18348.791499999999</v>
      </c>
      <c r="CD1046" s="166">
        <f t="shared" ref="CD1046:CD1049" si="1716">CC1046*20%</f>
        <v>3669.7583</v>
      </c>
      <c r="CE1046" s="164">
        <v>14679.0332</v>
      </c>
      <c r="CF1046" s="165">
        <v>14679.0332</v>
      </c>
      <c r="CG1046" s="168">
        <f t="shared" ref="CG1046:CG1049" si="1717">CC1046-CD1046-CE1046</f>
        <v>0</v>
      </c>
      <c r="CH1046" s="168"/>
      <c r="CI1046" s="168"/>
      <c r="CJ1046" s="168"/>
      <c r="CK1046" s="168"/>
      <c r="CL1046" s="164"/>
      <c r="CM1046" s="167"/>
      <c r="CN1046" s="168"/>
      <c r="CO1046" s="219"/>
      <c r="CP1046" s="349">
        <f>O1046+V1046+AC1046+AJ1046+AQ1046+AX1046+BE1046+BL1046+BS1046+BZ1046+CG1046</f>
        <v>8.3999999969819328E-4</v>
      </c>
      <c r="CQ1046" s="585">
        <v>0</v>
      </c>
      <c r="CR1046" s="56" t="s">
        <v>37</v>
      </c>
    </row>
    <row r="1047" spans="1:97" s="3" customFormat="1" ht="15" customHeight="1">
      <c r="A1047" s="41" t="s">
        <v>2443</v>
      </c>
      <c r="B1047" s="237" t="s">
        <v>2444</v>
      </c>
      <c r="C1047" s="6" t="s">
        <v>2439</v>
      </c>
      <c r="D1047" s="274" t="s">
        <v>2440</v>
      </c>
      <c r="E1047" s="43">
        <v>70</v>
      </c>
      <c r="F1047" s="56"/>
      <c r="G1047" s="47" t="s">
        <v>45</v>
      </c>
      <c r="H1047" s="191">
        <v>1000700022</v>
      </c>
      <c r="I1047" s="593">
        <v>476000</v>
      </c>
      <c r="J1047" s="742">
        <v>6.6109999999999997E-3</v>
      </c>
      <c r="K1047" s="357">
        <f t="shared" si="1688"/>
        <v>3146.8359999999998</v>
      </c>
      <c r="L1047" s="168">
        <f t="shared" si="1689"/>
        <v>629.36720000000003</v>
      </c>
      <c r="M1047" s="73">
        <v>2517.4699999999998</v>
      </c>
      <c r="N1047" s="77">
        <v>2517.4699999999998</v>
      </c>
      <c r="O1047" s="455">
        <f t="shared" si="1690"/>
        <v>-1.2000000001535227E-3</v>
      </c>
      <c r="P1047" s="593">
        <v>476000</v>
      </c>
      <c r="Q1047" s="56">
        <v>6.6439999999999997E-3</v>
      </c>
      <c r="R1047" s="168">
        <f t="shared" si="1691"/>
        <v>3162.5439999999999</v>
      </c>
      <c r="S1047" s="168">
        <f t="shared" si="1692"/>
        <v>632.50880000000006</v>
      </c>
      <c r="T1047" s="73">
        <v>2530.04</v>
      </c>
      <c r="U1047" s="77">
        <v>2500.2399999999998</v>
      </c>
      <c r="V1047" s="744">
        <f t="shared" si="1693"/>
        <v>-4.8000000001593435E-3</v>
      </c>
      <c r="W1047" s="593">
        <v>476000</v>
      </c>
      <c r="X1047" s="78">
        <v>6.8430000000000001E-3</v>
      </c>
      <c r="Y1047" s="746">
        <f t="shared" si="1694"/>
        <v>3257.268</v>
      </c>
      <c r="Z1047" s="102">
        <f t="shared" si="1695"/>
        <v>651.45360000000005</v>
      </c>
      <c r="AA1047" s="73">
        <v>2503.17</v>
      </c>
      <c r="AB1047" s="103">
        <v>2503.1799999999998</v>
      </c>
      <c r="AC1047" s="257">
        <v>0</v>
      </c>
      <c r="AD1047" s="593">
        <v>476000</v>
      </c>
      <c r="AE1047" s="436">
        <v>7.1710000000000003E-3</v>
      </c>
      <c r="AF1047" s="102">
        <f t="shared" si="1696"/>
        <v>3413.3960000000002</v>
      </c>
      <c r="AG1047" s="102">
        <f t="shared" si="1697"/>
        <v>682.67920000000004</v>
      </c>
      <c r="AH1047" s="117">
        <v>2623.15</v>
      </c>
      <c r="AI1047" s="103">
        <v>2665.91</v>
      </c>
      <c r="AJ1047" s="257">
        <v>0</v>
      </c>
      <c r="AK1047" s="593">
        <v>476000</v>
      </c>
      <c r="AL1047" s="748">
        <v>7.4580000000000002E-3</v>
      </c>
      <c r="AM1047" s="102">
        <f t="shared" si="1698"/>
        <v>3550.0080000000003</v>
      </c>
      <c r="AN1047" s="102">
        <f t="shared" si="1699"/>
        <v>710.00160000000005</v>
      </c>
      <c r="AO1047" s="117">
        <v>2728.14</v>
      </c>
      <c r="AP1047" s="100">
        <v>2749.74</v>
      </c>
      <c r="AQ1047" s="257">
        <v>0</v>
      </c>
      <c r="AR1047" s="151">
        <v>350900</v>
      </c>
      <c r="AS1047" s="99">
        <v>7.9801000000000004E-3</v>
      </c>
      <c r="AT1047" s="666">
        <f t="shared" si="1700"/>
        <v>2800.2170900000001</v>
      </c>
      <c r="AU1047" s="666">
        <f t="shared" si="1704"/>
        <v>759.55341800000008</v>
      </c>
      <c r="AV1047" s="122">
        <v>2040.66</v>
      </c>
      <c r="AW1047" s="77">
        <v>2123.1799999999998</v>
      </c>
      <c r="AX1047" s="257">
        <f t="shared" si="1701"/>
        <v>3.6720000000514119E-3</v>
      </c>
      <c r="AY1047" s="151">
        <v>350900</v>
      </c>
      <c r="AZ1047" s="6">
        <v>8.6584000000000001E-3</v>
      </c>
      <c r="BA1047" s="141">
        <f t="shared" si="1702"/>
        <v>3038.2325599999999</v>
      </c>
      <c r="BB1047" s="141">
        <f t="shared" si="1703"/>
        <v>607.64651200000003</v>
      </c>
      <c r="BC1047" s="142">
        <v>2430.58</v>
      </c>
      <c r="BD1047" s="149">
        <v>2430.58</v>
      </c>
      <c r="BE1047" s="206">
        <f t="shared" si="1705"/>
        <v>6.0480000001916778E-3</v>
      </c>
      <c r="BF1047" s="151">
        <v>350900</v>
      </c>
      <c r="BG1047" s="56">
        <v>9.195E-3</v>
      </c>
      <c r="BH1047" s="166">
        <f t="shared" si="1706"/>
        <v>3226.5255000000002</v>
      </c>
      <c r="BI1047" s="166">
        <f t="shared" si="1707"/>
        <v>645.30510000000004</v>
      </c>
      <c r="BJ1047" s="164">
        <v>2581.2204000000002</v>
      </c>
      <c r="BK1047" s="165"/>
      <c r="BL1047" s="166">
        <f t="shared" si="1708"/>
        <v>0</v>
      </c>
      <c r="BM1047" s="139">
        <v>350900</v>
      </c>
      <c r="BN1047" s="6">
        <v>9.9120000000000007E-3</v>
      </c>
      <c r="BO1047" s="168">
        <f t="shared" si="1709"/>
        <v>3478.1208000000001</v>
      </c>
      <c r="BP1047" s="166">
        <f t="shared" si="1710"/>
        <v>695.62416000000007</v>
      </c>
      <c r="BQ1047" s="164">
        <v>2782.4966399999998</v>
      </c>
      <c r="BR1047" s="147"/>
      <c r="BS1047" s="166">
        <f t="shared" si="1711"/>
        <v>0</v>
      </c>
      <c r="BT1047" s="139">
        <v>350900</v>
      </c>
      <c r="BU1047" s="6">
        <v>1.0546E-2</v>
      </c>
      <c r="BV1047" s="166">
        <f t="shared" si="1712"/>
        <v>3700.5913999999998</v>
      </c>
      <c r="BW1047" s="166">
        <f t="shared" si="1713"/>
        <v>740.11828000000003</v>
      </c>
      <c r="BX1047" s="164">
        <v>2960.4731200000001</v>
      </c>
      <c r="BY1047" s="147"/>
      <c r="BZ1047" s="166">
        <f t="shared" si="1714"/>
        <v>0</v>
      </c>
      <c r="CA1047" s="313">
        <v>350900</v>
      </c>
      <c r="CB1047" s="6">
        <v>1.1105E-2</v>
      </c>
      <c r="CC1047" s="168">
        <f t="shared" si="1715"/>
        <v>3896.7445000000002</v>
      </c>
      <c r="CD1047" s="166">
        <f t="shared" si="1716"/>
        <v>779.34890000000007</v>
      </c>
      <c r="CE1047" s="164">
        <v>3117.3955999999998</v>
      </c>
      <c r="CF1047" s="165">
        <v>3117.3955999999998</v>
      </c>
      <c r="CG1047" s="168">
        <f t="shared" si="1717"/>
        <v>0</v>
      </c>
      <c r="CH1047" s="168"/>
      <c r="CI1047" s="168"/>
      <c r="CJ1047" s="168"/>
      <c r="CK1047" s="168"/>
      <c r="CL1047" s="164"/>
      <c r="CM1047" s="167"/>
      <c r="CN1047" s="168"/>
      <c r="CO1047" s="219"/>
      <c r="CP1047" s="349">
        <f>O1047+V1047+AC1047+AJ1047+AQ1047+AX1047+BE1047+BL1047+BS1047+BZ1047+CG1047</f>
        <v>3.7199999999302236E-3</v>
      </c>
      <c r="CQ1047" s="585">
        <v>0</v>
      </c>
      <c r="CR1047" s="56" t="s">
        <v>37</v>
      </c>
    </row>
    <row r="1048" spans="1:97" s="3" customFormat="1" ht="15" customHeight="1">
      <c r="A1048" s="41" t="s">
        <v>2445</v>
      </c>
      <c r="B1048" s="237" t="s">
        <v>2444</v>
      </c>
      <c r="C1048" s="6" t="s">
        <v>2439</v>
      </c>
      <c r="D1048" s="274" t="s">
        <v>2440</v>
      </c>
      <c r="E1048" s="43">
        <v>500</v>
      </c>
      <c r="F1048" s="56"/>
      <c r="G1048" s="41" t="s">
        <v>41</v>
      </c>
      <c r="H1048" s="191">
        <v>5005000015</v>
      </c>
      <c r="I1048" s="593"/>
      <c r="J1048" s="742">
        <v>6.6109999999999997E-3</v>
      </c>
      <c r="K1048" s="357">
        <f t="shared" si="1688"/>
        <v>0</v>
      </c>
      <c r="L1048" s="168">
        <f t="shared" si="1689"/>
        <v>0</v>
      </c>
      <c r="M1048" s="73"/>
      <c r="N1048" s="77"/>
      <c r="O1048" s="168">
        <f t="shared" si="1690"/>
        <v>0</v>
      </c>
      <c r="P1048" s="593"/>
      <c r="Q1048" s="56">
        <v>6.6439999999999997E-3</v>
      </c>
      <c r="R1048" s="168">
        <f t="shared" si="1691"/>
        <v>0</v>
      </c>
      <c r="S1048" s="168">
        <f t="shared" si="1692"/>
        <v>0</v>
      </c>
      <c r="T1048" s="73"/>
      <c r="U1048" s="77"/>
      <c r="V1048" s="574">
        <f t="shared" si="1693"/>
        <v>0</v>
      </c>
      <c r="W1048" s="593"/>
      <c r="X1048" s="78">
        <v>6.8430000000000001E-3</v>
      </c>
      <c r="Y1048" s="746">
        <f t="shared" si="1694"/>
        <v>0</v>
      </c>
      <c r="Z1048" s="102">
        <f t="shared" si="1695"/>
        <v>0</v>
      </c>
      <c r="AA1048" s="73"/>
      <c r="AB1048" s="103"/>
      <c r="AC1048" s="251">
        <v>0</v>
      </c>
      <c r="AD1048" s="593"/>
      <c r="AE1048" s="436">
        <v>7.1710000000000003E-3</v>
      </c>
      <c r="AF1048" s="102">
        <f t="shared" si="1696"/>
        <v>0</v>
      </c>
      <c r="AG1048" s="102">
        <f t="shared" si="1697"/>
        <v>0</v>
      </c>
      <c r="AH1048" s="117"/>
      <c r="AI1048" s="103"/>
      <c r="AJ1048" s="251">
        <v>0</v>
      </c>
      <c r="AK1048" s="593"/>
      <c r="AL1048" s="748">
        <v>7.4580000000000002E-3</v>
      </c>
      <c r="AM1048" s="102">
        <f t="shared" si="1698"/>
        <v>0</v>
      </c>
      <c r="AN1048" s="102">
        <f t="shared" si="1699"/>
        <v>0</v>
      </c>
      <c r="AO1048" s="117"/>
      <c r="AP1048" s="100"/>
      <c r="AQ1048" s="251">
        <f>AM1048-AN1048-AO1048</f>
        <v>0</v>
      </c>
      <c r="AR1048" s="151">
        <v>47000</v>
      </c>
      <c r="AS1048" s="99">
        <v>7.9801000000000004E-3</v>
      </c>
      <c r="AT1048" s="666">
        <f t="shared" si="1700"/>
        <v>375.06470000000002</v>
      </c>
      <c r="AU1048" s="666">
        <f>AT1048*20%</f>
        <v>75.01294</v>
      </c>
      <c r="AV1048" s="122"/>
      <c r="AW1048" s="77">
        <v>299.94</v>
      </c>
      <c r="AX1048" s="257">
        <v>0</v>
      </c>
      <c r="AY1048" s="151">
        <v>47000</v>
      </c>
      <c r="AZ1048" s="6">
        <v>8.6584000000000001E-3</v>
      </c>
      <c r="BA1048" s="141">
        <f t="shared" si="1702"/>
        <v>406.94479999999999</v>
      </c>
      <c r="BB1048" s="141">
        <f t="shared" si="1703"/>
        <v>81.388959999999997</v>
      </c>
      <c r="BC1048" s="142"/>
      <c r="BD1048" s="149">
        <v>328.2</v>
      </c>
      <c r="BE1048" s="206">
        <v>0</v>
      </c>
      <c r="BF1048" s="151">
        <v>35400</v>
      </c>
      <c r="BG1048" s="56">
        <v>9.195E-3</v>
      </c>
      <c r="BH1048" s="166">
        <f t="shared" si="1706"/>
        <v>325.50299999999999</v>
      </c>
      <c r="BI1048" s="166">
        <f t="shared" si="1707"/>
        <v>65.1006</v>
      </c>
      <c r="BJ1048" s="164"/>
      <c r="BK1048" s="165"/>
      <c r="BL1048" s="166">
        <f t="shared" si="1708"/>
        <v>260.4024</v>
      </c>
      <c r="BM1048" s="139">
        <v>35400</v>
      </c>
      <c r="BN1048" s="6">
        <v>9.9120000000000007E-3</v>
      </c>
      <c r="BO1048" s="168">
        <f t="shared" si="1709"/>
        <v>350.88480000000004</v>
      </c>
      <c r="BP1048" s="166">
        <f t="shared" si="1710"/>
        <v>70.176960000000008</v>
      </c>
      <c r="BQ1048" s="164"/>
      <c r="BR1048" s="147"/>
      <c r="BS1048" s="166">
        <f t="shared" si="1711"/>
        <v>280.70784000000003</v>
      </c>
      <c r="BT1048" s="139">
        <v>35400</v>
      </c>
      <c r="BU1048" s="6">
        <v>1.0546E-2</v>
      </c>
      <c r="BV1048" s="166">
        <f t="shared" si="1712"/>
        <v>373.32839999999999</v>
      </c>
      <c r="BW1048" s="166">
        <f t="shared" si="1713"/>
        <v>74.665679999999995</v>
      </c>
      <c r="BX1048" s="164">
        <v>298.66271999999998</v>
      </c>
      <c r="BY1048" s="147"/>
      <c r="BZ1048" s="166">
        <f t="shared" si="1714"/>
        <v>0</v>
      </c>
      <c r="CA1048" s="313">
        <v>35400</v>
      </c>
      <c r="CB1048" s="6">
        <v>1.1105E-2</v>
      </c>
      <c r="CC1048" s="168">
        <f t="shared" si="1715"/>
        <v>393.11700000000002</v>
      </c>
      <c r="CD1048" s="166">
        <f t="shared" si="1716"/>
        <v>78.623400000000004</v>
      </c>
      <c r="CE1048" s="164">
        <v>314.49360000000001</v>
      </c>
      <c r="CF1048" s="165">
        <v>314.49360000000001</v>
      </c>
      <c r="CG1048" s="168">
        <f t="shared" si="1717"/>
        <v>0</v>
      </c>
      <c r="CH1048" s="168"/>
      <c r="CI1048" s="168"/>
      <c r="CJ1048" s="168"/>
      <c r="CK1048" s="168"/>
      <c r="CL1048" s="164"/>
      <c r="CM1048" s="167"/>
      <c r="CN1048" s="168"/>
      <c r="CO1048" s="219"/>
      <c r="CP1048" s="349">
        <f>O1048+V1048+AC1048+AJ1048+AQ1048+AX1048+BE1048+BL1048+BS1048+BZ1048+CG1048</f>
        <v>541.11023999999998</v>
      </c>
      <c r="CQ1048" s="585"/>
      <c r="CR1048" s="56" t="s">
        <v>2446</v>
      </c>
      <c r="CS1048" s="228"/>
    </row>
    <row r="1049" spans="1:97" s="3" customFormat="1" ht="15" customHeight="1">
      <c r="A1049" s="41" t="s">
        <v>2447</v>
      </c>
      <c r="B1049" s="237" t="s">
        <v>2444</v>
      </c>
      <c r="C1049" s="6" t="s">
        <v>2439</v>
      </c>
      <c r="D1049" s="274" t="s">
        <v>2440</v>
      </c>
      <c r="E1049" s="43">
        <v>517</v>
      </c>
      <c r="F1049" s="56"/>
      <c r="G1049" s="47" t="s">
        <v>45</v>
      </c>
      <c r="H1049" s="191">
        <v>1005170028</v>
      </c>
      <c r="I1049" s="593">
        <v>3025400</v>
      </c>
      <c r="J1049" s="742">
        <v>6.6109999999999997E-3</v>
      </c>
      <c r="K1049" s="357">
        <f t="shared" si="1688"/>
        <v>20000.919399999999</v>
      </c>
      <c r="L1049" s="168">
        <f t="shared" si="1689"/>
        <v>4000.18388</v>
      </c>
      <c r="M1049" s="73">
        <v>16000.74</v>
      </c>
      <c r="N1049" s="77">
        <v>16000.74</v>
      </c>
      <c r="O1049" s="455">
        <f t="shared" si="1690"/>
        <v>-4.4800000014220132E-3</v>
      </c>
      <c r="P1049" s="593">
        <v>3025400</v>
      </c>
      <c r="Q1049" s="56">
        <v>6.6439999999999997E-3</v>
      </c>
      <c r="R1049" s="168">
        <f t="shared" si="1691"/>
        <v>20100.757600000001</v>
      </c>
      <c r="S1049" s="168">
        <f t="shared" si="1692"/>
        <v>4020.1515200000003</v>
      </c>
      <c r="T1049" s="73">
        <v>16080.6</v>
      </c>
      <c r="U1049" s="77">
        <v>16189.85</v>
      </c>
      <c r="V1049" s="744">
        <f t="shared" si="1693"/>
        <v>6.0800000010203803E-3</v>
      </c>
      <c r="W1049" s="593">
        <v>3025400</v>
      </c>
      <c r="X1049" s="78">
        <v>6.8430000000000001E-3</v>
      </c>
      <c r="Y1049" s="746">
        <f t="shared" si="1694"/>
        <v>20702.8122</v>
      </c>
      <c r="Z1049" s="102">
        <f t="shared" si="1695"/>
        <v>4140.5624400000006</v>
      </c>
      <c r="AA1049" s="73">
        <v>16459.61</v>
      </c>
      <c r="AB1049" s="103">
        <v>16459.61</v>
      </c>
      <c r="AC1049" s="257">
        <v>0</v>
      </c>
      <c r="AD1049" s="593">
        <v>3025400</v>
      </c>
      <c r="AE1049" s="436">
        <v>7.1710000000000003E-3</v>
      </c>
      <c r="AF1049" s="102">
        <f t="shared" si="1696"/>
        <v>21695.143400000001</v>
      </c>
      <c r="AG1049" s="102">
        <f t="shared" si="1697"/>
        <v>4339.0286800000003</v>
      </c>
      <c r="AH1049" s="117">
        <v>17248.54</v>
      </c>
      <c r="AI1049" s="103">
        <v>17827.68</v>
      </c>
      <c r="AJ1049" s="257">
        <v>0</v>
      </c>
      <c r="AK1049" s="593">
        <v>3025400</v>
      </c>
      <c r="AL1049" s="748">
        <v>7.4580000000000002E-3</v>
      </c>
      <c r="AM1049" s="102">
        <f t="shared" si="1698"/>
        <v>22563.433199999999</v>
      </c>
      <c r="AN1049" s="102">
        <f t="shared" si="1699"/>
        <v>4512.6866399999999</v>
      </c>
      <c r="AO1049" s="117">
        <v>17938.87</v>
      </c>
      <c r="AP1049" s="100">
        <v>18080.89</v>
      </c>
      <c r="AQ1049" s="257">
        <v>0</v>
      </c>
      <c r="AR1049" s="151">
        <v>43900</v>
      </c>
      <c r="AS1049" s="99">
        <v>7.9801000000000004E-3</v>
      </c>
      <c r="AT1049" s="666">
        <f t="shared" si="1700"/>
        <v>350.32639</v>
      </c>
      <c r="AU1049" s="666">
        <f t="shared" si="1704"/>
        <v>269.57527800000003</v>
      </c>
      <c r="AV1049" s="122">
        <v>80.75</v>
      </c>
      <c r="AW1049" s="77">
        <v>84.02</v>
      </c>
      <c r="AX1049" s="257">
        <f t="shared" si="1701"/>
        <v>1.1119999999777974E-3</v>
      </c>
      <c r="AY1049" s="151">
        <v>43900</v>
      </c>
      <c r="AZ1049" s="6">
        <v>8.6584000000000001E-3</v>
      </c>
      <c r="BA1049" s="141">
        <f t="shared" si="1702"/>
        <v>380.10376000000002</v>
      </c>
      <c r="BB1049" s="141">
        <f t="shared" si="1703"/>
        <v>76.020752000000002</v>
      </c>
      <c r="BC1049" s="142">
        <v>304.08</v>
      </c>
      <c r="BD1049" s="149">
        <v>304.08999999999997</v>
      </c>
      <c r="BE1049" s="206">
        <f t="shared" si="1705"/>
        <v>3.0080000000225482E-3</v>
      </c>
      <c r="BF1049" s="151">
        <v>43900</v>
      </c>
      <c r="BG1049" s="56">
        <v>9.195E-3</v>
      </c>
      <c r="BH1049" s="166">
        <f t="shared" si="1706"/>
        <v>403.66050000000001</v>
      </c>
      <c r="BI1049" s="166">
        <f t="shared" si="1707"/>
        <v>80.732100000000003</v>
      </c>
      <c r="BJ1049" s="164">
        <v>322.92840000000001</v>
      </c>
      <c r="BK1049" s="165"/>
      <c r="BL1049" s="166">
        <f t="shared" si="1708"/>
        <v>0</v>
      </c>
      <c r="BM1049" s="139">
        <v>43900</v>
      </c>
      <c r="BN1049" s="6">
        <v>9.9120000000000007E-3</v>
      </c>
      <c r="BO1049" s="168">
        <f t="shared" si="1709"/>
        <v>435.13680000000005</v>
      </c>
      <c r="BP1049" s="166">
        <f t="shared" si="1710"/>
        <v>87.027360000000016</v>
      </c>
      <c r="BQ1049" s="164">
        <v>348.10944000000001</v>
      </c>
      <c r="BR1049" s="147"/>
      <c r="BS1049" s="166">
        <f t="shared" si="1711"/>
        <v>0</v>
      </c>
      <c r="BT1049" s="139">
        <v>43900</v>
      </c>
      <c r="BU1049" s="6">
        <v>1.0546E-2</v>
      </c>
      <c r="BV1049" s="166">
        <f t="shared" si="1712"/>
        <v>462.96940000000001</v>
      </c>
      <c r="BW1049" s="166">
        <f t="shared" si="1713"/>
        <v>92.593880000000013</v>
      </c>
      <c r="BX1049" s="164">
        <v>370.37551999999999</v>
      </c>
      <c r="BY1049" s="147"/>
      <c r="BZ1049" s="166">
        <f t="shared" si="1714"/>
        <v>0</v>
      </c>
      <c r="CA1049" s="313">
        <v>43900</v>
      </c>
      <c r="CB1049" s="6">
        <v>1.1105E-2</v>
      </c>
      <c r="CC1049" s="168">
        <f t="shared" si="1715"/>
        <v>487.5095</v>
      </c>
      <c r="CD1049" s="166">
        <f t="shared" si="1716"/>
        <v>97.501900000000006</v>
      </c>
      <c r="CE1049" s="164">
        <v>390.00760000000002</v>
      </c>
      <c r="CF1049" s="165">
        <v>390.00760000000002</v>
      </c>
      <c r="CG1049" s="168">
        <f t="shared" si="1717"/>
        <v>0</v>
      </c>
      <c r="CH1049" s="168"/>
      <c r="CI1049" s="168"/>
      <c r="CJ1049" s="168"/>
      <c r="CK1049" s="168"/>
      <c r="CL1049" s="164"/>
      <c r="CM1049" s="167"/>
      <c r="CN1049" s="168"/>
      <c r="CO1049" s="219"/>
      <c r="CP1049" s="349">
        <f>O1049+V1049+AC1049+AJ1049+AQ1049+AX1049+BE1049+BL1049+BS1049+BZ1049+CG1049</f>
        <v>5.7199999995987127E-3</v>
      </c>
      <c r="CQ1049" s="585">
        <v>0</v>
      </c>
      <c r="CR1049" s="56" t="s">
        <v>37</v>
      </c>
    </row>
    <row r="1050" spans="1:97" s="3" customFormat="1" ht="15" customHeight="1">
      <c r="A1050" s="41" t="s">
        <v>2448</v>
      </c>
      <c r="B1050" s="237" t="s">
        <v>2449</v>
      </c>
      <c r="C1050" s="6" t="s">
        <v>2439</v>
      </c>
      <c r="D1050" s="41" t="s">
        <v>2440</v>
      </c>
      <c r="E1050" s="43">
        <v>663</v>
      </c>
      <c r="F1050" s="56"/>
      <c r="G1050" s="47" t="s">
        <v>340</v>
      </c>
      <c r="H1050" s="191"/>
      <c r="I1050" s="593"/>
      <c r="J1050" s="742"/>
      <c r="K1050" s="357"/>
      <c r="L1050" s="168"/>
      <c r="M1050" s="73"/>
      <c r="N1050" s="77"/>
      <c r="O1050" s="168"/>
      <c r="P1050" s="593"/>
      <c r="Q1050" s="56"/>
      <c r="R1050" s="168"/>
      <c r="S1050" s="168"/>
      <c r="T1050" s="73"/>
      <c r="U1050" s="77"/>
      <c r="V1050" s="574"/>
      <c r="W1050" s="593"/>
      <c r="X1050" s="78"/>
      <c r="Y1050" s="746"/>
      <c r="Z1050" s="102"/>
      <c r="AA1050" s="73"/>
      <c r="AB1050" s="103"/>
      <c r="AC1050" s="251"/>
      <c r="AD1050" s="593"/>
      <c r="AE1050" s="436"/>
      <c r="AF1050" s="102"/>
      <c r="AG1050" s="102"/>
      <c r="AH1050" s="117"/>
      <c r="AI1050" s="103"/>
      <c r="AJ1050" s="251"/>
      <c r="AK1050" s="593"/>
      <c r="AL1050" s="748"/>
      <c r="AM1050" s="102"/>
      <c r="AN1050" s="102"/>
      <c r="AO1050" s="117"/>
      <c r="AP1050" s="100"/>
      <c r="AQ1050" s="251"/>
      <c r="AR1050" s="151"/>
      <c r="AS1050" s="99"/>
      <c r="AT1050" s="72"/>
      <c r="AU1050" s="72"/>
      <c r="AV1050" s="122"/>
      <c r="AW1050" s="77"/>
      <c r="AX1050" s="251"/>
      <c r="AY1050" s="151"/>
      <c r="AZ1050" s="6"/>
      <c r="BA1050" s="141"/>
      <c r="BB1050" s="141"/>
      <c r="BC1050" s="142"/>
      <c r="BD1050" s="149"/>
      <c r="BE1050" s="141"/>
      <c r="BF1050" s="151"/>
      <c r="BG1050" s="56"/>
      <c r="BH1050" s="166"/>
      <c r="BI1050" s="166"/>
      <c r="BJ1050" s="164"/>
      <c r="BK1050" s="165"/>
      <c r="BL1050" s="166"/>
      <c r="BM1050" s="139"/>
      <c r="BN1050" s="6"/>
      <c r="BO1050" s="168"/>
      <c r="BP1050" s="166"/>
      <c r="BQ1050" s="164"/>
      <c r="BR1050" s="147"/>
      <c r="BS1050" s="166"/>
      <c r="BT1050" s="139"/>
      <c r="BU1050" s="6"/>
      <c r="BV1050" s="166"/>
      <c r="BW1050" s="166"/>
      <c r="BX1050" s="164"/>
      <c r="BY1050" s="147"/>
      <c r="BZ1050" s="166"/>
      <c r="CA1050" s="313"/>
      <c r="CB1050" s="6"/>
      <c r="CC1050" s="168"/>
      <c r="CD1050" s="166"/>
      <c r="CE1050" s="164"/>
      <c r="CF1050" s="165"/>
      <c r="CG1050" s="168"/>
      <c r="CH1050" s="168"/>
      <c r="CI1050" s="168"/>
      <c r="CJ1050" s="168"/>
      <c r="CK1050" s="168"/>
      <c r="CL1050" s="164"/>
      <c r="CM1050" s="167"/>
      <c r="CN1050" s="168"/>
      <c r="CO1050" s="219"/>
      <c r="CP1050" s="349"/>
      <c r="CQ1050" s="585"/>
      <c r="CR1050" s="56"/>
      <c r="CS1050" s="358" t="s">
        <v>42</v>
      </c>
    </row>
    <row r="1051" spans="1:97" s="3" customFormat="1" ht="15" customHeight="1">
      <c r="A1051" s="41" t="s">
        <v>2450</v>
      </c>
      <c r="B1051" s="237" t="s">
        <v>2451</v>
      </c>
      <c r="C1051" s="6" t="s">
        <v>2439</v>
      </c>
      <c r="D1051" s="41" t="s">
        <v>2440</v>
      </c>
      <c r="E1051" s="43">
        <v>516</v>
      </c>
      <c r="F1051" s="56"/>
      <c r="G1051" s="47" t="s">
        <v>2452</v>
      </c>
      <c r="H1051" s="191"/>
      <c r="I1051" s="593"/>
      <c r="J1051" s="742"/>
      <c r="K1051" s="357"/>
      <c r="L1051" s="168">
        <f>K1051*20%</f>
        <v>0</v>
      </c>
      <c r="M1051" s="73"/>
      <c r="N1051" s="77"/>
      <c r="O1051" s="72">
        <f>K1051-L1051-M1051</f>
        <v>0</v>
      </c>
      <c r="P1051" s="593"/>
      <c r="Q1051" s="56"/>
      <c r="R1051" s="168">
        <f>P1051*Q1051</f>
        <v>0</v>
      </c>
      <c r="S1051" s="168">
        <f>R1051*20%</f>
        <v>0</v>
      </c>
      <c r="T1051" s="73"/>
      <c r="U1051" s="77"/>
      <c r="V1051" s="574"/>
      <c r="W1051" s="593"/>
      <c r="X1051" s="78"/>
      <c r="Y1051" s="746"/>
      <c r="Z1051" s="102"/>
      <c r="AA1051" s="73"/>
      <c r="AB1051" s="103"/>
      <c r="AC1051" s="251"/>
      <c r="AD1051" s="593"/>
      <c r="AE1051" s="436"/>
      <c r="AF1051" s="102"/>
      <c r="AG1051" s="102"/>
      <c r="AH1051" s="117"/>
      <c r="AI1051" s="103"/>
      <c r="AJ1051" s="251"/>
      <c r="AK1051" s="593"/>
      <c r="AL1051" s="748"/>
      <c r="AM1051" s="102"/>
      <c r="AN1051" s="102"/>
      <c r="AO1051" s="117"/>
      <c r="AP1051" s="100"/>
      <c r="AQ1051" s="251"/>
      <c r="AR1051" s="151"/>
      <c r="AS1051" s="99"/>
      <c r="AT1051" s="72"/>
      <c r="AU1051" s="72"/>
      <c r="AV1051" s="122"/>
      <c r="AW1051" s="77"/>
      <c r="AX1051" s="251"/>
      <c r="AY1051" s="151"/>
      <c r="AZ1051" s="6"/>
      <c r="BA1051" s="141"/>
      <c r="BB1051" s="141"/>
      <c r="BC1051" s="142"/>
      <c r="BD1051" s="149"/>
      <c r="BE1051" s="141"/>
      <c r="BF1051" s="151"/>
      <c r="BG1051" s="56"/>
      <c r="BH1051" s="166"/>
      <c r="BI1051" s="166"/>
      <c r="BJ1051" s="164"/>
      <c r="BK1051" s="165"/>
      <c r="BL1051" s="166"/>
      <c r="BM1051" s="139"/>
      <c r="BN1051" s="6"/>
      <c r="BO1051" s="168"/>
      <c r="BP1051" s="166"/>
      <c r="BQ1051" s="164"/>
      <c r="BR1051" s="147"/>
      <c r="BS1051" s="166"/>
      <c r="BT1051" s="139"/>
      <c r="BU1051" s="6"/>
      <c r="BV1051" s="166"/>
      <c r="BW1051" s="166"/>
      <c r="BX1051" s="164"/>
      <c r="BY1051" s="147"/>
      <c r="BZ1051" s="166"/>
      <c r="CA1051" s="313"/>
      <c r="CB1051" s="6"/>
      <c r="CC1051" s="168"/>
      <c r="CD1051" s="166"/>
      <c r="CE1051" s="164"/>
      <c r="CF1051" s="165"/>
      <c r="CG1051" s="168"/>
      <c r="CH1051" s="168"/>
      <c r="CI1051" s="168"/>
      <c r="CJ1051" s="168"/>
      <c r="CK1051" s="168"/>
      <c r="CL1051" s="164"/>
      <c r="CM1051" s="167"/>
      <c r="CN1051" s="168"/>
      <c r="CO1051" s="219"/>
      <c r="CP1051" s="349"/>
      <c r="CQ1051" s="585"/>
      <c r="CR1051" s="56"/>
      <c r="CS1051" s="227" t="s">
        <v>42</v>
      </c>
    </row>
    <row r="1052" spans="1:97" s="3" customFormat="1" ht="15" customHeight="1">
      <c r="A1052" s="41" t="s">
        <v>2453</v>
      </c>
      <c r="B1052" s="237" t="s">
        <v>2454</v>
      </c>
      <c r="C1052" s="6" t="s">
        <v>2455</v>
      </c>
      <c r="D1052" s="41" t="s">
        <v>2440</v>
      </c>
      <c r="E1052" s="43">
        <v>206</v>
      </c>
      <c r="F1052" s="56"/>
      <c r="G1052" s="49" t="s">
        <v>340</v>
      </c>
      <c r="H1052" s="191"/>
      <c r="I1052" s="593"/>
      <c r="J1052" s="742"/>
      <c r="K1052" s="357"/>
      <c r="L1052" s="168"/>
      <c r="M1052" s="73"/>
      <c r="N1052" s="77"/>
      <c r="O1052" s="168"/>
      <c r="P1052" s="593"/>
      <c r="Q1052" s="56"/>
      <c r="R1052" s="168"/>
      <c r="S1052" s="168"/>
      <c r="T1052" s="73"/>
      <c r="U1052" s="77"/>
      <c r="V1052" s="574"/>
      <c r="W1052" s="593"/>
      <c r="X1052" s="78"/>
      <c r="Y1052" s="746"/>
      <c r="Z1052" s="102"/>
      <c r="AA1052" s="73"/>
      <c r="AB1052" s="103"/>
      <c r="AC1052" s="251"/>
      <c r="AD1052" s="593"/>
      <c r="AE1052" s="436"/>
      <c r="AF1052" s="102"/>
      <c r="AG1052" s="102"/>
      <c r="AH1052" s="117"/>
      <c r="AI1052" s="103"/>
      <c r="AJ1052" s="251"/>
      <c r="AK1052" s="593"/>
      <c r="AL1052" s="748"/>
      <c r="AM1052" s="102"/>
      <c r="AN1052" s="102"/>
      <c r="AO1052" s="117"/>
      <c r="AP1052" s="100"/>
      <c r="AQ1052" s="251"/>
      <c r="AR1052" s="151"/>
      <c r="AS1052" s="99"/>
      <c r="AT1052" s="72"/>
      <c r="AU1052" s="72"/>
      <c r="AV1052" s="122"/>
      <c r="AW1052" s="77"/>
      <c r="AX1052" s="251"/>
      <c r="AY1052" s="151"/>
      <c r="AZ1052" s="6"/>
      <c r="BA1052" s="141"/>
      <c r="BB1052" s="141"/>
      <c r="BC1052" s="142"/>
      <c r="BD1052" s="149"/>
      <c r="BE1052" s="141"/>
      <c r="BF1052" s="151"/>
      <c r="BG1052" s="56"/>
      <c r="BH1052" s="166"/>
      <c r="BI1052" s="166"/>
      <c r="BJ1052" s="164"/>
      <c r="BK1052" s="165"/>
      <c r="BL1052" s="166"/>
      <c r="BM1052" s="139"/>
      <c r="BN1052" s="6"/>
      <c r="BO1052" s="168"/>
      <c r="BP1052" s="166"/>
      <c r="BQ1052" s="164"/>
      <c r="BR1052" s="147"/>
      <c r="BS1052" s="166"/>
      <c r="BT1052" s="139"/>
      <c r="BU1052" s="6"/>
      <c r="BV1052" s="166"/>
      <c r="BW1052" s="166"/>
      <c r="BX1052" s="164"/>
      <c r="BY1052" s="147"/>
      <c r="BZ1052" s="166"/>
      <c r="CA1052" s="313"/>
      <c r="CB1052" s="6"/>
      <c r="CC1052" s="168"/>
      <c r="CD1052" s="166"/>
      <c r="CE1052" s="164"/>
      <c r="CF1052" s="165"/>
      <c r="CG1052" s="168"/>
      <c r="CH1052" s="168"/>
      <c r="CI1052" s="168"/>
      <c r="CJ1052" s="168"/>
      <c r="CK1052" s="168"/>
      <c r="CL1052" s="164"/>
      <c r="CM1052" s="167"/>
      <c r="CN1052" s="168"/>
      <c r="CO1052" s="219"/>
      <c r="CP1052" s="349"/>
      <c r="CQ1052" s="585"/>
      <c r="CR1052" s="56"/>
      <c r="CS1052" s="358" t="s">
        <v>42</v>
      </c>
    </row>
    <row r="1053" spans="1:97" s="3" customFormat="1" ht="15" customHeight="1">
      <c r="A1053" s="41" t="s">
        <v>2456</v>
      </c>
      <c r="B1053" s="237" t="s">
        <v>2457</v>
      </c>
      <c r="C1053" s="6" t="s">
        <v>2439</v>
      </c>
      <c r="D1053" s="41" t="s">
        <v>2440</v>
      </c>
      <c r="E1053" s="43"/>
      <c r="F1053" s="56"/>
      <c r="G1053" s="49" t="s">
        <v>340</v>
      </c>
      <c r="H1053" s="191"/>
      <c r="I1053" s="593"/>
      <c r="J1053" s="742"/>
      <c r="K1053" s="357"/>
      <c r="L1053" s="168"/>
      <c r="M1053" s="73"/>
      <c r="N1053" s="77"/>
      <c r="O1053" s="168"/>
      <c r="P1053" s="593"/>
      <c r="Q1053" s="56"/>
      <c r="R1053" s="168"/>
      <c r="S1053" s="168"/>
      <c r="T1053" s="73"/>
      <c r="U1053" s="77"/>
      <c r="V1053" s="574"/>
      <c r="W1053" s="593"/>
      <c r="X1053" s="78"/>
      <c r="Y1053" s="746"/>
      <c r="Z1053" s="102"/>
      <c r="AA1053" s="73"/>
      <c r="AB1053" s="103"/>
      <c r="AC1053" s="251"/>
      <c r="AD1053" s="593"/>
      <c r="AE1053" s="436"/>
      <c r="AF1053" s="102"/>
      <c r="AG1053" s="102"/>
      <c r="AH1053" s="117"/>
      <c r="AI1053" s="103"/>
      <c r="AJ1053" s="251"/>
      <c r="AK1053" s="593"/>
      <c r="AL1053" s="748"/>
      <c r="AM1053" s="102"/>
      <c r="AN1053" s="102"/>
      <c r="AO1053" s="117"/>
      <c r="AP1053" s="100"/>
      <c r="AQ1053" s="251"/>
      <c r="AR1053" s="151"/>
      <c r="AS1053" s="99"/>
      <c r="AT1053" s="72"/>
      <c r="AU1053" s="72"/>
      <c r="AV1053" s="122"/>
      <c r="AW1053" s="77"/>
      <c r="AX1053" s="251"/>
      <c r="AY1053" s="151"/>
      <c r="AZ1053" s="6"/>
      <c r="BA1053" s="141"/>
      <c r="BB1053" s="141"/>
      <c r="BC1053" s="142"/>
      <c r="BD1053" s="149"/>
      <c r="BE1053" s="141"/>
      <c r="BF1053" s="151"/>
      <c r="BG1053" s="56"/>
      <c r="BH1053" s="166"/>
      <c r="BI1053" s="166"/>
      <c r="BJ1053" s="164"/>
      <c r="BK1053" s="165"/>
      <c r="BL1053" s="166"/>
      <c r="BM1053" s="139"/>
      <c r="BN1053" s="6"/>
      <c r="BO1053" s="168"/>
      <c r="BP1053" s="166"/>
      <c r="BQ1053" s="164"/>
      <c r="BR1053" s="147"/>
      <c r="BS1053" s="166"/>
      <c r="BT1053" s="139"/>
      <c r="BU1053" s="6"/>
      <c r="BV1053" s="166"/>
      <c r="BW1053" s="166"/>
      <c r="BX1053" s="164"/>
      <c r="BY1053" s="147"/>
      <c r="BZ1053" s="166"/>
      <c r="CA1053" s="313"/>
      <c r="CB1053" s="6"/>
      <c r="CC1053" s="168"/>
      <c r="CD1053" s="166"/>
      <c r="CE1053" s="164"/>
      <c r="CF1053" s="165"/>
      <c r="CG1053" s="168"/>
      <c r="CH1053" s="168"/>
      <c r="CI1053" s="168"/>
      <c r="CJ1053" s="168"/>
      <c r="CK1053" s="168"/>
      <c r="CL1053" s="164"/>
      <c r="CM1053" s="167"/>
      <c r="CN1053" s="168"/>
      <c r="CO1053" s="219"/>
      <c r="CP1053" s="349"/>
      <c r="CQ1053" s="585"/>
      <c r="CR1053" s="56"/>
      <c r="CS1053" s="358" t="s">
        <v>42</v>
      </c>
    </row>
    <row r="1054" spans="1:97" s="3" customFormat="1" ht="15" customHeight="1">
      <c r="A1054" s="59" t="s">
        <v>2458</v>
      </c>
      <c r="B1054" s="6" t="s">
        <v>2459</v>
      </c>
      <c r="C1054" s="6" t="s">
        <v>2460</v>
      </c>
      <c r="D1054" s="264" t="s">
        <v>2461</v>
      </c>
      <c r="E1054" s="43">
        <v>10</v>
      </c>
      <c r="F1054" s="56"/>
      <c r="G1054" s="49" t="s">
        <v>2462</v>
      </c>
      <c r="H1054" s="58" t="s">
        <v>2463</v>
      </c>
      <c r="I1054" s="593">
        <v>1116720</v>
      </c>
      <c r="J1054" s="743">
        <v>3.2008799999999997E-2</v>
      </c>
      <c r="K1054" s="72">
        <f t="shared" ref="K1054:K1058" si="1718">I1054*J1054</f>
        <v>35744.867135999993</v>
      </c>
      <c r="L1054" s="168">
        <f t="shared" ref="L1054:L1058" si="1719">K1054*20%</f>
        <v>7148.9734271999987</v>
      </c>
      <c r="M1054" s="73">
        <v>28595.89</v>
      </c>
      <c r="N1054" s="77">
        <v>28595.89</v>
      </c>
      <c r="O1054" s="72">
        <f t="shared" ref="O1054:O1058" si="1720">K1054-L1054-M1054</f>
        <v>3.7087999953655526E-3</v>
      </c>
      <c r="P1054" s="593">
        <v>1116720</v>
      </c>
      <c r="Q1054" s="56">
        <v>3.7600000000000001E-2</v>
      </c>
      <c r="R1054" s="168">
        <f t="shared" ref="R1054:R1058" si="1721">P1054*Q1054</f>
        <v>41988.671999999999</v>
      </c>
      <c r="S1054" s="168">
        <f t="shared" ref="S1054:S1058" si="1722">R1054*20%</f>
        <v>8397.7343999999994</v>
      </c>
      <c r="T1054" s="73">
        <v>33590.94</v>
      </c>
      <c r="U1054" s="77">
        <v>33590.94</v>
      </c>
      <c r="V1054" s="574">
        <f t="shared" ref="V1054:V1058" si="1723">R1054-S1054-T1054</f>
        <v>-2.4000000048545189E-3</v>
      </c>
      <c r="W1054" s="593">
        <v>1116720</v>
      </c>
      <c r="X1054" s="78">
        <v>4.3999999999999997E-2</v>
      </c>
      <c r="Y1054" s="577">
        <f t="shared" ref="Y1054:Y1058" si="1724">W1054*X1054</f>
        <v>49135.68</v>
      </c>
      <c r="Z1054" s="251">
        <f t="shared" ref="Z1054:Z1058" si="1725">Y1054*20%</f>
        <v>9827.1360000000004</v>
      </c>
      <c r="AA1054" s="73">
        <v>39301.4</v>
      </c>
      <c r="AB1054" s="103">
        <v>39301.4</v>
      </c>
      <c r="AC1054" s="251">
        <f t="shared" ref="AC1054:AC1058" si="1726">Y1054-Z1054-AA1054</f>
        <v>7.1440000000002328</v>
      </c>
      <c r="AD1054" s="139">
        <v>1899000</v>
      </c>
      <c r="AE1054" s="747">
        <v>8.8000000000000005E-3</v>
      </c>
      <c r="AF1054" s="102">
        <f t="shared" ref="AF1054:AF1058" si="1727">AD1054*AE1054</f>
        <v>16711.2</v>
      </c>
      <c r="AG1054" s="102"/>
      <c r="AH1054" s="117">
        <v>16711.2</v>
      </c>
      <c r="AI1054" s="103">
        <v>16711.2</v>
      </c>
      <c r="AJ1054" s="251">
        <f t="shared" ref="AJ1054:AJ1058" si="1728">AF1054-AG1054-AH1054</f>
        <v>0</v>
      </c>
      <c r="AK1054" s="139">
        <v>1899000</v>
      </c>
      <c r="AL1054" s="748">
        <v>9.5919999999999998E-3</v>
      </c>
      <c r="AM1054" s="251">
        <f t="shared" ref="AM1054:AM1058" si="1729">AK1054*AL1054</f>
        <v>18215.207999999999</v>
      </c>
      <c r="AN1054" s="102"/>
      <c r="AO1054" s="117">
        <v>18215.21</v>
      </c>
      <c r="AP1054" s="100">
        <v>18215.21</v>
      </c>
      <c r="AQ1054" s="251">
        <f t="shared" ref="AQ1054:AQ1058" si="1730">AM1054-AN1054-AO1054</f>
        <v>-2.0000000004074536E-3</v>
      </c>
      <c r="AR1054" s="139">
        <v>1899000</v>
      </c>
      <c r="AS1054" s="99">
        <v>1.0551E-2</v>
      </c>
      <c r="AT1054" s="72">
        <f t="shared" ref="AT1054:AT1058" si="1731">AR1054*AS1054</f>
        <v>20036.348999999998</v>
      </c>
      <c r="AU1054" s="6"/>
      <c r="AV1054" s="122">
        <v>20036.349999999999</v>
      </c>
      <c r="AW1054" s="167">
        <v>20036.349999999999</v>
      </c>
      <c r="AX1054" s="257">
        <f t="shared" ref="AX1054:AX1058" si="1732">AT1054-AU1054-AV1054</f>
        <v>-1.0000000002037268E-3</v>
      </c>
      <c r="AY1054" s="139">
        <v>1899000</v>
      </c>
      <c r="AZ1054" s="748">
        <v>1.1185E-2</v>
      </c>
      <c r="BA1054" s="141">
        <f t="shared" ref="BA1054:BA1058" si="1733">AY1054*AZ1054</f>
        <v>21240.315000000002</v>
      </c>
      <c r="BB1054" s="141"/>
      <c r="BC1054" s="142">
        <v>21240.314999999999</v>
      </c>
      <c r="BD1054" s="149"/>
      <c r="BE1054" s="206">
        <f t="shared" ref="BE1054:BE1058" si="1734">BA1054-BB1054-BC1054</f>
        <v>0</v>
      </c>
      <c r="BF1054" s="139">
        <v>1899000</v>
      </c>
      <c r="BG1054" s="332">
        <v>1.2163999999999999E-2</v>
      </c>
      <c r="BH1054" s="166">
        <f t="shared" ref="BH1054:BH1058" si="1735">BF1054*BG1054</f>
        <v>23099.435999999998</v>
      </c>
      <c r="BI1054" s="56"/>
      <c r="BJ1054" s="164">
        <v>23099.436000000002</v>
      </c>
      <c r="BK1054" s="165">
        <v>23099.439999999999</v>
      </c>
      <c r="BL1054" s="260">
        <f t="shared" ref="BL1054:BL1058" si="1736">BH1054-BI1054-BJ1054</f>
        <v>0</v>
      </c>
      <c r="BM1054" s="139">
        <v>1899000</v>
      </c>
      <c r="BN1054" s="56">
        <v>9.1999999999999998E-3</v>
      </c>
      <c r="BO1054" s="168">
        <f t="shared" ref="BO1054:BO1058" si="1737">BM1054*BN1054</f>
        <v>17470.8</v>
      </c>
      <c r="BP1054" s="56"/>
      <c r="BQ1054" s="164">
        <v>17470.8</v>
      </c>
      <c r="BR1054" s="147"/>
      <c r="BS1054" s="260">
        <f t="shared" ref="BS1054:BS1058" si="1738">BO1054-BP1054-BQ1054</f>
        <v>0</v>
      </c>
      <c r="BT1054" s="139">
        <v>1899000</v>
      </c>
      <c r="BU1054" s="332">
        <v>9.7520000000000003E-3</v>
      </c>
      <c r="BV1054" s="166">
        <f t="shared" ref="BV1054:BV1058" si="1739">BT1054*BU1054</f>
        <v>18519.047999999999</v>
      </c>
      <c r="BW1054" s="56"/>
      <c r="BX1054" s="164">
        <v>18519.047999999999</v>
      </c>
      <c r="BY1054" s="147"/>
      <c r="BZ1054" s="166">
        <f t="shared" ref="BZ1054:BZ1058" si="1740">BV1054-BW1054-BX1054</f>
        <v>0</v>
      </c>
      <c r="CA1054" s="139">
        <v>1899000</v>
      </c>
      <c r="CB1054" s="332">
        <v>1.0435E-2</v>
      </c>
      <c r="CC1054" s="168">
        <f t="shared" ref="CC1054:CC1058" si="1741">CA1054*CB1054</f>
        <v>19816.064999999999</v>
      </c>
      <c r="CD1054" s="168"/>
      <c r="CE1054" s="164">
        <v>19816.064999999999</v>
      </c>
      <c r="CF1054" s="165">
        <v>19816.07</v>
      </c>
      <c r="CG1054" s="168">
        <f t="shared" ref="CG1054:CG1058" si="1742">CC1054-CD1054-CE1054</f>
        <v>0</v>
      </c>
      <c r="CH1054" s="587">
        <v>6840000</v>
      </c>
      <c r="CI1054" s="456">
        <v>1.3044500000000001E-2</v>
      </c>
      <c r="CJ1054" s="585">
        <f t="shared" ref="CJ1054:CJ1111" si="1743">CH1054*CI1054</f>
        <v>89224.38</v>
      </c>
      <c r="CK1054" s="585"/>
      <c r="CL1054" s="164"/>
      <c r="CM1054" s="167"/>
      <c r="CN1054" s="585">
        <f t="shared" ref="CN1054:CN1111" si="1744">CJ1054-CK1054-CL1054</f>
        <v>89224.38</v>
      </c>
      <c r="CO1054" s="219"/>
      <c r="CP1054" s="220">
        <f t="shared" ref="CP1054:CP1085" si="1745">O1054+V1054+AC1054+AJ1054+AQ1054+AX1054+BE1054+BL1054+BS1054+BZ1054+CG1054+CN1054</f>
        <v>89231.522308799991</v>
      </c>
      <c r="CQ1054" s="458"/>
      <c r="CR1054" s="56" t="s">
        <v>2464</v>
      </c>
      <c r="CS1054" s="228"/>
    </row>
    <row r="1055" spans="1:97" s="3" customFormat="1" ht="15" customHeight="1">
      <c r="A1055" s="41" t="s">
        <v>2465</v>
      </c>
      <c r="B1055" s="6" t="s">
        <v>2459</v>
      </c>
      <c r="C1055" s="6" t="s">
        <v>2460</v>
      </c>
      <c r="D1055" s="264" t="s">
        <v>2461</v>
      </c>
      <c r="E1055" s="43">
        <v>11</v>
      </c>
      <c r="F1055" s="43"/>
      <c r="G1055" s="49" t="s">
        <v>2462</v>
      </c>
      <c r="H1055" s="191" t="s">
        <v>2466</v>
      </c>
      <c r="I1055" s="593">
        <v>6600</v>
      </c>
      <c r="J1055" s="743">
        <v>3.2008799999999997E-2</v>
      </c>
      <c r="K1055" s="72">
        <f t="shared" si="1718"/>
        <v>211.25807999999998</v>
      </c>
      <c r="L1055" s="168">
        <f t="shared" si="1719"/>
        <v>42.251615999999999</v>
      </c>
      <c r="M1055" s="73"/>
      <c r="N1055" s="77">
        <v>169.01</v>
      </c>
      <c r="O1055" s="455">
        <v>0</v>
      </c>
      <c r="P1055" s="593">
        <v>6600</v>
      </c>
      <c r="Q1055" s="56">
        <v>3.7600000000000001E-2</v>
      </c>
      <c r="R1055" s="168">
        <f t="shared" si="1721"/>
        <v>248.16</v>
      </c>
      <c r="S1055" s="168">
        <f t="shared" si="1722"/>
        <v>49.632000000000005</v>
      </c>
      <c r="T1055" s="73"/>
      <c r="U1055" s="77">
        <v>198.53</v>
      </c>
      <c r="V1055" s="744">
        <v>0</v>
      </c>
      <c r="W1055" s="593">
        <v>6600</v>
      </c>
      <c r="X1055" s="78">
        <v>4.3999999999999997E-2</v>
      </c>
      <c r="Y1055" s="577">
        <f t="shared" si="1724"/>
        <v>290.39999999999998</v>
      </c>
      <c r="Z1055" s="251">
        <f t="shared" si="1725"/>
        <v>58.08</v>
      </c>
      <c r="AA1055" s="73"/>
      <c r="AB1055" s="103">
        <v>232.32</v>
      </c>
      <c r="AC1055" s="257">
        <v>0</v>
      </c>
      <c r="AD1055" s="255">
        <v>73000</v>
      </c>
      <c r="AE1055" s="747">
        <v>8.8000000000000005E-3</v>
      </c>
      <c r="AF1055" s="102">
        <f t="shared" si="1727"/>
        <v>642.40000000000009</v>
      </c>
      <c r="AG1055" s="102"/>
      <c r="AH1055" s="117"/>
      <c r="AI1055" s="103">
        <v>642.4</v>
      </c>
      <c r="AJ1055" s="257">
        <v>0</v>
      </c>
      <c r="AK1055" s="255">
        <v>73000</v>
      </c>
      <c r="AL1055" s="748">
        <v>9.5919999999999998E-3</v>
      </c>
      <c r="AM1055" s="251">
        <f t="shared" si="1729"/>
        <v>700.21600000000001</v>
      </c>
      <c r="AN1055" s="102"/>
      <c r="AO1055" s="117"/>
      <c r="AP1055" s="100">
        <v>700.22</v>
      </c>
      <c r="AQ1055" s="257">
        <v>0</v>
      </c>
      <c r="AR1055" s="255">
        <v>73000</v>
      </c>
      <c r="AS1055" s="99">
        <v>1.0551E-2</v>
      </c>
      <c r="AT1055" s="72">
        <f t="shared" si="1731"/>
        <v>770.22299999999996</v>
      </c>
      <c r="AU1055" s="6"/>
      <c r="AV1055" s="122"/>
      <c r="AW1055" s="167">
        <v>770.22</v>
      </c>
      <c r="AX1055" s="257">
        <v>0</v>
      </c>
      <c r="AY1055" s="255">
        <v>73000</v>
      </c>
      <c r="AZ1055" s="748">
        <v>1.1185E-2</v>
      </c>
      <c r="BA1055" s="141">
        <f t="shared" si="1733"/>
        <v>816.505</v>
      </c>
      <c r="BB1055" s="141"/>
      <c r="BC1055" s="142">
        <v>816.505</v>
      </c>
      <c r="BD1055" s="149"/>
      <c r="BE1055" s="206">
        <f t="shared" si="1734"/>
        <v>0</v>
      </c>
      <c r="BF1055" s="255">
        <v>73000</v>
      </c>
      <c r="BG1055" s="332">
        <v>1.2163999999999999E-2</v>
      </c>
      <c r="BH1055" s="166">
        <f t="shared" si="1735"/>
        <v>887.97199999999998</v>
      </c>
      <c r="BI1055" s="56"/>
      <c r="BJ1055" s="164">
        <v>887.97199999999998</v>
      </c>
      <c r="BK1055" s="165"/>
      <c r="BL1055" s="260">
        <f t="shared" si="1736"/>
        <v>0</v>
      </c>
      <c r="BM1055" s="255">
        <v>205000</v>
      </c>
      <c r="BN1055" s="56">
        <v>9.1999999999999998E-3</v>
      </c>
      <c r="BO1055" s="168">
        <f t="shared" si="1737"/>
        <v>1886</v>
      </c>
      <c r="BP1055" s="56"/>
      <c r="BQ1055" s="164">
        <v>1886</v>
      </c>
      <c r="BR1055" s="147"/>
      <c r="BS1055" s="260">
        <f t="shared" si="1738"/>
        <v>0</v>
      </c>
      <c r="BT1055" s="255">
        <v>205000</v>
      </c>
      <c r="BU1055" s="332">
        <v>9.7520000000000003E-3</v>
      </c>
      <c r="BV1055" s="166">
        <f t="shared" si="1739"/>
        <v>1999.16</v>
      </c>
      <c r="BW1055" s="56"/>
      <c r="BX1055" s="164">
        <v>1999.16</v>
      </c>
      <c r="BY1055" s="147"/>
      <c r="BZ1055" s="166">
        <f t="shared" si="1740"/>
        <v>0</v>
      </c>
      <c r="CA1055" s="255">
        <v>205000</v>
      </c>
      <c r="CB1055" s="332">
        <v>1.0435E-2</v>
      </c>
      <c r="CC1055" s="168">
        <f t="shared" si="1741"/>
        <v>2139.1750000000002</v>
      </c>
      <c r="CD1055" s="168"/>
      <c r="CE1055" s="164">
        <v>2139.1750000000002</v>
      </c>
      <c r="CF1055" s="165"/>
      <c r="CG1055" s="168">
        <f t="shared" si="1742"/>
        <v>0</v>
      </c>
      <c r="CH1055" s="587">
        <v>0</v>
      </c>
      <c r="CI1055" s="456">
        <v>1.3044500000000001E-2</v>
      </c>
      <c r="CJ1055" s="585">
        <f t="shared" si="1743"/>
        <v>0</v>
      </c>
      <c r="CK1055" s="585"/>
      <c r="CL1055" s="164"/>
      <c r="CM1055" s="167"/>
      <c r="CN1055" s="585">
        <f t="shared" si="1744"/>
        <v>0</v>
      </c>
      <c r="CO1055" s="219"/>
      <c r="CP1055" s="220">
        <f t="shared" si="1745"/>
        <v>0</v>
      </c>
      <c r="CQ1055" s="458"/>
      <c r="CR1055" s="56"/>
      <c r="CS1055" s="228"/>
    </row>
    <row r="1056" spans="1:97" s="3" customFormat="1">
      <c r="A1056" s="59" t="s">
        <v>2467</v>
      </c>
      <c r="B1056" s="6" t="s">
        <v>2459</v>
      </c>
      <c r="C1056" s="6" t="s">
        <v>2460</v>
      </c>
      <c r="D1056" s="264" t="s">
        <v>2461</v>
      </c>
      <c r="E1056" s="43">
        <v>12</v>
      </c>
      <c r="F1056" s="43"/>
      <c r="G1056" s="49" t="s">
        <v>2462</v>
      </c>
      <c r="H1056" s="58" t="s">
        <v>2468</v>
      </c>
      <c r="I1056" s="593">
        <v>1292100</v>
      </c>
      <c r="J1056" s="743">
        <v>3.2008799999999997E-2</v>
      </c>
      <c r="K1056" s="72">
        <f t="shared" si="1718"/>
        <v>41358.570479999995</v>
      </c>
      <c r="L1056" s="168">
        <f t="shared" si="1719"/>
        <v>8271.7140959999997</v>
      </c>
      <c r="M1056" s="73">
        <v>33086.86</v>
      </c>
      <c r="N1056" s="77">
        <v>33086.86</v>
      </c>
      <c r="O1056" s="72">
        <f t="shared" si="1720"/>
        <v>-3.6160000017844141E-3</v>
      </c>
      <c r="P1056" s="593">
        <v>1292100</v>
      </c>
      <c r="Q1056" s="56">
        <v>3.7600000000000001E-2</v>
      </c>
      <c r="R1056" s="168">
        <f t="shared" si="1721"/>
        <v>48582.96</v>
      </c>
      <c r="S1056" s="168">
        <f t="shared" si="1722"/>
        <v>9716.5920000000006</v>
      </c>
      <c r="T1056" s="73">
        <v>38866.370000000003</v>
      </c>
      <c r="U1056" s="77">
        <v>38866.370000000003</v>
      </c>
      <c r="V1056" s="574">
        <f t="shared" si="1723"/>
        <v>-2.0000000004074536E-3</v>
      </c>
      <c r="W1056" s="593">
        <v>1292100</v>
      </c>
      <c r="X1056" s="78">
        <v>4.3999999999999997E-2</v>
      </c>
      <c r="Y1056" s="577">
        <f t="shared" si="1724"/>
        <v>56852.399999999994</v>
      </c>
      <c r="Z1056" s="251">
        <f t="shared" si="1725"/>
        <v>11370.48</v>
      </c>
      <c r="AA1056" s="73">
        <v>45473.65</v>
      </c>
      <c r="AB1056" s="103">
        <v>45473.65</v>
      </c>
      <c r="AC1056" s="251">
        <f t="shared" si="1726"/>
        <v>8.2699999999967986</v>
      </c>
      <c r="AD1056" s="255">
        <v>37000</v>
      </c>
      <c r="AE1056" s="747">
        <v>8.8000000000000005E-3</v>
      </c>
      <c r="AF1056" s="102">
        <f t="shared" si="1727"/>
        <v>325.60000000000002</v>
      </c>
      <c r="AG1056" s="102"/>
      <c r="AH1056" s="117"/>
      <c r="AI1056" s="103"/>
      <c r="AJ1056" s="251">
        <f t="shared" si="1728"/>
        <v>325.60000000000002</v>
      </c>
      <c r="AK1056" s="255">
        <v>37000</v>
      </c>
      <c r="AL1056" s="748">
        <v>9.5919999999999998E-3</v>
      </c>
      <c r="AM1056" s="251">
        <f t="shared" si="1729"/>
        <v>354.904</v>
      </c>
      <c r="AN1056" s="102"/>
      <c r="AO1056" s="117"/>
      <c r="AP1056" s="100"/>
      <c r="AQ1056" s="251">
        <f t="shared" si="1730"/>
        <v>354.904</v>
      </c>
      <c r="AR1056" s="255">
        <v>37000</v>
      </c>
      <c r="AS1056" s="99">
        <v>1.0551E-2</v>
      </c>
      <c r="AT1056" s="72">
        <f t="shared" si="1731"/>
        <v>390.387</v>
      </c>
      <c r="AU1056" s="6"/>
      <c r="AV1056" s="749"/>
      <c r="AW1056" s="167"/>
      <c r="AX1056" s="251">
        <f t="shared" si="1732"/>
        <v>390.387</v>
      </c>
      <c r="AY1056" s="255">
        <v>37000</v>
      </c>
      <c r="AZ1056" s="748">
        <v>1.1185E-2</v>
      </c>
      <c r="BA1056" s="141">
        <f t="shared" si="1733"/>
        <v>413.84500000000003</v>
      </c>
      <c r="BB1056" s="141"/>
      <c r="BC1056" s="142">
        <v>413.84500000000003</v>
      </c>
      <c r="BD1056" s="149"/>
      <c r="BE1056" s="206">
        <f t="shared" si="1734"/>
        <v>0</v>
      </c>
      <c r="BF1056" s="255">
        <v>37000</v>
      </c>
      <c r="BG1056" s="332">
        <v>1.2163999999999999E-2</v>
      </c>
      <c r="BH1056" s="166">
        <f t="shared" si="1735"/>
        <v>450.06799999999998</v>
      </c>
      <c r="BI1056" s="56"/>
      <c r="BJ1056" s="164">
        <v>450.06799999999998</v>
      </c>
      <c r="BK1056" s="165"/>
      <c r="BL1056" s="260">
        <f t="shared" si="1736"/>
        <v>0</v>
      </c>
      <c r="BM1056" s="255">
        <v>140000</v>
      </c>
      <c r="BN1056" s="56">
        <v>9.1999999999999998E-3</v>
      </c>
      <c r="BO1056" s="168">
        <f t="shared" si="1737"/>
        <v>1288</v>
      </c>
      <c r="BP1056" s="56"/>
      <c r="BQ1056" s="164">
        <v>1288</v>
      </c>
      <c r="BR1056" s="147"/>
      <c r="BS1056" s="260">
        <f t="shared" si="1738"/>
        <v>0</v>
      </c>
      <c r="BT1056" s="255">
        <v>140000</v>
      </c>
      <c r="BU1056" s="332">
        <v>9.7520000000000003E-3</v>
      </c>
      <c r="BV1056" s="166">
        <f t="shared" si="1739"/>
        <v>1365.28</v>
      </c>
      <c r="BW1056" s="56"/>
      <c r="BX1056" s="164">
        <v>1365.28</v>
      </c>
      <c r="BY1056" s="147"/>
      <c r="BZ1056" s="166">
        <f t="shared" si="1740"/>
        <v>0</v>
      </c>
      <c r="CA1056" s="255">
        <v>140000</v>
      </c>
      <c r="CB1056" s="332">
        <v>1.0435E-2</v>
      </c>
      <c r="CC1056" s="168">
        <f t="shared" si="1741"/>
        <v>1460.8999999999999</v>
      </c>
      <c r="CD1056" s="168"/>
      <c r="CE1056" s="164">
        <v>1460.9</v>
      </c>
      <c r="CF1056" s="165"/>
      <c r="CG1056" s="168">
        <f t="shared" si="1742"/>
        <v>0</v>
      </c>
      <c r="CH1056" s="587">
        <v>270000</v>
      </c>
      <c r="CI1056" s="456">
        <v>1.3044500000000001E-2</v>
      </c>
      <c r="CJ1056" s="585">
        <f t="shared" si="1743"/>
        <v>3522.0150000000003</v>
      </c>
      <c r="CK1056" s="585"/>
      <c r="CL1056" s="164"/>
      <c r="CM1056" s="167"/>
      <c r="CN1056" s="585">
        <f t="shared" si="1744"/>
        <v>3522.0150000000003</v>
      </c>
      <c r="CO1056" s="219"/>
      <c r="CP1056" s="220">
        <f t="shared" si="1745"/>
        <v>4601.1703839999955</v>
      </c>
      <c r="CQ1056" s="458"/>
      <c r="CR1056" s="56"/>
      <c r="CS1056" s="228"/>
    </row>
    <row r="1057" spans="1:97" s="3" customFormat="1" ht="15" customHeight="1">
      <c r="A1057" s="59" t="s">
        <v>2469</v>
      </c>
      <c r="B1057" s="6" t="s">
        <v>2459</v>
      </c>
      <c r="C1057" s="6" t="s">
        <v>2460</v>
      </c>
      <c r="D1057" s="264" t="s">
        <v>2461</v>
      </c>
      <c r="E1057" s="43">
        <v>13</v>
      </c>
      <c r="F1057" s="43"/>
      <c r="G1057" s="49" t="s">
        <v>45</v>
      </c>
      <c r="H1057" s="58" t="s">
        <v>2470</v>
      </c>
      <c r="I1057" s="593">
        <v>9900</v>
      </c>
      <c r="J1057" s="743">
        <v>3.2008799999999997E-2</v>
      </c>
      <c r="K1057" s="72">
        <f t="shared" si="1718"/>
        <v>316.88711999999998</v>
      </c>
      <c r="L1057" s="168">
        <f t="shared" si="1719"/>
        <v>63.377423999999998</v>
      </c>
      <c r="M1057" s="73">
        <v>253.51</v>
      </c>
      <c r="N1057" s="77">
        <v>253.51</v>
      </c>
      <c r="O1057" s="72">
        <f t="shared" si="1720"/>
        <v>-3.0399999999985994E-4</v>
      </c>
      <c r="P1057" s="593">
        <v>9900</v>
      </c>
      <c r="Q1057" s="56">
        <v>3.7600000000000001E-2</v>
      </c>
      <c r="R1057" s="168">
        <f t="shared" si="1721"/>
        <v>372.24</v>
      </c>
      <c r="S1057" s="168">
        <f t="shared" si="1722"/>
        <v>74.448000000000008</v>
      </c>
      <c r="T1057" s="73">
        <v>297.79000000000002</v>
      </c>
      <c r="U1057" s="77">
        <v>297.79000000000002</v>
      </c>
      <c r="V1057" s="574">
        <f t="shared" si="1723"/>
        <v>2.0000000000095497E-3</v>
      </c>
      <c r="W1057" s="593">
        <v>9900</v>
      </c>
      <c r="X1057" s="78">
        <v>4.3999999999999997E-2</v>
      </c>
      <c r="Y1057" s="577">
        <f t="shared" si="1724"/>
        <v>435.59999999999997</v>
      </c>
      <c r="Z1057" s="251">
        <f t="shared" si="1725"/>
        <v>87.12</v>
      </c>
      <c r="AA1057" s="73">
        <v>348.42</v>
      </c>
      <c r="AB1057" s="103">
        <v>348.42</v>
      </c>
      <c r="AC1057" s="251">
        <f t="shared" si="1726"/>
        <v>5.999999999994543E-2</v>
      </c>
      <c r="AD1057" s="139">
        <v>37000</v>
      </c>
      <c r="AE1057" s="747">
        <v>8.8000000000000005E-3</v>
      </c>
      <c r="AF1057" s="102">
        <f t="shared" si="1727"/>
        <v>325.60000000000002</v>
      </c>
      <c r="AG1057" s="102"/>
      <c r="AH1057" s="117">
        <v>325.60000000000002</v>
      </c>
      <c r="AI1057" s="103">
        <v>325.60000000000002</v>
      </c>
      <c r="AJ1057" s="251">
        <f t="shared" si="1728"/>
        <v>0</v>
      </c>
      <c r="AK1057" s="139">
        <v>37000</v>
      </c>
      <c r="AL1057" s="748">
        <v>9.5919999999999998E-3</v>
      </c>
      <c r="AM1057" s="251">
        <f t="shared" si="1729"/>
        <v>354.904</v>
      </c>
      <c r="AN1057" s="102"/>
      <c r="AO1057" s="117">
        <v>354.9</v>
      </c>
      <c r="AP1057" s="100">
        <v>354.9</v>
      </c>
      <c r="AQ1057" s="251">
        <f t="shared" si="1730"/>
        <v>4.0000000000190994E-3</v>
      </c>
      <c r="AR1057" s="139">
        <v>37000</v>
      </c>
      <c r="AS1057" s="99">
        <v>1.0551E-2</v>
      </c>
      <c r="AT1057" s="72">
        <f t="shared" si="1731"/>
        <v>390.387</v>
      </c>
      <c r="AU1057" s="6"/>
      <c r="AV1057" s="122">
        <v>390.39</v>
      </c>
      <c r="AW1057" s="167">
        <v>390.39</v>
      </c>
      <c r="AX1057" s="257">
        <f t="shared" si="1732"/>
        <v>-2.9999999999859028E-3</v>
      </c>
      <c r="AY1057" s="139">
        <v>37000</v>
      </c>
      <c r="AZ1057" s="748">
        <v>1.1185E-2</v>
      </c>
      <c r="BA1057" s="141">
        <f t="shared" si="1733"/>
        <v>413.84500000000003</v>
      </c>
      <c r="BB1057" s="141"/>
      <c r="BC1057" s="142">
        <v>413.84500000000003</v>
      </c>
      <c r="BD1057" s="149"/>
      <c r="BE1057" s="206">
        <f t="shared" si="1734"/>
        <v>0</v>
      </c>
      <c r="BF1057" s="139">
        <v>37000</v>
      </c>
      <c r="BG1057" s="332">
        <v>1.2163999999999999E-2</v>
      </c>
      <c r="BH1057" s="166">
        <f t="shared" si="1735"/>
        <v>450.06799999999998</v>
      </c>
      <c r="BI1057" s="56"/>
      <c r="BJ1057" s="164">
        <v>450.06799999999998</v>
      </c>
      <c r="BK1057" s="165">
        <v>450.07</v>
      </c>
      <c r="BL1057" s="260">
        <f t="shared" si="1736"/>
        <v>0</v>
      </c>
      <c r="BM1057" s="139">
        <v>140000</v>
      </c>
      <c r="BN1057" s="56">
        <v>1.2800000000000001E-2</v>
      </c>
      <c r="BO1057" s="168">
        <f t="shared" si="1737"/>
        <v>1792</v>
      </c>
      <c r="BP1057" s="56"/>
      <c r="BQ1057" s="164">
        <v>1792</v>
      </c>
      <c r="BR1057" s="147"/>
      <c r="BS1057" s="260">
        <f t="shared" si="1738"/>
        <v>0</v>
      </c>
      <c r="BT1057" s="139">
        <v>140000</v>
      </c>
      <c r="BU1057" s="332">
        <v>9.7520000000000003E-3</v>
      </c>
      <c r="BV1057" s="166">
        <f t="shared" si="1739"/>
        <v>1365.28</v>
      </c>
      <c r="BW1057" s="56"/>
      <c r="BX1057" s="164">
        <v>1365.28</v>
      </c>
      <c r="BY1057" s="147"/>
      <c r="BZ1057" s="166">
        <f t="shared" si="1740"/>
        <v>0</v>
      </c>
      <c r="CA1057" s="139">
        <v>140000</v>
      </c>
      <c r="CB1057" s="332">
        <v>1.0435E-2</v>
      </c>
      <c r="CC1057" s="168">
        <f t="shared" si="1741"/>
        <v>1460.8999999999999</v>
      </c>
      <c r="CD1057" s="168"/>
      <c r="CE1057" s="164">
        <v>1460.9</v>
      </c>
      <c r="CF1057" s="165">
        <v>1460.9</v>
      </c>
      <c r="CG1057" s="168">
        <f t="shared" si="1742"/>
        <v>0</v>
      </c>
      <c r="CH1057" s="587">
        <v>250000</v>
      </c>
      <c r="CI1057" s="456">
        <v>1.3044500000000001E-2</v>
      </c>
      <c r="CJ1057" s="585">
        <f t="shared" si="1743"/>
        <v>3261.125</v>
      </c>
      <c r="CK1057" s="585"/>
      <c r="CL1057" s="164"/>
      <c r="CM1057" s="167"/>
      <c r="CN1057" s="585">
        <f t="shared" si="1744"/>
        <v>3261.125</v>
      </c>
      <c r="CO1057" s="219"/>
      <c r="CP1057" s="220">
        <f t="shared" si="1745"/>
        <v>3261.187696</v>
      </c>
      <c r="CQ1057" s="458"/>
      <c r="CR1057" s="56"/>
      <c r="CS1057" s="228"/>
    </row>
    <row r="1058" spans="1:97" s="5" customFormat="1" ht="15" customHeight="1">
      <c r="A1058" s="41" t="s">
        <v>2471</v>
      </c>
      <c r="B1058" s="6" t="s">
        <v>2459</v>
      </c>
      <c r="C1058" s="6" t="s">
        <v>2460</v>
      </c>
      <c r="D1058" s="264" t="s">
        <v>2461</v>
      </c>
      <c r="E1058" s="43">
        <v>14</v>
      </c>
      <c r="F1058" s="43"/>
      <c r="G1058" s="49" t="s">
        <v>45</v>
      </c>
      <c r="H1058" s="191" t="s">
        <v>2472</v>
      </c>
      <c r="I1058" s="593">
        <v>14800</v>
      </c>
      <c r="J1058" s="743">
        <v>3.2008799999999997E-2</v>
      </c>
      <c r="K1058" s="72">
        <f t="shared" si="1718"/>
        <v>473.73023999999998</v>
      </c>
      <c r="L1058" s="168">
        <f t="shared" si="1719"/>
        <v>94.746048000000002</v>
      </c>
      <c r="M1058" s="73">
        <v>378.98</v>
      </c>
      <c r="N1058" s="506">
        <v>378.98</v>
      </c>
      <c r="O1058" s="72">
        <f t="shared" si="1720"/>
        <v>4.1919999999890933E-3</v>
      </c>
      <c r="P1058" s="593">
        <v>14800</v>
      </c>
      <c r="Q1058" s="56">
        <v>3.7600000000000001E-2</v>
      </c>
      <c r="R1058" s="168">
        <f t="shared" si="1721"/>
        <v>556.48</v>
      </c>
      <c r="S1058" s="168">
        <f t="shared" si="1722"/>
        <v>111.29600000000001</v>
      </c>
      <c r="T1058" s="73">
        <v>445.18</v>
      </c>
      <c r="U1058" s="506">
        <v>445.18</v>
      </c>
      <c r="V1058" s="574">
        <f t="shared" si="1723"/>
        <v>4.0000000000190994E-3</v>
      </c>
      <c r="W1058" s="593">
        <v>14800</v>
      </c>
      <c r="X1058" s="78">
        <v>4.3999999999999997E-2</v>
      </c>
      <c r="Y1058" s="577">
        <f t="shared" si="1724"/>
        <v>651.19999999999993</v>
      </c>
      <c r="Z1058" s="251">
        <f t="shared" si="1725"/>
        <v>130.23999999999998</v>
      </c>
      <c r="AA1058" s="73">
        <v>520.86</v>
      </c>
      <c r="AB1058" s="103">
        <v>520.86</v>
      </c>
      <c r="AC1058" s="251">
        <f t="shared" si="1726"/>
        <v>9.9999999999909051E-2</v>
      </c>
      <c r="AD1058" s="139">
        <v>73000</v>
      </c>
      <c r="AE1058" s="747">
        <v>8.8000000000000005E-3</v>
      </c>
      <c r="AF1058" s="102">
        <f t="shared" si="1727"/>
        <v>642.40000000000009</v>
      </c>
      <c r="AG1058" s="102"/>
      <c r="AH1058" s="117">
        <v>642.4</v>
      </c>
      <c r="AI1058" s="103">
        <v>642.4</v>
      </c>
      <c r="AJ1058" s="251">
        <f t="shared" si="1728"/>
        <v>0</v>
      </c>
      <c r="AK1058" s="139">
        <v>73000</v>
      </c>
      <c r="AL1058" s="748">
        <v>9.5919999999999998E-3</v>
      </c>
      <c r="AM1058" s="251">
        <f t="shared" si="1729"/>
        <v>700.21600000000001</v>
      </c>
      <c r="AN1058" s="102"/>
      <c r="AO1058" s="117">
        <v>700.21</v>
      </c>
      <c r="AP1058" s="100">
        <v>700.21</v>
      </c>
      <c r="AQ1058" s="251">
        <f t="shared" si="1730"/>
        <v>5.9999999999718057E-3</v>
      </c>
      <c r="AR1058" s="139">
        <v>73000</v>
      </c>
      <c r="AS1058" s="99">
        <v>1.0551E-2</v>
      </c>
      <c r="AT1058" s="72">
        <f t="shared" si="1731"/>
        <v>770.22299999999996</v>
      </c>
      <c r="AU1058" s="6"/>
      <c r="AV1058" s="122">
        <v>770.22</v>
      </c>
      <c r="AW1058" s="167">
        <v>770.22</v>
      </c>
      <c r="AX1058" s="257">
        <f t="shared" si="1732"/>
        <v>2.9999999999290594E-3</v>
      </c>
      <c r="AY1058" s="139">
        <v>73000</v>
      </c>
      <c r="AZ1058" s="748">
        <v>1.1185E-2</v>
      </c>
      <c r="BA1058" s="141">
        <f t="shared" si="1733"/>
        <v>816.505</v>
      </c>
      <c r="BB1058" s="141"/>
      <c r="BC1058" s="142">
        <v>816.505</v>
      </c>
      <c r="BD1058" s="149"/>
      <c r="BE1058" s="206">
        <f t="shared" si="1734"/>
        <v>0</v>
      </c>
      <c r="BF1058" s="139">
        <v>73000</v>
      </c>
      <c r="BG1058" s="332">
        <v>1.2163999999999999E-2</v>
      </c>
      <c r="BH1058" s="166">
        <f t="shared" si="1735"/>
        <v>887.97199999999998</v>
      </c>
      <c r="BI1058" s="61"/>
      <c r="BJ1058" s="142">
        <v>887.97199999999998</v>
      </c>
      <c r="BK1058" s="204">
        <v>887.97</v>
      </c>
      <c r="BL1058" s="260">
        <f t="shared" si="1736"/>
        <v>0</v>
      </c>
      <c r="BM1058" s="139">
        <v>205000</v>
      </c>
      <c r="BN1058" s="61">
        <v>1.2800000000000001E-2</v>
      </c>
      <c r="BO1058" s="168">
        <f t="shared" si="1737"/>
        <v>2624</v>
      </c>
      <c r="BP1058" s="61"/>
      <c r="BQ1058" s="142">
        <v>2624</v>
      </c>
      <c r="BR1058" s="463"/>
      <c r="BS1058" s="260">
        <f t="shared" si="1738"/>
        <v>0</v>
      </c>
      <c r="BT1058" s="139">
        <v>205000</v>
      </c>
      <c r="BU1058" s="332">
        <v>9.7520000000000003E-3</v>
      </c>
      <c r="BV1058" s="166">
        <f t="shared" si="1739"/>
        <v>1999.16</v>
      </c>
      <c r="BW1058" s="61"/>
      <c r="BX1058" s="142">
        <v>1999.16</v>
      </c>
      <c r="BY1058" s="463"/>
      <c r="BZ1058" s="166">
        <f t="shared" si="1740"/>
        <v>0</v>
      </c>
      <c r="CA1058" s="139">
        <v>205000</v>
      </c>
      <c r="CB1058" s="332">
        <v>1.0435E-2</v>
      </c>
      <c r="CC1058" s="168">
        <f t="shared" si="1741"/>
        <v>2139.1750000000002</v>
      </c>
      <c r="CD1058" s="141"/>
      <c r="CE1058" s="142">
        <v>2139.1750000000002</v>
      </c>
      <c r="CF1058" s="204">
        <v>2139.1799999999998</v>
      </c>
      <c r="CG1058" s="168">
        <f t="shared" si="1742"/>
        <v>0</v>
      </c>
      <c r="CH1058" s="587">
        <v>440000</v>
      </c>
      <c r="CI1058" s="456">
        <v>1.3044500000000001E-2</v>
      </c>
      <c r="CJ1058" s="585">
        <f t="shared" si="1743"/>
        <v>5739.58</v>
      </c>
      <c r="CK1058" s="585"/>
      <c r="CL1058" s="164"/>
      <c r="CM1058" s="167"/>
      <c r="CN1058" s="585">
        <f t="shared" si="1744"/>
        <v>5739.58</v>
      </c>
      <c r="CO1058" s="469"/>
      <c r="CP1058" s="220">
        <f t="shared" si="1745"/>
        <v>5739.6971919999996</v>
      </c>
      <c r="CQ1058" s="220"/>
      <c r="CR1058" s="61"/>
      <c r="CS1058" s="534"/>
    </row>
    <row r="1059" spans="1:97" s="5" customFormat="1" ht="15" customHeight="1">
      <c r="A1059" s="741" t="s">
        <v>2473</v>
      </c>
      <c r="B1059" s="6" t="s">
        <v>2474</v>
      </c>
      <c r="C1059" s="6" t="s">
        <v>2460</v>
      </c>
      <c r="D1059" s="264" t="s">
        <v>2461</v>
      </c>
      <c r="E1059" s="43">
        <v>17</v>
      </c>
      <c r="F1059" s="43"/>
      <c r="G1059" s="49" t="s">
        <v>2475</v>
      </c>
      <c r="H1059" s="191"/>
      <c r="I1059" s="593"/>
      <c r="J1059" s="743"/>
      <c r="K1059" s="72"/>
      <c r="L1059" s="168"/>
      <c r="M1059" s="73"/>
      <c r="N1059" s="506"/>
      <c r="O1059" s="72"/>
      <c r="P1059" s="593"/>
      <c r="Q1059" s="56"/>
      <c r="R1059" s="168"/>
      <c r="S1059" s="168"/>
      <c r="T1059" s="73"/>
      <c r="U1059" s="506"/>
      <c r="V1059" s="574"/>
      <c r="W1059" s="593"/>
      <c r="X1059" s="78"/>
      <c r="Y1059" s="577"/>
      <c r="Z1059" s="251"/>
      <c r="AA1059" s="73"/>
      <c r="AB1059" s="103"/>
      <c r="AC1059" s="251"/>
      <c r="AD1059" s="139"/>
      <c r="AE1059" s="747"/>
      <c r="AF1059" s="102"/>
      <c r="AG1059" s="102"/>
      <c r="AH1059" s="117"/>
      <c r="AI1059" s="103"/>
      <c r="AJ1059" s="251"/>
      <c r="AK1059" s="139"/>
      <c r="AL1059" s="748"/>
      <c r="AM1059" s="251"/>
      <c r="AN1059" s="102"/>
      <c r="AO1059" s="117"/>
      <c r="AP1059" s="100"/>
      <c r="AQ1059" s="251"/>
      <c r="AR1059" s="139"/>
      <c r="AS1059" s="99"/>
      <c r="AT1059" s="72"/>
      <c r="AU1059" s="6"/>
      <c r="AV1059" s="122"/>
      <c r="AW1059" s="167"/>
      <c r="AX1059" s="257"/>
      <c r="AY1059" s="139"/>
      <c r="AZ1059" s="748"/>
      <c r="BA1059" s="141"/>
      <c r="BB1059" s="141"/>
      <c r="BC1059" s="142"/>
      <c r="BD1059" s="149"/>
      <c r="BE1059" s="206"/>
      <c r="BF1059" s="139"/>
      <c r="BG1059" s="332"/>
      <c r="BH1059" s="166"/>
      <c r="BI1059" s="61"/>
      <c r="BJ1059" s="142"/>
      <c r="BK1059" s="204"/>
      <c r="BL1059" s="260"/>
      <c r="BM1059" s="139"/>
      <c r="BN1059" s="61"/>
      <c r="BO1059" s="168"/>
      <c r="BP1059" s="61"/>
      <c r="BQ1059" s="142"/>
      <c r="BR1059" s="463"/>
      <c r="BS1059" s="260"/>
      <c r="BT1059" s="139"/>
      <c r="BU1059" s="332"/>
      <c r="BV1059" s="166"/>
      <c r="BW1059" s="61"/>
      <c r="BX1059" s="142"/>
      <c r="BY1059" s="463"/>
      <c r="BZ1059" s="166"/>
      <c r="CA1059" s="139"/>
      <c r="CB1059" s="332"/>
      <c r="CC1059" s="168"/>
      <c r="CD1059" s="141"/>
      <c r="CE1059" s="142"/>
      <c r="CF1059" s="204"/>
      <c r="CG1059" s="168"/>
      <c r="CH1059" s="587"/>
      <c r="CI1059" s="168"/>
      <c r="CJ1059" s="585">
        <f t="shared" si="1743"/>
        <v>0</v>
      </c>
      <c r="CK1059" s="585"/>
      <c r="CL1059" s="164"/>
      <c r="CM1059" s="167"/>
      <c r="CN1059" s="585">
        <f t="shared" si="1744"/>
        <v>0</v>
      </c>
      <c r="CO1059" s="469"/>
      <c r="CP1059" s="220">
        <f t="shared" si="1745"/>
        <v>0</v>
      </c>
      <c r="CQ1059" s="220"/>
      <c r="CR1059" s="61" t="s">
        <v>2476</v>
      </c>
      <c r="CS1059" s="227" t="s">
        <v>42</v>
      </c>
    </row>
    <row r="1060" spans="1:97" s="3" customFormat="1" ht="15" customHeight="1">
      <c r="A1060" s="59" t="s">
        <v>2477</v>
      </c>
      <c r="B1060" s="6" t="s">
        <v>2459</v>
      </c>
      <c r="C1060" s="6" t="s">
        <v>2460</v>
      </c>
      <c r="D1060" s="264" t="s">
        <v>2461</v>
      </c>
      <c r="E1060" s="43">
        <v>35</v>
      </c>
      <c r="F1060" s="43"/>
      <c r="G1060" s="49" t="s">
        <v>2462</v>
      </c>
      <c r="H1060" s="58" t="s">
        <v>2478</v>
      </c>
      <c r="I1060" s="593">
        <v>18000</v>
      </c>
      <c r="J1060" s="743">
        <v>3.2008799999999997E-2</v>
      </c>
      <c r="K1060" s="72">
        <f t="shared" ref="K1060:K1095" si="1746">I1060*J1060</f>
        <v>576.15839999999992</v>
      </c>
      <c r="L1060" s="168">
        <f t="shared" ref="L1060:L1095" si="1747">K1060*20%</f>
        <v>115.23167999999998</v>
      </c>
      <c r="M1060" s="73">
        <v>460.92</v>
      </c>
      <c r="N1060" s="77">
        <v>460.93</v>
      </c>
      <c r="O1060" s="72">
        <f t="shared" ref="O1060:O1095" si="1748">K1060-L1060-M1060</f>
        <v>6.7199999999161264E-3</v>
      </c>
      <c r="P1060" s="593">
        <v>18000</v>
      </c>
      <c r="Q1060" s="56">
        <v>3.7600000000000001E-2</v>
      </c>
      <c r="R1060" s="168">
        <f t="shared" ref="R1060:R1095" si="1749">P1060*Q1060</f>
        <v>676.80000000000007</v>
      </c>
      <c r="S1060" s="168">
        <f t="shared" ref="S1060:S1095" si="1750">R1060*20%</f>
        <v>135.36000000000001</v>
      </c>
      <c r="T1060" s="73">
        <v>541.44000000000005</v>
      </c>
      <c r="U1060" s="77">
        <v>541.44000000000005</v>
      </c>
      <c r="V1060" s="574">
        <f t="shared" ref="V1060:V1095" si="1751">R1060-S1060-T1060</f>
        <v>0</v>
      </c>
      <c r="W1060" s="593">
        <v>18000</v>
      </c>
      <c r="X1060" s="78">
        <v>4.3999999999999997E-2</v>
      </c>
      <c r="Y1060" s="577">
        <f t="shared" ref="Y1060:Y1095" si="1752">W1060*X1060</f>
        <v>792</v>
      </c>
      <c r="Z1060" s="251">
        <f t="shared" ref="Z1060:Z1095" si="1753">Y1060*20%</f>
        <v>158.4</v>
      </c>
      <c r="AA1060" s="73">
        <v>633.48</v>
      </c>
      <c r="AB1060" s="103">
        <v>633.48</v>
      </c>
      <c r="AC1060" s="251">
        <f t="shared" ref="AC1060:AC1095" si="1754">Y1060-Z1060-AA1060</f>
        <v>0.12000000000000455</v>
      </c>
      <c r="AD1060" s="139">
        <v>107000</v>
      </c>
      <c r="AE1060" s="747">
        <v>8.8000000000000005E-3</v>
      </c>
      <c r="AF1060" s="102">
        <f t="shared" ref="AF1060:AF1095" si="1755">AD1060*AE1060</f>
        <v>941.6</v>
      </c>
      <c r="AG1060" s="102"/>
      <c r="AH1060" s="117">
        <v>941.6</v>
      </c>
      <c r="AI1060" s="103">
        <v>941.6</v>
      </c>
      <c r="AJ1060" s="251">
        <f t="shared" ref="AJ1060:AJ1095" si="1756">AF1060-AG1060-AH1060</f>
        <v>0</v>
      </c>
      <c r="AK1060" s="139">
        <v>107000</v>
      </c>
      <c r="AL1060" s="748">
        <v>9.5919999999999998E-3</v>
      </c>
      <c r="AM1060" s="251">
        <f t="shared" ref="AM1060:AM1095" si="1757">AK1060*AL1060</f>
        <v>1026.3440000000001</v>
      </c>
      <c r="AN1060" s="102"/>
      <c r="AO1060" s="117">
        <v>1026.3399999999999</v>
      </c>
      <c r="AP1060" s="100">
        <v>1026.3399999999999</v>
      </c>
      <c r="AQ1060" s="251">
        <f t="shared" ref="AQ1060:AQ1095" si="1758">AM1060-AN1060-AO1060</f>
        <v>4.0000000001327862E-3</v>
      </c>
      <c r="AR1060" s="139">
        <v>107000</v>
      </c>
      <c r="AS1060" s="99">
        <v>1.0551E-2</v>
      </c>
      <c r="AT1060" s="72">
        <f t="shared" ref="AT1060:AT1095" si="1759">AR1060*AS1060</f>
        <v>1128.9569999999999</v>
      </c>
      <c r="AU1060" s="6"/>
      <c r="AV1060" s="122">
        <v>1128.96</v>
      </c>
      <c r="AW1060" s="167">
        <v>1128.96</v>
      </c>
      <c r="AX1060" s="257">
        <f t="shared" ref="AX1060:AX1095" si="1760">AT1060-AU1060-AV1060</f>
        <v>-3.0000000001564331E-3</v>
      </c>
      <c r="AY1060" s="139">
        <v>107000</v>
      </c>
      <c r="AZ1060" s="748">
        <v>1.1185E-2</v>
      </c>
      <c r="BA1060" s="141">
        <f t="shared" ref="BA1060:BA1095" si="1761">AY1060*AZ1060</f>
        <v>1196.7950000000001</v>
      </c>
      <c r="BB1060" s="141"/>
      <c r="BC1060" s="142">
        <v>1196.7950000000001</v>
      </c>
      <c r="BD1060" s="149"/>
      <c r="BE1060" s="206">
        <f t="shared" ref="BE1060:BE1095" si="1762">BA1060-BB1060-BC1060</f>
        <v>0</v>
      </c>
      <c r="BF1060" s="139">
        <v>107000</v>
      </c>
      <c r="BG1060" s="332">
        <v>1.2163999999999999E-2</v>
      </c>
      <c r="BH1060" s="166">
        <f t="shared" ref="BH1060:BH1095" si="1763">BF1060*BG1060</f>
        <v>1301.548</v>
      </c>
      <c r="BI1060" s="56"/>
      <c r="BJ1060" s="164">
        <v>1301.548</v>
      </c>
      <c r="BK1060" s="165">
        <v>1301.55</v>
      </c>
      <c r="BL1060" s="260">
        <f t="shared" ref="BL1060:BL1095" si="1764">BH1060-BI1060-BJ1060</f>
        <v>0</v>
      </c>
      <c r="BM1060" s="139">
        <v>205000</v>
      </c>
      <c r="BN1060" s="56">
        <v>9.1999999999999998E-3</v>
      </c>
      <c r="BO1060" s="168">
        <f t="shared" ref="BO1060:BO1095" si="1765">BM1060*BN1060</f>
        <v>1886</v>
      </c>
      <c r="BP1060" s="56"/>
      <c r="BQ1060" s="164">
        <v>1886</v>
      </c>
      <c r="BR1060" s="147"/>
      <c r="BS1060" s="260">
        <f t="shared" ref="BS1060:BS1095" si="1766">BO1060-BP1060-BQ1060</f>
        <v>0</v>
      </c>
      <c r="BT1060" s="139">
        <v>205000</v>
      </c>
      <c r="BU1060" s="332">
        <v>9.7520000000000003E-3</v>
      </c>
      <c r="BV1060" s="166">
        <f t="shared" ref="BV1060:BV1095" si="1767">BT1060*BU1060</f>
        <v>1999.16</v>
      </c>
      <c r="BW1060" s="56"/>
      <c r="BX1060" s="164">
        <v>1999.16</v>
      </c>
      <c r="BY1060" s="147"/>
      <c r="BZ1060" s="166">
        <f t="shared" ref="BZ1060:BZ1095" si="1768">BV1060-BW1060-BX1060</f>
        <v>0</v>
      </c>
      <c r="CA1060" s="139">
        <v>205000</v>
      </c>
      <c r="CB1060" s="332">
        <v>1.0435E-2</v>
      </c>
      <c r="CC1060" s="168">
        <f t="shared" ref="CC1060:CC1095" si="1769">CA1060*CB1060</f>
        <v>2139.1750000000002</v>
      </c>
      <c r="CD1060" s="168"/>
      <c r="CE1060" s="164">
        <v>2139.1750000000002</v>
      </c>
      <c r="CF1060" s="165">
        <v>2139.1799999999998</v>
      </c>
      <c r="CG1060" s="168">
        <f t="shared" ref="CG1060:CG1095" si="1770">CC1060-CD1060-CE1060</f>
        <v>0</v>
      </c>
      <c r="CH1060" s="587">
        <v>580000</v>
      </c>
      <c r="CI1060" s="456">
        <v>1.3044500000000001E-2</v>
      </c>
      <c r="CJ1060" s="585">
        <f t="shared" si="1743"/>
        <v>7565.81</v>
      </c>
      <c r="CK1060" s="585"/>
      <c r="CL1060" s="164"/>
      <c r="CM1060" s="167"/>
      <c r="CN1060" s="585">
        <f t="shared" si="1744"/>
        <v>7565.81</v>
      </c>
      <c r="CO1060" s="219"/>
      <c r="CP1060" s="220">
        <f t="shared" si="1745"/>
        <v>7565.9377199999999</v>
      </c>
      <c r="CQ1060" s="458"/>
      <c r="CR1060" s="56"/>
      <c r="CS1060" s="228"/>
    </row>
    <row r="1061" spans="1:97" s="3" customFormat="1" ht="15" customHeight="1">
      <c r="A1061" s="59" t="s">
        <v>2479</v>
      </c>
      <c r="B1061" s="6" t="s">
        <v>2459</v>
      </c>
      <c r="C1061" s="6" t="s">
        <v>2460</v>
      </c>
      <c r="D1061" s="264" t="s">
        <v>2461</v>
      </c>
      <c r="E1061" s="43">
        <v>36</v>
      </c>
      <c r="F1061" s="43"/>
      <c r="G1061" s="49" t="s">
        <v>2462</v>
      </c>
      <c r="H1061" s="58" t="s">
        <v>2480</v>
      </c>
      <c r="I1061" s="593">
        <v>18000</v>
      </c>
      <c r="J1061" s="743">
        <v>3.2008799999999997E-2</v>
      </c>
      <c r="K1061" s="72">
        <f t="shared" si="1746"/>
        <v>576.15839999999992</v>
      </c>
      <c r="L1061" s="168">
        <f t="shared" si="1747"/>
        <v>115.23167999999998</v>
      </c>
      <c r="M1061" s="73">
        <v>460.92</v>
      </c>
      <c r="N1061" s="77"/>
      <c r="O1061" s="72">
        <f t="shared" si="1748"/>
        <v>6.7199999999161264E-3</v>
      </c>
      <c r="P1061" s="593">
        <v>18000</v>
      </c>
      <c r="Q1061" s="56">
        <v>3.7600000000000001E-2</v>
      </c>
      <c r="R1061" s="168">
        <f t="shared" si="1749"/>
        <v>676.80000000000007</v>
      </c>
      <c r="S1061" s="168">
        <f t="shared" si="1750"/>
        <v>135.36000000000001</v>
      </c>
      <c r="T1061" s="73">
        <v>541.44000000000005</v>
      </c>
      <c r="U1061" s="77">
        <v>541.44000000000005</v>
      </c>
      <c r="V1061" s="574">
        <f t="shared" si="1751"/>
        <v>0</v>
      </c>
      <c r="W1061" s="593">
        <v>18000</v>
      </c>
      <c r="X1061" s="78">
        <v>4.3999999999999997E-2</v>
      </c>
      <c r="Y1061" s="577">
        <f t="shared" si="1752"/>
        <v>792</v>
      </c>
      <c r="Z1061" s="251">
        <f t="shared" si="1753"/>
        <v>158.4</v>
      </c>
      <c r="AA1061" s="73">
        <v>633.48</v>
      </c>
      <c r="AB1061" s="103">
        <v>633.48</v>
      </c>
      <c r="AC1061" s="251">
        <f t="shared" si="1754"/>
        <v>0.12000000000000455</v>
      </c>
      <c r="AD1061" s="139">
        <v>107000</v>
      </c>
      <c r="AE1061" s="747">
        <v>8.8000000000000005E-3</v>
      </c>
      <c r="AF1061" s="102">
        <f t="shared" si="1755"/>
        <v>941.6</v>
      </c>
      <c r="AG1061" s="102"/>
      <c r="AH1061" s="117">
        <v>941.6</v>
      </c>
      <c r="AI1061" s="103">
        <v>941.6</v>
      </c>
      <c r="AJ1061" s="251">
        <f t="shared" si="1756"/>
        <v>0</v>
      </c>
      <c r="AK1061" s="139">
        <v>107000</v>
      </c>
      <c r="AL1061" s="748">
        <v>9.5919999999999998E-3</v>
      </c>
      <c r="AM1061" s="251">
        <f t="shared" si="1757"/>
        <v>1026.3440000000001</v>
      </c>
      <c r="AN1061" s="102"/>
      <c r="AO1061" s="117">
        <v>1026.3399999999999</v>
      </c>
      <c r="AP1061" s="100">
        <v>1026.3399999999999</v>
      </c>
      <c r="AQ1061" s="251">
        <f t="shared" si="1758"/>
        <v>4.0000000001327862E-3</v>
      </c>
      <c r="AR1061" s="139">
        <v>107000</v>
      </c>
      <c r="AS1061" s="99">
        <v>1.0551E-2</v>
      </c>
      <c r="AT1061" s="72">
        <f t="shared" si="1759"/>
        <v>1128.9569999999999</v>
      </c>
      <c r="AU1061" s="6"/>
      <c r="AV1061" s="122">
        <v>1128.96</v>
      </c>
      <c r="AW1061" s="167">
        <v>1128.96</v>
      </c>
      <c r="AX1061" s="257">
        <f t="shared" si="1760"/>
        <v>-3.0000000001564331E-3</v>
      </c>
      <c r="AY1061" s="139">
        <v>107000</v>
      </c>
      <c r="AZ1061" s="748">
        <v>1.1185E-2</v>
      </c>
      <c r="BA1061" s="141">
        <f t="shared" si="1761"/>
        <v>1196.7950000000001</v>
      </c>
      <c r="BB1061" s="141"/>
      <c r="BC1061" s="142">
        <v>1196.7950000000001</v>
      </c>
      <c r="BD1061" s="149"/>
      <c r="BE1061" s="206">
        <f t="shared" si="1762"/>
        <v>0</v>
      </c>
      <c r="BF1061" s="139">
        <v>107000</v>
      </c>
      <c r="BG1061" s="332">
        <v>1.2163999999999999E-2</v>
      </c>
      <c r="BH1061" s="166">
        <f t="shared" si="1763"/>
        <v>1301.548</v>
      </c>
      <c r="BI1061" s="56"/>
      <c r="BJ1061" s="164">
        <v>1301.548</v>
      </c>
      <c r="BK1061" s="165">
        <v>1301.55</v>
      </c>
      <c r="BL1061" s="260">
        <f t="shared" si="1764"/>
        <v>0</v>
      </c>
      <c r="BM1061" s="139">
        <v>205000</v>
      </c>
      <c r="BN1061" s="56">
        <v>9.1999999999999998E-3</v>
      </c>
      <c r="BO1061" s="168">
        <f t="shared" si="1765"/>
        <v>1886</v>
      </c>
      <c r="BP1061" s="56"/>
      <c r="BQ1061" s="164">
        <v>1886</v>
      </c>
      <c r="BR1061" s="147"/>
      <c r="BS1061" s="260">
        <f t="shared" si="1766"/>
        <v>0</v>
      </c>
      <c r="BT1061" s="139">
        <v>205000</v>
      </c>
      <c r="BU1061" s="332">
        <v>9.7520000000000003E-3</v>
      </c>
      <c r="BV1061" s="166">
        <f t="shared" si="1767"/>
        <v>1999.16</v>
      </c>
      <c r="BW1061" s="56"/>
      <c r="BX1061" s="164">
        <v>1999.16</v>
      </c>
      <c r="BY1061" s="147"/>
      <c r="BZ1061" s="166">
        <f t="shared" si="1768"/>
        <v>0</v>
      </c>
      <c r="CA1061" s="139">
        <v>205000</v>
      </c>
      <c r="CB1061" s="332">
        <v>1.0435E-2</v>
      </c>
      <c r="CC1061" s="168">
        <f t="shared" si="1769"/>
        <v>2139.1750000000002</v>
      </c>
      <c r="CD1061" s="168"/>
      <c r="CE1061" s="164">
        <v>2139.1750000000002</v>
      </c>
      <c r="CF1061" s="165">
        <v>2139.1799999999998</v>
      </c>
      <c r="CG1061" s="168">
        <f t="shared" si="1770"/>
        <v>0</v>
      </c>
      <c r="CH1061" s="587">
        <v>580000</v>
      </c>
      <c r="CI1061" s="456">
        <v>1.3044500000000001E-2</v>
      </c>
      <c r="CJ1061" s="585">
        <f t="shared" si="1743"/>
        <v>7565.81</v>
      </c>
      <c r="CK1061" s="585"/>
      <c r="CL1061" s="164"/>
      <c r="CM1061" s="167"/>
      <c r="CN1061" s="585">
        <f t="shared" si="1744"/>
        <v>7565.81</v>
      </c>
      <c r="CO1061" s="219"/>
      <c r="CP1061" s="220">
        <f t="shared" si="1745"/>
        <v>7565.9377199999999</v>
      </c>
      <c r="CQ1061" s="458"/>
      <c r="CR1061" s="56"/>
      <c r="CS1061" s="228"/>
    </row>
    <row r="1062" spans="1:97" s="3" customFormat="1" ht="15" customHeight="1">
      <c r="A1062" s="41" t="s">
        <v>2481</v>
      </c>
      <c r="B1062" s="6" t="s">
        <v>2459</v>
      </c>
      <c r="C1062" s="6" t="s">
        <v>2460</v>
      </c>
      <c r="D1062" s="264" t="s">
        <v>2461</v>
      </c>
      <c r="E1062" s="43">
        <v>37</v>
      </c>
      <c r="F1062" s="43"/>
      <c r="G1062" s="49" t="s">
        <v>2462</v>
      </c>
      <c r="H1062" s="191" t="s">
        <v>2482</v>
      </c>
      <c r="I1062" s="593">
        <v>2800</v>
      </c>
      <c r="J1062" s="743">
        <v>3.2008799999999997E-2</v>
      </c>
      <c r="K1062" s="72">
        <f t="shared" si="1746"/>
        <v>89.624639999999985</v>
      </c>
      <c r="L1062" s="168">
        <f t="shared" si="1747"/>
        <v>17.924927999999998</v>
      </c>
      <c r="M1062" s="73"/>
      <c r="N1062" s="77"/>
      <c r="O1062" s="72">
        <f t="shared" si="1748"/>
        <v>71.699711999999991</v>
      </c>
      <c r="P1062" s="593">
        <v>2650</v>
      </c>
      <c r="Q1062" s="56">
        <v>3.7600000000000001E-2</v>
      </c>
      <c r="R1062" s="168">
        <f t="shared" si="1749"/>
        <v>99.64</v>
      </c>
      <c r="S1062" s="168">
        <f t="shared" si="1750"/>
        <v>19.928000000000001</v>
      </c>
      <c r="T1062" s="73"/>
      <c r="U1062" s="77"/>
      <c r="V1062" s="574">
        <f t="shared" si="1751"/>
        <v>79.712000000000003</v>
      </c>
      <c r="W1062" s="593">
        <v>2800</v>
      </c>
      <c r="X1062" s="78">
        <v>4.3999999999999997E-2</v>
      </c>
      <c r="Y1062" s="577">
        <f t="shared" si="1752"/>
        <v>123.19999999999999</v>
      </c>
      <c r="Z1062" s="251">
        <f t="shared" si="1753"/>
        <v>24.64</v>
      </c>
      <c r="AA1062" s="73"/>
      <c r="AB1062" s="103"/>
      <c r="AC1062" s="251">
        <f t="shared" si="1754"/>
        <v>98.559999999999988</v>
      </c>
      <c r="AD1062" s="255">
        <v>107000</v>
      </c>
      <c r="AE1062" s="747">
        <v>8.8000000000000005E-3</v>
      </c>
      <c r="AF1062" s="102">
        <f t="shared" si="1755"/>
        <v>941.6</v>
      </c>
      <c r="AG1062" s="102"/>
      <c r="AH1062" s="117"/>
      <c r="AI1062" s="103"/>
      <c r="AJ1062" s="251">
        <f t="shared" si="1756"/>
        <v>941.6</v>
      </c>
      <c r="AK1062" s="255">
        <v>107000</v>
      </c>
      <c r="AL1062" s="748">
        <v>9.5919999999999998E-3</v>
      </c>
      <c r="AM1062" s="251">
        <f t="shared" si="1757"/>
        <v>1026.3440000000001</v>
      </c>
      <c r="AN1062" s="102"/>
      <c r="AO1062" s="117"/>
      <c r="AP1062" s="100"/>
      <c r="AQ1062" s="251">
        <f t="shared" si="1758"/>
        <v>1026.3440000000001</v>
      </c>
      <c r="AR1062" s="255">
        <v>107000</v>
      </c>
      <c r="AS1062" s="99">
        <v>1.0551E-2</v>
      </c>
      <c r="AT1062" s="72">
        <f t="shared" si="1759"/>
        <v>1128.9569999999999</v>
      </c>
      <c r="AU1062" s="6"/>
      <c r="AV1062" s="122"/>
      <c r="AW1062" s="167"/>
      <c r="AX1062" s="251">
        <f t="shared" si="1760"/>
        <v>1128.9569999999999</v>
      </c>
      <c r="AY1062" s="255">
        <v>107000</v>
      </c>
      <c r="AZ1062" s="748">
        <v>1.1185E-2</v>
      </c>
      <c r="BA1062" s="141">
        <f t="shared" si="1761"/>
        <v>1196.7950000000001</v>
      </c>
      <c r="BB1062" s="141"/>
      <c r="BC1062" s="142">
        <v>1196.7950000000001</v>
      </c>
      <c r="BD1062" s="149"/>
      <c r="BE1062" s="206">
        <f t="shared" si="1762"/>
        <v>0</v>
      </c>
      <c r="BF1062" s="255">
        <v>107000</v>
      </c>
      <c r="BG1062" s="332">
        <v>1.2163999999999999E-2</v>
      </c>
      <c r="BH1062" s="166">
        <f t="shared" si="1763"/>
        <v>1301.548</v>
      </c>
      <c r="BI1062" s="56"/>
      <c r="BJ1062" s="164">
        <v>1301.548</v>
      </c>
      <c r="BK1062" s="165"/>
      <c r="BL1062" s="260">
        <f t="shared" si="1764"/>
        <v>0</v>
      </c>
      <c r="BM1062" s="255">
        <v>300000</v>
      </c>
      <c r="BN1062" s="56">
        <v>9.1999999999999998E-3</v>
      </c>
      <c r="BO1062" s="168">
        <f t="shared" si="1765"/>
        <v>2760</v>
      </c>
      <c r="BP1062" s="56"/>
      <c r="BQ1062" s="164">
        <v>2760</v>
      </c>
      <c r="BR1062" s="147"/>
      <c r="BS1062" s="260">
        <f t="shared" si="1766"/>
        <v>0</v>
      </c>
      <c r="BT1062" s="255">
        <v>300000</v>
      </c>
      <c r="BU1062" s="332">
        <v>9.7520000000000003E-3</v>
      </c>
      <c r="BV1062" s="166">
        <f t="shared" si="1767"/>
        <v>2925.6</v>
      </c>
      <c r="BW1062" s="56"/>
      <c r="BX1062" s="164">
        <v>2925.6</v>
      </c>
      <c r="BY1062" s="147"/>
      <c r="BZ1062" s="166">
        <f t="shared" si="1768"/>
        <v>0</v>
      </c>
      <c r="CA1062" s="255">
        <v>300000</v>
      </c>
      <c r="CB1062" s="332">
        <v>1.0435E-2</v>
      </c>
      <c r="CC1062" s="168">
        <f t="shared" si="1769"/>
        <v>3130.5</v>
      </c>
      <c r="CD1062" s="168"/>
      <c r="CE1062" s="164">
        <v>3130.5</v>
      </c>
      <c r="CF1062" s="165"/>
      <c r="CG1062" s="168">
        <f t="shared" si="1770"/>
        <v>0</v>
      </c>
      <c r="CH1062" s="587">
        <v>0</v>
      </c>
      <c r="CI1062" s="456">
        <v>1.3044500000000001E-2</v>
      </c>
      <c r="CJ1062" s="585">
        <f t="shared" si="1743"/>
        <v>0</v>
      </c>
      <c r="CK1062" s="585"/>
      <c r="CL1062" s="164"/>
      <c r="CM1062" s="167"/>
      <c r="CN1062" s="585">
        <f t="shared" si="1744"/>
        <v>0</v>
      </c>
      <c r="CO1062" s="219"/>
      <c r="CP1062" s="220">
        <f t="shared" si="1745"/>
        <v>3346.8727119999999</v>
      </c>
      <c r="CQ1062" s="458"/>
      <c r="CR1062" s="56"/>
      <c r="CS1062" s="228"/>
    </row>
    <row r="1063" spans="1:97" s="3" customFormat="1" ht="15" customHeight="1">
      <c r="A1063" s="51" t="s">
        <v>2483</v>
      </c>
      <c r="B1063" s="551" t="s">
        <v>2484</v>
      </c>
      <c r="C1063" s="6" t="s">
        <v>2460</v>
      </c>
      <c r="D1063" s="264" t="s">
        <v>2461</v>
      </c>
      <c r="E1063" s="43">
        <v>38</v>
      </c>
      <c r="F1063" s="56"/>
      <c r="G1063" s="49" t="s">
        <v>2462</v>
      </c>
      <c r="H1063" s="191" t="s">
        <v>2485</v>
      </c>
      <c r="I1063" s="593"/>
      <c r="J1063" s="743">
        <v>3.2008799999999997E-2</v>
      </c>
      <c r="K1063" s="72">
        <f t="shared" si="1746"/>
        <v>0</v>
      </c>
      <c r="L1063" s="168">
        <f t="shared" si="1747"/>
        <v>0</v>
      </c>
      <c r="M1063" s="73"/>
      <c r="N1063" s="77"/>
      <c r="O1063" s="72">
        <f t="shared" si="1748"/>
        <v>0</v>
      </c>
      <c r="P1063" s="593"/>
      <c r="Q1063" s="56">
        <v>3.7600000000000001E-2</v>
      </c>
      <c r="R1063" s="168">
        <f t="shared" si="1749"/>
        <v>0</v>
      </c>
      <c r="S1063" s="168">
        <f t="shared" si="1750"/>
        <v>0</v>
      </c>
      <c r="T1063" s="73"/>
      <c r="U1063" s="77"/>
      <c r="V1063" s="574">
        <f t="shared" si="1751"/>
        <v>0</v>
      </c>
      <c r="W1063" s="593"/>
      <c r="X1063" s="78">
        <v>4.3999999999999997E-2</v>
      </c>
      <c r="Y1063" s="577">
        <f t="shared" si="1752"/>
        <v>0</v>
      </c>
      <c r="Z1063" s="251">
        <f t="shared" si="1753"/>
        <v>0</v>
      </c>
      <c r="AA1063" s="73"/>
      <c r="AB1063" s="103"/>
      <c r="AC1063" s="251">
        <f t="shared" si="1754"/>
        <v>0</v>
      </c>
      <c r="AD1063" s="168">
        <v>0</v>
      </c>
      <c r="AE1063" s="747">
        <v>8.8000000000000005E-3</v>
      </c>
      <c r="AF1063" s="102">
        <f t="shared" si="1755"/>
        <v>0</v>
      </c>
      <c r="AG1063" s="102"/>
      <c r="AH1063" s="117"/>
      <c r="AI1063" s="103"/>
      <c r="AJ1063" s="251">
        <f t="shared" si="1756"/>
        <v>0</v>
      </c>
      <c r="AK1063" s="168">
        <v>0</v>
      </c>
      <c r="AL1063" s="748">
        <v>9.5919999999999998E-3</v>
      </c>
      <c r="AM1063" s="251">
        <f t="shared" si="1757"/>
        <v>0</v>
      </c>
      <c r="AN1063" s="102"/>
      <c r="AO1063" s="117"/>
      <c r="AP1063" s="100"/>
      <c r="AQ1063" s="251">
        <f t="shared" si="1758"/>
        <v>0</v>
      </c>
      <c r="AR1063" s="168">
        <v>0</v>
      </c>
      <c r="AS1063" s="99">
        <v>1.0551E-2</v>
      </c>
      <c r="AT1063" s="72">
        <f t="shared" si="1759"/>
        <v>0</v>
      </c>
      <c r="AU1063" s="6"/>
      <c r="AV1063" s="122"/>
      <c r="AW1063" s="167"/>
      <c r="AX1063" s="251">
        <f t="shared" si="1760"/>
        <v>0</v>
      </c>
      <c r="AY1063" s="168">
        <v>0</v>
      </c>
      <c r="AZ1063" s="748">
        <v>1.1185E-2</v>
      </c>
      <c r="BA1063" s="141">
        <f t="shared" si="1761"/>
        <v>0</v>
      </c>
      <c r="BB1063" s="141"/>
      <c r="BC1063" s="253"/>
      <c r="BD1063" s="149"/>
      <c r="BE1063" s="141">
        <f t="shared" si="1762"/>
        <v>0</v>
      </c>
      <c r="BF1063" s="168">
        <v>0</v>
      </c>
      <c r="BG1063" s="332">
        <v>1.2163999999999999E-2</v>
      </c>
      <c r="BH1063" s="166">
        <f t="shared" si="1763"/>
        <v>0</v>
      </c>
      <c r="BI1063" s="56"/>
      <c r="BJ1063" s="164"/>
      <c r="BK1063" s="165"/>
      <c r="BL1063" s="166">
        <f t="shared" si="1764"/>
        <v>0</v>
      </c>
      <c r="BM1063" s="255">
        <v>800000</v>
      </c>
      <c r="BN1063" s="56">
        <v>9.8499999999999994E-3</v>
      </c>
      <c r="BO1063" s="168">
        <f t="shared" si="1765"/>
        <v>7879.9999999999991</v>
      </c>
      <c r="BP1063" s="168">
        <v>5946.94</v>
      </c>
      <c r="BQ1063" s="164">
        <v>7880</v>
      </c>
      <c r="BR1063" s="147"/>
      <c r="BS1063" s="260">
        <f t="shared" si="1766"/>
        <v>-5946.9400000000005</v>
      </c>
      <c r="BT1063" s="255">
        <v>800000</v>
      </c>
      <c r="BU1063" s="332">
        <v>9.7520000000000003E-3</v>
      </c>
      <c r="BV1063" s="166">
        <f t="shared" si="1767"/>
        <v>7801.6</v>
      </c>
      <c r="BW1063" s="56"/>
      <c r="BX1063" s="164">
        <v>7801.6</v>
      </c>
      <c r="BY1063" s="147"/>
      <c r="BZ1063" s="166">
        <f t="shared" si="1768"/>
        <v>0</v>
      </c>
      <c r="CA1063" s="255">
        <v>800000</v>
      </c>
      <c r="CB1063" s="332">
        <v>1.0435E-2</v>
      </c>
      <c r="CC1063" s="168">
        <f t="shared" si="1769"/>
        <v>8348</v>
      </c>
      <c r="CD1063" s="168">
        <f>CC1063*25%</f>
        <v>2087</v>
      </c>
      <c r="CE1063" s="164">
        <v>6261</v>
      </c>
      <c r="CF1063" s="165"/>
      <c r="CG1063" s="168">
        <f t="shared" si="1770"/>
        <v>0</v>
      </c>
      <c r="CH1063" s="587">
        <v>0</v>
      </c>
      <c r="CI1063" s="456">
        <v>1.3044500000000001E-2</v>
      </c>
      <c r="CJ1063" s="585">
        <f t="shared" si="1743"/>
        <v>0</v>
      </c>
      <c r="CK1063" s="585"/>
      <c r="CL1063" s="164"/>
      <c r="CM1063" s="167"/>
      <c r="CN1063" s="585">
        <f t="shared" si="1744"/>
        <v>0</v>
      </c>
      <c r="CO1063" s="219"/>
      <c r="CP1063" s="220">
        <f t="shared" si="1745"/>
        <v>-5946.9400000000005</v>
      </c>
      <c r="CQ1063" s="458"/>
      <c r="CR1063" s="56"/>
      <c r="CS1063" s="228"/>
    </row>
    <row r="1064" spans="1:97" s="3" customFormat="1" ht="15" customHeight="1">
      <c r="A1064" s="41" t="s">
        <v>2486</v>
      </c>
      <c r="B1064" s="6" t="s">
        <v>2459</v>
      </c>
      <c r="C1064" s="6" t="s">
        <v>2487</v>
      </c>
      <c r="D1064" s="264" t="s">
        <v>2461</v>
      </c>
      <c r="E1064" s="43">
        <v>170</v>
      </c>
      <c r="F1064" s="56"/>
      <c r="G1064" s="56" t="s">
        <v>2462</v>
      </c>
      <c r="H1064" s="191" t="s">
        <v>2488</v>
      </c>
      <c r="I1064" s="593">
        <v>9770</v>
      </c>
      <c r="J1064" s="743">
        <v>3.2008799999999997E-2</v>
      </c>
      <c r="K1064" s="72">
        <f t="shared" si="1746"/>
        <v>312.72597599999995</v>
      </c>
      <c r="L1064" s="168">
        <f t="shared" si="1747"/>
        <v>62.545195199999995</v>
      </c>
      <c r="M1064" s="73">
        <v>250.18</v>
      </c>
      <c r="N1064" s="77"/>
      <c r="O1064" s="72">
        <f t="shared" si="1748"/>
        <v>7.8079999994429272E-4</v>
      </c>
      <c r="P1064" s="593">
        <v>9770</v>
      </c>
      <c r="Q1064" s="56">
        <v>9.4999999999999998E-3</v>
      </c>
      <c r="R1064" s="168">
        <f t="shared" si="1749"/>
        <v>92.814999999999998</v>
      </c>
      <c r="S1064" s="168">
        <f t="shared" si="1750"/>
        <v>18.562999999999999</v>
      </c>
      <c r="T1064" s="73"/>
      <c r="U1064" s="77"/>
      <c r="V1064" s="744">
        <f t="shared" si="1751"/>
        <v>74.251999999999995</v>
      </c>
      <c r="W1064" s="593">
        <v>9770</v>
      </c>
      <c r="X1064" s="745">
        <v>1.0999999999999999E-2</v>
      </c>
      <c r="Y1064" s="577">
        <f t="shared" si="1752"/>
        <v>107.47</v>
      </c>
      <c r="Z1064" s="251">
        <f t="shared" si="1753"/>
        <v>21.494</v>
      </c>
      <c r="AA1064" s="73"/>
      <c r="AB1064" s="103"/>
      <c r="AC1064" s="257">
        <f t="shared" si="1754"/>
        <v>85.975999999999999</v>
      </c>
      <c r="AD1064" s="152">
        <v>58000</v>
      </c>
      <c r="AE1064" s="747">
        <v>2.8400000000000001E-3</v>
      </c>
      <c r="AF1064" s="102">
        <f t="shared" si="1755"/>
        <v>164.72</v>
      </c>
      <c r="AG1064" s="102"/>
      <c r="AH1064" s="117"/>
      <c r="AI1064" s="103"/>
      <c r="AJ1064" s="251">
        <f t="shared" si="1756"/>
        <v>164.72</v>
      </c>
      <c r="AK1064" s="152">
        <v>58000</v>
      </c>
      <c r="AL1064" s="748">
        <v>2.5999999999999999E-3</v>
      </c>
      <c r="AM1064" s="251">
        <f t="shared" si="1757"/>
        <v>150.79999999999998</v>
      </c>
      <c r="AN1064" s="102"/>
      <c r="AO1064" s="117"/>
      <c r="AP1064" s="100"/>
      <c r="AQ1064" s="251">
        <f t="shared" si="1758"/>
        <v>150.79999999999998</v>
      </c>
      <c r="AR1064" s="152">
        <v>58000</v>
      </c>
      <c r="AS1064" s="99">
        <v>2.8600000000000001E-3</v>
      </c>
      <c r="AT1064" s="72">
        <f t="shared" si="1759"/>
        <v>165.88</v>
      </c>
      <c r="AU1064" s="6"/>
      <c r="AV1064" s="122">
        <v>165.88</v>
      </c>
      <c r="AW1064" s="167">
        <v>165.88</v>
      </c>
      <c r="AX1064" s="257">
        <f t="shared" si="1760"/>
        <v>0</v>
      </c>
      <c r="AY1064" s="152">
        <v>58000</v>
      </c>
      <c r="AZ1064" s="750">
        <v>3.3110000000000001E-3</v>
      </c>
      <c r="BA1064" s="141">
        <f t="shared" si="1761"/>
        <v>192.03800000000001</v>
      </c>
      <c r="BB1064" s="141"/>
      <c r="BC1064" s="142">
        <v>192.03800000000001</v>
      </c>
      <c r="BD1064" s="149"/>
      <c r="BE1064" s="206">
        <f t="shared" si="1762"/>
        <v>0</v>
      </c>
      <c r="BF1064" s="152">
        <v>58000</v>
      </c>
      <c r="BG1064" s="751">
        <v>3.601E-3</v>
      </c>
      <c r="BH1064" s="166">
        <f t="shared" si="1763"/>
        <v>208.858</v>
      </c>
      <c r="BI1064" s="56"/>
      <c r="BJ1064" s="164">
        <v>208.858</v>
      </c>
      <c r="BK1064" s="165">
        <v>208.86</v>
      </c>
      <c r="BL1064" s="260">
        <f t="shared" si="1764"/>
        <v>0</v>
      </c>
      <c r="BM1064" s="151">
        <v>139191</v>
      </c>
      <c r="BN1064" s="56">
        <v>2.9099999999999998E-3</v>
      </c>
      <c r="BO1064" s="168">
        <f t="shared" si="1765"/>
        <v>405.04580999999996</v>
      </c>
      <c r="BP1064" s="168">
        <f>BO1064*10%</f>
        <v>40.504581000000002</v>
      </c>
      <c r="BQ1064" s="164">
        <v>405.04581000000002</v>
      </c>
      <c r="BR1064" s="147"/>
      <c r="BS1064" s="260">
        <f t="shared" si="1766"/>
        <v>-40.504581000000087</v>
      </c>
      <c r="BT1064" s="151">
        <v>139191</v>
      </c>
      <c r="BU1064" s="332">
        <v>3.0839999999999999E-3</v>
      </c>
      <c r="BV1064" s="166">
        <f t="shared" si="1767"/>
        <v>429.26504399999999</v>
      </c>
      <c r="BW1064" s="168">
        <f>BV1064*10%</f>
        <v>42.926504399999999</v>
      </c>
      <c r="BX1064" s="164">
        <v>386.33853959999999</v>
      </c>
      <c r="BY1064" s="147"/>
      <c r="BZ1064" s="166">
        <f t="shared" si="1768"/>
        <v>0</v>
      </c>
      <c r="CA1064" s="151">
        <v>139191</v>
      </c>
      <c r="CB1064" s="56">
        <v>3.3010000000000001E-3</v>
      </c>
      <c r="CC1064" s="168">
        <f t="shared" ref="CC1064:CC1065" si="1771">CA1064*CB1064</f>
        <v>459.469491</v>
      </c>
      <c r="CD1064" s="168">
        <f>CC1064*10%</f>
        <v>45.946949100000005</v>
      </c>
      <c r="CE1064" s="164">
        <v>413.52254190000002</v>
      </c>
      <c r="CF1064" s="165">
        <v>413.52</v>
      </c>
      <c r="CG1064" s="168">
        <f t="shared" si="1770"/>
        <v>0</v>
      </c>
      <c r="CH1064" s="587">
        <v>290000</v>
      </c>
      <c r="CI1064" s="56">
        <v>1.3044500000000001E-2</v>
      </c>
      <c r="CJ1064" s="585">
        <f t="shared" si="1743"/>
        <v>3782.9050000000002</v>
      </c>
      <c r="CK1064" s="585"/>
      <c r="CL1064" s="164"/>
      <c r="CM1064" s="167"/>
      <c r="CN1064" s="585">
        <f t="shared" si="1744"/>
        <v>3782.9050000000002</v>
      </c>
      <c r="CO1064" s="219"/>
      <c r="CP1064" s="220">
        <f t="shared" si="1745"/>
        <v>4218.1491998000001</v>
      </c>
      <c r="CQ1064" s="458"/>
      <c r="CR1064" s="56"/>
      <c r="CS1064" s="228"/>
    </row>
    <row r="1065" spans="1:97" s="3" customFormat="1" ht="15" customHeight="1">
      <c r="A1065" s="41" t="s">
        <v>2489</v>
      </c>
      <c r="B1065" s="6" t="s">
        <v>2459</v>
      </c>
      <c r="C1065" s="6" t="s">
        <v>2487</v>
      </c>
      <c r="D1065" s="264" t="s">
        <v>2461</v>
      </c>
      <c r="E1065" s="43">
        <v>181</v>
      </c>
      <c r="F1065" s="56"/>
      <c r="G1065" s="56" t="s">
        <v>2462</v>
      </c>
      <c r="H1065" s="191" t="s">
        <v>2490</v>
      </c>
      <c r="I1065" s="593">
        <v>10710</v>
      </c>
      <c r="J1065" s="743">
        <v>3.2008799999999997E-2</v>
      </c>
      <c r="K1065" s="72">
        <f t="shared" si="1746"/>
        <v>342.81424799999996</v>
      </c>
      <c r="L1065" s="168">
        <f t="shared" si="1747"/>
        <v>68.562849599999993</v>
      </c>
      <c r="M1065" s="73">
        <v>274.25</v>
      </c>
      <c r="N1065" s="77"/>
      <c r="O1065" s="72">
        <f t="shared" si="1748"/>
        <v>1.398399999970934E-3</v>
      </c>
      <c r="P1065" s="593">
        <v>10710</v>
      </c>
      <c r="Q1065" s="56">
        <v>9.4999999999999998E-3</v>
      </c>
      <c r="R1065" s="168">
        <f t="shared" si="1749"/>
        <v>101.745</v>
      </c>
      <c r="S1065" s="168">
        <f t="shared" si="1750"/>
        <v>20.349000000000004</v>
      </c>
      <c r="T1065" s="73"/>
      <c r="U1065" s="77"/>
      <c r="V1065" s="744">
        <f t="shared" si="1751"/>
        <v>81.396000000000001</v>
      </c>
      <c r="W1065" s="593">
        <v>10710</v>
      </c>
      <c r="X1065" s="745">
        <v>1.0999999999999999E-2</v>
      </c>
      <c r="Y1065" s="577">
        <f t="shared" si="1752"/>
        <v>117.80999999999999</v>
      </c>
      <c r="Z1065" s="251">
        <f t="shared" si="1753"/>
        <v>23.561999999999998</v>
      </c>
      <c r="AA1065" s="73"/>
      <c r="AB1065" s="103"/>
      <c r="AC1065" s="257">
        <f t="shared" si="1754"/>
        <v>94.24799999999999</v>
      </c>
      <c r="AD1065" s="152">
        <v>50000</v>
      </c>
      <c r="AE1065" s="747">
        <v>2.8400000000000001E-3</v>
      </c>
      <c r="AF1065" s="102">
        <f t="shared" si="1755"/>
        <v>142</v>
      </c>
      <c r="AG1065" s="102"/>
      <c r="AH1065" s="117"/>
      <c r="AI1065" s="103"/>
      <c r="AJ1065" s="251">
        <f t="shared" si="1756"/>
        <v>142</v>
      </c>
      <c r="AK1065" s="152">
        <v>50000</v>
      </c>
      <c r="AL1065" s="748">
        <v>2.5999999999999999E-3</v>
      </c>
      <c r="AM1065" s="251">
        <f t="shared" si="1757"/>
        <v>130</v>
      </c>
      <c r="AN1065" s="6"/>
      <c r="AO1065" s="117"/>
      <c r="AP1065" s="100"/>
      <c r="AQ1065" s="251">
        <f t="shared" si="1758"/>
        <v>130</v>
      </c>
      <c r="AR1065" s="152">
        <v>50000</v>
      </c>
      <c r="AS1065" s="99">
        <v>2.8600000000000001E-3</v>
      </c>
      <c r="AT1065" s="72">
        <f t="shared" si="1759"/>
        <v>143</v>
      </c>
      <c r="AU1065" s="6"/>
      <c r="AV1065" s="122">
        <v>143</v>
      </c>
      <c r="AW1065" s="167">
        <v>143</v>
      </c>
      <c r="AX1065" s="257">
        <f t="shared" si="1760"/>
        <v>0</v>
      </c>
      <c r="AY1065" s="152">
        <v>50000</v>
      </c>
      <c r="AZ1065" s="750">
        <v>3.3110000000000001E-3</v>
      </c>
      <c r="BA1065" s="141">
        <f t="shared" si="1761"/>
        <v>165.55</v>
      </c>
      <c r="BB1065" s="141"/>
      <c r="BC1065" s="142">
        <v>165.55</v>
      </c>
      <c r="BD1065" s="149"/>
      <c r="BE1065" s="206">
        <f t="shared" si="1762"/>
        <v>0</v>
      </c>
      <c r="BF1065" s="152">
        <v>50000</v>
      </c>
      <c r="BG1065" s="751">
        <v>3.601E-3</v>
      </c>
      <c r="BH1065" s="166">
        <f t="shared" si="1763"/>
        <v>180.05</v>
      </c>
      <c r="BI1065" s="56"/>
      <c r="BJ1065" s="164">
        <v>180.05</v>
      </c>
      <c r="BK1065" s="165">
        <v>180.05</v>
      </c>
      <c r="BL1065" s="260">
        <f t="shared" si="1764"/>
        <v>0</v>
      </c>
      <c r="BM1065" s="151">
        <v>139191</v>
      </c>
      <c r="BN1065" s="56">
        <v>2.9099999999999998E-3</v>
      </c>
      <c r="BO1065" s="168">
        <f t="shared" si="1765"/>
        <v>405.04580999999996</v>
      </c>
      <c r="BP1065" s="168">
        <f>BO1065*10%</f>
        <v>40.504581000000002</v>
      </c>
      <c r="BQ1065" s="164">
        <v>405.04581000000002</v>
      </c>
      <c r="BR1065" s="147"/>
      <c r="BS1065" s="260">
        <f t="shared" si="1766"/>
        <v>-40.504581000000087</v>
      </c>
      <c r="BT1065" s="151">
        <v>139191</v>
      </c>
      <c r="BU1065" s="332">
        <v>3.0839999999999999E-3</v>
      </c>
      <c r="BV1065" s="166">
        <f t="shared" si="1767"/>
        <v>429.26504399999999</v>
      </c>
      <c r="BW1065" s="168">
        <f>BV1065*10%</f>
        <v>42.926504399999999</v>
      </c>
      <c r="BX1065" s="164">
        <v>386.33853959999999</v>
      </c>
      <c r="BY1065" s="147"/>
      <c r="BZ1065" s="166">
        <f t="shared" si="1768"/>
        <v>0</v>
      </c>
      <c r="CA1065" s="151">
        <v>139191</v>
      </c>
      <c r="CB1065" s="56">
        <v>3.3010000000000001E-3</v>
      </c>
      <c r="CC1065" s="168">
        <f t="shared" si="1771"/>
        <v>459.469491</v>
      </c>
      <c r="CD1065" s="168">
        <f>CC1065*10%</f>
        <v>45.946949100000005</v>
      </c>
      <c r="CE1065" s="164">
        <v>413.52254190000002</v>
      </c>
      <c r="CF1065" s="165">
        <v>413.52</v>
      </c>
      <c r="CG1065" s="168">
        <f t="shared" si="1770"/>
        <v>0</v>
      </c>
      <c r="CH1065" s="587">
        <v>330000</v>
      </c>
      <c r="CI1065" s="56">
        <v>1.3044500000000001E-2</v>
      </c>
      <c r="CJ1065" s="585">
        <f t="shared" si="1743"/>
        <v>4304.6850000000004</v>
      </c>
      <c r="CK1065" s="585"/>
      <c r="CL1065" s="164"/>
      <c r="CM1065" s="167"/>
      <c r="CN1065" s="585">
        <f t="shared" si="1744"/>
        <v>4304.6850000000004</v>
      </c>
      <c r="CO1065" s="219"/>
      <c r="CP1065" s="220">
        <f t="shared" si="1745"/>
        <v>4711.8258174000002</v>
      </c>
      <c r="CQ1065" s="458"/>
      <c r="CR1065" s="56"/>
      <c r="CS1065" s="228"/>
    </row>
    <row r="1066" spans="1:97" s="3" customFormat="1" ht="15" customHeight="1">
      <c r="A1066" s="59" t="s">
        <v>2491</v>
      </c>
      <c r="B1066" s="6" t="s">
        <v>2459</v>
      </c>
      <c r="C1066" s="6" t="s">
        <v>2460</v>
      </c>
      <c r="D1066" s="264" t="s">
        <v>2461</v>
      </c>
      <c r="E1066" s="43">
        <v>220</v>
      </c>
      <c r="F1066" s="43"/>
      <c r="G1066" s="49" t="s">
        <v>2462</v>
      </c>
      <c r="H1066" s="58" t="s">
        <v>2492</v>
      </c>
      <c r="I1066" s="593">
        <v>23980</v>
      </c>
      <c r="J1066" s="743">
        <v>3.2008799999999997E-2</v>
      </c>
      <c r="K1066" s="72">
        <f t="shared" si="1746"/>
        <v>767.57102399999997</v>
      </c>
      <c r="L1066" s="168">
        <f t="shared" si="1747"/>
        <v>153.51420480000002</v>
      </c>
      <c r="M1066" s="73">
        <v>614.04999999999995</v>
      </c>
      <c r="N1066" s="77">
        <v>614.05999999999995</v>
      </c>
      <c r="O1066" s="72">
        <f t="shared" si="1748"/>
        <v>6.8191999999953623E-3</v>
      </c>
      <c r="P1066" s="593">
        <v>23980</v>
      </c>
      <c r="Q1066" s="56">
        <v>3.7600000000000001E-2</v>
      </c>
      <c r="R1066" s="168">
        <f t="shared" si="1749"/>
        <v>901.64800000000002</v>
      </c>
      <c r="S1066" s="168">
        <f t="shared" si="1750"/>
        <v>180.32960000000003</v>
      </c>
      <c r="T1066" s="73">
        <v>721.32</v>
      </c>
      <c r="U1066" s="77">
        <v>721.32</v>
      </c>
      <c r="V1066" s="574">
        <f t="shared" si="1751"/>
        <v>-1.6000000000531145E-3</v>
      </c>
      <c r="W1066" s="593">
        <v>23980</v>
      </c>
      <c r="X1066" s="78">
        <v>4.3999999999999997E-2</v>
      </c>
      <c r="Y1066" s="577">
        <f t="shared" si="1752"/>
        <v>1055.1199999999999</v>
      </c>
      <c r="Z1066" s="251">
        <f t="shared" si="1753"/>
        <v>211.024</v>
      </c>
      <c r="AA1066" s="73">
        <v>843.94</v>
      </c>
      <c r="AB1066" s="103">
        <v>843.94</v>
      </c>
      <c r="AC1066" s="251">
        <f t="shared" si="1754"/>
        <v>0.15599999999983538</v>
      </c>
      <c r="AD1066" s="139">
        <v>250000</v>
      </c>
      <c r="AE1066" s="747">
        <v>8.8000000000000005E-3</v>
      </c>
      <c r="AF1066" s="102">
        <f t="shared" si="1755"/>
        <v>2200</v>
      </c>
      <c r="AG1066" s="102"/>
      <c r="AH1066" s="117">
        <v>2200</v>
      </c>
      <c r="AI1066" s="103">
        <v>2200</v>
      </c>
      <c r="AJ1066" s="251">
        <f t="shared" si="1756"/>
        <v>0</v>
      </c>
      <c r="AK1066" s="139">
        <v>250000</v>
      </c>
      <c r="AL1066" s="748">
        <v>9.5919999999999998E-3</v>
      </c>
      <c r="AM1066" s="251">
        <f t="shared" si="1757"/>
        <v>2398</v>
      </c>
      <c r="AN1066" s="102"/>
      <c r="AO1066" s="117">
        <v>2398</v>
      </c>
      <c r="AP1066" s="100">
        <v>2398</v>
      </c>
      <c r="AQ1066" s="251">
        <f t="shared" si="1758"/>
        <v>0</v>
      </c>
      <c r="AR1066" s="139">
        <v>250000</v>
      </c>
      <c r="AS1066" s="99">
        <v>1.0551E-2</v>
      </c>
      <c r="AT1066" s="72">
        <f t="shared" si="1759"/>
        <v>2637.75</v>
      </c>
      <c r="AU1066" s="6"/>
      <c r="AV1066" s="122">
        <v>2637.75</v>
      </c>
      <c r="AW1066" s="167">
        <v>2637.75</v>
      </c>
      <c r="AX1066" s="257">
        <f t="shared" si="1760"/>
        <v>0</v>
      </c>
      <c r="AY1066" s="139">
        <v>250000</v>
      </c>
      <c r="AZ1066" s="748">
        <v>1.1185E-2</v>
      </c>
      <c r="BA1066" s="141">
        <f t="shared" si="1761"/>
        <v>2796.25</v>
      </c>
      <c r="BB1066" s="141"/>
      <c r="BC1066" s="142">
        <v>2796.25</v>
      </c>
      <c r="BD1066" s="149"/>
      <c r="BE1066" s="206">
        <f t="shared" si="1762"/>
        <v>0</v>
      </c>
      <c r="BF1066" s="139">
        <v>250000</v>
      </c>
      <c r="BG1066" s="332">
        <v>1.2163999999999999E-2</v>
      </c>
      <c r="BH1066" s="166">
        <f t="shared" si="1763"/>
        <v>3041</v>
      </c>
      <c r="BI1066" s="56"/>
      <c r="BJ1066" s="164">
        <v>3041</v>
      </c>
      <c r="BK1066" s="165">
        <v>3041</v>
      </c>
      <c r="BL1066" s="260">
        <f t="shared" si="1764"/>
        <v>0</v>
      </c>
      <c r="BM1066" s="139">
        <v>610000</v>
      </c>
      <c r="BN1066" s="56">
        <v>9.1999999999999998E-3</v>
      </c>
      <c r="BO1066" s="168">
        <f t="shared" si="1765"/>
        <v>5612</v>
      </c>
      <c r="BP1066" s="56"/>
      <c r="BQ1066" s="164">
        <v>5612</v>
      </c>
      <c r="BR1066" s="147"/>
      <c r="BS1066" s="260">
        <f t="shared" si="1766"/>
        <v>0</v>
      </c>
      <c r="BT1066" s="139">
        <v>610000</v>
      </c>
      <c r="BU1066" s="332">
        <v>9.7520000000000003E-3</v>
      </c>
      <c r="BV1066" s="166">
        <f t="shared" si="1767"/>
        <v>5948.72</v>
      </c>
      <c r="BW1066" s="56"/>
      <c r="BX1066" s="164">
        <v>5948.72</v>
      </c>
      <c r="BY1066" s="147"/>
      <c r="BZ1066" s="166">
        <f t="shared" si="1768"/>
        <v>0</v>
      </c>
      <c r="CA1066" s="139">
        <v>610000</v>
      </c>
      <c r="CB1066" s="56">
        <v>1.0435E-2</v>
      </c>
      <c r="CC1066" s="168">
        <f t="shared" si="1769"/>
        <v>6365.3499999999995</v>
      </c>
      <c r="CD1066" s="168"/>
      <c r="CE1066" s="164">
        <v>6365.35</v>
      </c>
      <c r="CF1066" s="165">
        <v>6365.35</v>
      </c>
      <c r="CG1066" s="168">
        <f t="shared" si="1770"/>
        <v>0</v>
      </c>
      <c r="CH1066" s="587">
        <v>870000</v>
      </c>
      <c r="CI1066" s="456">
        <v>1.3044500000000001E-2</v>
      </c>
      <c r="CJ1066" s="585">
        <f t="shared" si="1743"/>
        <v>11348.715</v>
      </c>
      <c r="CK1066" s="585"/>
      <c r="CL1066" s="164"/>
      <c r="CM1066" s="167"/>
      <c r="CN1066" s="585">
        <f t="shared" si="1744"/>
        <v>11348.715</v>
      </c>
      <c r="CO1066" s="219"/>
      <c r="CP1066" s="220">
        <f t="shared" si="1745"/>
        <v>11348.876219199999</v>
      </c>
      <c r="CQ1066" s="458"/>
      <c r="CR1066" s="56"/>
      <c r="CS1066" s="228"/>
    </row>
    <row r="1067" spans="1:97" s="2" customFormat="1" ht="15" customHeight="1">
      <c r="A1067" s="59" t="s">
        <v>2493</v>
      </c>
      <c r="B1067" s="6" t="s">
        <v>2459</v>
      </c>
      <c r="C1067" s="6" t="s">
        <v>2460</v>
      </c>
      <c r="D1067" s="264" t="s">
        <v>2461</v>
      </c>
      <c r="E1067" s="43">
        <v>221</v>
      </c>
      <c r="F1067" s="43"/>
      <c r="G1067" s="49" t="s">
        <v>2462</v>
      </c>
      <c r="H1067" s="58" t="s">
        <v>2494</v>
      </c>
      <c r="I1067" s="593">
        <v>2855610</v>
      </c>
      <c r="J1067" s="743">
        <v>3.2008799999999997E-2</v>
      </c>
      <c r="K1067" s="72">
        <f t="shared" si="1746"/>
        <v>91404.649367999999</v>
      </c>
      <c r="L1067" s="168">
        <f t="shared" si="1747"/>
        <v>18280.929873600002</v>
      </c>
      <c r="M1067" s="73">
        <v>73123.710000000006</v>
      </c>
      <c r="N1067" s="77">
        <v>73123.72</v>
      </c>
      <c r="O1067" s="72">
        <f t="shared" si="1748"/>
        <v>9.4943999865790829E-3</v>
      </c>
      <c r="P1067" s="593">
        <v>2855610</v>
      </c>
      <c r="Q1067" s="56">
        <v>3.7600000000000001E-2</v>
      </c>
      <c r="R1067" s="168">
        <f t="shared" si="1749"/>
        <v>107370.936</v>
      </c>
      <c r="S1067" s="168">
        <f t="shared" si="1750"/>
        <v>21474.1872</v>
      </c>
      <c r="T1067" s="73">
        <v>85896.75</v>
      </c>
      <c r="U1067" s="77">
        <v>85896.75</v>
      </c>
      <c r="V1067" s="574">
        <f t="shared" si="1751"/>
        <v>-1.1999999987892807E-3</v>
      </c>
      <c r="W1067" s="593">
        <v>2855610</v>
      </c>
      <c r="X1067" s="78">
        <v>4.3999999999999997E-2</v>
      </c>
      <c r="Y1067" s="577">
        <f t="shared" si="1752"/>
        <v>125646.84</v>
      </c>
      <c r="Z1067" s="251">
        <f t="shared" si="1753"/>
        <v>25129.368000000002</v>
      </c>
      <c r="AA1067" s="73">
        <v>100499.2</v>
      </c>
      <c r="AB1067" s="103">
        <v>100499.2</v>
      </c>
      <c r="AC1067" s="251">
        <f t="shared" si="1754"/>
        <v>18.271999999997206</v>
      </c>
      <c r="AD1067" s="139">
        <v>2700000</v>
      </c>
      <c r="AE1067" s="747">
        <v>8.8000000000000005E-3</v>
      </c>
      <c r="AF1067" s="102">
        <f t="shared" si="1755"/>
        <v>23760</v>
      </c>
      <c r="AG1067" s="102"/>
      <c r="AH1067" s="117">
        <v>23760</v>
      </c>
      <c r="AI1067" s="103">
        <v>23760</v>
      </c>
      <c r="AJ1067" s="251">
        <f t="shared" si="1756"/>
        <v>0</v>
      </c>
      <c r="AK1067" s="139">
        <v>2700000</v>
      </c>
      <c r="AL1067" s="748">
        <v>9.5919999999999998E-3</v>
      </c>
      <c r="AM1067" s="251">
        <f t="shared" si="1757"/>
        <v>25898.399999999998</v>
      </c>
      <c r="AN1067" s="102"/>
      <c r="AO1067" s="117">
        <v>25898.400000000001</v>
      </c>
      <c r="AP1067" s="100">
        <v>25898.400000000001</v>
      </c>
      <c r="AQ1067" s="251">
        <f t="shared" si="1758"/>
        <v>0</v>
      </c>
      <c r="AR1067" s="139">
        <v>2700000</v>
      </c>
      <c r="AS1067" s="99">
        <v>1.0551E-2</v>
      </c>
      <c r="AT1067" s="72">
        <f t="shared" si="1759"/>
        <v>28487.7</v>
      </c>
      <c r="AU1067" s="6"/>
      <c r="AV1067" s="122">
        <v>28487.7</v>
      </c>
      <c r="AW1067" s="167">
        <v>28487.7</v>
      </c>
      <c r="AX1067" s="257">
        <f t="shared" si="1760"/>
        <v>0</v>
      </c>
      <c r="AY1067" s="139">
        <v>2700000</v>
      </c>
      <c r="AZ1067" s="748">
        <v>1.1185E-2</v>
      </c>
      <c r="BA1067" s="141">
        <f t="shared" si="1761"/>
        <v>30199.5</v>
      </c>
      <c r="BB1067" s="141"/>
      <c r="BC1067" s="142">
        <v>30199.5</v>
      </c>
      <c r="BD1067" s="149"/>
      <c r="BE1067" s="206">
        <f t="shared" si="1762"/>
        <v>0</v>
      </c>
      <c r="BF1067" s="139">
        <v>2700000</v>
      </c>
      <c r="BG1067" s="332">
        <v>1.2163999999999999E-2</v>
      </c>
      <c r="BH1067" s="166">
        <f t="shared" si="1763"/>
        <v>32842.799999999996</v>
      </c>
      <c r="BI1067" s="6"/>
      <c r="BJ1067" s="164">
        <v>32842.800000000003</v>
      </c>
      <c r="BK1067" s="165">
        <v>32842.800000000003</v>
      </c>
      <c r="BL1067" s="260">
        <f t="shared" si="1764"/>
        <v>0</v>
      </c>
      <c r="BM1067" s="139">
        <v>5300000</v>
      </c>
      <c r="BN1067" s="6">
        <v>9.1999999999999998E-3</v>
      </c>
      <c r="BO1067" s="168">
        <f t="shared" si="1765"/>
        <v>48760</v>
      </c>
      <c r="BP1067" s="6"/>
      <c r="BQ1067" s="164">
        <v>48760</v>
      </c>
      <c r="BR1067" s="147"/>
      <c r="BS1067" s="260">
        <f t="shared" si="1766"/>
        <v>0</v>
      </c>
      <c r="BT1067" s="139">
        <v>5300000</v>
      </c>
      <c r="BU1067" s="332">
        <v>9.7520000000000003E-3</v>
      </c>
      <c r="BV1067" s="166">
        <f t="shared" si="1767"/>
        <v>51685.599999999999</v>
      </c>
      <c r="BW1067" s="6"/>
      <c r="BX1067" s="164">
        <v>51685.599999999999</v>
      </c>
      <c r="BY1067" s="147"/>
      <c r="BZ1067" s="166">
        <f t="shared" si="1768"/>
        <v>0</v>
      </c>
      <c r="CA1067" s="139">
        <v>5300000</v>
      </c>
      <c r="CB1067" s="6">
        <v>1.0435E-2</v>
      </c>
      <c r="CC1067" s="168">
        <f t="shared" si="1769"/>
        <v>55305.5</v>
      </c>
      <c r="CD1067" s="72"/>
      <c r="CE1067" s="164">
        <v>55305.5</v>
      </c>
      <c r="CF1067" s="165">
        <v>55305.5</v>
      </c>
      <c r="CG1067" s="168">
        <f t="shared" si="1770"/>
        <v>0</v>
      </c>
      <c r="CH1067" s="587">
        <v>11140000</v>
      </c>
      <c r="CI1067" s="456">
        <v>1.3044500000000001E-2</v>
      </c>
      <c r="CJ1067" s="585">
        <f t="shared" si="1743"/>
        <v>145315.73000000001</v>
      </c>
      <c r="CK1067" s="585"/>
      <c r="CL1067" s="164"/>
      <c r="CM1067" s="167"/>
      <c r="CN1067" s="585">
        <f t="shared" si="1744"/>
        <v>145315.73000000001</v>
      </c>
      <c r="CO1067" s="219"/>
      <c r="CP1067" s="220">
        <f t="shared" si="1745"/>
        <v>145334.01029439998</v>
      </c>
      <c r="CQ1067" s="357"/>
      <c r="CR1067" s="6"/>
      <c r="CS1067" s="226"/>
    </row>
    <row r="1068" spans="1:97" s="3" customFormat="1" ht="15" customHeight="1">
      <c r="A1068" s="59" t="s">
        <v>2495</v>
      </c>
      <c r="B1068" s="6" t="s">
        <v>2496</v>
      </c>
      <c r="C1068" s="6" t="s">
        <v>2460</v>
      </c>
      <c r="D1068" s="264" t="s">
        <v>2461</v>
      </c>
      <c r="E1068" s="43">
        <v>405</v>
      </c>
      <c r="F1068" s="43"/>
      <c r="G1068" s="49" t="s">
        <v>45</v>
      </c>
      <c r="H1068" s="58" t="s">
        <v>2497</v>
      </c>
      <c r="I1068" s="593">
        <v>2057300</v>
      </c>
      <c r="J1068" s="743">
        <v>3.2008799999999997E-2</v>
      </c>
      <c r="K1068" s="72">
        <f t="shared" si="1746"/>
        <v>65851.704239999992</v>
      </c>
      <c r="L1068" s="168">
        <f t="shared" si="1747"/>
        <v>13170.340848</v>
      </c>
      <c r="M1068" s="73">
        <v>52681.36</v>
      </c>
      <c r="N1068" s="77">
        <v>52681.36</v>
      </c>
      <c r="O1068" s="72">
        <f t="shared" si="1748"/>
        <v>3.3919999914360233E-3</v>
      </c>
      <c r="P1068" s="593">
        <v>2057300</v>
      </c>
      <c r="Q1068" s="56">
        <v>3.7600000000000001E-2</v>
      </c>
      <c r="R1068" s="168">
        <f t="shared" si="1749"/>
        <v>77354.48</v>
      </c>
      <c r="S1068" s="168">
        <f t="shared" si="1750"/>
        <v>15470.896000000001</v>
      </c>
      <c r="T1068" s="73">
        <v>61883.58</v>
      </c>
      <c r="U1068" s="77">
        <v>51883.58</v>
      </c>
      <c r="V1068" s="574">
        <f t="shared" si="1751"/>
        <v>3.9999999935389496E-3</v>
      </c>
      <c r="W1068" s="593">
        <v>2057300</v>
      </c>
      <c r="X1068" s="78">
        <v>4.3999999999999997E-2</v>
      </c>
      <c r="Y1068" s="577">
        <f t="shared" si="1752"/>
        <v>90521.2</v>
      </c>
      <c r="Z1068" s="251">
        <f t="shared" si="1753"/>
        <v>18104.240000000002</v>
      </c>
      <c r="AA1068" s="73">
        <v>72403.789999999994</v>
      </c>
      <c r="AB1068" s="103">
        <v>72403.789999999994</v>
      </c>
      <c r="AC1068" s="251">
        <f t="shared" si="1754"/>
        <v>13.169999999998254</v>
      </c>
      <c r="AD1068" s="139">
        <v>2128000</v>
      </c>
      <c r="AE1068" s="747">
        <v>8.8000000000000005E-3</v>
      </c>
      <c r="AF1068" s="102">
        <f t="shared" si="1755"/>
        <v>18726.400000000001</v>
      </c>
      <c r="AG1068" s="102"/>
      <c r="AH1068" s="117">
        <v>18726.400000000001</v>
      </c>
      <c r="AI1068" s="103">
        <v>18726.400000000001</v>
      </c>
      <c r="AJ1068" s="251">
        <f t="shared" si="1756"/>
        <v>0</v>
      </c>
      <c r="AK1068" s="139">
        <v>2128000</v>
      </c>
      <c r="AL1068" s="748">
        <v>9.5919999999999998E-3</v>
      </c>
      <c r="AM1068" s="251">
        <f t="shared" si="1757"/>
        <v>20411.775999999998</v>
      </c>
      <c r="AN1068" s="102"/>
      <c r="AO1068" s="117">
        <v>20411.78</v>
      </c>
      <c r="AP1068" s="100">
        <v>20411.78</v>
      </c>
      <c r="AQ1068" s="251">
        <f t="shared" si="1758"/>
        <v>-4.0000000008149073E-3</v>
      </c>
      <c r="AR1068" s="139">
        <v>2128000</v>
      </c>
      <c r="AS1068" s="99">
        <v>1.0551E-2</v>
      </c>
      <c r="AT1068" s="72">
        <f t="shared" si="1759"/>
        <v>22452.527999999998</v>
      </c>
      <c r="AU1068" s="6"/>
      <c r="AV1068" s="122">
        <v>22452.53</v>
      </c>
      <c r="AW1068" s="167">
        <v>22452.53</v>
      </c>
      <c r="AX1068" s="257">
        <f t="shared" si="1760"/>
        <v>-2.0000000004074536E-3</v>
      </c>
      <c r="AY1068" s="139">
        <v>2128000</v>
      </c>
      <c r="AZ1068" s="748">
        <v>1.1185E-2</v>
      </c>
      <c r="BA1068" s="141">
        <f t="shared" si="1761"/>
        <v>23801.68</v>
      </c>
      <c r="BB1068" s="141"/>
      <c r="BC1068" s="142">
        <v>23801.68</v>
      </c>
      <c r="BD1068" s="149"/>
      <c r="BE1068" s="206">
        <f t="shared" si="1762"/>
        <v>0</v>
      </c>
      <c r="BF1068" s="139">
        <v>2128000</v>
      </c>
      <c r="BG1068" s="332">
        <v>1.2163999999999999E-2</v>
      </c>
      <c r="BH1068" s="166">
        <f t="shared" si="1763"/>
        <v>25884.991999999998</v>
      </c>
      <c r="BI1068" s="56"/>
      <c r="BJ1068" s="164">
        <v>25884.991999999998</v>
      </c>
      <c r="BK1068" s="165">
        <v>25884.99</v>
      </c>
      <c r="BL1068" s="260">
        <f t="shared" si="1764"/>
        <v>0</v>
      </c>
      <c r="BM1068" s="139">
        <v>2468480</v>
      </c>
      <c r="BN1068" s="56">
        <v>1.2800000000000001E-2</v>
      </c>
      <c r="BO1068" s="168">
        <f t="shared" si="1765"/>
        <v>31596.544000000002</v>
      </c>
      <c r="BP1068" s="56"/>
      <c r="BQ1068" s="164">
        <v>31596.544000000002</v>
      </c>
      <c r="BR1068" s="147"/>
      <c r="BS1068" s="260">
        <f t="shared" si="1766"/>
        <v>0</v>
      </c>
      <c r="BT1068" s="139">
        <v>2468480</v>
      </c>
      <c r="BU1068" s="332">
        <v>1.3568E-2</v>
      </c>
      <c r="BV1068" s="166">
        <f t="shared" si="1767"/>
        <v>33492.336640000001</v>
      </c>
      <c r="BW1068" s="56"/>
      <c r="BX1068" s="164">
        <v>33492.336640000001</v>
      </c>
      <c r="BY1068" s="147"/>
      <c r="BZ1068" s="166">
        <f t="shared" si="1768"/>
        <v>0</v>
      </c>
      <c r="CA1068" s="139">
        <v>2468480</v>
      </c>
      <c r="CB1068" s="56">
        <v>1.4518E-2</v>
      </c>
      <c r="CC1068" s="168">
        <f t="shared" si="1769"/>
        <v>35837.392639999998</v>
      </c>
      <c r="CD1068" s="168"/>
      <c r="CE1068" s="164">
        <v>35837.392639999998</v>
      </c>
      <c r="CF1068" s="165">
        <v>35837.39</v>
      </c>
      <c r="CG1068" s="168">
        <f t="shared" si="1770"/>
        <v>0</v>
      </c>
      <c r="CH1068" s="587">
        <v>5250000</v>
      </c>
      <c r="CI1068" s="56">
        <v>1.3044500000000001E-2</v>
      </c>
      <c r="CJ1068" s="585">
        <f t="shared" si="1743"/>
        <v>68483.625</v>
      </c>
      <c r="CK1068" s="585"/>
      <c r="CL1068" s="164"/>
      <c r="CM1068" s="167"/>
      <c r="CN1068" s="585">
        <f t="shared" si="1744"/>
        <v>68483.625</v>
      </c>
      <c r="CO1068" s="219"/>
      <c r="CP1068" s="220">
        <f t="shared" si="1745"/>
        <v>68496.796391999989</v>
      </c>
      <c r="CQ1068" s="458"/>
      <c r="CR1068" s="56"/>
      <c r="CS1068" s="228"/>
    </row>
    <row r="1069" spans="1:97" s="3" customFormat="1" ht="15" customHeight="1">
      <c r="A1069" s="59" t="s">
        <v>2498</v>
      </c>
      <c r="B1069" s="551" t="s">
        <v>2499</v>
      </c>
      <c r="C1069" s="6" t="s">
        <v>2460</v>
      </c>
      <c r="D1069" s="264" t="s">
        <v>2461</v>
      </c>
      <c r="E1069" s="43">
        <v>422</v>
      </c>
      <c r="F1069" s="43"/>
      <c r="G1069" s="49" t="s">
        <v>45</v>
      </c>
      <c r="H1069" s="58" t="s">
        <v>2500</v>
      </c>
      <c r="I1069" s="593">
        <v>1585240</v>
      </c>
      <c r="J1069" s="743">
        <v>3.2008799999999997E-2</v>
      </c>
      <c r="K1069" s="72">
        <f t="shared" si="1746"/>
        <v>50741.630111999992</v>
      </c>
      <c r="L1069" s="168">
        <f t="shared" si="1747"/>
        <v>10148.326022399999</v>
      </c>
      <c r="M1069" s="73">
        <v>40593.300000000003</v>
      </c>
      <c r="N1069" s="77">
        <v>40593.300000000003</v>
      </c>
      <c r="O1069" s="72">
        <f t="shared" si="1748"/>
        <v>4.0895999918575399E-3</v>
      </c>
      <c r="P1069" s="593">
        <v>1585240</v>
      </c>
      <c r="Q1069" s="56">
        <v>3.7600000000000001E-2</v>
      </c>
      <c r="R1069" s="168">
        <f t="shared" si="1749"/>
        <v>59605.024000000005</v>
      </c>
      <c r="S1069" s="168">
        <f t="shared" si="1750"/>
        <v>11921.004800000002</v>
      </c>
      <c r="T1069" s="73">
        <v>47684.02</v>
      </c>
      <c r="U1069" s="77">
        <v>47684.02</v>
      </c>
      <c r="V1069" s="574">
        <f t="shared" si="1751"/>
        <v>-7.9999999434221536E-4</v>
      </c>
      <c r="W1069" s="593">
        <v>1585240</v>
      </c>
      <c r="X1069" s="78">
        <v>4.3999999999999997E-2</v>
      </c>
      <c r="Y1069" s="577">
        <f t="shared" si="1752"/>
        <v>69750.559999999998</v>
      </c>
      <c r="Z1069" s="251">
        <f t="shared" si="1753"/>
        <v>13950.112000000001</v>
      </c>
      <c r="AA1069" s="73">
        <v>55790.3</v>
      </c>
      <c r="AB1069" s="103">
        <v>55790.3</v>
      </c>
      <c r="AC1069" s="251">
        <f t="shared" si="1754"/>
        <v>10.147999999993772</v>
      </c>
      <c r="AD1069" s="139">
        <v>4030000</v>
      </c>
      <c r="AE1069" s="747">
        <v>8.8000000000000005E-3</v>
      </c>
      <c r="AF1069" s="102">
        <f t="shared" si="1755"/>
        <v>35464</v>
      </c>
      <c r="AG1069" s="102"/>
      <c r="AH1069" s="117">
        <v>35464</v>
      </c>
      <c r="AI1069" s="103">
        <v>35464</v>
      </c>
      <c r="AJ1069" s="251">
        <f t="shared" si="1756"/>
        <v>0</v>
      </c>
      <c r="AK1069" s="139">
        <v>4030000</v>
      </c>
      <c r="AL1069" s="748">
        <v>9.5919999999999998E-3</v>
      </c>
      <c r="AM1069" s="251">
        <f t="shared" si="1757"/>
        <v>38655.760000000002</v>
      </c>
      <c r="AN1069" s="102"/>
      <c r="AO1069" s="117">
        <v>38655.760000000002</v>
      </c>
      <c r="AP1069" s="100">
        <v>38655.760000000002</v>
      </c>
      <c r="AQ1069" s="251">
        <f t="shared" si="1758"/>
        <v>0</v>
      </c>
      <c r="AR1069" s="139">
        <v>4030000</v>
      </c>
      <c r="AS1069" s="99">
        <v>1.0551E-2</v>
      </c>
      <c r="AT1069" s="72">
        <f t="shared" si="1759"/>
        <v>42520.53</v>
      </c>
      <c r="AU1069" s="6"/>
      <c r="AV1069" s="122">
        <v>42520.53</v>
      </c>
      <c r="AW1069" s="167">
        <v>42520.53</v>
      </c>
      <c r="AX1069" s="257">
        <f t="shared" si="1760"/>
        <v>0</v>
      </c>
      <c r="AY1069" s="139">
        <v>4030000</v>
      </c>
      <c r="AZ1069" s="748">
        <v>1.1185E-2</v>
      </c>
      <c r="BA1069" s="141">
        <f t="shared" si="1761"/>
        <v>45075.55</v>
      </c>
      <c r="BB1069" s="141"/>
      <c r="BC1069" s="142">
        <v>45075.55</v>
      </c>
      <c r="BD1069" s="149"/>
      <c r="BE1069" s="206">
        <f t="shared" si="1762"/>
        <v>0</v>
      </c>
      <c r="BF1069" s="139">
        <v>4030000</v>
      </c>
      <c r="BG1069" s="332">
        <v>1.2163999999999999E-2</v>
      </c>
      <c r="BH1069" s="166">
        <f t="shared" si="1763"/>
        <v>49020.92</v>
      </c>
      <c r="BI1069" s="56"/>
      <c r="BJ1069" s="164">
        <v>49020.92</v>
      </c>
      <c r="BK1069" s="165">
        <v>49020.92</v>
      </c>
      <c r="BL1069" s="260">
        <f t="shared" si="1764"/>
        <v>0</v>
      </c>
      <c r="BM1069" s="139">
        <v>2140000</v>
      </c>
      <c r="BN1069" s="56">
        <v>1.2800000000000001E-2</v>
      </c>
      <c r="BO1069" s="168">
        <f t="shared" si="1765"/>
        <v>27392</v>
      </c>
      <c r="BP1069" s="56"/>
      <c r="BQ1069" s="164">
        <v>27392</v>
      </c>
      <c r="BR1069" s="147"/>
      <c r="BS1069" s="260">
        <f t="shared" si="1766"/>
        <v>0</v>
      </c>
      <c r="BT1069" s="139">
        <v>2140000</v>
      </c>
      <c r="BU1069" s="332">
        <v>9.7520000000000003E-3</v>
      </c>
      <c r="BV1069" s="166">
        <f t="shared" si="1767"/>
        <v>20869.28</v>
      </c>
      <c r="BW1069" s="56"/>
      <c r="BX1069" s="164">
        <v>19192.73</v>
      </c>
      <c r="BY1069" s="147"/>
      <c r="BZ1069" s="166">
        <f t="shared" si="1768"/>
        <v>1676.5499999999993</v>
      </c>
      <c r="CA1069" s="139">
        <v>2140000</v>
      </c>
      <c r="CB1069" s="56">
        <v>1.0435E-2</v>
      </c>
      <c r="CC1069" s="168">
        <f t="shared" si="1769"/>
        <v>22330.9</v>
      </c>
      <c r="CD1069" s="168"/>
      <c r="CE1069" s="164">
        <v>22330.9</v>
      </c>
      <c r="CF1069" s="165">
        <v>22330.9</v>
      </c>
      <c r="CG1069" s="168">
        <f t="shared" si="1770"/>
        <v>0</v>
      </c>
      <c r="CH1069" s="587">
        <v>6463000</v>
      </c>
      <c r="CI1069" s="456">
        <v>1.3044500000000001E-2</v>
      </c>
      <c r="CJ1069" s="585">
        <f t="shared" si="1743"/>
        <v>84306.603499999997</v>
      </c>
      <c r="CK1069" s="585"/>
      <c r="CL1069" s="164"/>
      <c r="CM1069" s="167"/>
      <c r="CN1069" s="585">
        <f t="shared" si="1744"/>
        <v>84306.603499999997</v>
      </c>
      <c r="CO1069" s="219"/>
      <c r="CP1069" s="220">
        <f t="shared" si="1745"/>
        <v>85993.304789599992</v>
      </c>
      <c r="CQ1069" s="458"/>
      <c r="CR1069" s="56"/>
    </row>
    <row r="1070" spans="1:97" s="3" customFormat="1" ht="15" customHeight="1">
      <c r="A1070" s="958" t="s">
        <v>2501</v>
      </c>
      <c r="B1070" s="6" t="s">
        <v>2502</v>
      </c>
      <c r="C1070" s="6" t="s">
        <v>2503</v>
      </c>
      <c r="D1070" s="264" t="s">
        <v>2461</v>
      </c>
      <c r="E1070" s="43">
        <v>539</v>
      </c>
      <c r="F1070" s="43"/>
      <c r="G1070" s="49" t="s">
        <v>2504</v>
      </c>
      <c r="H1070" s="191" t="s">
        <v>2505</v>
      </c>
      <c r="I1070" s="280"/>
      <c r="J1070" s="743">
        <v>3.2008799999999997E-2</v>
      </c>
      <c r="K1070" s="72">
        <f t="shared" si="1746"/>
        <v>0</v>
      </c>
      <c r="L1070" s="168">
        <f t="shared" si="1747"/>
        <v>0</v>
      </c>
      <c r="M1070" s="73"/>
      <c r="N1070" s="77"/>
      <c r="O1070" s="72">
        <f t="shared" si="1748"/>
        <v>0</v>
      </c>
      <c r="P1070" s="280"/>
      <c r="Q1070" s="56">
        <v>3.7600000000000001E-2</v>
      </c>
      <c r="R1070" s="168">
        <f t="shared" si="1749"/>
        <v>0</v>
      </c>
      <c r="S1070" s="168">
        <f t="shared" si="1750"/>
        <v>0</v>
      </c>
      <c r="T1070" s="73"/>
      <c r="U1070" s="77"/>
      <c r="V1070" s="574">
        <f t="shared" si="1751"/>
        <v>0</v>
      </c>
      <c r="W1070" s="280"/>
      <c r="X1070" s="78">
        <v>4.3999999999999997E-2</v>
      </c>
      <c r="Y1070" s="577">
        <f t="shared" si="1752"/>
        <v>0</v>
      </c>
      <c r="Z1070" s="251">
        <f t="shared" si="1753"/>
        <v>0</v>
      </c>
      <c r="AA1070" s="73"/>
      <c r="AB1070" s="103"/>
      <c r="AC1070" s="251">
        <f t="shared" si="1754"/>
        <v>0</v>
      </c>
      <c r="AD1070" s="139">
        <v>1379000</v>
      </c>
      <c r="AE1070" s="747">
        <v>8.8000000000000005E-3</v>
      </c>
      <c r="AF1070" s="102">
        <f t="shared" si="1755"/>
        <v>12135.2</v>
      </c>
      <c r="AG1070" s="102"/>
      <c r="AH1070" s="117">
        <v>12135.2</v>
      </c>
      <c r="AI1070" s="103">
        <v>12135.2</v>
      </c>
      <c r="AJ1070" s="251">
        <f t="shared" si="1756"/>
        <v>0</v>
      </c>
      <c r="AK1070" s="139">
        <v>1379000</v>
      </c>
      <c r="AL1070" s="748">
        <v>9.5919999999999998E-3</v>
      </c>
      <c r="AM1070" s="251">
        <f t="shared" si="1757"/>
        <v>13227.368</v>
      </c>
      <c r="AN1070" s="102"/>
      <c r="AO1070" s="117">
        <v>13227.37</v>
      </c>
      <c r="AP1070" s="100"/>
      <c r="AQ1070" s="251">
        <f t="shared" si="1758"/>
        <v>-2.0000000004074536E-3</v>
      </c>
      <c r="AR1070" s="139">
        <v>1349000</v>
      </c>
      <c r="AS1070" s="99">
        <v>1.0551E-2</v>
      </c>
      <c r="AT1070" s="72">
        <f t="shared" si="1759"/>
        <v>14233.298999999999</v>
      </c>
      <c r="AU1070" s="6"/>
      <c r="AV1070" s="254">
        <v>14233.3</v>
      </c>
      <c r="AW1070" s="167">
        <v>14233.3</v>
      </c>
      <c r="AX1070" s="257">
        <f t="shared" si="1760"/>
        <v>-1.0000000002037268E-3</v>
      </c>
      <c r="AY1070" s="139">
        <v>1349000</v>
      </c>
      <c r="AZ1070" s="748">
        <v>1.1185E-2</v>
      </c>
      <c r="BA1070" s="141">
        <f t="shared" si="1761"/>
        <v>15088.565000000001</v>
      </c>
      <c r="BB1070" s="141"/>
      <c r="BC1070" s="142">
        <v>15088.565000000001</v>
      </c>
      <c r="BD1070" s="149"/>
      <c r="BE1070" s="206">
        <f t="shared" si="1762"/>
        <v>0</v>
      </c>
      <c r="BF1070" s="139">
        <v>1349000</v>
      </c>
      <c r="BG1070" s="332">
        <v>1.2163999999999999E-2</v>
      </c>
      <c r="BH1070" s="166">
        <f t="shared" si="1763"/>
        <v>16409.236000000001</v>
      </c>
      <c r="BI1070" s="56"/>
      <c r="BJ1070" s="164">
        <v>16409.236000000001</v>
      </c>
      <c r="BK1070" s="165">
        <v>16409.240000000002</v>
      </c>
      <c r="BL1070" s="260">
        <f t="shared" si="1764"/>
        <v>0</v>
      </c>
      <c r="BM1070" s="139">
        <v>1551350</v>
      </c>
      <c r="BN1070" s="56">
        <v>9.1999999999999998E-3</v>
      </c>
      <c r="BO1070" s="168">
        <f t="shared" si="1765"/>
        <v>14272.42</v>
      </c>
      <c r="BP1070" s="56"/>
      <c r="BQ1070" s="164">
        <v>14272.42</v>
      </c>
      <c r="BR1070" s="147"/>
      <c r="BS1070" s="260">
        <f t="shared" si="1766"/>
        <v>0</v>
      </c>
      <c r="BT1070" s="139">
        <v>1551350</v>
      </c>
      <c r="BU1070" s="332">
        <v>9.7520000000000003E-3</v>
      </c>
      <c r="BV1070" s="166">
        <f t="shared" si="1767"/>
        <v>15128.7652</v>
      </c>
      <c r="BW1070" s="56"/>
      <c r="BX1070" s="164">
        <v>15128.7652</v>
      </c>
      <c r="BY1070" s="147"/>
      <c r="BZ1070" s="166">
        <f t="shared" si="1768"/>
        <v>0</v>
      </c>
      <c r="CA1070" s="139">
        <v>1551350</v>
      </c>
      <c r="CB1070" s="332">
        <v>1.0435E-2</v>
      </c>
      <c r="CC1070" s="168">
        <f t="shared" ref="CC1070" si="1772">CA1070*CB1070</f>
        <v>16188.33725</v>
      </c>
      <c r="CD1070" s="168"/>
      <c r="CE1070" s="164">
        <v>16188.33725</v>
      </c>
      <c r="CF1070" s="165">
        <v>16188.34</v>
      </c>
      <c r="CG1070" s="168">
        <f t="shared" si="1770"/>
        <v>0</v>
      </c>
      <c r="CH1070" s="587">
        <v>4536000</v>
      </c>
      <c r="CI1070" s="456">
        <v>1.3044500000000001E-2</v>
      </c>
      <c r="CJ1070" s="585">
        <f t="shared" si="1743"/>
        <v>59169.851999999999</v>
      </c>
      <c r="CK1070" s="585"/>
      <c r="CL1070" s="164"/>
      <c r="CM1070" s="167"/>
      <c r="CN1070" s="585">
        <f t="shared" si="1744"/>
        <v>59169.851999999999</v>
      </c>
      <c r="CO1070" s="219"/>
      <c r="CP1070" s="220">
        <f t="shared" si="1745"/>
        <v>59169.849000000002</v>
      </c>
      <c r="CQ1070" s="458"/>
      <c r="CR1070" s="56"/>
      <c r="CS1070" s="227" t="s">
        <v>42</v>
      </c>
    </row>
    <row r="1071" spans="1:97" s="2" customFormat="1" ht="15" customHeight="1">
      <c r="A1071" s="41" t="s">
        <v>2506</v>
      </c>
      <c r="B1071" s="551" t="s">
        <v>1276</v>
      </c>
      <c r="C1071" s="6" t="s">
        <v>2460</v>
      </c>
      <c r="D1071" s="264" t="s">
        <v>2461</v>
      </c>
      <c r="E1071" s="43">
        <v>589</v>
      </c>
      <c r="F1071" s="43"/>
      <c r="G1071" s="41" t="s">
        <v>41</v>
      </c>
      <c r="H1071" s="191" t="s">
        <v>2507</v>
      </c>
      <c r="I1071" s="280">
        <v>20000</v>
      </c>
      <c r="J1071" s="743">
        <v>3.2008799999999997E-2</v>
      </c>
      <c r="K1071" s="72">
        <f t="shared" si="1746"/>
        <v>640.17599999999993</v>
      </c>
      <c r="L1071" s="72">
        <f t="shared" si="1747"/>
        <v>128.0352</v>
      </c>
      <c r="M1071" s="117">
        <v>512.14</v>
      </c>
      <c r="N1071" s="77">
        <v>512.14</v>
      </c>
      <c r="O1071" s="72">
        <f t="shared" si="1748"/>
        <v>7.9999999991287041E-4</v>
      </c>
      <c r="P1071" s="280">
        <v>20000</v>
      </c>
      <c r="Q1071" s="6">
        <v>3.7600000000000001E-2</v>
      </c>
      <c r="R1071" s="72">
        <f t="shared" si="1749"/>
        <v>752</v>
      </c>
      <c r="S1071" s="72">
        <f t="shared" si="1750"/>
        <v>150.4</v>
      </c>
      <c r="T1071" s="117">
        <v>601.6</v>
      </c>
      <c r="U1071" s="77">
        <v>601.6</v>
      </c>
      <c r="V1071" s="411">
        <f t="shared" si="1751"/>
        <v>0</v>
      </c>
      <c r="W1071" s="280">
        <v>20000</v>
      </c>
      <c r="X1071" s="42">
        <v>4.3999999999999997E-2</v>
      </c>
      <c r="Y1071" s="577">
        <f t="shared" si="1752"/>
        <v>880</v>
      </c>
      <c r="Z1071" s="251">
        <f t="shared" si="1753"/>
        <v>176</v>
      </c>
      <c r="AA1071" s="117">
        <v>703.87</v>
      </c>
      <c r="AB1071" s="103">
        <v>703.87</v>
      </c>
      <c r="AC1071" s="251">
        <f t="shared" si="1754"/>
        <v>0.12999999999999545</v>
      </c>
      <c r="AD1071" s="139">
        <v>65000</v>
      </c>
      <c r="AE1071" s="747">
        <v>8.8000000000000005E-3</v>
      </c>
      <c r="AF1071" s="102">
        <f t="shared" si="1755"/>
        <v>572</v>
      </c>
      <c r="AG1071" s="102"/>
      <c r="AH1071" s="117">
        <v>572</v>
      </c>
      <c r="AI1071" s="103">
        <v>572</v>
      </c>
      <c r="AJ1071" s="251">
        <f t="shared" si="1756"/>
        <v>0</v>
      </c>
      <c r="AK1071" s="139">
        <v>65000</v>
      </c>
      <c r="AL1071" s="748">
        <v>9.5919999999999998E-3</v>
      </c>
      <c r="AM1071" s="251">
        <f t="shared" si="1757"/>
        <v>623.48</v>
      </c>
      <c r="AN1071" s="102"/>
      <c r="AO1071" s="117">
        <v>623.48</v>
      </c>
      <c r="AP1071" s="100"/>
      <c r="AQ1071" s="251">
        <f t="shared" si="1758"/>
        <v>0</v>
      </c>
      <c r="AR1071" s="139">
        <v>65000</v>
      </c>
      <c r="AS1071" s="99">
        <v>1.0551E-2</v>
      </c>
      <c r="AT1071" s="72">
        <f t="shared" si="1759"/>
        <v>685.81499999999994</v>
      </c>
      <c r="AU1071" s="6"/>
      <c r="AV1071" s="122">
        <v>685.82</v>
      </c>
      <c r="AW1071" s="167"/>
      <c r="AX1071" s="251">
        <f t="shared" si="1760"/>
        <v>-5.0000000001091394E-3</v>
      </c>
      <c r="AY1071" s="139">
        <v>65000</v>
      </c>
      <c r="AZ1071" s="748">
        <v>1.1185E-2</v>
      </c>
      <c r="BA1071" s="141">
        <f t="shared" si="1761"/>
        <v>727.02499999999998</v>
      </c>
      <c r="BB1071" s="141"/>
      <c r="BC1071" s="142">
        <v>727.02499999999998</v>
      </c>
      <c r="BD1071" s="103"/>
      <c r="BE1071" s="141">
        <f t="shared" si="1762"/>
        <v>0</v>
      </c>
      <c r="BF1071" s="139">
        <v>65000</v>
      </c>
      <c r="BG1071" s="332">
        <v>1.2163999999999999E-2</v>
      </c>
      <c r="BH1071" s="75">
        <f t="shared" si="1763"/>
        <v>790.66</v>
      </c>
      <c r="BI1071" s="6"/>
      <c r="BJ1071" s="164">
        <v>790.66</v>
      </c>
      <c r="BK1071" s="167"/>
      <c r="BL1071" s="75">
        <f t="shared" si="1764"/>
        <v>0</v>
      </c>
      <c r="BM1071" s="139">
        <v>78650</v>
      </c>
      <c r="BN1071" s="6">
        <v>1.2800000000000001E-2</v>
      </c>
      <c r="BO1071" s="72">
        <f t="shared" si="1765"/>
        <v>1006.72</v>
      </c>
      <c r="BP1071" s="6"/>
      <c r="BQ1071" s="164">
        <v>1006.72</v>
      </c>
      <c r="BR1071" s="77"/>
      <c r="BS1071" s="75">
        <f t="shared" si="1766"/>
        <v>0</v>
      </c>
      <c r="BT1071" s="139">
        <v>78650</v>
      </c>
      <c r="BU1071" s="332">
        <v>1.3568E-2</v>
      </c>
      <c r="BV1071" s="75">
        <f t="shared" si="1767"/>
        <v>1067.1232</v>
      </c>
      <c r="BW1071" s="6"/>
      <c r="BX1071" s="164">
        <v>645.68320000000006</v>
      </c>
      <c r="BY1071" s="77"/>
      <c r="BZ1071" s="75">
        <f t="shared" si="1768"/>
        <v>421.43999999999994</v>
      </c>
      <c r="CA1071" s="139">
        <v>78650</v>
      </c>
      <c r="CB1071" s="6">
        <v>1.4518E-2</v>
      </c>
      <c r="CC1071" s="72">
        <f t="shared" si="1769"/>
        <v>1141.8407</v>
      </c>
      <c r="CD1071" s="72"/>
      <c r="CE1071" s="164">
        <v>1141.8407</v>
      </c>
      <c r="CF1071" s="167">
        <v>1141.8399999999999</v>
      </c>
      <c r="CG1071" s="72">
        <f t="shared" si="1770"/>
        <v>0</v>
      </c>
      <c r="CH1071" s="351">
        <v>147000</v>
      </c>
      <c r="CI1071" s="56">
        <v>1.3044500000000001E-2</v>
      </c>
      <c r="CJ1071" s="585">
        <f t="shared" si="1743"/>
        <v>1917.5415</v>
      </c>
      <c r="CK1071" s="666"/>
      <c r="CL1071" s="164"/>
      <c r="CM1071" s="167"/>
      <c r="CN1071" s="585">
        <f t="shared" si="1744"/>
        <v>1917.5415</v>
      </c>
      <c r="CO1071" s="219"/>
      <c r="CP1071" s="220">
        <f t="shared" si="1745"/>
        <v>2339.1072999999997</v>
      </c>
      <c r="CQ1071" s="357"/>
      <c r="CR1071" s="6"/>
      <c r="CS1071" s="227" t="s">
        <v>42</v>
      </c>
    </row>
    <row r="1072" spans="1:97" s="3" customFormat="1" ht="15" customHeight="1">
      <c r="A1072" s="59" t="s">
        <v>2508</v>
      </c>
      <c r="B1072" s="551" t="s">
        <v>2509</v>
      </c>
      <c r="C1072" s="6" t="s">
        <v>2460</v>
      </c>
      <c r="D1072" s="264" t="s">
        <v>2461</v>
      </c>
      <c r="E1072" s="43">
        <v>1451</v>
      </c>
      <c r="F1072" s="56"/>
      <c r="G1072" s="41" t="s">
        <v>45</v>
      </c>
      <c r="H1072" s="58" t="s">
        <v>2510</v>
      </c>
      <c r="I1072" s="593">
        <v>3210570</v>
      </c>
      <c r="J1072" s="743">
        <v>3.2008799999999997E-2</v>
      </c>
      <c r="K1072" s="72">
        <f t="shared" si="1746"/>
        <v>102766.49301599999</v>
      </c>
      <c r="L1072" s="168">
        <f t="shared" si="1747"/>
        <v>20553.298603200001</v>
      </c>
      <c r="M1072" s="73">
        <v>82213.19</v>
      </c>
      <c r="N1072" s="77">
        <v>82213.19</v>
      </c>
      <c r="O1072" s="72">
        <f t="shared" si="1748"/>
        <v>4.4127999863121659E-3</v>
      </c>
      <c r="P1072" s="593">
        <v>3210570</v>
      </c>
      <c r="Q1072" s="56">
        <v>3.7600000000000001E-2</v>
      </c>
      <c r="R1072" s="168">
        <f t="shared" si="1749"/>
        <v>120717.432</v>
      </c>
      <c r="S1072" s="168">
        <f t="shared" si="1750"/>
        <v>24143.486400000002</v>
      </c>
      <c r="T1072" s="73">
        <v>96573.95</v>
      </c>
      <c r="U1072" s="77">
        <v>96573.95</v>
      </c>
      <c r="V1072" s="574">
        <f t="shared" si="1751"/>
        <v>-4.3999999907100573E-3</v>
      </c>
      <c r="W1072" s="593">
        <v>3210570</v>
      </c>
      <c r="X1072" s="78">
        <v>4.3999999999999997E-2</v>
      </c>
      <c r="Y1072" s="577">
        <f t="shared" si="1752"/>
        <v>141265.07999999999</v>
      </c>
      <c r="Z1072" s="251">
        <f t="shared" si="1753"/>
        <v>28253.016</v>
      </c>
      <c r="AA1072" s="73">
        <v>112991.52</v>
      </c>
      <c r="AB1072" s="103">
        <v>112991.52</v>
      </c>
      <c r="AC1072" s="251">
        <f t="shared" si="1754"/>
        <v>20.54399999997986</v>
      </c>
      <c r="AD1072" s="139">
        <v>7181000</v>
      </c>
      <c r="AE1072" s="747">
        <v>8.8000000000000005E-3</v>
      </c>
      <c r="AF1072" s="102">
        <f t="shared" si="1755"/>
        <v>63192.800000000003</v>
      </c>
      <c r="AG1072" s="102"/>
      <c r="AH1072" s="117">
        <v>63192.800000000003</v>
      </c>
      <c r="AI1072" s="103">
        <v>63192.800000000003</v>
      </c>
      <c r="AJ1072" s="251">
        <f t="shared" si="1756"/>
        <v>0</v>
      </c>
      <c r="AK1072" s="139">
        <v>7181000</v>
      </c>
      <c r="AL1072" s="748">
        <v>9.5919999999999998E-3</v>
      </c>
      <c r="AM1072" s="251">
        <f t="shared" si="1757"/>
        <v>68880.152000000002</v>
      </c>
      <c r="AN1072" s="102"/>
      <c r="AO1072" s="117">
        <v>68880.149999999994</v>
      </c>
      <c r="AP1072" s="100"/>
      <c r="AQ1072" s="251">
        <f t="shared" si="1758"/>
        <v>2.0000000076834112E-3</v>
      </c>
      <c r="AR1072" s="139">
        <v>7181000</v>
      </c>
      <c r="AS1072" s="99">
        <v>1.0551E-2</v>
      </c>
      <c r="AT1072" s="72">
        <f t="shared" si="1759"/>
        <v>75766.731</v>
      </c>
      <c r="AU1072" s="6"/>
      <c r="AV1072" s="122">
        <v>75766.73</v>
      </c>
      <c r="AW1072" s="167">
        <v>75766.73</v>
      </c>
      <c r="AX1072" s="257">
        <f t="shared" si="1760"/>
        <v>1.0000000038417056E-3</v>
      </c>
      <c r="AY1072" s="139">
        <v>7181000</v>
      </c>
      <c r="AZ1072" s="748">
        <v>1.1185E-2</v>
      </c>
      <c r="BA1072" s="141">
        <f t="shared" si="1761"/>
        <v>80319.485000000001</v>
      </c>
      <c r="BB1072" s="141"/>
      <c r="BC1072" s="142">
        <v>80319.485000000001</v>
      </c>
      <c r="BD1072" s="149"/>
      <c r="BE1072" s="206">
        <f t="shared" si="1762"/>
        <v>0</v>
      </c>
      <c r="BF1072" s="139">
        <v>7181000</v>
      </c>
      <c r="BG1072" s="332">
        <v>1.2163999999999999E-2</v>
      </c>
      <c r="BH1072" s="166">
        <f t="shared" si="1763"/>
        <v>87349.683999999994</v>
      </c>
      <c r="BI1072" s="56"/>
      <c r="BJ1072" s="164">
        <v>87349.683999999994</v>
      </c>
      <c r="BK1072" s="165">
        <v>87349.68</v>
      </c>
      <c r="BL1072" s="260">
        <f t="shared" si="1764"/>
        <v>0</v>
      </c>
      <c r="BM1072" s="151">
        <v>8042720</v>
      </c>
      <c r="BN1072" s="56">
        <v>1.2800000000000001E-2</v>
      </c>
      <c r="BO1072" s="168">
        <f t="shared" si="1765"/>
        <v>102946.81600000001</v>
      </c>
      <c r="BP1072" s="56"/>
      <c r="BQ1072" s="164">
        <v>102946.81600000001</v>
      </c>
      <c r="BR1072" s="147"/>
      <c r="BS1072" s="260">
        <f t="shared" si="1766"/>
        <v>0</v>
      </c>
      <c r="BT1072" s="151">
        <v>8042720</v>
      </c>
      <c r="BU1072" s="332">
        <v>9.7520000000000003E-3</v>
      </c>
      <c r="BV1072" s="166">
        <f t="shared" si="1767"/>
        <v>78432.605439999999</v>
      </c>
      <c r="BW1072" s="56"/>
      <c r="BX1072" s="164">
        <v>60219.03544</v>
      </c>
      <c r="BY1072" s="147"/>
      <c r="BZ1072" s="166">
        <f t="shared" si="1768"/>
        <v>18213.57</v>
      </c>
      <c r="CA1072" s="151">
        <v>8042720</v>
      </c>
      <c r="CB1072" s="56">
        <v>1.0435E-2</v>
      </c>
      <c r="CC1072" s="168">
        <f t="shared" si="1769"/>
        <v>83925.783200000005</v>
      </c>
      <c r="CD1072" s="168"/>
      <c r="CE1072" s="164">
        <v>83925.783200000005</v>
      </c>
      <c r="CF1072" s="165">
        <v>83925.78</v>
      </c>
      <c r="CG1072" s="168">
        <f t="shared" si="1770"/>
        <v>0</v>
      </c>
      <c r="CH1072" s="587">
        <v>8368000</v>
      </c>
      <c r="CI1072" s="456">
        <v>1.3044500000000001E-2</v>
      </c>
      <c r="CJ1072" s="585">
        <f t="shared" si="1743"/>
        <v>109156.376</v>
      </c>
      <c r="CK1072" s="585"/>
      <c r="CL1072" s="164"/>
      <c r="CM1072" s="167"/>
      <c r="CN1072" s="585">
        <f t="shared" si="1744"/>
        <v>109156.376</v>
      </c>
      <c r="CO1072" s="219"/>
      <c r="CP1072" s="220">
        <f t="shared" si="1745"/>
        <v>127390.4930128</v>
      </c>
      <c r="CQ1072" s="458"/>
      <c r="CR1072" s="56"/>
    </row>
    <row r="1073" spans="1:97" s="3" customFormat="1" ht="15" customHeight="1">
      <c r="A1073" s="264" t="s">
        <v>2511</v>
      </c>
      <c r="B1073" s="61" t="s">
        <v>632</v>
      </c>
      <c r="C1073" s="61" t="s">
        <v>2460</v>
      </c>
      <c r="D1073" s="264" t="s">
        <v>2461</v>
      </c>
      <c r="E1073" s="234">
        <v>1528</v>
      </c>
      <c r="F1073" s="43"/>
      <c r="G1073" s="364" t="s">
        <v>45</v>
      </c>
      <c r="H1073" s="362" t="s">
        <v>2512</v>
      </c>
      <c r="I1073" s="593"/>
      <c r="J1073" s="743">
        <v>3.2008799999999997E-2</v>
      </c>
      <c r="K1073" s="72">
        <f t="shared" si="1746"/>
        <v>0</v>
      </c>
      <c r="L1073" s="168">
        <f t="shared" si="1747"/>
        <v>0</v>
      </c>
      <c r="M1073" s="73"/>
      <c r="N1073" s="77"/>
      <c r="O1073" s="72">
        <f t="shared" si="1748"/>
        <v>0</v>
      </c>
      <c r="P1073" s="593"/>
      <c r="Q1073" s="56">
        <v>3.7600000000000001E-2</v>
      </c>
      <c r="R1073" s="168">
        <f t="shared" si="1749"/>
        <v>0</v>
      </c>
      <c r="S1073" s="168">
        <f t="shared" si="1750"/>
        <v>0</v>
      </c>
      <c r="T1073" s="73"/>
      <c r="U1073" s="77"/>
      <c r="V1073" s="574">
        <f t="shared" si="1751"/>
        <v>0</v>
      </c>
      <c r="W1073" s="593"/>
      <c r="X1073" s="78">
        <v>4.3999999999999997E-2</v>
      </c>
      <c r="Y1073" s="577">
        <f t="shared" si="1752"/>
        <v>0</v>
      </c>
      <c r="Z1073" s="251">
        <f t="shared" si="1753"/>
        <v>0</v>
      </c>
      <c r="AA1073" s="73"/>
      <c r="AB1073" s="103"/>
      <c r="AC1073" s="251">
        <f t="shared" si="1754"/>
        <v>0</v>
      </c>
      <c r="AD1073" s="139">
        <v>350000</v>
      </c>
      <c r="AE1073" s="747">
        <v>8.8000000000000005E-3</v>
      </c>
      <c r="AF1073" s="102">
        <f t="shared" si="1755"/>
        <v>3080</v>
      </c>
      <c r="AG1073" s="102"/>
      <c r="AH1073" s="117"/>
      <c r="AI1073" s="103"/>
      <c r="AJ1073" s="251">
        <f t="shared" si="1756"/>
        <v>3080</v>
      </c>
      <c r="AK1073" s="139">
        <v>350000</v>
      </c>
      <c r="AL1073" s="748">
        <v>1.0463999999999999E-2</v>
      </c>
      <c r="AM1073" s="251">
        <f t="shared" si="1757"/>
        <v>3662.3999999999996</v>
      </c>
      <c r="AN1073" s="102"/>
      <c r="AO1073" s="253"/>
      <c r="AP1073" s="100"/>
      <c r="AQ1073" s="251">
        <f t="shared" si="1758"/>
        <v>3662.3999999999996</v>
      </c>
      <c r="AR1073" s="139">
        <v>350000</v>
      </c>
      <c r="AS1073" s="638">
        <v>1.1509999999999999E-2</v>
      </c>
      <c r="AT1073" s="72">
        <f t="shared" si="1759"/>
        <v>4028.5</v>
      </c>
      <c r="AU1073" s="102"/>
      <c r="AV1073" s="117"/>
      <c r="AW1073" s="414"/>
      <c r="AX1073" s="257">
        <f t="shared" si="1760"/>
        <v>4028.5</v>
      </c>
      <c r="AY1073" s="139">
        <v>350000</v>
      </c>
      <c r="AZ1073" s="748">
        <v>1.1185E-2</v>
      </c>
      <c r="BA1073" s="141">
        <f t="shared" si="1761"/>
        <v>3914.75</v>
      </c>
      <c r="BB1073" s="141"/>
      <c r="BC1073" s="142">
        <v>10153.799999999999</v>
      </c>
      <c r="BD1073" s="149"/>
      <c r="BE1073" s="206">
        <f t="shared" si="1762"/>
        <v>-6239.0499999999993</v>
      </c>
      <c r="BF1073" s="139">
        <v>350000</v>
      </c>
      <c r="BG1073" s="332">
        <v>1.2163999999999999E-2</v>
      </c>
      <c r="BH1073" s="166">
        <f t="shared" si="1763"/>
        <v>4257.3999999999996</v>
      </c>
      <c r="BI1073" s="56"/>
      <c r="BJ1073" s="164">
        <v>4257.3999999999996</v>
      </c>
      <c r="BK1073" s="165">
        <v>4257.3999999999996</v>
      </c>
      <c r="BL1073" s="260">
        <f t="shared" si="1764"/>
        <v>0</v>
      </c>
      <c r="BM1073" s="151">
        <v>392000</v>
      </c>
      <c r="BN1073" s="56">
        <v>1.2800000000000001E-2</v>
      </c>
      <c r="BO1073" s="168">
        <f t="shared" si="1765"/>
        <v>5017.6000000000004</v>
      </c>
      <c r="BP1073" s="56"/>
      <c r="BQ1073" s="164">
        <v>5017.6000000000004</v>
      </c>
      <c r="BR1073" s="147"/>
      <c r="BS1073" s="260">
        <f t="shared" si="1766"/>
        <v>0</v>
      </c>
      <c r="BT1073" s="151">
        <v>392000</v>
      </c>
      <c r="BU1073" s="332">
        <v>1.3568E-2</v>
      </c>
      <c r="BV1073" s="166">
        <f t="shared" si="1767"/>
        <v>5318.6559999999999</v>
      </c>
      <c r="BW1073" s="56"/>
      <c r="BX1073" s="164">
        <v>5318.6559999999999</v>
      </c>
      <c r="BY1073" s="147"/>
      <c r="BZ1073" s="166">
        <f t="shared" si="1768"/>
        <v>0</v>
      </c>
      <c r="CA1073" s="151">
        <v>392000</v>
      </c>
      <c r="CB1073" s="56">
        <v>1.4518E-2</v>
      </c>
      <c r="CC1073" s="168">
        <f t="shared" si="1769"/>
        <v>5691.0559999999996</v>
      </c>
      <c r="CD1073" s="168"/>
      <c r="CE1073" s="164">
        <v>5691.0559999999996</v>
      </c>
      <c r="CF1073" s="165">
        <v>5691.06</v>
      </c>
      <c r="CG1073" s="168">
        <f t="shared" si="1770"/>
        <v>0</v>
      </c>
      <c r="CH1073" s="587">
        <v>450000</v>
      </c>
      <c r="CI1073" s="56">
        <v>1.3044500000000001E-2</v>
      </c>
      <c r="CJ1073" s="585">
        <f t="shared" si="1743"/>
        <v>5870.0250000000005</v>
      </c>
      <c r="CK1073" s="585"/>
      <c r="CL1073" s="164"/>
      <c r="CM1073" s="167"/>
      <c r="CN1073" s="585">
        <f t="shared" si="1744"/>
        <v>5870.0250000000005</v>
      </c>
      <c r="CO1073" s="219"/>
      <c r="CP1073" s="220">
        <f t="shared" si="1745"/>
        <v>10401.875</v>
      </c>
      <c r="CQ1073" s="458"/>
      <c r="CR1073" s="56"/>
      <c r="CS1073" s="228"/>
    </row>
    <row r="1074" spans="1:97" s="3" customFormat="1" ht="15" customHeight="1">
      <c r="A1074" s="264" t="s">
        <v>2513</v>
      </c>
      <c r="B1074" s="61" t="s">
        <v>2514</v>
      </c>
      <c r="C1074" s="61" t="s">
        <v>2460</v>
      </c>
      <c r="D1074" s="264" t="s">
        <v>2461</v>
      </c>
      <c r="E1074" s="234">
        <v>2297</v>
      </c>
      <c r="F1074" s="43"/>
      <c r="G1074" s="551" t="s">
        <v>2475</v>
      </c>
      <c r="H1074" s="362" t="s">
        <v>2515</v>
      </c>
      <c r="I1074" s="593"/>
      <c r="J1074" s="743">
        <v>3.2008799999999997E-2</v>
      </c>
      <c r="K1074" s="72">
        <f t="shared" si="1746"/>
        <v>0</v>
      </c>
      <c r="L1074" s="168">
        <f t="shared" si="1747"/>
        <v>0</v>
      </c>
      <c r="M1074" s="73"/>
      <c r="N1074" s="77"/>
      <c r="O1074" s="72">
        <f t="shared" si="1748"/>
        <v>0</v>
      </c>
      <c r="P1074" s="593"/>
      <c r="Q1074" s="56">
        <v>3.7600000000000001E-2</v>
      </c>
      <c r="R1074" s="168">
        <f t="shared" si="1749"/>
        <v>0</v>
      </c>
      <c r="S1074" s="168">
        <f t="shared" si="1750"/>
        <v>0</v>
      </c>
      <c r="T1074" s="73"/>
      <c r="U1074" s="77"/>
      <c r="V1074" s="574">
        <f t="shared" si="1751"/>
        <v>0</v>
      </c>
      <c r="W1074" s="593"/>
      <c r="X1074" s="78">
        <v>4.3999999999999997E-2</v>
      </c>
      <c r="Y1074" s="577">
        <f t="shared" si="1752"/>
        <v>0</v>
      </c>
      <c r="Z1074" s="251">
        <f t="shared" si="1753"/>
        <v>0</v>
      </c>
      <c r="AA1074" s="73"/>
      <c r="AB1074" s="103"/>
      <c r="AC1074" s="251">
        <f t="shared" si="1754"/>
        <v>0</v>
      </c>
      <c r="AD1074" s="151">
        <v>3406000</v>
      </c>
      <c r="AE1074" s="747">
        <v>8.8000000000000005E-3</v>
      </c>
      <c r="AF1074" s="102">
        <f t="shared" si="1755"/>
        <v>29972.800000000003</v>
      </c>
      <c r="AG1074" s="102"/>
      <c r="AH1074" s="117"/>
      <c r="AI1074" s="103"/>
      <c r="AJ1074" s="251">
        <f t="shared" si="1756"/>
        <v>29972.800000000003</v>
      </c>
      <c r="AK1074" s="151">
        <v>3406000</v>
      </c>
      <c r="AL1074" s="748">
        <v>9.5919999999999998E-3</v>
      </c>
      <c r="AM1074" s="251">
        <f t="shared" si="1757"/>
        <v>32670.351999999999</v>
      </c>
      <c r="AN1074" s="102"/>
      <c r="AO1074" s="253"/>
      <c r="AP1074" s="100"/>
      <c r="AQ1074" s="251">
        <f t="shared" si="1758"/>
        <v>32670.351999999999</v>
      </c>
      <c r="AR1074" s="151">
        <v>3406000</v>
      </c>
      <c r="AS1074" s="99">
        <v>1.0551E-2</v>
      </c>
      <c r="AT1074" s="72">
        <f t="shared" si="1759"/>
        <v>35936.705999999998</v>
      </c>
      <c r="AU1074" s="102"/>
      <c r="AV1074" s="117"/>
      <c r="AW1074" s="414"/>
      <c r="AX1074" s="251">
        <f t="shared" si="1760"/>
        <v>35936.705999999998</v>
      </c>
      <c r="AY1074" s="151">
        <v>3406000</v>
      </c>
      <c r="AZ1074" s="748">
        <v>1.1185E-2</v>
      </c>
      <c r="BA1074" s="141">
        <f t="shared" si="1761"/>
        <v>38096.11</v>
      </c>
      <c r="BB1074" s="141"/>
      <c r="BC1074" s="142"/>
      <c r="BD1074" s="149"/>
      <c r="BE1074" s="141">
        <f t="shared" si="1762"/>
        <v>38096.11</v>
      </c>
      <c r="BF1074" s="151">
        <v>3406000</v>
      </c>
      <c r="BG1074" s="332">
        <v>1.2163999999999999E-2</v>
      </c>
      <c r="BH1074" s="166">
        <f t="shared" si="1763"/>
        <v>41430.583999999995</v>
      </c>
      <c r="BI1074" s="56"/>
      <c r="BJ1074" s="164"/>
      <c r="BK1074" s="165"/>
      <c r="BL1074" s="166">
        <f t="shared" si="1764"/>
        <v>41430.583999999995</v>
      </c>
      <c r="BM1074" s="151">
        <v>2900000</v>
      </c>
      <c r="BN1074" s="56">
        <v>9.1999999999999998E-3</v>
      </c>
      <c r="BO1074" s="168">
        <f t="shared" si="1765"/>
        <v>26680</v>
      </c>
      <c r="BP1074" s="56"/>
      <c r="BQ1074" s="164">
        <v>26680</v>
      </c>
      <c r="BR1074" s="147"/>
      <c r="BS1074" s="260">
        <f t="shared" si="1766"/>
        <v>0</v>
      </c>
      <c r="BT1074" s="151">
        <v>2900000</v>
      </c>
      <c r="BU1074" s="332">
        <v>9.7520000000000003E-3</v>
      </c>
      <c r="BV1074" s="166">
        <f t="shared" si="1767"/>
        <v>28280.799999999999</v>
      </c>
      <c r="BW1074" s="56"/>
      <c r="BX1074" s="164">
        <v>28280.799999999999</v>
      </c>
      <c r="BY1074" s="147"/>
      <c r="BZ1074" s="166">
        <f t="shared" si="1768"/>
        <v>0</v>
      </c>
      <c r="CA1074" s="151">
        <v>2900000</v>
      </c>
      <c r="CB1074" s="56">
        <v>1.0435E-2</v>
      </c>
      <c r="CC1074" s="168">
        <f t="shared" si="1769"/>
        <v>30261.5</v>
      </c>
      <c r="CD1074" s="168"/>
      <c r="CE1074" s="164">
        <v>30261.5</v>
      </c>
      <c r="CF1074" s="165">
        <v>30261.5</v>
      </c>
      <c r="CG1074" s="168">
        <f t="shared" si="1770"/>
        <v>0</v>
      </c>
      <c r="CH1074" s="587">
        <v>6120000</v>
      </c>
      <c r="CI1074" s="456">
        <v>1.3044500000000001E-2</v>
      </c>
      <c r="CJ1074" s="585">
        <f t="shared" si="1743"/>
        <v>79832.34</v>
      </c>
      <c r="CK1074" s="585"/>
      <c r="CL1074" s="164"/>
      <c r="CM1074" s="167"/>
      <c r="CN1074" s="585">
        <f t="shared" si="1744"/>
        <v>79832.34</v>
      </c>
      <c r="CO1074" s="219"/>
      <c r="CP1074" s="220">
        <f t="shared" si="1745"/>
        <v>257938.89199999999</v>
      </c>
      <c r="CQ1074" s="458"/>
      <c r="CR1074" s="56"/>
      <c r="CS1074" s="227" t="s">
        <v>42</v>
      </c>
    </row>
    <row r="1075" spans="1:97" s="3" customFormat="1">
      <c r="A1075" s="41" t="s">
        <v>2516</v>
      </c>
      <c r="B1075" s="237" t="s">
        <v>2517</v>
      </c>
      <c r="C1075" s="6" t="s">
        <v>2518</v>
      </c>
      <c r="D1075" s="264" t="s">
        <v>2461</v>
      </c>
      <c r="E1075" s="43">
        <v>101</v>
      </c>
      <c r="F1075" s="6"/>
      <c r="G1075" s="49" t="s">
        <v>2519</v>
      </c>
      <c r="H1075" s="191" t="s">
        <v>2520</v>
      </c>
      <c r="I1075" s="593">
        <v>20000</v>
      </c>
      <c r="J1075" s="743">
        <v>3.2008799999999997E-2</v>
      </c>
      <c r="K1075" s="72">
        <f t="shared" si="1746"/>
        <v>640.17599999999993</v>
      </c>
      <c r="L1075" s="168">
        <f t="shared" si="1747"/>
        <v>128.0352</v>
      </c>
      <c r="M1075" s="73">
        <v>512.14</v>
      </c>
      <c r="N1075" s="77"/>
      <c r="O1075" s="72">
        <f t="shared" si="1748"/>
        <v>7.9999999991287041E-4</v>
      </c>
      <c r="P1075" s="593">
        <v>20000</v>
      </c>
      <c r="Q1075" s="56">
        <v>3.7600000000000001E-2</v>
      </c>
      <c r="R1075" s="168">
        <f t="shared" si="1749"/>
        <v>752</v>
      </c>
      <c r="S1075" s="168">
        <f t="shared" si="1750"/>
        <v>150.4</v>
      </c>
      <c r="T1075" s="73">
        <v>601.6</v>
      </c>
      <c r="U1075" s="77"/>
      <c r="V1075" s="574">
        <f t="shared" si="1751"/>
        <v>0</v>
      </c>
      <c r="W1075" s="593">
        <v>20000</v>
      </c>
      <c r="X1075" s="78">
        <v>4.3999999999999997E-2</v>
      </c>
      <c r="Y1075" s="577">
        <f t="shared" si="1752"/>
        <v>880</v>
      </c>
      <c r="Z1075" s="251">
        <f t="shared" si="1753"/>
        <v>176</v>
      </c>
      <c r="AA1075" s="73">
        <v>703.87</v>
      </c>
      <c r="AB1075" s="103"/>
      <c r="AC1075" s="251">
        <f t="shared" si="1754"/>
        <v>0.12999999999999545</v>
      </c>
      <c r="AD1075" s="151">
        <v>8000</v>
      </c>
      <c r="AE1075" s="747">
        <v>8.8000000000000005E-3</v>
      </c>
      <c r="AF1075" s="102">
        <f t="shared" si="1755"/>
        <v>70.400000000000006</v>
      </c>
      <c r="AG1075" s="102"/>
      <c r="AH1075" s="117">
        <v>70.400000000000006</v>
      </c>
      <c r="AI1075" s="103">
        <v>70.400000000000006</v>
      </c>
      <c r="AJ1075" s="251">
        <f t="shared" si="1756"/>
        <v>0</v>
      </c>
      <c r="AK1075" s="151">
        <v>8000</v>
      </c>
      <c r="AL1075" s="748">
        <v>9.5919999999999998E-3</v>
      </c>
      <c r="AM1075" s="251">
        <f t="shared" si="1757"/>
        <v>76.736000000000004</v>
      </c>
      <c r="AN1075" s="102"/>
      <c r="AO1075" s="117">
        <v>191.84</v>
      </c>
      <c r="AP1075" s="100"/>
      <c r="AQ1075" s="251">
        <f t="shared" si="1758"/>
        <v>-115.104</v>
      </c>
      <c r="AR1075" s="151">
        <v>8000</v>
      </c>
      <c r="AS1075" s="99">
        <v>1.0551E-2</v>
      </c>
      <c r="AT1075" s="72">
        <f t="shared" si="1759"/>
        <v>84.408000000000001</v>
      </c>
      <c r="AU1075" s="6"/>
      <c r="AV1075" s="122">
        <v>84.41</v>
      </c>
      <c r="AW1075" s="167"/>
      <c r="AX1075" s="257">
        <f t="shared" si="1760"/>
        <v>-1.9999999999953388E-3</v>
      </c>
      <c r="AY1075" s="151">
        <v>8000</v>
      </c>
      <c r="AZ1075" s="748">
        <v>1.1185E-2</v>
      </c>
      <c r="BA1075" s="141">
        <f t="shared" si="1761"/>
        <v>89.48</v>
      </c>
      <c r="BB1075" s="141"/>
      <c r="BC1075" s="142">
        <v>89.48</v>
      </c>
      <c r="BD1075" s="149"/>
      <c r="BE1075" s="206">
        <f t="shared" si="1762"/>
        <v>0</v>
      </c>
      <c r="BF1075" s="151">
        <v>8000</v>
      </c>
      <c r="BG1075" s="56">
        <v>1.2163999999999999E-2</v>
      </c>
      <c r="BH1075" s="166">
        <f t="shared" si="1763"/>
        <v>97.311999999999998</v>
      </c>
      <c r="BI1075" s="56"/>
      <c r="BJ1075" s="164">
        <v>97.311999999999998</v>
      </c>
      <c r="BK1075" s="165"/>
      <c r="BL1075" s="260">
        <f t="shared" si="1764"/>
        <v>0</v>
      </c>
      <c r="BM1075" s="151">
        <v>30000</v>
      </c>
      <c r="BN1075" s="56">
        <v>9.1999999999999998E-3</v>
      </c>
      <c r="BO1075" s="168">
        <f t="shared" si="1765"/>
        <v>276</v>
      </c>
      <c r="BP1075" s="56"/>
      <c r="BQ1075" s="164">
        <v>276</v>
      </c>
      <c r="BR1075" s="147"/>
      <c r="BS1075" s="260">
        <f t="shared" si="1766"/>
        <v>0</v>
      </c>
      <c r="BT1075" s="151">
        <v>30000</v>
      </c>
      <c r="BU1075" s="56">
        <v>9.7520000000000003E-3</v>
      </c>
      <c r="BV1075" s="166">
        <f t="shared" si="1767"/>
        <v>292.56</v>
      </c>
      <c r="BW1075" s="56"/>
      <c r="BX1075" s="164">
        <v>50.16</v>
      </c>
      <c r="BY1075" s="147"/>
      <c r="BZ1075" s="166">
        <f t="shared" si="1768"/>
        <v>242.4</v>
      </c>
      <c r="CA1075" s="151">
        <v>30000</v>
      </c>
      <c r="CB1075" s="56">
        <v>1.0435E-2</v>
      </c>
      <c r="CC1075" s="168">
        <f t="shared" si="1769"/>
        <v>313.05</v>
      </c>
      <c r="CD1075" s="168"/>
      <c r="CE1075" s="164">
        <v>313.05</v>
      </c>
      <c r="CF1075" s="165"/>
      <c r="CG1075" s="168">
        <f t="shared" si="1770"/>
        <v>0</v>
      </c>
      <c r="CH1075" s="587">
        <v>23000</v>
      </c>
      <c r="CI1075" s="456">
        <v>1.3044500000000001E-2</v>
      </c>
      <c r="CJ1075" s="585">
        <f t="shared" si="1743"/>
        <v>300.02350000000001</v>
      </c>
      <c r="CK1075" s="585"/>
      <c r="CL1075" s="164"/>
      <c r="CM1075" s="167"/>
      <c r="CN1075" s="585">
        <f t="shared" si="1744"/>
        <v>300.02350000000001</v>
      </c>
      <c r="CO1075" s="219"/>
      <c r="CP1075" s="220">
        <f t="shared" si="1745"/>
        <v>427.4482999999999</v>
      </c>
      <c r="CQ1075" s="458">
        <v>0</v>
      </c>
      <c r="CR1075" s="56" t="s">
        <v>2521</v>
      </c>
      <c r="CS1075" s="228"/>
    </row>
    <row r="1076" spans="1:97" s="3" customFormat="1" ht="15" customHeight="1">
      <c r="A1076" s="41" t="s">
        <v>2522</v>
      </c>
      <c r="B1076" s="6" t="s">
        <v>2523</v>
      </c>
      <c r="C1076" s="6" t="s">
        <v>2518</v>
      </c>
      <c r="D1076" s="264" t="s">
        <v>2461</v>
      </c>
      <c r="E1076" s="43">
        <v>219</v>
      </c>
      <c r="F1076" s="6"/>
      <c r="G1076" s="57" t="s">
        <v>45</v>
      </c>
      <c r="H1076" s="191" t="s">
        <v>2524</v>
      </c>
      <c r="I1076" s="593">
        <v>192500</v>
      </c>
      <c r="J1076" s="743">
        <v>3.2008799999999997E-2</v>
      </c>
      <c r="K1076" s="72">
        <f t="shared" si="1746"/>
        <v>6161.6939999999995</v>
      </c>
      <c r="L1076" s="168">
        <f t="shared" si="1747"/>
        <v>1232.3388</v>
      </c>
      <c r="M1076" s="73">
        <v>4929.3500000000004</v>
      </c>
      <c r="N1076" s="77"/>
      <c r="O1076" s="72">
        <f t="shared" si="1748"/>
        <v>5.1999999996041879E-3</v>
      </c>
      <c r="P1076" s="593">
        <v>192500</v>
      </c>
      <c r="Q1076" s="56">
        <v>3.7600000000000001E-2</v>
      </c>
      <c r="R1076" s="168">
        <f t="shared" si="1749"/>
        <v>7238</v>
      </c>
      <c r="S1076" s="168">
        <f t="shared" si="1750"/>
        <v>1447.6000000000001</v>
      </c>
      <c r="T1076" s="73">
        <v>5790.6</v>
      </c>
      <c r="U1076" s="356">
        <v>695.06</v>
      </c>
      <c r="V1076" s="574">
        <f t="shared" si="1751"/>
        <v>-0.2000000000007276</v>
      </c>
      <c r="W1076" s="593">
        <v>192500</v>
      </c>
      <c r="X1076" s="78">
        <v>4.3999999999999997E-2</v>
      </c>
      <c r="Y1076" s="577">
        <f t="shared" si="1752"/>
        <v>8470</v>
      </c>
      <c r="Z1076" s="251">
        <f t="shared" si="1753"/>
        <v>1694</v>
      </c>
      <c r="AA1076" s="73">
        <v>6774.77</v>
      </c>
      <c r="AB1076" s="601">
        <v>536.96</v>
      </c>
      <c r="AC1076" s="251">
        <f t="shared" si="1754"/>
        <v>1.2299999999995634</v>
      </c>
      <c r="AD1076" s="151">
        <v>612000</v>
      </c>
      <c r="AE1076" s="747">
        <v>8.8000000000000005E-3</v>
      </c>
      <c r="AF1076" s="102">
        <f t="shared" si="1755"/>
        <v>5385.6</v>
      </c>
      <c r="AG1076" s="102"/>
      <c r="AH1076" s="117">
        <v>5385.6</v>
      </c>
      <c r="AI1076" s="103">
        <v>5385.6</v>
      </c>
      <c r="AJ1076" s="251">
        <f t="shared" si="1756"/>
        <v>0</v>
      </c>
      <c r="AK1076" s="151">
        <v>612000</v>
      </c>
      <c r="AL1076" s="748">
        <v>9.5919999999999998E-3</v>
      </c>
      <c r="AM1076" s="251">
        <f t="shared" si="1757"/>
        <v>5870.3040000000001</v>
      </c>
      <c r="AN1076" s="102"/>
      <c r="AO1076" s="117">
        <v>1846.46</v>
      </c>
      <c r="AP1076" s="100"/>
      <c r="AQ1076" s="251">
        <f t="shared" si="1758"/>
        <v>4023.8440000000001</v>
      </c>
      <c r="AR1076" s="151">
        <v>612000</v>
      </c>
      <c r="AS1076" s="99">
        <v>1.0551E-2</v>
      </c>
      <c r="AT1076" s="72">
        <f t="shared" si="1759"/>
        <v>6457.2119999999995</v>
      </c>
      <c r="AU1076" s="6"/>
      <c r="AV1076" s="122">
        <v>6457.21</v>
      </c>
      <c r="AW1076" s="562">
        <v>592.89</v>
      </c>
      <c r="AX1076" s="257">
        <f t="shared" si="1760"/>
        <v>1.9999999994979589E-3</v>
      </c>
      <c r="AY1076" s="151">
        <v>612000</v>
      </c>
      <c r="AZ1076" s="748">
        <v>1.1185E-2</v>
      </c>
      <c r="BA1076" s="141">
        <f t="shared" si="1761"/>
        <v>6845.22</v>
      </c>
      <c r="BB1076" s="141"/>
      <c r="BC1076" s="142">
        <v>6845.22</v>
      </c>
      <c r="BD1076" s="149"/>
      <c r="BE1076" s="206">
        <f t="shared" si="1762"/>
        <v>0</v>
      </c>
      <c r="BF1076" s="151">
        <v>612000</v>
      </c>
      <c r="BG1076" s="56">
        <v>1.2163999999999999E-2</v>
      </c>
      <c r="BH1076" s="166">
        <f t="shared" si="1763"/>
        <v>7444.3679999999995</v>
      </c>
      <c r="BI1076" s="56"/>
      <c r="BJ1076" s="164">
        <v>7444.3680000000004</v>
      </c>
      <c r="BK1076" s="165">
        <v>7444.37</v>
      </c>
      <c r="BL1076" s="260">
        <f t="shared" si="1764"/>
        <v>0</v>
      </c>
      <c r="BM1076" s="151">
        <v>1300000</v>
      </c>
      <c r="BN1076" s="56">
        <v>1.2800000000000001E-2</v>
      </c>
      <c r="BO1076" s="168">
        <f t="shared" si="1765"/>
        <v>16640</v>
      </c>
      <c r="BP1076" s="56"/>
      <c r="BQ1076" s="164">
        <v>16640</v>
      </c>
      <c r="BR1076" s="147"/>
      <c r="BS1076" s="260">
        <f t="shared" si="1766"/>
        <v>0</v>
      </c>
      <c r="BT1076" s="151">
        <v>1300000</v>
      </c>
      <c r="BU1076" s="56">
        <v>1.3568E-2</v>
      </c>
      <c r="BV1076" s="166">
        <f t="shared" si="1767"/>
        <v>17638.400000000001</v>
      </c>
      <c r="BW1076" s="56"/>
      <c r="BX1076" s="164">
        <v>17638.400000000001</v>
      </c>
      <c r="BY1076" s="147"/>
      <c r="BZ1076" s="166">
        <f t="shared" si="1768"/>
        <v>0</v>
      </c>
      <c r="CA1076" s="151">
        <v>1300000</v>
      </c>
      <c r="CB1076" s="56">
        <v>1.4518E-2</v>
      </c>
      <c r="CC1076" s="168">
        <f t="shared" si="1769"/>
        <v>18873.399999999998</v>
      </c>
      <c r="CD1076" s="168"/>
      <c r="CE1076" s="164">
        <v>18873.400000000001</v>
      </c>
      <c r="CF1076" s="165"/>
      <c r="CG1076" s="168">
        <f t="shared" si="1770"/>
        <v>0</v>
      </c>
      <c r="CH1076" s="587">
        <v>1838000</v>
      </c>
      <c r="CI1076" s="56">
        <v>1.3044500000000001E-2</v>
      </c>
      <c r="CJ1076" s="585">
        <f t="shared" si="1743"/>
        <v>23975.791000000001</v>
      </c>
      <c r="CK1076" s="585"/>
      <c r="CL1076" s="164"/>
      <c r="CM1076" s="167"/>
      <c r="CN1076" s="585">
        <f t="shared" si="1744"/>
        <v>23975.791000000001</v>
      </c>
      <c r="CO1076" s="219"/>
      <c r="CP1076" s="220">
        <f t="shared" si="1745"/>
        <v>28000.672200000001</v>
      </c>
      <c r="CQ1076" s="458"/>
      <c r="CR1076" s="56" t="s">
        <v>2525</v>
      </c>
      <c r="CS1076" s="228"/>
    </row>
    <row r="1077" spans="1:97" s="3" customFormat="1" ht="15" customHeight="1">
      <c r="A1077" s="264" t="s">
        <v>2526</v>
      </c>
      <c r="B1077" s="61" t="s">
        <v>2527</v>
      </c>
      <c r="C1077" s="61" t="s">
        <v>2518</v>
      </c>
      <c r="D1077" s="264" t="s">
        <v>2461</v>
      </c>
      <c r="E1077" s="234">
        <v>249</v>
      </c>
      <c r="F1077" s="56"/>
      <c r="G1077" s="275" t="s">
        <v>2519</v>
      </c>
      <c r="H1077" s="362" t="s">
        <v>2528</v>
      </c>
      <c r="I1077" s="593"/>
      <c r="J1077" s="743">
        <v>3.2008799999999997E-2</v>
      </c>
      <c r="K1077" s="72">
        <f t="shared" si="1746"/>
        <v>0</v>
      </c>
      <c r="L1077" s="168">
        <f t="shared" si="1747"/>
        <v>0</v>
      </c>
      <c r="M1077" s="80"/>
      <c r="N1077" s="77"/>
      <c r="O1077" s="72">
        <f t="shared" si="1748"/>
        <v>0</v>
      </c>
      <c r="P1077" s="593"/>
      <c r="Q1077" s="56">
        <v>3.7600000000000001E-2</v>
      </c>
      <c r="R1077" s="168">
        <f t="shared" si="1749"/>
        <v>0</v>
      </c>
      <c r="S1077" s="168">
        <f t="shared" si="1750"/>
        <v>0</v>
      </c>
      <c r="T1077" s="80"/>
      <c r="U1077" s="77"/>
      <c r="V1077" s="574">
        <f t="shared" si="1751"/>
        <v>0</v>
      </c>
      <c r="W1077" s="593"/>
      <c r="X1077" s="78">
        <v>4.3999999999999997E-2</v>
      </c>
      <c r="Y1077" s="577">
        <f t="shared" si="1752"/>
        <v>0</v>
      </c>
      <c r="Z1077" s="251">
        <f t="shared" si="1753"/>
        <v>0</v>
      </c>
      <c r="AA1077" s="80"/>
      <c r="AB1077" s="103"/>
      <c r="AC1077" s="251">
        <f t="shared" si="1754"/>
        <v>0</v>
      </c>
      <c r="AD1077" s="151">
        <v>355000</v>
      </c>
      <c r="AE1077" s="747">
        <v>8.8000000000000005E-3</v>
      </c>
      <c r="AF1077" s="102">
        <f t="shared" si="1755"/>
        <v>3124</v>
      </c>
      <c r="AG1077" s="102">
        <f t="shared" ref="AG1077:AG1080" si="1773">AF1077*75%</f>
        <v>2343</v>
      </c>
      <c r="AH1077" s="122"/>
      <c r="AI1077" s="103"/>
      <c r="AJ1077" s="257">
        <f t="shared" si="1756"/>
        <v>781</v>
      </c>
      <c r="AK1077" s="151">
        <v>355000</v>
      </c>
      <c r="AL1077" s="748">
        <v>9.5919999999999998E-3</v>
      </c>
      <c r="AM1077" s="251">
        <f t="shared" si="1757"/>
        <v>3405.16</v>
      </c>
      <c r="AN1077" s="102"/>
      <c r="AO1077" s="253"/>
      <c r="AP1077" s="100"/>
      <c r="AQ1077" s="257">
        <f t="shared" si="1758"/>
        <v>3405.16</v>
      </c>
      <c r="AR1077" s="151">
        <v>355000</v>
      </c>
      <c r="AS1077" s="99">
        <v>1.0551E-2</v>
      </c>
      <c r="AT1077" s="72">
        <f t="shared" si="1759"/>
        <v>3745.605</v>
      </c>
      <c r="AU1077" s="6"/>
      <c r="AV1077" s="122"/>
      <c r="AW1077" s="167"/>
      <c r="AX1077" s="257">
        <f t="shared" si="1760"/>
        <v>3745.605</v>
      </c>
      <c r="AY1077" s="151">
        <v>355000</v>
      </c>
      <c r="AZ1077" s="748">
        <v>1.1185E-2</v>
      </c>
      <c r="BA1077" s="141">
        <f t="shared" si="1761"/>
        <v>3970.6750000000002</v>
      </c>
      <c r="BB1077" s="141"/>
      <c r="BC1077" s="253"/>
      <c r="BD1077" s="149"/>
      <c r="BE1077" s="206">
        <f t="shared" si="1762"/>
        <v>3970.6750000000002</v>
      </c>
      <c r="BF1077" s="151">
        <v>355000</v>
      </c>
      <c r="BG1077" s="56">
        <v>1.2163999999999999E-2</v>
      </c>
      <c r="BH1077" s="166">
        <f t="shared" si="1763"/>
        <v>4318.22</v>
      </c>
      <c r="BI1077" s="56"/>
      <c r="BJ1077" s="164">
        <v>8288.9</v>
      </c>
      <c r="BK1077" s="165">
        <v>8288.9</v>
      </c>
      <c r="BL1077" s="260">
        <f t="shared" si="1764"/>
        <v>-3970.6799999999994</v>
      </c>
      <c r="BM1077" s="151">
        <v>230000</v>
      </c>
      <c r="BN1077" s="56">
        <v>9.1999999999999998E-3</v>
      </c>
      <c r="BO1077" s="168">
        <f t="shared" si="1765"/>
        <v>2116</v>
      </c>
      <c r="BP1077" s="56"/>
      <c r="BQ1077" s="164">
        <v>2116</v>
      </c>
      <c r="BR1077" s="147"/>
      <c r="BS1077" s="260">
        <f t="shared" si="1766"/>
        <v>0</v>
      </c>
      <c r="BT1077" s="151">
        <v>230000</v>
      </c>
      <c r="BU1077" s="56">
        <v>9.7520000000000003E-3</v>
      </c>
      <c r="BV1077" s="166">
        <f t="shared" si="1767"/>
        <v>2242.96</v>
      </c>
      <c r="BW1077" s="56"/>
      <c r="BX1077" s="164">
        <v>2242.96</v>
      </c>
      <c r="BY1077" s="147"/>
      <c r="BZ1077" s="166">
        <f t="shared" si="1768"/>
        <v>0</v>
      </c>
      <c r="CA1077" s="151">
        <v>230000</v>
      </c>
      <c r="CB1077" s="56">
        <v>1.0435E-2</v>
      </c>
      <c r="CC1077" s="168">
        <f t="shared" si="1769"/>
        <v>2400.0500000000002</v>
      </c>
      <c r="CD1077" s="168"/>
      <c r="CE1077" s="164">
        <v>2400.0500000000002</v>
      </c>
      <c r="CF1077" s="165"/>
      <c r="CG1077" s="168">
        <f t="shared" si="1770"/>
        <v>0</v>
      </c>
      <c r="CH1077" s="587">
        <v>5516000</v>
      </c>
      <c r="CI1077" s="456">
        <v>1.3044500000000001E-2</v>
      </c>
      <c r="CJ1077" s="585">
        <f t="shared" si="1743"/>
        <v>71953.462</v>
      </c>
      <c r="CK1077" s="585"/>
      <c r="CL1077" s="164"/>
      <c r="CM1077" s="167"/>
      <c r="CN1077" s="585">
        <f t="shared" si="1744"/>
        <v>71953.462</v>
      </c>
      <c r="CO1077" s="219"/>
      <c r="CP1077" s="220">
        <f t="shared" si="1745"/>
        <v>79885.221999999994</v>
      </c>
      <c r="CQ1077" s="357"/>
      <c r="CR1077" s="56" t="s">
        <v>2529</v>
      </c>
      <c r="CS1077" s="228"/>
    </row>
    <row r="1078" spans="1:97" s="3" customFormat="1" ht="15" customHeight="1">
      <c r="A1078" s="264" t="s">
        <v>2530</v>
      </c>
      <c r="B1078" s="61" t="s">
        <v>2527</v>
      </c>
      <c r="C1078" s="61" t="s">
        <v>2518</v>
      </c>
      <c r="D1078" s="264" t="s">
        <v>2461</v>
      </c>
      <c r="E1078" s="234">
        <v>250</v>
      </c>
      <c r="F1078" s="56"/>
      <c r="G1078" s="275" t="s">
        <v>2519</v>
      </c>
      <c r="H1078" s="362" t="s">
        <v>2531</v>
      </c>
      <c r="I1078" s="593"/>
      <c r="J1078" s="743">
        <v>3.2008799999999997E-2</v>
      </c>
      <c r="K1078" s="72">
        <f t="shared" si="1746"/>
        <v>0</v>
      </c>
      <c r="L1078" s="168">
        <f t="shared" si="1747"/>
        <v>0</v>
      </c>
      <c r="M1078" s="80"/>
      <c r="N1078" s="77"/>
      <c r="O1078" s="72">
        <f t="shared" si="1748"/>
        <v>0</v>
      </c>
      <c r="P1078" s="593"/>
      <c r="Q1078" s="56">
        <v>3.7600000000000001E-2</v>
      </c>
      <c r="R1078" s="168">
        <f t="shared" si="1749"/>
        <v>0</v>
      </c>
      <c r="S1078" s="168">
        <f t="shared" si="1750"/>
        <v>0</v>
      </c>
      <c r="T1078" s="80"/>
      <c r="U1078" s="77"/>
      <c r="V1078" s="574">
        <f t="shared" si="1751"/>
        <v>0</v>
      </c>
      <c r="W1078" s="593"/>
      <c r="X1078" s="78">
        <v>4.3999999999999997E-2</v>
      </c>
      <c r="Y1078" s="577">
        <f t="shared" si="1752"/>
        <v>0</v>
      </c>
      <c r="Z1078" s="251">
        <f t="shared" si="1753"/>
        <v>0</v>
      </c>
      <c r="AA1078" s="80"/>
      <c r="AB1078" s="103"/>
      <c r="AC1078" s="251">
        <f t="shared" si="1754"/>
        <v>0</v>
      </c>
      <c r="AD1078" s="151">
        <v>5000</v>
      </c>
      <c r="AE1078" s="747">
        <v>8.8000000000000005E-3</v>
      </c>
      <c r="AF1078" s="102">
        <f t="shared" si="1755"/>
        <v>44</v>
      </c>
      <c r="AG1078" s="102">
        <f t="shared" si="1773"/>
        <v>33</v>
      </c>
      <c r="AH1078" s="122"/>
      <c r="AI1078" s="103"/>
      <c r="AJ1078" s="257">
        <f t="shared" si="1756"/>
        <v>11</v>
      </c>
      <c r="AK1078" s="151">
        <v>5000</v>
      </c>
      <c r="AL1078" s="748">
        <v>9.5919999999999998E-3</v>
      </c>
      <c r="AM1078" s="251">
        <f t="shared" si="1757"/>
        <v>47.96</v>
      </c>
      <c r="AN1078" s="102"/>
      <c r="AO1078" s="253"/>
      <c r="AP1078" s="100"/>
      <c r="AQ1078" s="257">
        <f t="shared" si="1758"/>
        <v>47.96</v>
      </c>
      <c r="AR1078" s="151">
        <v>5000</v>
      </c>
      <c r="AS1078" s="99">
        <v>1.0551E-2</v>
      </c>
      <c r="AT1078" s="72">
        <f t="shared" si="1759"/>
        <v>52.754999999999995</v>
      </c>
      <c r="AU1078" s="6"/>
      <c r="AV1078" s="122"/>
      <c r="AW1078" s="167"/>
      <c r="AX1078" s="257">
        <f t="shared" si="1760"/>
        <v>52.754999999999995</v>
      </c>
      <c r="AY1078" s="151">
        <v>5000</v>
      </c>
      <c r="AZ1078" s="748">
        <v>1.1185E-2</v>
      </c>
      <c r="BA1078" s="141">
        <f t="shared" si="1761"/>
        <v>55.925000000000004</v>
      </c>
      <c r="BB1078" s="141"/>
      <c r="BC1078" s="253"/>
      <c r="BD1078" s="149"/>
      <c r="BE1078" s="206">
        <f t="shared" si="1762"/>
        <v>55.925000000000004</v>
      </c>
      <c r="BF1078" s="151">
        <v>5000</v>
      </c>
      <c r="BG1078" s="56">
        <v>1.2163999999999999E-2</v>
      </c>
      <c r="BH1078" s="166">
        <f t="shared" si="1763"/>
        <v>60.82</v>
      </c>
      <c r="BI1078" s="56"/>
      <c r="BJ1078" s="164">
        <v>116.74</v>
      </c>
      <c r="BK1078" s="165">
        <v>116.74</v>
      </c>
      <c r="BL1078" s="260">
        <f t="shared" si="1764"/>
        <v>-55.919999999999995</v>
      </c>
      <c r="BM1078" s="151">
        <v>5400</v>
      </c>
      <c r="BN1078" s="56">
        <v>9.1999999999999998E-3</v>
      </c>
      <c r="BO1078" s="168">
        <f t="shared" si="1765"/>
        <v>49.68</v>
      </c>
      <c r="BP1078" s="56"/>
      <c r="BQ1078" s="164">
        <v>49.68</v>
      </c>
      <c r="BR1078" s="147"/>
      <c r="BS1078" s="260">
        <f t="shared" si="1766"/>
        <v>0</v>
      </c>
      <c r="BT1078" s="151">
        <v>5400</v>
      </c>
      <c r="BU1078" s="56">
        <v>9.7520000000000003E-3</v>
      </c>
      <c r="BV1078" s="166">
        <f t="shared" si="1767"/>
        <v>52.660800000000002</v>
      </c>
      <c r="BW1078" s="56"/>
      <c r="BX1078" s="164">
        <v>52.660800000000002</v>
      </c>
      <c r="BY1078" s="147"/>
      <c r="BZ1078" s="166">
        <f t="shared" si="1768"/>
        <v>0</v>
      </c>
      <c r="CA1078" s="151">
        <v>5400</v>
      </c>
      <c r="CB1078" s="56">
        <v>1.0435E-2</v>
      </c>
      <c r="CC1078" s="168">
        <f t="shared" si="1769"/>
        <v>56.348999999999997</v>
      </c>
      <c r="CD1078" s="168"/>
      <c r="CE1078" s="164">
        <v>56.348999999999997</v>
      </c>
      <c r="CF1078" s="165"/>
      <c r="CG1078" s="168">
        <f t="shared" si="1770"/>
        <v>0</v>
      </c>
      <c r="CH1078" s="587">
        <v>0</v>
      </c>
      <c r="CI1078" s="456">
        <v>1.3044500000000001E-2</v>
      </c>
      <c r="CJ1078" s="585">
        <f t="shared" si="1743"/>
        <v>0</v>
      </c>
      <c r="CK1078" s="585"/>
      <c r="CL1078" s="164"/>
      <c r="CM1078" s="167"/>
      <c r="CN1078" s="585">
        <f t="shared" si="1744"/>
        <v>0</v>
      </c>
      <c r="CO1078" s="219"/>
      <c r="CP1078" s="220">
        <f t="shared" si="1745"/>
        <v>111.72000000000003</v>
      </c>
      <c r="CQ1078" s="357"/>
      <c r="CR1078" s="56" t="s">
        <v>2529</v>
      </c>
      <c r="CS1078" s="228"/>
    </row>
    <row r="1079" spans="1:97" s="3" customFormat="1" ht="15" customHeight="1">
      <c r="A1079" s="41" t="s">
        <v>2532</v>
      </c>
      <c r="B1079" s="551" t="s">
        <v>2533</v>
      </c>
      <c r="C1079" s="6" t="s">
        <v>2518</v>
      </c>
      <c r="D1079" s="264" t="s">
        <v>2461</v>
      </c>
      <c r="E1079" s="43">
        <v>251</v>
      </c>
      <c r="F1079" s="56"/>
      <c r="G1079" s="49" t="s">
        <v>2519</v>
      </c>
      <c r="H1079" s="191" t="s">
        <v>2534</v>
      </c>
      <c r="I1079" s="593">
        <v>710000</v>
      </c>
      <c r="J1079" s="743">
        <v>3.2008799999999997E-2</v>
      </c>
      <c r="K1079" s="72">
        <f t="shared" si="1746"/>
        <v>22726.248</v>
      </c>
      <c r="L1079" s="168">
        <f t="shared" si="1747"/>
        <v>4545.2496000000001</v>
      </c>
      <c r="M1079" s="73">
        <v>18180.990000000002</v>
      </c>
      <c r="N1079" s="77"/>
      <c r="O1079" s="72">
        <f t="shared" si="1748"/>
        <v>8.3999999988009222E-3</v>
      </c>
      <c r="P1079" s="593">
        <v>710000</v>
      </c>
      <c r="Q1079" s="56">
        <v>3.7600000000000001E-2</v>
      </c>
      <c r="R1079" s="168">
        <f t="shared" si="1749"/>
        <v>26696</v>
      </c>
      <c r="S1079" s="168">
        <f t="shared" si="1750"/>
        <v>5339.2000000000007</v>
      </c>
      <c r="T1079" s="73">
        <v>21356.799999999999</v>
      </c>
      <c r="U1079" s="356">
        <v>1941.53</v>
      </c>
      <c r="V1079" s="574">
        <f t="shared" si="1751"/>
        <v>0</v>
      </c>
      <c r="W1079" s="593">
        <v>710000</v>
      </c>
      <c r="X1079" s="78">
        <v>4.3999999999999997E-2</v>
      </c>
      <c r="Y1079" s="577">
        <f t="shared" si="1752"/>
        <v>31240</v>
      </c>
      <c r="Z1079" s="251">
        <f t="shared" si="1753"/>
        <v>6248</v>
      </c>
      <c r="AA1079" s="73">
        <v>24987.46</v>
      </c>
      <c r="AB1079" s="103"/>
      <c r="AC1079" s="251">
        <f t="shared" si="1754"/>
        <v>4.5400000000008731</v>
      </c>
      <c r="AD1079" s="151">
        <v>778000</v>
      </c>
      <c r="AE1079" s="747">
        <v>8.8000000000000005E-3</v>
      </c>
      <c r="AF1079" s="102">
        <f t="shared" si="1755"/>
        <v>6846.4000000000005</v>
      </c>
      <c r="AG1079" s="102"/>
      <c r="AH1079" s="117">
        <v>6846.4</v>
      </c>
      <c r="AI1079" s="103">
        <v>6846.4</v>
      </c>
      <c r="AJ1079" s="251">
        <f t="shared" si="1756"/>
        <v>0</v>
      </c>
      <c r="AK1079" s="151">
        <v>778000</v>
      </c>
      <c r="AL1079" s="748">
        <v>9.5919999999999998E-3</v>
      </c>
      <c r="AM1079" s="251">
        <f t="shared" si="1757"/>
        <v>7462.576</v>
      </c>
      <c r="AN1079" s="102"/>
      <c r="AO1079" s="117">
        <v>6810.32</v>
      </c>
      <c r="AP1079" s="100"/>
      <c r="AQ1079" s="251">
        <f t="shared" si="1758"/>
        <v>652.25600000000031</v>
      </c>
      <c r="AR1079" s="151">
        <v>778000</v>
      </c>
      <c r="AS1079" s="99">
        <v>1.0551E-2</v>
      </c>
      <c r="AT1079" s="72">
        <f t="shared" si="1759"/>
        <v>8208.6779999999999</v>
      </c>
      <c r="AU1079" s="6"/>
      <c r="AV1079" s="122">
        <v>8208.68</v>
      </c>
      <c r="AW1079" s="167"/>
      <c r="AX1079" s="257">
        <f t="shared" si="1760"/>
        <v>-2.0000000004074536E-3</v>
      </c>
      <c r="AY1079" s="151">
        <v>778000</v>
      </c>
      <c r="AZ1079" s="748">
        <v>1.1185E-2</v>
      </c>
      <c r="BA1079" s="141">
        <f t="shared" si="1761"/>
        <v>8701.93</v>
      </c>
      <c r="BB1079" s="141"/>
      <c r="BC1079" s="142">
        <v>8701.93</v>
      </c>
      <c r="BD1079" s="149"/>
      <c r="BE1079" s="206">
        <f t="shared" si="1762"/>
        <v>0</v>
      </c>
      <c r="BF1079" s="151">
        <v>778000</v>
      </c>
      <c r="BG1079" s="56">
        <v>1.2163999999999999E-2</v>
      </c>
      <c r="BH1079" s="166">
        <f t="shared" si="1763"/>
        <v>9463.5919999999987</v>
      </c>
      <c r="BI1079" s="56"/>
      <c r="BJ1079" s="164">
        <v>9463.5920000000006</v>
      </c>
      <c r="BK1079" s="165">
        <v>9463.59</v>
      </c>
      <c r="BL1079" s="260">
        <f t="shared" si="1764"/>
        <v>0</v>
      </c>
      <c r="BM1079" s="151">
        <v>700000</v>
      </c>
      <c r="BN1079" s="56">
        <v>9.1999999999999998E-3</v>
      </c>
      <c r="BO1079" s="168">
        <f t="shared" si="1765"/>
        <v>6440</v>
      </c>
      <c r="BP1079" s="56"/>
      <c r="BQ1079" s="164">
        <v>6440</v>
      </c>
      <c r="BR1079" s="147"/>
      <c r="BS1079" s="260">
        <f t="shared" si="1766"/>
        <v>0</v>
      </c>
      <c r="BT1079" s="151">
        <v>700000</v>
      </c>
      <c r="BU1079" s="56">
        <v>9.7520000000000003E-3</v>
      </c>
      <c r="BV1079" s="166">
        <f t="shared" si="1767"/>
        <v>6826.4000000000005</v>
      </c>
      <c r="BW1079" s="56"/>
      <c r="BX1079" s="164">
        <v>6826.4</v>
      </c>
      <c r="BY1079" s="147"/>
      <c r="BZ1079" s="166">
        <f t="shared" si="1768"/>
        <v>0</v>
      </c>
      <c r="CA1079" s="151">
        <v>700000</v>
      </c>
      <c r="CB1079" s="56">
        <v>1.0435E-2</v>
      </c>
      <c r="CC1079" s="168">
        <f t="shared" si="1769"/>
        <v>7304.5</v>
      </c>
      <c r="CD1079" s="168"/>
      <c r="CE1079" s="164">
        <v>7304.5</v>
      </c>
      <c r="CF1079" s="165"/>
      <c r="CG1079" s="168">
        <f t="shared" si="1770"/>
        <v>0</v>
      </c>
      <c r="CH1079" s="587">
        <v>0</v>
      </c>
      <c r="CI1079" s="456">
        <v>1.3044500000000001E-2</v>
      </c>
      <c r="CJ1079" s="585">
        <f t="shared" si="1743"/>
        <v>0</v>
      </c>
      <c r="CK1079" s="585"/>
      <c r="CL1079" s="164"/>
      <c r="CM1079" s="167"/>
      <c r="CN1079" s="585">
        <f t="shared" si="1744"/>
        <v>0</v>
      </c>
      <c r="CO1079" s="219"/>
      <c r="CP1079" s="220">
        <f t="shared" si="1745"/>
        <v>656.80239999999958</v>
      </c>
      <c r="CQ1079" s="357"/>
      <c r="CR1079" s="56"/>
      <c r="CS1079" s="228"/>
    </row>
    <row r="1080" spans="1:97" s="3" customFormat="1" ht="15" customHeight="1">
      <c r="A1080" s="264" t="s">
        <v>2535</v>
      </c>
      <c r="B1080" s="61" t="s">
        <v>2527</v>
      </c>
      <c r="C1080" s="61" t="s">
        <v>2518</v>
      </c>
      <c r="D1080" s="264" t="s">
        <v>2461</v>
      </c>
      <c r="E1080" s="234">
        <v>252</v>
      </c>
      <c r="F1080" s="56"/>
      <c r="G1080" s="275" t="s">
        <v>2519</v>
      </c>
      <c r="H1080" s="362" t="s">
        <v>2536</v>
      </c>
      <c r="I1080" s="593"/>
      <c r="J1080" s="743">
        <v>3.2008799999999997E-2</v>
      </c>
      <c r="K1080" s="72">
        <f t="shared" si="1746"/>
        <v>0</v>
      </c>
      <c r="L1080" s="168">
        <f t="shared" si="1747"/>
        <v>0</v>
      </c>
      <c r="M1080" s="80"/>
      <c r="N1080" s="77"/>
      <c r="O1080" s="72">
        <f t="shared" si="1748"/>
        <v>0</v>
      </c>
      <c r="P1080" s="593"/>
      <c r="Q1080" s="56">
        <v>3.7600000000000001E-2</v>
      </c>
      <c r="R1080" s="168">
        <f t="shared" si="1749"/>
        <v>0</v>
      </c>
      <c r="S1080" s="168">
        <f t="shared" si="1750"/>
        <v>0</v>
      </c>
      <c r="T1080" s="80"/>
      <c r="U1080" s="77"/>
      <c r="V1080" s="574">
        <f t="shared" si="1751"/>
        <v>0</v>
      </c>
      <c r="W1080" s="593"/>
      <c r="X1080" s="78">
        <v>4.3999999999999997E-2</v>
      </c>
      <c r="Y1080" s="577">
        <f t="shared" si="1752"/>
        <v>0</v>
      </c>
      <c r="Z1080" s="251">
        <f t="shared" si="1753"/>
        <v>0</v>
      </c>
      <c r="AA1080" s="80"/>
      <c r="AB1080" s="106"/>
      <c r="AC1080" s="251">
        <f t="shared" si="1754"/>
        <v>0</v>
      </c>
      <c r="AD1080" s="151">
        <v>705000</v>
      </c>
      <c r="AE1080" s="747">
        <v>8.8000000000000005E-3</v>
      </c>
      <c r="AF1080" s="102">
        <f t="shared" si="1755"/>
        <v>6204</v>
      </c>
      <c r="AG1080" s="102">
        <f t="shared" si="1773"/>
        <v>4653</v>
      </c>
      <c r="AH1080" s="122"/>
      <c r="AI1080" s="106"/>
      <c r="AJ1080" s="257">
        <f t="shared" si="1756"/>
        <v>1551</v>
      </c>
      <c r="AK1080" s="151">
        <v>705000</v>
      </c>
      <c r="AL1080" s="748">
        <v>9.5919999999999998E-3</v>
      </c>
      <c r="AM1080" s="251">
        <f t="shared" si="1757"/>
        <v>6762.36</v>
      </c>
      <c r="AN1080" s="102"/>
      <c r="AO1080" s="253"/>
      <c r="AP1080" s="100"/>
      <c r="AQ1080" s="257">
        <f t="shared" si="1758"/>
        <v>6762.36</v>
      </c>
      <c r="AR1080" s="151">
        <v>705000</v>
      </c>
      <c r="AS1080" s="99">
        <v>1.0551E-2</v>
      </c>
      <c r="AT1080" s="72">
        <f t="shared" si="1759"/>
        <v>7438.4549999999999</v>
      </c>
      <c r="AU1080" s="6"/>
      <c r="AV1080" s="122"/>
      <c r="AW1080" s="167"/>
      <c r="AX1080" s="257">
        <f t="shared" si="1760"/>
        <v>7438.4549999999999</v>
      </c>
      <c r="AY1080" s="151">
        <v>705000</v>
      </c>
      <c r="AZ1080" s="748">
        <v>1.1185E-2</v>
      </c>
      <c r="BA1080" s="141">
        <f t="shared" si="1761"/>
        <v>7885.4250000000002</v>
      </c>
      <c r="BB1080" s="72"/>
      <c r="BC1080" s="253"/>
      <c r="BD1080" s="150"/>
      <c r="BE1080" s="206">
        <f t="shared" si="1762"/>
        <v>7885.4250000000002</v>
      </c>
      <c r="BF1080" s="151">
        <v>705000</v>
      </c>
      <c r="BG1080" s="56">
        <v>1.2163999999999999E-2</v>
      </c>
      <c r="BH1080" s="166">
        <f t="shared" si="1763"/>
        <v>8575.619999999999</v>
      </c>
      <c r="BI1080" s="56"/>
      <c r="BJ1080" s="164">
        <v>16461.04</v>
      </c>
      <c r="BK1080" s="165">
        <v>8575.6200000000008</v>
      </c>
      <c r="BL1080" s="260">
        <f t="shared" si="1764"/>
        <v>-7885.4200000000019</v>
      </c>
      <c r="BM1080" s="151">
        <v>1500000</v>
      </c>
      <c r="BN1080" s="56">
        <v>9.1999999999999998E-3</v>
      </c>
      <c r="BO1080" s="168">
        <f t="shared" si="1765"/>
        <v>13800</v>
      </c>
      <c r="BP1080" s="56"/>
      <c r="BQ1080" s="164">
        <v>13800</v>
      </c>
      <c r="BR1080" s="147"/>
      <c r="BS1080" s="260">
        <f t="shared" si="1766"/>
        <v>0</v>
      </c>
      <c r="BT1080" s="151">
        <v>1500000</v>
      </c>
      <c r="BU1080" s="56">
        <v>9.7520000000000003E-3</v>
      </c>
      <c r="BV1080" s="166">
        <f t="shared" si="1767"/>
        <v>14628</v>
      </c>
      <c r="BW1080" s="56"/>
      <c r="BX1080" s="164">
        <v>14628</v>
      </c>
      <c r="BY1080" s="147"/>
      <c r="BZ1080" s="166">
        <f t="shared" si="1768"/>
        <v>0</v>
      </c>
      <c r="CA1080" s="151">
        <v>1500000</v>
      </c>
      <c r="CB1080" s="56">
        <v>1.0435E-2</v>
      </c>
      <c r="CC1080" s="168">
        <f t="shared" si="1769"/>
        <v>15652.5</v>
      </c>
      <c r="CD1080" s="168"/>
      <c r="CE1080" s="164">
        <v>15652.5</v>
      </c>
      <c r="CF1080" s="165"/>
      <c r="CG1080" s="168">
        <f t="shared" si="1770"/>
        <v>0</v>
      </c>
      <c r="CH1080" s="587">
        <v>0</v>
      </c>
      <c r="CI1080" s="456">
        <v>1.3044500000000001E-2</v>
      </c>
      <c r="CJ1080" s="585">
        <f t="shared" si="1743"/>
        <v>0</v>
      </c>
      <c r="CK1080" s="585"/>
      <c r="CL1080" s="164"/>
      <c r="CM1080" s="167"/>
      <c r="CN1080" s="585">
        <f t="shared" si="1744"/>
        <v>0</v>
      </c>
      <c r="CO1080" s="219"/>
      <c r="CP1080" s="220">
        <f t="shared" si="1745"/>
        <v>15751.82</v>
      </c>
      <c r="CQ1080" s="357"/>
      <c r="CR1080" s="56" t="s">
        <v>2529</v>
      </c>
      <c r="CS1080" s="228"/>
    </row>
    <row r="1081" spans="1:97" s="3" customFormat="1" ht="15" customHeight="1">
      <c r="A1081" s="264" t="s">
        <v>2537</v>
      </c>
      <c r="B1081" s="551" t="s">
        <v>2538</v>
      </c>
      <c r="C1081" s="61" t="s">
        <v>2518</v>
      </c>
      <c r="D1081" s="264" t="s">
        <v>2461</v>
      </c>
      <c r="E1081" s="234">
        <v>256</v>
      </c>
      <c r="F1081" s="56"/>
      <c r="G1081" s="275" t="s">
        <v>2539</v>
      </c>
      <c r="H1081" s="362" t="s">
        <v>2540</v>
      </c>
      <c r="I1081" s="593"/>
      <c r="J1081" s="743">
        <v>3.2008799999999997E-2</v>
      </c>
      <c r="K1081" s="72">
        <f t="shared" si="1746"/>
        <v>0</v>
      </c>
      <c r="L1081" s="168">
        <f t="shared" si="1747"/>
        <v>0</v>
      </c>
      <c r="M1081" s="80"/>
      <c r="N1081" s="77"/>
      <c r="O1081" s="72">
        <f t="shared" si="1748"/>
        <v>0</v>
      </c>
      <c r="P1081" s="593"/>
      <c r="Q1081" s="56">
        <v>3.7600000000000001E-2</v>
      </c>
      <c r="R1081" s="168">
        <f t="shared" si="1749"/>
        <v>0</v>
      </c>
      <c r="S1081" s="168">
        <f t="shared" si="1750"/>
        <v>0</v>
      </c>
      <c r="T1081" s="80"/>
      <c r="U1081" s="77"/>
      <c r="V1081" s="574">
        <f t="shared" si="1751"/>
        <v>0</v>
      </c>
      <c r="W1081" s="593"/>
      <c r="X1081" s="78">
        <v>4.3999999999999997E-2</v>
      </c>
      <c r="Y1081" s="577">
        <f t="shared" si="1752"/>
        <v>0</v>
      </c>
      <c r="Z1081" s="251">
        <f t="shared" si="1753"/>
        <v>0</v>
      </c>
      <c r="AA1081" s="80"/>
      <c r="AB1081" s="106"/>
      <c r="AC1081" s="251">
        <f t="shared" si="1754"/>
        <v>0</v>
      </c>
      <c r="AD1081" s="151">
        <v>35000</v>
      </c>
      <c r="AE1081" s="747">
        <v>8.8000000000000005E-3</v>
      </c>
      <c r="AF1081" s="102">
        <f t="shared" si="1755"/>
        <v>308</v>
      </c>
      <c r="AG1081" s="102"/>
      <c r="AH1081" s="122"/>
      <c r="AI1081" s="106">
        <v>308</v>
      </c>
      <c r="AJ1081" s="251">
        <v>0</v>
      </c>
      <c r="AK1081" s="151">
        <v>35000</v>
      </c>
      <c r="AL1081" s="748">
        <v>9.5919999999999998E-3</v>
      </c>
      <c r="AM1081" s="251">
        <f t="shared" si="1757"/>
        <v>335.71999999999997</v>
      </c>
      <c r="AN1081" s="102"/>
      <c r="AO1081" s="253"/>
      <c r="AP1081" s="100">
        <v>335.72</v>
      </c>
      <c r="AQ1081" s="251">
        <v>0</v>
      </c>
      <c r="AR1081" s="151">
        <v>35000</v>
      </c>
      <c r="AS1081" s="99">
        <v>1.0551E-2</v>
      </c>
      <c r="AT1081" s="72">
        <f t="shared" si="1759"/>
        <v>369.28499999999997</v>
      </c>
      <c r="AU1081" s="6"/>
      <c r="AV1081" s="122"/>
      <c r="AW1081" s="167">
        <v>369.29</v>
      </c>
      <c r="AX1081" s="251">
        <v>0</v>
      </c>
      <c r="AY1081" s="151">
        <v>35000</v>
      </c>
      <c r="AZ1081" s="748">
        <v>1.1185E-2</v>
      </c>
      <c r="BA1081" s="141">
        <f t="shared" si="1761"/>
        <v>391.47500000000002</v>
      </c>
      <c r="BB1081" s="72"/>
      <c r="BC1081" s="253"/>
      <c r="BD1081" s="150">
        <v>391.48</v>
      </c>
      <c r="BE1081" s="141">
        <v>0</v>
      </c>
      <c r="BF1081" s="151">
        <v>35000</v>
      </c>
      <c r="BG1081" s="56">
        <v>1.2163999999999999E-2</v>
      </c>
      <c r="BH1081" s="166">
        <f t="shared" si="1763"/>
        <v>425.74</v>
      </c>
      <c r="BI1081" s="56"/>
      <c r="BJ1081" s="164"/>
      <c r="BK1081" s="165">
        <v>425.74</v>
      </c>
      <c r="BL1081" s="166">
        <v>0</v>
      </c>
      <c r="BM1081" s="151">
        <v>37800</v>
      </c>
      <c r="BN1081" s="56">
        <v>1.2800000000000001E-2</v>
      </c>
      <c r="BO1081" s="168">
        <f t="shared" si="1765"/>
        <v>483.84000000000003</v>
      </c>
      <c r="BP1081" s="56"/>
      <c r="BQ1081" s="164"/>
      <c r="BR1081" s="147"/>
      <c r="BS1081" s="260">
        <f t="shared" si="1766"/>
        <v>483.84000000000003</v>
      </c>
      <c r="BT1081" s="151">
        <v>37800</v>
      </c>
      <c r="BU1081" s="56">
        <v>1.3568E-2</v>
      </c>
      <c r="BV1081" s="166">
        <f t="shared" si="1767"/>
        <v>512.87040000000002</v>
      </c>
      <c r="BW1081" s="56"/>
      <c r="BX1081" s="164">
        <v>512.87040000000002</v>
      </c>
      <c r="BY1081" s="147"/>
      <c r="BZ1081" s="166">
        <f t="shared" si="1768"/>
        <v>0</v>
      </c>
      <c r="CA1081" s="151">
        <v>37800</v>
      </c>
      <c r="CB1081" s="56">
        <v>1.4518E-2</v>
      </c>
      <c r="CC1081" s="168">
        <f t="shared" si="1769"/>
        <v>548.78039999999999</v>
      </c>
      <c r="CD1081" s="168"/>
      <c r="CE1081" s="164">
        <v>548.78039999999999</v>
      </c>
      <c r="CF1081" s="165"/>
      <c r="CG1081" s="168">
        <f t="shared" si="1770"/>
        <v>0</v>
      </c>
      <c r="CH1081" s="587">
        <v>19000</v>
      </c>
      <c r="CI1081" s="56">
        <v>1.3044500000000001E-2</v>
      </c>
      <c r="CJ1081" s="585">
        <f t="shared" si="1743"/>
        <v>247.84550000000002</v>
      </c>
      <c r="CK1081" s="585"/>
      <c r="CL1081" s="164"/>
      <c r="CM1081" s="167"/>
      <c r="CN1081" s="585">
        <f t="shared" si="1744"/>
        <v>247.84550000000002</v>
      </c>
      <c r="CO1081" s="219"/>
      <c r="CP1081" s="220">
        <f t="shared" si="1745"/>
        <v>731.68550000000005</v>
      </c>
      <c r="CQ1081" s="357"/>
      <c r="CR1081" s="56" t="s">
        <v>2529</v>
      </c>
      <c r="CS1081" s="228"/>
    </row>
    <row r="1082" spans="1:97" s="3" customFormat="1" ht="15" customHeight="1">
      <c r="A1082" s="264" t="s">
        <v>2541</v>
      </c>
      <c r="B1082" s="61" t="s">
        <v>2527</v>
      </c>
      <c r="C1082" s="61" t="s">
        <v>2518</v>
      </c>
      <c r="D1082" s="264" t="s">
        <v>2461</v>
      </c>
      <c r="E1082" s="234">
        <v>307</v>
      </c>
      <c r="F1082" s="56"/>
      <c r="G1082" s="275" t="s">
        <v>2519</v>
      </c>
      <c r="H1082" s="362" t="s">
        <v>2542</v>
      </c>
      <c r="I1082" s="593"/>
      <c r="J1082" s="743">
        <v>3.2008799999999997E-2</v>
      </c>
      <c r="K1082" s="72">
        <f t="shared" si="1746"/>
        <v>0</v>
      </c>
      <c r="L1082" s="168">
        <f t="shared" si="1747"/>
        <v>0</v>
      </c>
      <c r="M1082" s="80"/>
      <c r="N1082" s="77"/>
      <c r="O1082" s="72">
        <f t="shared" si="1748"/>
        <v>0</v>
      </c>
      <c r="P1082" s="593"/>
      <c r="Q1082" s="56">
        <v>3.7600000000000001E-2</v>
      </c>
      <c r="R1082" s="168">
        <f t="shared" si="1749"/>
        <v>0</v>
      </c>
      <c r="S1082" s="168">
        <f t="shared" si="1750"/>
        <v>0</v>
      </c>
      <c r="T1082" s="80"/>
      <c r="U1082" s="77"/>
      <c r="V1082" s="574">
        <f t="shared" si="1751"/>
        <v>0</v>
      </c>
      <c r="W1082" s="593"/>
      <c r="X1082" s="78">
        <v>4.3999999999999997E-2</v>
      </c>
      <c r="Y1082" s="577">
        <f t="shared" si="1752"/>
        <v>0</v>
      </c>
      <c r="Z1082" s="251">
        <f t="shared" si="1753"/>
        <v>0</v>
      </c>
      <c r="AA1082" s="80"/>
      <c r="AB1082" s="103"/>
      <c r="AC1082" s="251">
        <f t="shared" si="1754"/>
        <v>0</v>
      </c>
      <c r="AD1082" s="151">
        <v>132000</v>
      </c>
      <c r="AE1082" s="747">
        <v>8.8000000000000005E-3</v>
      </c>
      <c r="AF1082" s="102">
        <f t="shared" si="1755"/>
        <v>1161.6000000000001</v>
      </c>
      <c r="AG1082" s="102">
        <f t="shared" ref="AG1082:AG1084" si="1774">AF1082*75%</f>
        <v>871.2</v>
      </c>
      <c r="AH1082" s="122"/>
      <c r="AI1082" s="103"/>
      <c r="AJ1082" s="257">
        <f t="shared" si="1756"/>
        <v>290.40000000000009</v>
      </c>
      <c r="AK1082" s="151">
        <v>132000</v>
      </c>
      <c r="AL1082" s="748">
        <v>9.5919999999999998E-3</v>
      </c>
      <c r="AM1082" s="251">
        <f t="shared" si="1757"/>
        <v>1266.144</v>
      </c>
      <c r="AN1082" s="102"/>
      <c r="AO1082" s="253"/>
      <c r="AP1082" s="100"/>
      <c r="AQ1082" s="257">
        <f t="shared" si="1758"/>
        <v>1266.144</v>
      </c>
      <c r="AR1082" s="151">
        <v>132000</v>
      </c>
      <c r="AS1082" s="99">
        <v>1.0551E-2</v>
      </c>
      <c r="AT1082" s="72">
        <f t="shared" si="1759"/>
        <v>1392.732</v>
      </c>
      <c r="AU1082" s="6"/>
      <c r="AV1082" s="122"/>
      <c r="AW1082" s="167"/>
      <c r="AX1082" s="257">
        <f t="shared" si="1760"/>
        <v>1392.732</v>
      </c>
      <c r="AY1082" s="151">
        <v>132000</v>
      </c>
      <c r="AZ1082" s="748">
        <v>1.1185E-2</v>
      </c>
      <c r="BA1082" s="141">
        <f t="shared" si="1761"/>
        <v>1476.42</v>
      </c>
      <c r="BB1082" s="141"/>
      <c r="BC1082" s="253"/>
      <c r="BD1082" s="149"/>
      <c r="BE1082" s="206">
        <f t="shared" si="1762"/>
        <v>1476.42</v>
      </c>
      <c r="BF1082" s="151">
        <v>132000</v>
      </c>
      <c r="BG1082" s="56">
        <v>1.2163999999999999E-2</v>
      </c>
      <c r="BH1082" s="166">
        <f t="shared" si="1763"/>
        <v>1605.6479999999999</v>
      </c>
      <c r="BI1082" s="56"/>
      <c r="BJ1082" s="164">
        <v>3082.07</v>
      </c>
      <c r="BK1082" s="165">
        <v>3082.07</v>
      </c>
      <c r="BL1082" s="260">
        <f t="shared" si="1764"/>
        <v>-1476.4220000000003</v>
      </c>
      <c r="BM1082" s="151">
        <v>120000</v>
      </c>
      <c r="BN1082" s="56">
        <v>9.1999999999999998E-3</v>
      </c>
      <c r="BO1082" s="168">
        <f t="shared" si="1765"/>
        <v>1104</v>
      </c>
      <c r="BP1082" s="56"/>
      <c r="BQ1082" s="164">
        <v>1104</v>
      </c>
      <c r="BR1082" s="147"/>
      <c r="BS1082" s="260">
        <f t="shared" si="1766"/>
        <v>0</v>
      </c>
      <c r="BT1082" s="151">
        <v>120000</v>
      </c>
      <c r="BU1082" s="56">
        <v>9.7520000000000003E-3</v>
      </c>
      <c r="BV1082" s="166">
        <f t="shared" si="1767"/>
        <v>1170.24</v>
      </c>
      <c r="BW1082" s="56"/>
      <c r="BX1082" s="164">
        <v>1170.24</v>
      </c>
      <c r="BY1082" s="147"/>
      <c r="BZ1082" s="166">
        <f t="shared" si="1768"/>
        <v>0</v>
      </c>
      <c r="CA1082" s="151">
        <v>120000</v>
      </c>
      <c r="CB1082" s="56">
        <v>1.0435E-2</v>
      </c>
      <c r="CC1082" s="168">
        <f t="shared" si="1769"/>
        <v>1252.2</v>
      </c>
      <c r="CD1082" s="168"/>
      <c r="CE1082" s="164">
        <v>1252.2</v>
      </c>
      <c r="CF1082" s="165"/>
      <c r="CG1082" s="168">
        <f t="shared" si="1770"/>
        <v>0</v>
      </c>
      <c r="CH1082" s="587">
        <v>26000</v>
      </c>
      <c r="CI1082" s="456">
        <v>1.3044500000000001E-2</v>
      </c>
      <c r="CJ1082" s="585">
        <f t="shared" si="1743"/>
        <v>339.15700000000004</v>
      </c>
      <c r="CK1082" s="585"/>
      <c r="CL1082" s="164"/>
      <c r="CM1082" s="167"/>
      <c r="CN1082" s="585">
        <f t="shared" si="1744"/>
        <v>339.15700000000004</v>
      </c>
      <c r="CO1082" s="219"/>
      <c r="CP1082" s="220">
        <f t="shared" si="1745"/>
        <v>3288.4309999999996</v>
      </c>
      <c r="CQ1082" s="357"/>
      <c r="CR1082" s="56" t="s">
        <v>2529</v>
      </c>
      <c r="CS1082" s="228"/>
    </row>
    <row r="1083" spans="1:97" s="3" customFormat="1" ht="15" customHeight="1">
      <c r="A1083" s="264" t="s">
        <v>2543</v>
      </c>
      <c r="B1083" s="61" t="s">
        <v>2527</v>
      </c>
      <c r="C1083" s="61" t="s">
        <v>2518</v>
      </c>
      <c r="D1083" s="264" t="s">
        <v>2461</v>
      </c>
      <c r="E1083" s="234">
        <v>308</v>
      </c>
      <c r="F1083" s="56"/>
      <c r="G1083" s="275" t="s">
        <v>2519</v>
      </c>
      <c r="H1083" s="362" t="s">
        <v>2544</v>
      </c>
      <c r="I1083" s="593"/>
      <c r="J1083" s="743">
        <v>3.2008799999999997E-2</v>
      </c>
      <c r="K1083" s="72">
        <f t="shared" si="1746"/>
        <v>0</v>
      </c>
      <c r="L1083" s="168">
        <f t="shared" si="1747"/>
        <v>0</v>
      </c>
      <c r="M1083" s="80"/>
      <c r="N1083" s="77"/>
      <c r="O1083" s="72">
        <f t="shared" si="1748"/>
        <v>0</v>
      </c>
      <c r="P1083" s="593"/>
      <c r="Q1083" s="56">
        <v>3.7600000000000001E-2</v>
      </c>
      <c r="R1083" s="168">
        <f t="shared" si="1749"/>
        <v>0</v>
      </c>
      <c r="S1083" s="168">
        <f t="shared" si="1750"/>
        <v>0</v>
      </c>
      <c r="T1083" s="80"/>
      <c r="U1083" s="77"/>
      <c r="V1083" s="574">
        <f t="shared" si="1751"/>
        <v>0</v>
      </c>
      <c r="W1083" s="593"/>
      <c r="X1083" s="78">
        <v>4.3999999999999997E-2</v>
      </c>
      <c r="Y1083" s="577">
        <f t="shared" si="1752"/>
        <v>0</v>
      </c>
      <c r="Z1083" s="251">
        <f t="shared" si="1753"/>
        <v>0</v>
      </c>
      <c r="AA1083" s="80"/>
      <c r="AB1083" s="103"/>
      <c r="AC1083" s="251">
        <f t="shared" si="1754"/>
        <v>0</v>
      </c>
      <c r="AD1083" s="151">
        <v>13000</v>
      </c>
      <c r="AE1083" s="747">
        <v>8.8000000000000005E-3</v>
      </c>
      <c r="AF1083" s="102">
        <f t="shared" si="1755"/>
        <v>114.4</v>
      </c>
      <c r="AG1083" s="102">
        <f t="shared" si="1774"/>
        <v>85.800000000000011</v>
      </c>
      <c r="AH1083" s="122"/>
      <c r="AI1083" s="103"/>
      <c r="AJ1083" s="257">
        <f t="shared" si="1756"/>
        <v>28.599999999999994</v>
      </c>
      <c r="AK1083" s="151">
        <v>13000</v>
      </c>
      <c r="AL1083" s="748">
        <v>9.5919999999999998E-3</v>
      </c>
      <c r="AM1083" s="251">
        <f t="shared" si="1757"/>
        <v>124.696</v>
      </c>
      <c r="AN1083" s="102"/>
      <c r="AO1083" s="253"/>
      <c r="AP1083" s="100"/>
      <c r="AQ1083" s="257">
        <f t="shared" si="1758"/>
        <v>124.696</v>
      </c>
      <c r="AR1083" s="151">
        <v>13000</v>
      </c>
      <c r="AS1083" s="99">
        <v>1.0551E-2</v>
      </c>
      <c r="AT1083" s="72">
        <f t="shared" si="1759"/>
        <v>137.16299999999998</v>
      </c>
      <c r="AU1083" s="6"/>
      <c r="AV1083" s="122"/>
      <c r="AW1083" s="167"/>
      <c r="AX1083" s="257">
        <f t="shared" si="1760"/>
        <v>137.16299999999998</v>
      </c>
      <c r="AY1083" s="151">
        <v>13000</v>
      </c>
      <c r="AZ1083" s="748">
        <v>1.1185E-2</v>
      </c>
      <c r="BA1083" s="141">
        <f t="shared" si="1761"/>
        <v>145.405</v>
      </c>
      <c r="BB1083" s="141"/>
      <c r="BC1083" s="253"/>
      <c r="BD1083" s="149"/>
      <c r="BE1083" s="206">
        <f t="shared" si="1762"/>
        <v>145.405</v>
      </c>
      <c r="BF1083" s="151">
        <v>13000</v>
      </c>
      <c r="BG1083" s="56">
        <v>1.2163999999999999E-2</v>
      </c>
      <c r="BH1083" s="166">
        <f t="shared" si="1763"/>
        <v>158.13200000000001</v>
      </c>
      <c r="BI1083" s="56"/>
      <c r="BJ1083" s="164">
        <v>303.52999999999997</v>
      </c>
      <c r="BK1083" s="165">
        <v>303.52999999999997</v>
      </c>
      <c r="BL1083" s="260">
        <f t="shared" si="1764"/>
        <v>-145.39799999999997</v>
      </c>
      <c r="BM1083" s="151">
        <v>14040</v>
      </c>
      <c r="BN1083" s="56">
        <v>9.1999999999999998E-3</v>
      </c>
      <c r="BO1083" s="168">
        <f t="shared" si="1765"/>
        <v>129.16800000000001</v>
      </c>
      <c r="BP1083" s="56"/>
      <c r="BQ1083" s="164">
        <v>129.16800000000001</v>
      </c>
      <c r="BR1083" s="147"/>
      <c r="BS1083" s="260">
        <f t="shared" si="1766"/>
        <v>0</v>
      </c>
      <c r="BT1083" s="151">
        <v>14040</v>
      </c>
      <c r="BU1083" s="56">
        <v>9.7520000000000003E-3</v>
      </c>
      <c r="BV1083" s="166">
        <f t="shared" si="1767"/>
        <v>136.91808</v>
      </c>
      <c r="BW1083" s="56"/>
      <c r="BX1083" s="164">
        <v>136.91808</v>
      </c>
      <c r="BY1083" s="147"/>
      <c r="BZ1083" s="166">
        <f t="shared" si="1768"/>
        <v>0</v>
      </c>
      <c r="CA1083" s="151">
        <v>14040</v>
      </c>
      <c r="CB1083" s="56">
        <v>1.0435E-2</v>
      </c>
      <c r="CC1083" s="168">
        <f t="shared" si="1769"/>
        <v>146.50739999999999</v>
      </c>
      <c r="CD1083" s="168"/>
      <c r="CE1083" s="164">
        <v>146.50739999999999</v>
      </c>
      <c r="CF1083" s="165"/>
      <c r="CG1083" s="168">
        <f t="shared" si="1770"/>
        <v>0</v>
      </c>
      <c r="CH1083" s="587">
        <v>19000</v>
      </c>
      <c r="CI1083" s="456">
        <v>1.3044500000000001E-2</v>
      </c>
      <c r="CJ1083" s="585">
        <f t="shared" si="1743"/>
        <v>247.84550000000002</v>
      </c>
      <c r="CK1083" s="585"/>
      <c r="CL1083" s="164"/>
      <c r="CM1083" s="167"/>
      <c r="CN1083" s="585">
        <f t="shared" si="1744"/>
        <v>247.84550000000002</v>
      </c>
      <c r="CO1083" s="219"/>
      <c r="CP1083" s="220">
        <f t="shared" si="1745"/>
        <v>538.31150000000002</v>
      </c>
      <c r="CQ1083" s="357"/>
      <c r="CR1083" s="56" t="s">
        <v>2529</v>
      </c>
      <c r="CS1083" s="228"/>
    </row>
    <row r="1084" spans="1:97" s="3" customFormat="1" ht="15" customHeight="1">
      <c r="A1084" s="264" t="s">
        <v>2545</v>
      </c>
      <c r="B1084" s="61" t="s">
        <v>2527</v>
      </c>
      <c r="C1084" s="61" t="s">
        <v>2518</v>
      </c>
      <c r="D1084" s="264" t="s">
        <v>2461</v>
      </c>
      <c r="E1084" s="234">
        <v>309</v>
      </c>
      <c r="F1084" s="56"/>
      <c r="G1084" s="275" t="s">
        <v>2519</v>
      </c>
      <c r="H1084" s="362" t="s">
        <v>2546</v>
      </c>
      <c r="I1084" s="593"/>
      <c r="J1084" s="743">
        <v>3.2008799999999997E-2</v>
      </c>
      <c r="K1084" s="72">
        <f t="shared" si="1746"/>
        <v>0</v>
      </c>
      <c r="L1084" s="168">
        <f t="shared" si="1747"/>
        <v>0</v>
      </c>
      <c r="M1084" s="80"/>
      <c r="N1084" s="77"/>
      <c r="O1084" s="72">
        <f t="shared" si="1748"/>
        <v>0</v>
      </c>
      <c r="P1084" s="593"/>
      <c r="Q1084" s="56">
        <v>3.7600000000000001E-2</v>
      </c>
      <c r="R1084" s="168">
        <f t="shared" si="1749"/>
        <v>0</v>
      </c>
      <c r="S1084" s="168">
        <f t="shared" si="1750"/>
        <v>0</v>
      </c>
      <c r="T1084" s="80"/>
      <c r="U1084" s="77"/>
      <c r="V1084" s="574">
        <f t="shared" si="1751"/>
        <v>0</v>
      </c>
      <c r="W1084" s="593"/>
      <c r="X1084" s="78">
        <v>4.3999999999999997E-2</v>
      </c>
      <c r="Y1084" s="577">
        <f t="shared" si="1752"/>
        <v>0</v>
      </c>
      <c r="Z1084" s="251">
        <f t="shared" si="1753"/>
        <v>0</v>
      </c>
      <c r="AA1084" s="80"/>
      <c r="AB1084" s="103"/>
      <c r="AC1084" s="251">
        <f t="shared" si="1754"/>
        <v>0</v>
      </c>
      <c r="AD1084" s="151">
        <v>16000</v>
      </c>
      <c r="AE1084" s="747">
        <v>8.8000000000000005E-3</v>
      </c>
      <c r="AF1084" s="102">
        <f t="shared" si="1755"/>
        <v>140.80000000000001</v>
      </c>
      <c r="AG1084" s="102">
        <f t="shared" si="1774"/>
        <v>105.60000000000001</v>
      </c>
      <c r="AH1084" s="122"/>
      <c r="AI1084" s="103"/>
      <c r="AJ1084" s="257">
        <f t="shared" si="1756"/>
        <v>35.200000000000003</v>
      </c>
      <c r="AK1084" s="151">
        <v>16000</v>
      </c>
      <c r="AL1084" s="748">
        <v>9.5919999999999998E-3</v>
      </c>
      <c r="AM1084" s="251">
        <f t="shared" si="1757"/>
        <v>153.47200000000001</v>
      </c>
      <c r="AN1084" s="102"/>
      <c r="AO1084" s="253"/>
      <c r="AP1084" s="100"/>
      <c r="AQ1084" s="257">
        <f t="shared" si="1758"/>
        <v>153.47200000000001</v>
      </c>
      <c r="AR1084" s="151">
        <v>16000</v>
      </c>
      <c r="AS1084" s="99">
        <v>1.0551E-2</v>
      </c>
      <c r="AT1084" s="72">
        <f t="shared" si="1759"/>
        <v>168.816</v>
      </c>
      <c r="AU1084" s="6"/>
      <c r="AV1084" s="122"/>
      <c r="AW1084" s="167"/>
      <c r="AX1084" s="257">
        <f t="shared" si="1760"/>
        <v>168.816</v>
      </c>
      <c r="AY1084" s="151">
        <v>16000</v>
      </c>
      <c r="AZ1084" s="748">
        <v>1.1185E-2</v>
      </c>
      <c r="BA1084" s="141">
        <f t="shared" si="1761"/>
        <v>178.96</v>
      </c>
      <c r="BB1084" s="141"/>
      <c r="BC1084" s="253"/>
      <c r="BD1084" s="149"/>
      <c r="BE1084" s="206">
        <f t="shared" si="1762"/>
        <v>178.96</v>
      </c>
      <c r="BF1084" s="151">
        <v>16000</v>
      </c>
      <c r="BG1084" s="56">
        <v>1.2163999999999999E-2</v>
      </c>
      <c r="BH1084" s="166">
        <f t="shared" si="1763"/>
        <v>194.624</v>
      </c>
      <c r="BI1084" s="56"/>
      <c r="BJ1084" s="164">
        <v>373.58</v>
      </c>
      <c r="BK1084" s="165">
        <v>373.58</v>
      </c>
      <c r="BL1084" s="260">
        <f t="shared" si="1764"/>
        <v>-178.95599999999999</v>
      </c>
      <c r="BM1084" s="151">
        <v>100000</v>
      </c>
      <c r="BN1084" s="56">
        <v>9.1999999999999998E-3</v>
      </c>
      <c r="BO1084" s="168">
        <f t="shared" si="1765"/>
        <v>920</v>
      </c>
      <c r="BP1084" s="56"/>
      <c r="BQ1084" s="164">
        <v>920</v>
      </c>
      <c r="BR1084" s="147"/>
      <c r="BS1084" s="260">
        <f t="shared" si="1766"/>
        <v>0</v>
      </c>
      <c r="BT1084" s="151">
        <v>100000</v>
      </c>
      <c r="BU1084" s="56">
        <v>9.7520000000000003E-3</v>
      </c>
      <c r="BV1084" s="166">
        <f t="shared" si="1767"/>
        <v>975.2</v>
      </c>
      <c r="BW1084" s="56"/>
      <c r="BX1084" s="164">
        <v>975.2</v>
      </c>
      <c r="BY1084" s="147"/>
      <c r="BZ1084" s="166">
        <f t="shared" si="1768"/>
        <v>0</v>
      </c>
      <c r="CA1084" s="151">
        <v>100000</v>
      </c>
      <c r="CB1084" s="56">
        <v>1.0435E-2</v>
      </c>
      <c r="CC1084" s="168">
        <f t="shared" si="1769"/>
        <v>1043.5</v>
      </c>
      <c r="CD1084" s="168"/>
      <c r="CE1084" s="164">
        <v>1043.5</v>
      </c>
      <c r="CF1084" s="165"/>
      <c r="CG1084" s="168">
        <f t="shared" si="1770"/>
        <v>0</v>
      </c>
      <c r="CH1084" s="587">
        <v>25000</v>
      </c>
      <c r="CI1084" s="456">
        <v>1.3044500000000001E-2</v>
      </c>
      <c r="CJ1084" s="585">
        <f t="shared" si="1743"/>
        <v>326.11250000000001</v>
      </c>
      <c r="CK1084" s="585"/>
      <c r="CL1084" s="164"/>
      <c r="CM1084" s="167"/>
      <c r="CN1084" s="585">
        <f t="shared" si="1744"/>
        <v>326.11250000000001</v>
      </c>
      <c r="CO1084" s="219"/>
      <c r="CP1084" s="220">
        <f t="shared" si="1745"/>
        <v>683.60450000000014</v>
      </c>
      <c r="CQ1084" s="357"/>
      <c r="CR1084" s="56" t="s">
        <v>2529</v>
      </c>
      <c r="CS1084" s="228"/>
    </row>
    <row r="1085" spans="1:97" s="3" customFormat="1" ht="15" customHeight="1">
      <c r="A1085" s="264" t="s">
        <v>2547</v>
      </c>
      <c r="B1085" s="61" t="s">
        <v>2527</v>
      </c>
      <c r="C1085" s="61" t="s">
        <v>2518</v>
      </c>
      <c r="D1085" s="264" t="s">
        <v>2461</v>
      </c>
      <c r="E1085" s="234">
        <v>315</v>
      </c>
      <c r="F1085" s="56"/>
      <c r="G1085" s="275" t="s">
        <v>2519</v>
      </c>
      <c r="H1085" s="362" t="s">
        <v>2548</v>
      </c>
      <c r="I1085" s="593"/>
      <c r="J1085" s="743">
        <v>3.2008799999999997E-2</v>
      </c>
      <c r="K1085" s="72">
        <f t="shared" si="1746"/>
        <v>0</v>
      </c>
      <c r="L1085" s="168">
        <f t="shared" si="1747"/>
        <v>0</v>
      </c>
      <c r="M1085" s="80"/>
      <c r="N1085" s="77"/>
      <c r="O1085" s="72">
        <f t="shared" si="1748"/>
        <v>0</v>
      </c>
      <c r="P1085" s="593"/>
      <c r="Q1085" s="56">
        <v>3.7600000000000001E-2</v>
      </c>
      <c r="R1085" s="168">
        <f t="shared" si="1749"/>
        <v>0</v>
      </c>
      <c r="S1085" s="168">
        <f t="shared" si="1750"/>
        <v>0</v>
      </c>
      <c r="T1085" s="80"/>
      <c r="U1085" s="77"/>
      <c r="V1085" s="574">
        <f t="shared" si="1751"/>
        <v>0</v>
      </c>
      <c r="W1085" s="593"/>
      <c r="X1085" s="78">
        <v>4.3999999999999997E-2</v>
      </c>
      <c r="Y1085" s="577">
        <f t="shared" si="1752"/>
        <v>0</v>
      </c>
      <c r="Z1085" s="251">
        <f t="shared" si="1753"/>
        <v>0</v>
      </c>
      <c r="AA1085" s="80"/>
      <c r="AB1085" s="103"/>
      <c r="AC1085" s="251">
        <f t="shared" si="1754"/>
        <v>0</v>
      </c>
      <c r="AD1085" s="151">
        <v>7000</v>
      </c>
      <c r="AE1085" s="747">
        <v>8.8000000000000005E-3</v>
      </c>
      <c r="AF1085" s="102">
        <f t="shared" si="1755"/>
        <v>61.6</v>
      </c>
      <c r="AG1085" s="102"/>
      <c r="AH1085" s="122"/>
      <c r="AI1085" s="103"/>
      <c r="AJ1085" s="251">
        <f t="shared" si="1756"/>
        <v>61.6</v>
      </c>
      <c r="AK1085" s="151">
        <v>7000</v>
      </c>
      <c r="AL1085" s="748">
        <v>9.5919999999999998E-3</v>
      </c>
      <c r="AM1085" s="251">
        <f t="shared" si="1757"/>
        <v>67.144000000000005</v>
      </c>
      <c r="AN1085" s="102"/>
      <c r="AO1085" s="253"/>
      <c r="AP1085" s="100"/>
      <c r="AQ1085" s="251">
        <f t="shared" si="1758"/>
        <v>67.144000000000005</v>
      </c>
      <c r="AR1085" s="151">
        <v>7000</v>
      </c>
      <c r="AS1085" s="99">
        <v>1.1509999999999999E-2</v>
      </c>
      <c r="AT1085" s="72">
        <f t="shared" si="1759"/>
        <v>80.569999999999993</v>
      </c>
      <c r="AU1085" s="6"/>
      <c r="AV1085" s="122"/>
      <c r="AW1085" s="167"/>
      <c r="AX1085" s="257">
        <f t="shared" si="1760"/>
        <v>80.569999999999993</v>
      </c>
      <c r="AY1085" s="151">
        <v>7000</v>
      </c>
      <c r="AZ1085" s="748">
        <v>1.1185E-2</v>
      </c>
      <c r="BA1085" s="141">
        <f t="shared" si="1761"/>
        <v>78.295000000000002</v>
      </c>
      <c r="BB1085" s="141"/>
      <c r="BC1085" s="142"/>
      <c r="BD1085" s="149"/>
      <c r="BE1085" s="206">
        <f t="shared" si="1762"/>
        <v>78.295000000000002</v>
      </c>
      <c r="BF1085" s="151">
        <v>7000</v>
      </c>
      <c r="BG1085" s="56">
        <v>1.2163999999999999E-2</v>
      </c>
      <c r="BH1085" s="166">
        <f t="shared" si="1763"/>
        <v>85.147999999999996</v>
      </c>
      <c r="BI1085" s="56"/>
      <c r="BJ1085" s="164">
        <v>163.44</v>
      </c>
      <c r="BK1085" s="165">
        <v>163.44</v>
      </c>
      <c r="BL1085" s="260">
        <f t="shared" si="1764"/>
        <v>-78.292000000000002</v>
      </c>
      <c r="BM1085" s="151">
        <v>100000</v>
      </c>
      <c r="BN1085" s="56">
        <v>9.1999999999999998E-3</v>
      </c>
      <c r="BO1085" s="168">
        <f t="shared" si="1765"/>
        <v>920</v>
      </c>
      <c r="BP1085" s="56"/>
      <c r="BQ1085" s="164">
        <v>920</v>
      </c>
      <c r="BR1085" s="147"/>
      <c r="BS1085" s="260">
        <f t="shared" si="1766"/>
        <v>0</v>
      </c>
      <c r="BT1085" s="151">
        <v>100000</v>
      </c>
      <c r="BU1085" s="56">
        <v>9.7520000000000003E-3</v>
      </c>
      <c r="BV1085" s="166">
        <f t="shared" si="1767"/>
        <v>975.2</v>
      </c>
      <c r="BW1085" s="56"/>
      <c r="BX1085" s="164">
        <v>975.2</v>
      </c>
      <c r="BY1085" s="147"/>
      <c r="BZ1085" s="166">
        <f t="shared" si="1768"/>
        <v>0</v>
      </c>
      <c r="CA1085" s="151">
        <v>100000</v>
      </c>
      <c r="CB1085" s="56">
        <v>1.0435E-2</v>
      </c>
      <c r="CC1085" s="168">
        <f t="shared" si="1769"/>
        <v>1043.5</v>
      </c>
      <c r="CD1085" s="168"/>
      <c r="CE1085" s="164">
        <v>1043.5</v>
      </c>
      <c r="CF1085" s="165"/>
      <c r="CG1085" s="168">
        <f t="shared" si="1770"/>
        <v>0</v>
      </c>
      <c r="CH1085" s="587">
        <v>0</v>
      </c>
      <c r="CI1085" s="456">
        <v>1.3044500000000001E-2</v>
      </c>
      <c r="CJ1085" s="585">
        <f t="shared" si="1743"/>
        <v>0</v>
      </c>
      <c r="CK1085" s="585"/>
      <c r="CL1085" s="164"/>
      <c r="CM1085" s="167"/>
      <c r="CN1085" s="585">
        <f t="shared" si="1744"/>
        <v>0</v>
      </c>
      <c r="CO1085" s="219"/>
      <c r="CP1085" s="220">
        <f t="shared" si="1745"/>
        <v>209.31699999999998</v>
      </c>
      <c r="CQ1085" s="357"/>
      <c r="CR1085" s="56"/>
      <c r="CS1085" s="228"/>
    </row>
    <row r="1086" spans="1:97" s="3" customFormat="1" ht="15" customHeight="1">
      <c r="A1086" s="41" t="s">
        <v>2549</v>
      </c>
      <c r="B1086" s="551" t="s">
        <v>2550</v>
      </c>
      <c r="C1086" s="61" t="s">
        <v>2518</v>
      </c>
      <c r="D1086" s="264" t="s">
        <v>2461</v>
      </c>
      <c r="E1086" s="43">
        <v>323</v>
      </c>
      <c r="F1086" s="56"/>
      <c r="G1086" s="49" t="s">
        <v>45</v>
      </c>
      <c r="H1086" s="191" t="s">
        <v>2551</v>
      </c>
      <c r="I1086" s="593">
        <v>354000</v>
      </c>
      <c r="J1086" s="743">
        <v>3.2008799999999997E-2</v>
      </c>
      <c r="K1086" s="72">
        <f t="shared" si="1746"/>
        <v>11331.115199999998</v>
      </c>
      <c r="L1086" s="168">
        <f t="shared" si="1747"/>
        <v>2266.2230399999999</v>
      </c>
      <c r="M1086" s="73">
        <v>9064.89</v>
      </c>
      <c r="N1086" s="77"/>
      <c r="O1086" s="72">
        <f t="shared" si="1748"/>
        <v>2.1600000000034925E-3</v>
      </c>
      <c r="P1086" s="593">
        <v>354000</v>
      </c>
      <c r="Q1086" s="56">
        <v>3.7600000000000001E-2</v>
      </c>
      <c r="R1086" s="168">
        <f t="shared" si="1749"/>
        <v>13310.4</v>
      </c>
      <c r="S1086" s="168">
        <f t="shared" si="1750"/>
        <v>2662.08</v>
      </c>
      <c r="T1086" s="73">
        <v>10648.32</v>
      </c>
      <c r="U1086" s="356">
        <v>968.03</v>
      </c>
      <c r="V1086" s="574">
        <f t="shared" si="1751"/>
        <v>0</v>
      </c>
      <c r="W1086" s="593">
        <v>354000</v>
      </c>
      <c r="X1086" s="78">
        <v>4.3999999999999997E-2</v>
      </c>
      <c r="Y1086" s="577">
        <f t="shared" si="1752"/>
        <v>15576</v>
      </c>
      <c r="Z1086" s="251">
        <f t="shared" si="1753"/>
        <v>3115.2000000000003</v>
      </c>
      <c r="AA1086" s="73">
        <v>12458.53</v>
      </c>
      <c r="AB1086" s="103"/>
      <c r="AC1086" s="251">
        <f t="shared" si="1754"/>
        <v>2.2699999999986176</v>
      </c>
      <c r="AD1086" s="151">
        <v>521000</v>
      </c>
      <c r="AE1086" s="747">
        <v>8.8000000000000005E-3</v>
      </c>
      <c r="AF1086" s="102">
        <f t="shared" si="1755"/>
        <v>4584.8</v>
      </c>
      <c r="AG1086" s="102"/>
      <c r="AH1086" s="117">
        <v>4584.8</v>
      </c>
      <c r="AI1086" s="103">
        <v>4584.8</v>
      </c>
      <c r="AJ1086" s="251">
        <f t="shared" si="1756"/>
        <v>0</v>
      </c>
      <c r="AK1086" s="151">
        <v>521000</v>
      </c>
      <c r="AL1086" s="748">
        <v>9.5919999999999998E-3</v>
      </c>
      <c r="AM1086" s="251">
        <f t="shared" si="1757"/>
        <v>4997.4319999999998</v>
      </c>
      <c r="AN1086" s="102"/>
      <c r="AO1086" s="117">
        <v>4997.43</v>
      </c>
      <c r="AP1086" s="100"/>
      <c r="AQ1086" s="251">
        <f t="shared" si="1758"/>
        <v>1.9999999994979589E-3</v>
      </c>
      <c r="AR1086" s="151">
        <v>521000</v>
      </c>
      <c r="AS1086" s="99">
        <v>1.0551E-2</v>
      </c>
      <c r="AT1086" s="72">
        <f t="shared" si="1759"/>
        <v>5497.0709999999999</v>
      </c>
      <c r="AU1086" s="6"/>
      <c r="AV1086" s="122">
        <v>5497.07</v>
      </c>
      <c r="AW1086" s="167"/>
      <c r="AX1086" s="257">
        <f t="shared" si="1760"/>
        <v>1.0000000002037268E-3</v>
      </c>
      <c r="AY1086" s="151">
        <v>521000</v>
      </c>
      <c r="AZ1086" s="748">
        <v>1.1185E-2</v>
      </c>
      <c r="BA1086" s="141">
        <f t="shared" si="1761"/>
        <v>5827.3850000000002</v>
      </c>
      <c r="BB1086" s="141"/>
      <c r="BC1086" s="142">
        <v>5827.3850000000002</v>
      </c>
      <c r="BD1086" s="149"/>
      <c r="BE1086" s="206">
        <f t="shared" si="1762"/>
        <v>0</v>
      </c>
      <c r="BF1086" s="151">
        <v>521000</v>
      </c>
      <c r="BG1086" s="56">
        <v>1.2163999999999999E-2</v>
      </c>
      <c r="BH1086" s="166">
        <f t="shared" si="1763"/>
        <v>6337.4439999999995</v>
      </c>
      <c r="BI1086" s="56"/>
      <c r="BJ1086" s="164">
        <v>6337.4440000000004</v>
      </c>
      <c r="BK1086" s="165">
        <v>6337.44</v>
      </c>
      <c r="BL1086" s="260">
        <f t="shared" si="1764"/>
        <v>0</v>
      </c>
      <c r="BM1086" s="151">
        <v>1900000</v>
      </c>
      <c r="BN1086" s="56">
        <v>1.2800000000000001E-2</v>
      </c>
      <c r="BO1086" s="168">
        <f t="shared" si="1765"/>
        <v>24320</v>
      </c>
      <c r="BP1086" s="56"/>
      <c r="BQ1086" s="164">
        <v>24320</v>
      </c>
      <c r="BR1086" s="147"/>
      <c r="BS1086" s="260">
        <f t="shared" si="1766"/>
        <v>0</v>
      </c>
      <c r="BT1086" s="151">
        <v>1900000</v>
      </c>
      <c r="BU1086" s="56">
        <v>9.7520000000000003E-3</v>
      </c>
      <c r="BV1086" s="166">
        <f t="shared" si="1767"/>
        <v>18528.8</v>
      </c>
      <c r="BW1086" s="56"/>
      <c r="BX1086" s="164">
        <v>11765.01</v>
      </c>
      <c r="BY1086" s="147"/>
      <c r="BZ1086" s="166">
        <f t="shared" si="1768"/>
        <v>6763.7899999999991</v>
      </c>
      <c r="CA1086" s="151">
        <v>1900000</v>
      </c>
      <c r="CB1086" s="56">
        <v>1.0435E-2</v>
      </c>
      <c r="CC1086" s="168">
        <f t="shared" si="1769"/>
        <v>19826.5</v>
      </c>
      <c r="CD1086" s="168"/>
      <c r="CE1086" s="164">
        <v>19826.5</v>
      </c>
      <c r="CF1086" s="165"/>
      <c r="CG1086" s="168">
        <f t="shared" si="1770"/>
        <v>0</v>
      </c>
      <c r="CH1086" s="587">
        <v>3129000</v>
      </c>
      <c r="CI1086" s="456">
        <v>1.3044500000000001E-2</v>
      </c>
      <c r="CJ1086" s="585">
        <f t="shared" si="1743"/>
        <v>40816.2405</v>
      </c>
      <c r="CK1086" s="585"/>
      <c r="CL1086" s="164"/>
      <c r="CM1086" s="167"/>
      <c r="CN1086" s="585">
        <f t="shared" si="1744"/>
        <v>40816.2405</v>
      </c>
      <c r="CO1086" s="219"/>
      <c r="CP1086" s="220">
        <f t="shared" ref="CP1086:CP1111" si="1775">O1086+V1086+AC1086+AJ1086+AQ1086+AX1086+BE1086+BL1086+BS1086+BZ1086+CG1086+CN1086</f>
        <v>47582.305659999998</v>
      </c>
      <c r="CQ1086" s="357"/>
      <c r="CR1086" s="56"/>
    </row>
    <row r="1087" spans="1:97" s="3" customFormat="1" ht="15" customHeight="1">
      <c r="A1087" s="264" t="s">
        <v>2552</v>
      </c>
      <c r="B1087" s="61" t="s">
        <v>2527</v>
      </c>
      <c r="C1087" s="61" t="s">
        <v>2518</v>
      </c>
      <c r="D1087" s="264" t="s">
        <v>2461</v>
      </c>
      <c r="E1087" s="234">
        <v>324</v>
      </c>
      <c r="F1087" s="56"/>
      <c r="G1087" s="275" t="s">
        <v>2519</v>
      </c>
      <c r="H1087" s="362" t="s">
        <v>2553</v>
      </c>
      <c r="I1087" s="593"/>
      <c r="J1087" s="743">
        <v>3.2008799999999997E-2</v>
      </c>
      <c r="K1087" s="72">
        <f t="shared" si="1746"/>
        <v>0</v>
      </c>
      <c r="L1087" s="168">
        <f t="shared" si="1747"/>
        <v>0</v>
      </c>
      <c r="M1087" s="80"/>
      <c r="N1087" s="77"/>
      <c r="O1087" s="72">
        <f t="shared" si="1748"/>
        <v>0</v>
      </c>
      <c r="P1087" s="593"/>
      <c r="Q1087" s="56">
        <v>3.7600000000000001E-2</v>
      </c>
      <c r="R1087" s="168">
        <f t="shared" si="1749"/>
        <v>0</v>
      </c>
      <c r="S1087" s="168">
        <f t="shared" si="1750"/>
        <v>0</v>
      </c>
      <c r="T1087" s="80"/>
      <c r="U1087" s="77"/>
      <c r="V1087" s="574">
        <f t="shared" si="1751"/>
        <v>0</v>
      </c>
      <c r="W1087" s="593"/>
      <c r="X1087" s="78">
        <v>4.3999999999999997E-2</v>
      </c>
      <c r="Y1087" s="577">
        <f t="shared" si="1752"/>
        <v>0</v>
      </c>
      <c r="Z1087" s="251">
        <f t="shared" si="1753"/>
        <v>0</v>
      </c>
      <c r="AA1087" s="80"/>
      <c r="AB1087" s="103"/>
      <c r="AC1087" s="251">
        <f t="shared" si="1754"/>
        <v>0</v>
      </c>
      <c r="AD1087" s="151">
        <v>10000</v>
      </c>
      <c r="AE1087" s="747">
        <v>8.8000000000000005E-3</v>
      </c>
      <c r="AF1087" s="102">
        <f t="shared" si="1755"/>
        <v>88</v>
      </c>
      <c r="AG1087" s="102">
        <f>AF1087*75%</f>
        <v>66</v>
      </c>
      <c r="AH1087" s="122"/>
      <c r="AI1087" s="103"/>
      <c r="AJ1087" s="257">
        <f t="shared" si="1756"/>
        <v>22</v>
      </c>
      <c r="AK1087" s="151">
        <v>10000</v>
      </c>
      <c r="AL1087" s="748">
        <v>9.5919999999999998E-3</v>
      </c>
      <c r="AM1087" s="251">
        <f t="shared" si="1757"/>
        <v>95.92</v>
      </c>
      <c r="AN1087" s="102"/>
      <c r="AO1087" s="253"/>
      <c r="AP1087" s="100"/>
      <c r="AQ1087" s="257">
        <f t="shared" si="1758"/>
        <v>95.92</v>
      </c>
      <c r="AR1087" s="151">
        <v>10000</v>
      </c>
      <c r="AS1087" s="99">
        <v>1.0551E-2</v>
      </c>
      <c r="AT1087" s="72">
        <f t="shared" si="1759"/>
        <v>105.50999999999999</v>
      </c>
      <c r="AU1087" s="6"/>
      <c r="AV1087" s="122"/>
      <c r="AW1087" s="167"/>
      <c r="AX1087" s="257">
        <f t="shared" si="1760"/>
        <v>105.50999999999999</v>
      </c>
      <c r="AY1087" s="151">
        <v>10000</v>
      </c>
      <c r="AZ1087" s="748">
        <v>1.1185E-2</v>
      </c>
      <c r="BA1087" s="141">
        <f t="shared" si="1761"/>
        <v>111.85000000000001</v>
      </c>
      <c r="BB1087" s="141"/>
      <c r="BC1087" s="253"/>
      <c r="BD1087" s="149"/>
      <c r="BE1087" s="206">
        <f t="shared" si="1762"/>
        <v>111.85000000000001</v>
      </c>
      <c r="BF1087" s="151">
        <v>10000</v>
      </c>
      <c r="BG1087" s="56">
        <v>1.2163999999999999E-2</v>
      </c>
      <c r="BH1087" s="166">
        <f t="shared" si="1763"/>
        <v>121.64</v>
      </c>
      <c r="BI1087" s="56"/>
      <c r="BJ1087" s="164">
        <v>233.49</v>
      </c>
      <c r="BK1087" s="165">
        <v>233.49</v>
      </c>
      <c r="BL1087" s="260">
        <f t="shared" si="1764"/>
        <v>-111.85000000000001</v>
      </c>
      <c r="BM1087" s="151">
        <v>100000</v>
      </c>
      <c r="BN1087" s="56">
        <v>9.1999999999999998E-3</v>
      </c>
      <c r="BO1087" s="168">
        <f t="shared" si="1765"/>
        <v>920</v>
      </c>
      <c r="BP1087" s="56"/>
      <c r="BQ1087" s="164">
        <v>920</v>
      </c>
      <c r="BR1087" s="147"/>
      <c r="BS1087" s="260">
        <f t="shared" si="1766"/>
        <v>0</v>
      </c>
      <c r="BT1087" s="151">
        <v>100000</v>
      </c>
      <c r="BU1087" s="56">
        <v>9.7520000000000003E-3</v>
      </c>
      <c r="BV1087" s="166">
        <f t="shared" si="1767"/>
        <v>975.2</v>
      </c>
      <c r="BW1087" s="56"/>
      <c r="BX1087" s="164">
        <v>975.2</v>
      </c>
      <c r="BY1087" s="147"/>
      <c r="BZ1087" s="166">
        <f t="shared" si="1768"/>
        <v>0</v>
      </c>
      <c r="CA1087" s="151">
        <v>100000</v>
      </c>
      <c r="CB1087" s="56">
        <v>1.0435E-2</v>
      </c>
      <c r="CC1087" s="168">
        <f t="shared" si="1769"/>
        <v>1043.5</v>
      </c>
      <c r="CD1087" s="168"/>
      <c r="CE1087" s="164">
        <v>1043.5</v>
      </c>
      <c r="CF1087" s="165"/>
      <c r="CG1087" s="168">
        <f t="shared" si="1770"/>
        <v>0</v>
      </c>
      <c r="CH1087" s="587">
        <v>24000</v>
      </c>
      <c r="CI1087" s="456">
        <v>1.3044500000000001E-2</v>
      </c>
      <c r="CJ1087" s="585">
        <f t="shared" si="1743"/>
        <v>313.06800000000004</v>
      </c>
      <c r="CK1087" s="585"/>
      <c r="CL1087" s="164"/>
      <c r="CM1087" s="167"/>
      <c r="CN1087" s="585">
        <f t="shared" si="1744"/>
        <v>313.06800000000004</v>
      </c>
      <c r="CO1087" s="219"/>
      <c r="CP1087" s="220">
        <f t="shared" si="1775"/>
        <v>536.49800000000005</v>
      </c>
      <c r="CQ1087" s="357"/>
      <c r="CR1087" s="56" t="s">
        <v>2529</v>
      </c>
      <c r="CS1087" s="228"/>
    </row>
    <row r="1088" spans="1:97" s="3" customFormat="1" ht="15" customHeight="1">
      <c r="A1088" s="264" t="s">
        <v>2554</v>
      </c>
      <c r="B1088" s="61" t="s">
        <v>2527</v>
      </c>
      <c r="C1088" s="61" t="s">
        <v>2518</v>
      </c>
      <c r="D1088" s="264" t="s">
        <v>2461</v>
      </c>
      <c r="E1088" s="234">
        <v>325</v>
      </c>
      <c r="F1088" s="56"/>
      <c r="G1088" s="275" t="s">
        <v>2519</v>
      </c>
      <c r="H1088" s="362" t="s">
        <v>2555</v>
      </c>
      <c r="I1088" s="593"/>
      <c r="J1088" s="743">
        <v>3.2008799999999997E-2</v>
      </c>
      <c r="K1088" s="72">
        <f t="shared" si="1746"/>
        <v>0</v>
      </c>
      <c r="L1088" s="168">
        <f t="shared" si="1747"/>
        <v>0</v>
      </c>
      <c r="M1088" s="80"/>
      <c r="N1088" s="77"/>
      <c r="O1088" s="72">
        <f t="shared" si="1748"/>
        <v>0</v>
      </c>
      <c r="P1088" s="593"/>
      <c r="Q1088" s="56">
        <v>3.7600000000000001E-2</v>
      </c>
      <c r="R1088" s="168">
        <f t="shared" si="1749"/>
        <v>0</v>
      </c>
      <c r="S1088" s="168">
        <f t="shared" si="1750"/>
        <v>0</v>
      </c>
      <c r="T1088" s="80"/>
      <c r="U1088" s="77"/>
      <c r="V1088" s="574">
        <f t="shared" si="1751"/>
        <v>0</v>
      </c>
      <c r="W1088" s="593"/>
      <c r="X1088" s="78">
        <v>4.3999999999999997E-2</v>
      </c>
      <c r="Y1088" s="577">
        <f t="shared" si="1752"/>
        <v>0</v>
      </c>
      <c r="Z1088" s="251">
        <f t="shared" si="1753"/>
        <v>0</v>
      </c>
      <c r="AA1088" s="80"/>
      <c r="AB1088" s="103"/>
      <c r="AC1088" s="251">
        <f t="shared" si="1754"/>
        <v>0</v>
      </c>
      <c r="AD1088" s="151">
        <v>11000</v>
      </c>
      <c r="AE1088" s="747">
        <v>8.8000000000000005E-3</v>
      </c>
      <c r="AF1088" s="102">
        <f t="shared" si="1755"/>
        <v>96.800000000000011</v>
      </c>
      <c r="AG1088" s="102">
        <f>AF1088*75%</f>
        <v>72.600000000000009</v>
      </c>
      <c r="AH1088" s="122"/>
      <c r="AI1088" s="103"/>
      <c r="AJ1088" s="257">
        <f t="shared" si="1756"/>
        <v>24.200000000000003</v>
      </c>
      <c r="AK1088" s="151">
        <v>11000</v>
      </c>
      <c r="AL1088" s="748">
        <v>9.5919999999999998E-3</v>
      </c>
      <c r="AM1088" s="251">
        <f t="shared" si="1757"/>
        <v>105.512</v>
      </c>
      <c r="AN1088" s="102"/>
      <c r="AO1088" s="253"/>
      <c r="AP1088" s="100"/>
      <c r="AQ1088" s="257">
        <f t="shared" si="1758"/>
        <v>105.512</v>
      </c>
      <c r="AR1088" s="151">
        <v>11000</v>
      </c>
      <c r="AS1088" s="99">
        <v>1.0551E-2</v>
      </c>
      <c r="AT1088" s="72">
        <f t="shared" si="1759"/>
        <v>116.06099999999999</v>
      </c>
      <c r="AU1088" s="6"/>
      <c r="AV1088" s="122"/>
      <c r="AW1088" s="167"/>
      <c r="AX1088" s="257">
        <f t="shared" si="1760"/>
        <v>116.06099999999999</v>
      </c>
      <c r="AY1088" s="151">
        <v>11000</v>
      </c>
      <c r="AZ1088" s="748">
        <v>1.1185E-2</v>
      </c>
      <c r="BA1088" s="141">
        <f t="shared" si="1761"/>
        <v>123.03500000000001</v>
      </c>
      <c r="BB1088" s="141"/>
      <c r="BC1088" s="253"/>
      <c r="BD1088" s="149"/>
      <c r="BE1088" s="206">
        <f t="shared" si="1762"/>
        <v>123.03500000000001</v>
      </c>
      <c r="BF1088" s="151">
        <v>11000</v>
      </c>
      <c r="BG1088" s="56">
        <v>1.2163999999999999E-2</v>
      </c>
      <c r="BH1088" s="166">
        <f t="shared" si="1763"/>
        <v>133.804</v>
      </c>
      <c r="BI1088" s="56"/>
      <c r="BJ1088" s="164">
        <v>256.83999999999997</v>
      </c>
      <c r="BK1088" s="165">
        <v>256.83999999999997</v>
      </c>
      <c r="BL1088" s="260">
        <f t="shared" si="1764"/>
        <v>-123.03599999999997</v>
      </c>
      <c r="BM1088" s="151">
        <v>100000</v>
      </c>
      <c r="BN1088" s="56">
        <v>9.1999999999999998E-3</v>
      </c>
      <c r="BO1088" s="168">
        <f t="shared" si="1765"/>
        <v>920</v>
      </c>
      <c r="BP1088" s="56"/>
      <c r="BQ1088" s="164">
        <v>920</v>
      </c>
      <c r="BR1088" s="147"/>
      <c r="BS1088" s="260">
        <f t="shared" si="1766"/>
        <v>0</v>
      </c>
      <c r="BT1088" s="151">
        <v>100000</v>
      </c>
      <c r="BU1088" s="56">
        <v>9.7520000000000003E-3</v>
      </c>
      <c r="BV1088" s="166">
        <f t="shared" si="1767"/>
        <v>975.2</v>
      </c>
      <c r="BW1088" s="56"/>
      <c r="BX1088" s="164">
        <v>975.2</v>
      </c>
      <c r="BY1088" s="147"/>
      <c r="BZ1088" s="166">
        <f t="shared" si="1768"/>
        <v>0</v>
      </c>
      <c r="CA1088" s="151">
        <v>100000</v>
      </c>
      <c r="CB1088" s="56">
        <v>1.0435E-2</v>
      </c>
      <c r="CC1088" s="168">
        <f t="shared" si="1769"/>
        <v>1043.5</v>
      </c>
      <c r="CD1088" s="168"/>
      <c r="CE1088" s="164">
        <v>1043.5</v>
      </c>
      <c r="CF1088" s="165"/>
      <c r="CG1088" s="168">
        <f t="shared" si="1770"/>
        <v>0</v>
      </c>
      <c r="CH1088" s="587">
        <v>25000</v>
      </c>
      <c r="CI1088" s="456">
        <v>1.3044500000000001E-2</v>
      </c>
      <c r="CJ1088" s="585">
        <f t="shared" si="1743"/>
        <v>326.11250000000001</v>
      </c>
      <c r="CK1088" s="585"/>
      <c r="CL1088" s="164"/>
      <c r="CM1088" s="167"/>
      <c r="CN1088" s="585">
        <f t="shared" si="1744"/>
        <v>326.11250000000001</v>
      </c>
      <c r="CO1088" s="219"/>
      <c r="CP1088" s="220">
        <f t="shared" si="1775"/>
        <v>571.8845</v>
      </c>
      <c r="CQ1088" s="357"/>
      <c r="CR1088" s="56" t="s">
        <v>2529</v>
      </c>
      <c r="CS1088" s="228"/>
    </row>
    <row r="1089" spans="1:97" s="3" customFormat="1" ht="15" customHeight="1">
      <c r="A1089" s="264" t="s">
        <v>2556</v>
      </c>
      <c r="B1089" s="61" t="s">
        <v>632</v>
      </c>
      <c r="C1089" s="61" t="s">
        <v>2518</v>
      </c>
      <c r="D1089" s="264" t="s">
        <v>2461</v>
      </c>
      <c r="E1089" s="234">
        <v>330</v>
      </c>
      <c r="F1089" s="56"/>
      <c r="G1089" s="57" t="s">
        <v>45</v>
      </c>
      <c r="H1089" s="362" t="s">
        <v>2557</v>
      </c>
      <c r="I1089" s="593"/>
      <c r="J1089" s="743">
        <v>3.2008799999999997E-2</v>
      </c>
      <c r="K1089" s="72">
        <f t="shared" si="1746"/>
        <v>0</v>
      </c>
      <c r="L1089" s="168">
        <f t="shared" si="1747"/>
        <v>0</v>
      </c>
      <c r="M1089" s="80"/>
      <c r="N1089" s="77"/>
      <c r="O1089" s="72">
        <f t="shared" si="1748"/>
        <v>0</v>
      </c>
      <c r="P1089" s="593"/>
      <c r="Q1089" s="56">
        <v>3.7600000000000001E-2</v>
      </c>
      <c r="R1089" s="168">
        <f t="shared" si="1749"/>
        <v>0</v>
      </c>
      <c r="S1089" s="168">
        <f t="shared" si="1750"/>
        <v>0</v>
      </c>
      <c r="T1089" s="80"/>
      <c r="U1089" s="77"/>
      <c r="V1089" s="574">
        <f t="shared" si="1751"/>
        <v>0</v>
      </c>
      <c r="W1089" s="593"/>
      <c r="X1089" s="78">
        <v>4.3999999999999997E-2</v>
      </c>
      <c r="Y1089" s="577">
        <f t="shared" si="1752"/>
        <v>0</v>
      </c>
      <c r="Z1089" s="251">
        <f t="shared" si="1753"/>
        <v>0</v>
      </c>
      <c r="AA1089" s="80"/>
      <c r="AB1089" s="103"/>
      <c r="AC1089" s="251">
        <f t="shared" si="1754"/>
        <v>0</v>
      </c>
      <c r="AD1089" s="151">
        <v>528000</v>
      </c>
      <c r="AE1089" s="747">
        <v>8.8000000000000005E-3</v>
      </c>
      <c r="AF1089" s="102">
        <f t="shared" si="1755"/>
        <v>4646.4000000000005</v>
      </c>
      <c r="AG1089" s="102"/>
      <c r="AH1089" s="122"/>
      <c r="AI1089" s="103"/>
      <c r="AJ1089" s="251">
        <f t="shared" si="1756"/>
        <v>4646.4000000000005</v>
      </c>
      <c r="AK1089" s="151">
        <v>528000</v>
      </c>
      <c r="AL1089" s="748">
        <v>1.0463999999999999E-2</v>
      </c>
      <c r="AM1089" s="251">
        <f t="shared" si="1757"/>
        <v>5524.9919999999993</v>
      </c>
      <c r="AN1089" s="102"/>
      <c r="AO1089" s="253"/>
      <c r="AP1089" s="100"/>
      <c r="AQ1089" s="251">
        <f t="shared" si="1758"/>
        <v>5524.9919999999993</v>
      </c>
      <c r="AR1089" s="151">
        <v>528000</v>
      </c>
      <c r="AS1089" s="99">
        <v>1.0551E-2</v>
      </c>
      <c r="AT1089" s="72">
        <f t="shared" si="1759"/>
        <v>5570.9279999999999</v>
      </c>
      <c r="AU1089" s="6"/>
      <c r="AV1089" s="122"/>
      <c r="AW1089" s="167"/>
      <c r="AX1089" s="257">
        <f t="shared" si="1760"/>
        <v>5570.9279999999999</v>
      </c>
      <c r="AY1089" s="151">
        <v>528000</v>
      </c>
      <c r="AZ1089" s="748">
        <v>1.1185E-2</v>
      </c>
      <c r="BA1089" s="141">
        <f t="shared" si="1761"/>
        <v>5905.68</v>
      </c>
      <c r="BB1089" s="141"/>
      <c r="BC1089" s="142">
        <v>9721.0400000000009</v>
      </c>
      <c r="BD1089" s="149"/>
      <c r="BE1089" s="206">
        <f t="shared" si="1762"/>
        <v>-3815.3600000000006</v>
      </c>
      <c r="BF1089" s="151">
        <v>528000</v>
      </c>
      <c r="BG1089" s="56">
        <v>1.2163999999999999E-2</v>
      </c>
      <c r="BH1089" s="166">
        <f t="shared" si="1763"/>
        <v>6422.5919999999996</v>
      </c>
      <c r="BI1089" s="56"/>
      <c r="BJ1089" s="164">
        <v>6422.5919999999996</v>
      </c>
      <c r="BK1089" s="165">
        <v>6422.59</v>
      </c>
      <c r="BL1089" s="260">
        <f t="shared" si="1764"/>
        <v>0</v>
      </c>
      <c r="BM1089" s="151">
        <v>800000</v>
      </c>
      <c r="BN1089" s="56">
        <v>1.2800000000000001E-2</v>
      </c>
      <c r="BO1089" s="168">
        <f t="shared" si="1765"/>
        <v>10240</v>
      </c>
      <c r="BP1089" s="56"/>
      <c r="BQ1089" s="164">
        <v>10240</v>
      </c>
      <c r="BR1089" s="147"/>
      <c r="BS1089" s="260">
        <f t="shared" si="1766"/>
        <v>0</v>
      </c>
      <c r="BT1089" s="151">
        <v>800000</v>
      </c>
      <c r="BU1089" s="56">
        <v>1.3568E-2</v>
      </c>
      <c r="BV1089" s="166">
        <f t="shared" si="1767"/>
        <v>10854.4</v>
      </c>
      <c r="BW1089" s="56"/>
      <c r="BX1089" s="164">
        <v>10854.4</v>
      </c>
      <c r="BY1089" s="147"/>
      <c r="BZ1089" s="166">
        <f t="shared" si="1768"/>
        <v>0</v>
      </c>
      <c r="CA1089" s="151">
        <v>800000</v>
      </c>
      <c r="CB1089" s="56">
        <v>1.4518E-2</v>
      </c>
      <c r="CC1089" s="168">
        <f t="shared" si="1769"/>
        <v>11614.4</v>
      </c>
      <c r="CD1089" s="168"/>
      <c r="CE1089" s="164">
        <v>11614.4</v>
      </c>
      <c r="CF1089" s="165"/>
      <c r="CG1089" s="168">
        <f t="shared" si="1770"/>
        <v>0</v>
      </c>
      <c r="CH1089" s="587">
        <v>1049000</v>
      </c>
      <c r="CI1089" s="56">
        <v>1.3044500000000001E-2</v>
      </c>
      <c r="CJ1089" s="585">
        <f t="shared" si="1743"/>
        <v>13683.6805</v>
      </c>
      <c r="CK1089" s="585"/>
      <c r="CL1089" s="164"/>
      <c r="CM1089" s="167"/>
      <c r="CN1089" s="585">
        <f t="shared" si="1744"/>
        <v>13683.6805</v>
      </c>
      <c r="CO1089" s="219"/>
      <c r="CP1089" s="220">
        <f t="shared" si="1775"/>
        <v>25610.640500000001</v>
      </c>
      <c r="CQ1089" s="357"/>
      <c r="CR1089" s="56"/>
      <c r="CS1089" s="228"/>
    </row>
    <row r="1090" spans="1:97" s="2" customFormat="1" ht="15" customHeight="1">
      <c r="A1090" s="41" t="s">
        <v>2558</v>
      </c>
      <c r="B1090" s="6" t="s">
        <v>2559</v>
      </c>
      <c r="C1090" s="61" t="s">
        <v>2518</v>
      </c>
      <c r="D1090" s="264" t="s">
        <v>2461</v>
      </c>
      <c r="E1090" s="43">
        <v>347</v>
      </c>
      <c r="F1090" s="51"/>
      <c r="G1090" s="49" t="s">
        <v>45</v>
      </c>
      <c r="H1090" s="191" t="s">
        <v>2560</v>
      </c>
      <c r="I1090" s="593">
        <v>1000</v>
      </c>
      <c r="J1090" s="743">
        <v>3.2008799999999997E-2</v>
      </c>
      <c r="K1090" s="72">
        <f t="shared" si="1746"/>
        <v>32.008799999999994</v>
      </c>
      <c r="L1090" s="168">
        <f t="shared" si="1747"/>
        <v>6.4017599999999995</v>
      </c>
      <c r="M1090" s="73">
        <v>25.6</v>
      </c>
      <c r="N1090" s="77"/>
      <c r="O1090" s="72">
        <f t="shared" si="1748"/>
        <v>7.0399999999928298E-3</v>
      </c>
      <c r="P1090" s="593">
        <v>1000</v>
      </c>
      <c r="Q1090" s="56">
        <v>3.7600000000000001E-2</v>
      </c>
      <c r="R1090" s="168">
        <f t="shared" si="1749"/>
        <v>37.6</v>
      </c>
      <c r="S1090" s="168">
        <f t="shared" si="1750"/>
        <v>7.5200000000000005</v>
      </c>
      <c r="T1090" s="73">
        <v>30.08</v>
      </c>
      <c r="U1090" s="77"/>
      <c r="V1090" s="574">
        <f t="shared" si="1751"/>
        <v>0</v>
      </c>
      <c r="W1090" s="593">
        <v>1000</v>
      </c>
      <c r="X1090" s="78">
        <v>4.3999999999999997E-2</v>
      </c>
      <c r="Y1090" s="577">
        <f t="shared" si="1752"/>
        <v>44</v>
      </c>
      <c r="Z1090" s="251">
        <f t="shared" si="1753"/>
        <v>8.8000000000000007</v>
      </c>
      <c r="AA1090" s="73">
        <v>35.19</v>
      </c>
      <c r="AB1090" s="103"/>
      <c r="AC1090" s="251">
        <f t="shared" si="1754"/>
        <v>1.0000000000005116E-2</v>
      </c>
      <c r="AD1090" s="151">
        <v>5000</v>
      </c>
      <c r="AE1090" s="747">
        <v>8.8000000000000005E-3</v>
      </c>
      <c r="AF1090" s="102">
        <f t="shared" si="1755"/>
        <v>44</v>
      </c>
      <c r="AG1090" s="102">
        <v>44</v>
      </c>
      <c r="AH1090" s="117">
        <v>44</v>
      </c>
      <c r="AI1090" s="103">
        <v>44</v>
      </c>
      <c r="AJ1090" s="251">
        <f t="shared" si="1756"/>
        <v>-44</v>
      </c>
      <c r="AK1090" s="151">
        <v>5000</v>
      </c>
      <c r="AL1090" s="748">
        <v>9.5919999999999998E-3</v>
      </c>
      <c r="AM1090" s="251">
        <f t="shared" si="1757"/>
        <v>47.96</v>
      </c>
      <c r="AN1090" s="102">
        <v>47.96</v>
      </c>
      <c r="AO1090" s="117">
        <v>9.59</v>
      </c>
      <c r="AP1090" s="100"/>
      <c r="AQ1090" s="251">
        <f t="shared" si="1758"/>
        <v>-9.59</v>
      </c>
      <c r="AR1090" s="151">
        <v>5000</v>
      </c>
      <c r="AS1090" s="99">
        <v>1.0551E-2</v>
      </c>
      <c r="AT1090" s="72">
        <f t="shared" si="1759"/>
        <v>52.754999999999995</v>
      </c>
      <c r="AU1090" s="6">
        <v>52.75</v>
      </c>
      <c r="AV1090" s="122"/>
      <c r="AW1090" s="167"/>
      <c r="AX1090" s="257">
        <f t="shared" si="1760"/>
        <v>4.9999999999954525E-3</v>
      </c>
      <c r="AY1090" s="151">
        <v>5000</v>
      </c>
      <c r="AZ1090" s="748">
        <v>1.1185E-2</v>
      </c>
      <c r="BA1090" s="141">
        <f t="shared" si="1761"/>
        <v>55.925000000000004</v>
      </c>
      <c r="BB1090" s="141">
        <f t="shared" ref="BB1090:BB1092" si="1776">AZ1090*5000</f>
        <v>55.925000000000004</v>
      </c>
      <c r="BC1090" s="142">
        <v>0</v>
      </c>
      <c r="BD1090" s="149"/>
      <c r="BE1090" s="206">
        <f t="shared" si="1762"/>
        <v>0</v>
      </c>
      <c r="BF1090" s="151">
        <v>5000</v>
      </c>
      <c r="BG1090" s="56">
        <v>1.2163999999999999E-2</v>
      </c>
      <c r="BH1090" s="166">
        <f t="shared" si="1763"/>
        <v>60.82</v>
      </c>
      <c r="BI1090" s="6"/>
      <c r="BJ1090" s="164">
        <v>0</v>
      </c>
      <c r="BK1090" s="165"/>
      <c r="BL1090" s="260">
        <f t="shared" si="1764"/>
        <v>60.82</v>
      </c>
      <c r="BM1090" s="255">
        <v>20000</v>
      </c>
      <c r="BN1090" s="56">
        <v>1.2800000000000001E-2</v>
      </c>
      <c r="BO1090" s="168">
        <f t="shared" si="1765"/>
        <v>256</v>
      </c>
      <c r="BP1090" s="6"/>
      <c r="BQ1090" s="164">
        <v>256</v>
      </c>
      <c r="BR1090" s="147"/>
      <c r="BS1090" s="260">
        <f t="shared" si="1766"/>
        <v>0</v>
      </c>
      <c r="BT1090" s="255">
        <v>20000</v>
      </c>
      <c r="BU1090" s="6">
        <v>1.3568E-2</v>
      </c>
      <c r="BV1090" s="166">
        <f t="shared" si="1767"/>
        <v>271.36</v>
      </c>
      <c r="BW1090" s="6"/>
      <c r="BX1090" s="164">
        <v>271.36</v>
      </c>
      <c r="BY1090" s="147"/>
      <c r="BZ1090" s="166">
        <f t="shared" si="1768"/>
        <v>0</v>
      </c>
      <c r="CA1090" s="255">
        <v>20000</v>
      </c>
      <c r="CB1090" s="6">
        <v>1.4518E-2</v>
      </c>
      <c r="CC1090" s="168">
        <f t="shared" si="1769"/>
        <v>290.36</v>
      </c>
      <c r="CD1090" s="72"/>
      <c r="CE1090" s="164">
        <v>290.36</v>
      </c>
      <c r="CF1090" s="165"/>
      <c r="CG1090" s="168">
        <f t="shared" si="1770"/>
        <v>0</v>
      </c>
      <c r="CH1090" s="587">
        <v>15000</v>
      </c>
      <c r="CI1090" s="56">
        <v>1.3044500000000001E-2</v>
      </c>
      <c r="CJ1090" s="585">
        <f t="shared" si="1743"/>
        <v>195.66750000000002</v>
      </c>
      <c r="CK1090" s="585"/>
      <c r="CL1090" s="164"/>
      <c r="CM1090" s="167"/>
      <c r="CN1090" s="585">
        <f t="shared" si="1744"/>
        <v>195.66750000000002</v>
      </c>
      <c r="CO1090" s="219"/>
      <c r="CP1090" s="220">
        <f t="shared" si="1775"/>
        <v>202.91954000000001</v>
      </c>
      <c r="CQ1090" s="357">
        <v>8.23</v>
      </c>
      <c r="CR1090" s="6" t="s">
        <v>2529</v>
      </c>
    </row>
    <row r="1091" spans="1:97" s="3" customFormat="1" ht="15" customHeight="1">
      <c r="A1091" s="41" t="s">
        <v>2561</v>
      </c>
      <c r="B1091" s="6" t="s">
        <v>2559</v>
      </c>
      <c r="C1091" s="61" t="s">
        <v>2518</v>
      </c>
      <c r="D1091" s="264" t="s">
        <v>2461</v>
      </c>
      <c r="E1091" s="43">
        <v>348</v>
      </c>
      <c r="F1091" s="56"/>
      <c r="G1091" s="49" t="s">
        <v>45</v>
      </c>
      <c r="H1091" s="191" t="s">
        <v>2562</v>
      </c>
      <c r="I1091" s="593">
        <v>1000</v>
      </c>
      <c r="J1091" s="743">
        <v>3.2008799999999997E-2</v>
      </c>
      <c r="K1091" s="72">
        <f t="shared" si="1746"/>
        <v>32.008799999999994</v>
      </c>
      <c r="L1091" s="168">
        <f t="shared" si="1747"/>
        <v>6.4017599999999995</v>
      </c>
      <c r="M1091" s="73">
        <v>25.6</v>
      </c>
      <c r="N1091" s="77"/>
      <c r="O1091" s="72">
        <f t="shared" si="1748"/>
        <v>7.0399999999928298E-3</v>
      </c>
      <c r="P1091" s="593">
        <v>1000</v>
      </c>
      <c r="Q1091" s="56">
        <v>3.7600000000000001E-2</v>
      </c>
      <c r="R1091" s="168">
        <f t="shared" si="1749"/>
        <v>37.6</v>
      </c>
      <c r="S1091" s="168">
        <f t="shared" si="1750"/>
        <v>7.5200000000000005</v>
      </c>
      <c r="T1091" s="73">
        <v>30.08</v>
      </c>
      <c r="U1091" s="77"/>
      <c r="V1091" s="574">
        <f t="shared" si="1751"/>
        <v>0</v>
      </c>
      <c r="W1091" s="593">
        <v>1000</v>
      </c>
      <c r="X1091" s="78">
        <v>4.3999999999999997E-2</v>
      </c>
      <c r="Y1091" s="577">
        <f t="shared" si="1752"/>
        <v>44</v>
      </c>
      <c r="Z1091" s="251">
        <f t="shared" si="1753"/>
        <v>8.8000000000000007</v>
      </c>
      <c r="AA1091" s="73">
        <v>35.19</v>
      </c>
      <c r="AB1091" s="103"/>
      <c r="AC1091" s="251">
        <f t="shared" si="1754"/>
        <v>1.0000000000005116E-2</v>
      </c>
      <c r="AD1091" s="151">
        <v>5000</v>
      </c>
      <c r="AE1091" s="747">
        <v>8.8000000000000005E-3</v>
      </c>
      <c r="AF1091" s="102">
        <f t="shared" si="1755"/>
        <v>44</v>
      </c>
      <c r="AG1091" s="102">
        <v>44</v>
      </c>
      <c r="AH1091" s="117">
        <v>44</v>
      </c>
      <c r="AI1091" s="103">
        <v>44</v>
      </c>
      <c r="AJ1091" s="251">
        <f t="shared" si="1756"/>
        <v>-44</v>
      </c>
      <c r="AK1091" s="151">
        <v>5000</v>
      </c>
      <c r="AL1091" s="748">
        <v>9.5919999999999998E-3</v>
      </c>
      <c r="AM1091" s="251">
        <f t="shared" si="1757"/>
        <v>47.96</v>
      </c>
      <c r="AN1091" s="102">
        <v>47.96</v>
      </c>
      <c r="AO1091" s="117">
        <v>9.59</v>
      </c>
      <c r="AP1091" s="100"/>
      <c r="AQ1091" s="251">
        <f t="shared" si="1758"/>
        <v>-9.59</v>
      </c>
      <c r="AR1091" s="151">
        <v>5000</v>
      </c>
      <c r="AS1091" s="99">
        <v>1.0551E-2</v>
      </c>
      <c r="AT1091" s="72">
        <f t="shared" si="1759"/>
        <v>52.754999999999995</v>
      </c>
      <c r="AU1091" s="6">
        <v>52.75</v>
      </c>
      <c r="AV1091" s="122"/>
      <c r="AW1091" s="167"/>
      <c r="AX1091" s="257">
        <f t="shared" si="1760"/>
        <v>4.9999999999954525E-3</v>
      </c>
      <c r="AY1091" s="151">
        <v>5000</v>
      </c>
      <c r="AZ1091" s="748">
        <v>1.1185E-2</v>
      </c>
      <c r="BA1091" s="141">
        <f t="shared" si="1761"/>
        <v>55.925000000000004</v>
      </c>
      <c r="BB1091" s="141">
        <f t="shared" si="1776"/>
        <v>55.925000000000004</v>
      </c>
      <c r="BC1091" s="142">
        <v>0</v>
      </c>
      <c r="BD1091" s="149"/>
      <c r="BE1091" s="206">
        <f t="shared" si="1762"/>
        <v>0</v>
      </c>
      <c r="BF1091" s="151">
        <v>5000</v>
      </c>
      <c r="BG1091" s="56">
        <v>1.2163999999999999E-2</v>
      </c>
      <c r="BH1091" s="166">
        <f t="shared" si="1763"/>
        <v>60.82</v>
      </c>
      <c r="BI1091" s="6">
        <f>BG1091*5000</f>
        <v>60.82</v>
      </c>
      <c r="BJ1091" s="164">
        <v>0</v>
      </c>
      <c r="BK1091" s="165"/>
      <c r="BL1091" s="166">
        <f t="shared" si="1764"/>
        <v>0</v>
      </c>
      <c r="BM1091" s="151">
        <v>20000</v>
      </c>
      <c r="BN1091" s="56">
        <v>1.2800000000000001E-2</v>
      </c>
      <c r="BO1091" s="168">
        <f t="shared" si="1765"/>
        <v>256</v>
      </c>
      <c r="BP1091" s="56"/>
      <c r="BQ1091" s="164">
        <v>256</v>
      </c>
      <c r="BR1091" s="147"/>
      <c r="BS1091" s="260">
        <f t="shared" si="1766"/>
        <v>0</v>
      </c>
      <c r="BT1091" s="151">
        <v>20000</v>
      </c>
      <c r="BU1091" s="56">
        <v>1.3568E-2</v>
      </c>
      <c r="BV1091" s="166">
        <f t="shared" si="1767"/>
        <v>271.36</v>
      </c>
      <c r="BW1091" s="56"/>
      <c r="BX1091" s="164">
        <v>271.36</v>
      </c>
      <c r="BY1091" s="147"/>
      <c r="BZ1091" s="166">
        <f t="shared" si="1768"/>
        <v>0</v>
      </c>
      <c r="CA1091" s="151">
        <v>20000</v>
      </c>
      <c r="CB1091" s="56">
        <v>1.4518E-2</v>
      </c>
      <c r="CC1091" s="168">
        <f t="shared" si="1769"/>
        <v>290.36</v>
      </c>
      <c r="CD1091" s="168"/>
      <c r="CE1091" s="164">
        <v>290.36</v>
      </c>
      <c r="CF1091" s="165"/>
      <c r="CG1091" s="168">
        <f t="shared" si="1770"/>
        <v>0</v>
      </c>
      <c r="CH1091" s="587">
        <v>16000</v>
      </c>
      <c r="CI1091" s="56">
        <v>1.3044500000000001E-2</v>
      </c>
      <c r="CJ1091" s="585">
        <f t="shared" si="1743"/>
        <v>208.71200000000002</v>
      </c>
      <c r="CK1091" s="585"/>
      <c r="CL1091" s="164"/>
      <c r="CM1091" s="167"/>
      <c r="CN1091" s="585">
        <f t="shared" si="1744"/>
        <v>208.71200000000002</v>
      </c>
      <c r="CO1091" s="219"/>
      <c r="CP1091" s="220">
        <f t="shared" si="1775"/>
        <v>155.14404000000002</v>
      </c>
      <c r="CQ1091" s="458"/>
      <c r="CR1091" s="56"/>
    </row>
    <row r="1092" spans="1:97" s="3" customFormat="1" ht="15" customHeight="1">
      <c r="A1092" s="264" t="s">
        <v>2563</v>
      </c>
      <c r="B1092" s="61" t="s">
        <v>206</v>
      </c>
      <c r="C1092" s="61" t="s">
        <v>2518</v>
      </c>
      <c r="D1092" s="264" t="s">
        <v>2461</v>
      </c>
      <c r="E1092" s="234">
        <v>349</v>
      </c>
      <c r="F1092" s="56"/>
      <c r="G1092" s="49" t="s">
        <v>45</v>
      </c>
      <c r="H1092" s="362" t="s">
        <v>2564</v>
      </c>
      <c r="I1092" s="593"/>
      <c r="J1092" s="743">
        <v>3.2008799999999997E-2</v>
      </c>
      <c r="K1092" s="72">
        <f t="shared" si="1746"/>
        <v>0</v>
      </c>
      <c r="L1092" s="168">
        <f t="shared" si="1747"/>
        <v>0</v>
      </c>
      <c r="M1092" s="80"/>
      <c r="N1092" s="77"/>
      <c r="O1092" s="72">
        <f t="shared" si="1748"/>
        <v>0</v>
      </c>
      <c r="P1092" s="593"/>
      <c r="Q1092" s="56">
        <v>3.7600000000000001E-2</v>
      </c>
      <c r="R1092" s="168">
        <f t="shared" si="1749"/>
        <v>0</v>
      </c>
      <c r="S1092" s="168">
        <f t="shared" si="1750"/>
        <v>0</v>
      </c>
      <c r="T1092" s="80"/>
      <c r="U1092" s="77"/>
      <c r="V1092" s="574">
        <f t="shared" si="1751"/>
        <v>0</v>
      </c>
      <c r="W1092" s="593"/>
      <c r="X1092" s="78">
        <v>4.3999999999999997E-2</v>
      </c>
      <c r="Y1092" s="577">
        <f t="shared" si="1752"/>
        <v>0</v>
      </c>
      <c r="Z1092" s="251">
        <f t="shared" si="1753"/>
        <v>0</v>
      </c>
      <c r="AA1092" s="80"/>
      <c r="AB1092" s="103"/>
      <c r="AC1092" s="251">
        <f t="shared" si="1754"/>
        <v>0</v>
      </c>
      <c r="AD1092" s="151">
        <v>5000</v>
      </c>
      <c r="AE1092" s="747">
        <v>8.8000000000000005E-3</v>
      </c>
      <c r="AF1092" s="102">
        <f t="shared" si="1755"/>
        <v>44</v>
      </c>
      <c r="AG1092" s="102"/>
      <c r="AH1092" s="122"/>
      <c r="AI1092" s="103"/>
      <c r="AJ1092" s="251">
        <f t="shared" si="1756"/>
        <v>44</v>
      </c>
      <c r="AK1092" s="151">
        <v>5000</v>
      </c>
      <c r="AL1092" s="748">
        <v>9.5919999999999998E-3</v>
      </c>
      <c r="AM1092" s="251">
        <f t="shared" si="1757"/>
        <v>47.96</v>
      </c>
      <c r="AN1092" s="102"/>
      <c r="AO1092" s="253"/>
      <c r="AP1092" s="100"/>
      <c r="AQ1092" s="251">
        <f t="shared" si="1758"/>
        <v>47.96</v>
      </c>
      <c r="AR1092" s="151">
        <v>5000</v>
      </c>
      <c r="AS1092" s="99">
        <v>1.0551E-2</v>
      </c>
      <c r="AT1092" s="72">
        <f t="shared" si="1759"/>
        <v>52.754999999999995</v>
      </c>
      <c r="AU1092" s="6">
        <v>52.75</v>
      </c>
      <c r="AV1092" s="122"/>
      <c r="AW1092" s="167"/>
      <c r="AX1092" s="257">
        <f t="shared" si="1760"/>
        <v>4.9999999999954525E-3</v>
      </c>
      <c r="AY1092" s="151">
        <v>5000</v>
      </c>
      <c r="AZ1092" s="748">
        <v>1.1185E-2</v>
      </c>
      <c r="BA1092" s="141">
        <f t="shared" si="1761"/>
        <v>55.925000000000004</v>
      </c>
      <c r="BB1092" s="141">
        <f t="shared" si="1776"/>
        <v>55.925000000000004</v>
      </c>
      <c r="BC1092" s="253"/>
      <c r="BD1092" s="149"/>
      <c r="BE1092" s="206">
        <f t="shared" si="1762"/>
        <v>0</v>
      </c>
      <c r="BF1092" s="151">
        <v>5000</v>
      </c>
      <c r="BG1092" s="56">
        <v>1.2163999999999999E-2</v>
      </c>
      <c r="BH1092" s="166">
        <f t="shared" si="1763"/>
        <v>60.82</v>
      </c>
      <c r="BI1092" s="56"/>
      <c r="BJ1092" s="164">
        <v>60.82</v>
      </c>
      <c r="BK1092" s="165">
        <v>60.82</v>
      </c>
      <c r="BL1092" s="260">
        <f t="shared" si="1764"/>
        <v>0</v>
      </c>
      <c r="BM1092" s="151">
        <v>20000</v>
      </c>
      <c r="BN1092" s="6">
        <v>1.2800000000000001E-2</v>
      </c>
      <c r="BO1092" s="168">
        <f t="shared" si="1765"/>
        <v>256</v>
      </c>
      <c r="BP1092" s="56"/>
      <c r="BQ1092" s="164">
        <v>256</v>
      </c>
      <c r="BR1092" s="147"/>
      <c r="BS1092" s="260">
        <f t="shared" si="1766"/>
        <v>0</v>
      </c>
      <c r="BT1092" s="151">
        <v>20000</v>
      </c>
      <c r="BU1092" s="56">
        <v>1.3568E-2</v>
      </c>
      <c r="BV1092" s="166">
        <f t="shared" si="1767"/>
        <v>271.36</v>
      </c>
      <c r="BW1092" s="56"/>
      <c r="BX1092" s="164">
        <v>271.36</v>
      </c>
      <c r="BY1092" s="147"/>
      <c r="BZ1092" s="166">
        <f t="shared" si="1768"/>
        <v>0</v>
      </c>
      <c r="CA1092" s="151">
        <v>20000</v>
      </c>
      <c r="CB1092" s="56">
        <v>1.4518E-2</v>
      </c>
      <c r="CC1092" s="168">
        <f t="shared" si="1769"/>
        <v>290.36</v>
      </c>
      <c r="CD1092" s="168"/>
      <c r="CE1092" s="164">
        <v>290.36</v>
      </c>
      <c r="CF1092" s="165"/>
      <c r="CG1092" s="168">
        <f t="shared" si="1770"/>
        <v>0</v>
      </c>
      <c r="CH1092" s="587">
        <v>16000</v>
      </c>
      <c r="CI1092" s="56">
        <v>1.3044500000000001E-2</v>
      </c>
      <c r="CJ1092" s="585">
        <f t="shared" si="1743"/>
        <v>208.71200000000002</v>
      </c>
      <c r="CK1092" s="585"/>
      <c r="CL1092" s="164"/>
      <c r="CM1092" s="167"/>
      <c r="CN1092" s="585">
        <f t="shared" si="1744"/>
        <v>208.71200000000002</v>
      </c>
      <c r="CO1092" s="219"/>
      <c r="CP1092" s="220">
        <f t="shared" si="1775"/>
        <v>300.67700000000002</v>
      </c>
      <c r="CQ1092" s="458"/>
      <c r="CR1092" s="56"/>
    </row>
    <row r="1093" spans="1:97" s="3" customFormat="1" ht="15" customHeight="1">
      <c r="A1093" s="41" t="s">
        <v>2565</v>
      </c>
      <c r="B1093" s="6" t="s">
        <v>2566</v>
      </c>
      <c r="C1093" s="61" t="s">
        <v>2518</v>
      </c>
      <c r="D1093" s="264" t="s">
        <v>2461</v>
      </c>
      <c r="E1093" s="43">
        <v>350</v>
      </c>
      <c r="F1093" s="56"/>
      <c r="G1093" s="49" t="s">
        <v>45</v>
      </c>
      <c r="H1093" s="191" t="s">
        <v>2567</v>
      </c>
      <c r="I1093" s="593">
        <v>13500</v>
      </c>
      <c r="J1093" s="743">
        <v>3.2008799999999997E-2</v>
      </c>
      <c r="K1093" s="72">
        <f t="shared" si="1746"/>
        <v>432.11879999999996</v>
      </c>
      <c r="L1093" s="168">
        <f t="shared" si="1747"/>
        <v>86.423760000000001</v>
      </c>
      <c r="M1093" s="73">
        <v>345.69</v>
      </c>
      <c r="N1093" s="77"/>
      <c r="O1093" s="72">
        <f t="shared" si="1748"/>
        <v>5.0399999999513057E-3</v>
      </c>
      <c r="P1093" s="593">
        <v>13500</v>
      </c>
      <c r="Q1093" s="56">
        <v>3.7600000000000001E-2</v>
      </c>
      <c r="R1093" s="168">
        <f t="shared" si="1749"/>
        <v>507.6</v>
      </c>
      <c r="S1093" s="168">
        <f t="shared" si="1750"/>
        <v>101.52000000000001</v>
      </c>
      <c r="T1093" s="73">
        <v>406.08</v>
      </c>
      <c r="U1093" s="356">
        <v>36.92</v>
      </c>
      <c r="V1093" s="574">
        <f t="shared" si="1751"/>
        <v>0</v>
      </c>
      <c r="W1093" s="593">
        <v>13500</v>
      </c>
      <c r="X1093" s="78">
        <v>4.3999999999999997E-2</v>
      </c>
      <c r="Y1093" s="577">
        <f t="shared" si="1752"/>
        <v>594</v>
      </c>
      <c r="Z1093" s="251">
        <f t="shared" si="1753"/>
        <v>118.80000000000001</v>
      </c>
      <c r="AA1093" s="73">
        <v>475.11</v>
      </c>
      <c r="AB1093" s="103"/>
      <c r="AC1093" s="251">
        <f t="shared" si="1754"/>
        <v>8.9999999999974989E-2</v>
      </c>
      <c r="AD1093" s="151">
        <v>53000</v>
      </c>
      <c r="AE1093" s="747">
        <v>8.8000000000000005E-3</v>
      </c>
      <c r="AF1093" s="102">
        <f t="shared" si="1755"/>
        <v>466.40000000000003</v>
      </c>
      <c r="AG1093" s="102">
        <f>AE1093*15000</f>
        <v>132</v>
      </c>
      <c r="AH1093" s="117">
        <v>466.4</v>
      </c>
      <c r="AI1093" s="103">
        <v>466.4</v>
      </c>
      <c r="AJ1093" s="251">
        <f t="shared" si="1756"/>
        <v>-131.99999999999994</v>
      </c>
      <c r="AK1093" s="151">
        <v>53000</v>
      </c>
      <c r="AL1093" s="748">
        <v>9.5919999999999998E-3</v>
      </c>
      <c r="AM1093" s="251">
        <f t="shared" si="1757"/>
        <v>508.37599999999998</v>
      </c>
      <c r="AN1093" s="102">
        <f>AL1093*15000</f>
        <v>143.88</v>
      </c>
      <c r="AO1093" s="117">
        <v>508.38</v>
      </c>
      <c r="AP1093" s="100"/>
      <c r="AQ1093" s="251">
        <f t="shared" si="1758"/>
        <v>-143.88400000000001</v>
      </c>
      <c r="AR1093" s="151">
        <v>53000</v>
      </c>
      <c r="AS1093" s="99">
        <v>1.0551E-2</v>
      </c>
      <c r="AT1093" s="72">
        <f t="shared" si="1759"/>
        <v>559.20299999999997</v>
      </c>
      <c r="AU1093" s="72">
        <f>AS1093*15000</f>
        <v>158.26499999999999</v>
      </c>
      <c r="AV1093" s="122">
        <v>400.94</v>
      </c>
      <c r="AW1093" s="167"/>
      <c r="AX1093" s="257">
        <f t="shared" si="1760"/>
        <v>-2.0000000000095497E-3</v>
      </c>
      <c r="AY1093" s="151">
        <v>53000</v>
      </c>
      <c r="AZ1093" s="748">
        <v>1.1185E-2</v>
      </c>
      <c r="BA1093" s="141">
        <f t="shared" si="1761"/>
        <v>592.80500000000006</v>
      </c>
      <c r="BB1093" s="141">
        <f>AZ1093*15000</f>
        <v>167.77500000000001</v>
      </c>
      <c r="BC1093" s="142">
        <v>0</v>
      </c>
      <c r="BD1093" s="149"/>
      <c r="BE1093" s="206">
        <f t="shared" si="1762"/>
        <v>425.03000000000009</v>
      </c>
      <c r="BF1093" s="151">
        <v>53000</v>
      </c>
      <c r="BG1093" s="56">
        <v>1.2163999999999999E-2</v>
      </c>
      <c r="BH1093" s="166">
        <f t="shared" si="1763"/>
        <v>644.69200000000001</v>
      </c>
      <c r="BI1093" s="56"/>
      <c r="BJ1093" s="164">
        <v>644.69200000000001</v>
      </c>
      <c r="BK1093" s="165"/>
      <c r="BL1093" s="260">
        <f t="shared" si="1764"/>
        <v>0</v>
      </c>
      <c r="BM1093" s="151">
        <v>57240</v>
      </c>
      <c r="BN1093" s="56">
        <v>1.2800000000000001E-2</v>
      </c>
      <c r="BO1093" s="168">
        <f t="shared" si="1765"/>
        <v>732.67200000000003</v>
      </c>
      <c r="BP1093" s="56"/>
      <c r="BQ1093" s="164">
        <v>732.67200000000003</v>
      </c>
      <c r="BR1093" s="147"/>
      <c r="BS1093" s="260">
        <f t="shared" si="1766"/>
        <v>0</v>
      </c>
      <c r="BT1093" s="151">
        <v>57240</v>
      </c>
      <c r="BU1093" s="56">
        <v>1.3568E-2</v>
      </c>
      <c r="BV1093" s="166">
        <f t="shared" si="1767"/>
        <v>776.63232000000005</v>
      </c>
      <c r="BW1093" s="56"/>
      <c r="BX1093" s="164">
        <v>32.282319999999999</v>
      </c>
      <c r="BY1093" s="147"/>
      <c r="BZ1093" s="166">
        <f t="shared" si="1768"/>
        <v>744.35</v>
      </c>
      <c r="CA1093" s="151">
        <v>57240</v>
      </c>
      <c r="CB1093" s="56">
        <v>1.4518E-2</v>
      </c>
      <c r="CC1093" s="168">
        <f t="shared" si="1769"/>
        <v>831.01031999999998</v>
      </c>
      <c r="CD1093" s="168"/>
      <c r="CE1093" s="164">
        <v>831.01031999999998</v>
      </c>
      <c r="CF1093" s="165"/>
      <c r="CG1093" s="168">
        <f t="shared" si="1770"/>
        <v>0</v>
      </c>
      <c r="CH1093" s="587">
        <v>156000</v>
      </c>
      <c r="CI1093" s="56">
        <v>1.3044500000000001E-2</v>
      </c>
      <c r="CJ1093" s="585">
        <f t="shared" si="1743"/>
        <v>2034.942</v>
      </c>
      <c r="CK1093" s="585"/>
      <c r="CL1093" s="164"/>
      <c r="CM1093" s="167"/>
      <c r="CN1093" s="585">
        <f t="shared" si="1744"/>
        <v>2034.942</v>
      </c>
      <c r="CO1093" s="219"/>
      <c r="CP1093" s="220">
        <f t="shared" si="1775"/>
        <v>2928.5310399999998</v>
      </c>
      <c r="CQ1093" s="458"/>
      <c r="CR1093" s="56"/>
      <c r="CS1093" s="228"/>
    </row>
    <row r="1094" spans="1:97" s="3" customFormat="1" ht="15" customHeight="1">
      <c r="A1094" s="51" t="s">
        <v>2568</v>
      </c>
      <c r="B1094" s="56" t="s">
        <v>2538</v>
      </c>
      <c r="C1094" s="61" t="s">
        <v>2518</v>
      </c>
      <c r="D1094" s="264" t="s">
        <v>2461</v>
      </c>
      <c r="E1094" s="43">
        <v>411</v>
      </c>
      <c r="F1094" s="6"/>
      <c r="G1094" s="49" t="s">
        <v>45</v>
      </c>
      <c r="H1094" s="58" t="s">
        <v>2569</v>
      </c>
      <c r="I1094" s="151"/>
      <c r="J1094" s="743">
        <v>3.2008799999999997E-2</v>
      </c>
      <c r="K1094" s="72">
        <f t="shared" si="1746"/>
        <v>0</v>
      </c>
      <c r="L1094" s="168">
        <f t="shared" si="1747"/>
        <v>0</v>
      </c>
      <c r="M1094" s="755"/>
      <c r="N1094" s="77"/>
      <c r="O1094" s="72">
        <f t="shared" si="1748"/>
        <v>0</v>
      </c>
      <c r="P1094" s="151"/>
      <c r="Q1094" s="56">
        <v>3.7600000000000001E-2</v>
      </c>
      <c r="R1094" s="168">
        <f t="shared" si="1749"/>
        <v>0</v>
      </c>
      <c r="S1094" s="168">
        <f t="shared" si="1750"/>
        <v>0</v>
      </c>
      <c r="T1094" s="755"/>
      <c r="U1094" s="77"/>
      <c r="V1094" s="574">
        <f t="shared" si="1751"/>
        <v>0</v>
      </c>
      <c r="W1094" s="151"/>
      <c r="X1094" s="78">
        <v>4.3999999999999997E-2</v>
      </c>
      <c r="Y1094" s="577">
        <f t="shared" si="1752"/>
        <v>0</v>
      </c>
      <c r="Z1094" s="251">
        <f t="shared" si="1753"/>
        <v>0</v>
      </c>
      <c r="AA1094" s="755"/>
      <c r="AB1094" s="77"/>
      <c r="AC1094" s="251">
        <f t="shared" si="1754"/>
        <v>0</v>
      </c>
      <c r="AD1094" s="151">
        <v>8000</v>
      </c>
      <c r="AE1094" s="747">
        <v>8.8000000000000005E-3</v>
      </c>
      <c r="AF1094" s="102">
        <f t="shared" si="1755"/>
        <v>70.400000000000006</v>
      </c>
      <c r="AG1094" s="56"/>
      <c r="AH1094" s="253"/>
      <c r="AI1094" s="77"/>
      <c r="AJ1094" s="251">
        <f t="shared" si="1756"/>
        <v>70.400000000000006</v>
      </c>
      <c r="AK1094" s="151">
        <v>8000</v>
      </c>
      <c r="AL1094" s="748">
        <v>9.5919999999999998E-3</v>
      </c>
      <c r="AM1094" s="251">
        <f t="shared" si="1757"/>
        <v>76.736000000000004</v>
      </c>
      <c r="AN1094" s="56"/>
      <c r="AO1094" s="253"/>
      <c r="AP1094" s="77"/>
      <c r="AQ1094" s="251">
        <f t="shared" si="1758"/>
        <v>76.736000000000004</v>
      </c>
      <c r="AR1094" s="151">
        <v>8000</v>
      </c>
      <c r="AS1094" s="99">
        <v>1.0551E-2</v>
      </c>
      <c r="AT1094" s="72">
        <f t="shared" si="1759"/>
        <v>84.408000000000001</v>
      </c>
      <c r="AU1094" s="56"/>
      <c r="AV1094" s="253"/>
      <c r="AW1094" s="167"/>
      <c r="AX1094" s="251">
        <f t="shared" si="1760"/>
        <v>84.408000000000001</v>
      </c>
      <c r="AY1094" s="151">
        <v>8000</v>
      </c>
      <c r="AZ1094" s="748">
        <v>1.1185E-2</v>
      </c>
      <c r="BA1094" s="141">
        <f t="shared" si="1761"/>
        <v>89.48</v>
      </c>
      <c r="BB1094" s="168"/>
      <c r="BC1094" s="164"/>
      <c r="BD1094" s="147"/>
      <c r="BE1094" s="141">
        <f t="shared" si="1762"/>
        <v>89.48</v>
      </c>
      <c r="BF1094" s="151">
        <v>8000</v>
      </c>
      <c r="BG1094" s="56"/>
      <c r="BH1094" s="166">
        <f t="shared" si="1763"/>
        <v>0</v>
      </c>
      <c r="BI1094" s="56"/>
      <c r="BJ1094" s="164"/>
      <c r="BK1094" s="165"/>
      <c r="BL1094" s="166">
        <f t="shared" si="1764"/>
        <v>0</v>
      </c>
      <c r="BM1094" s="151">
        <v>8640</v>
      </c>
      <c r="BN1094" s="56">
        <v>2E-3</v>
      </c>
      <c r="BO1094" s="168">
        <f t="shared" si="1765"/>
        <v>17.28</v>
      </c>
      <c r="BP1094" s="168">
        <f>BO1094*100%</f>
        <v>17.28</v>
      </c>
      <c r="BQ1094" s="164">
        <v>17.28</v>
      </c>
      <c r="BR1094" s="147"/>
      <c r="BS1094" s="260">
        <f t="shared" si="1766"/>
        <v>-17.28</v>
      </c>
      <c r="BT1094" s="151">
        <v>8640</v>
      </c>
      <c r="BU1094" s="56">
        <v>1.3568E-2</v>
      </c>
      <c r="BV1094" s="166">
        <f t="shared" si="1767"/>
        <v>117.22752</v>
      </c>
      <c r="BW1094" s="56"/>
      <c r="BX1094" s="164">
        <v>117.22752</v>
      </c>
      <c r="BY1094" s="147"/>
      <c r="BZ1094" s="166">
        <f t="shared" si="1768"/>
        <v>0</v>
      </c>
      <c r="CA1094" s="151">
        <v>8640</v>
      </c>
      <c r="CB1094" s="56">
        <v>1.4518E-2</v>
      </c>
      <c r="CC1094" s="168">
        <f t="shared" si="1769"/>
        <v>125.43552</v>
      </c>
      <c r="CD1094" s="56"/>
      <c r="CE1094" s="164">
        <v>125.43552</v>
      </c>
      <c r="CF1094" s="165"/>
      <c r="CG1094" s="168">
        <f t="shared" si="1770"/>
        <v>0</v>
      </c>
      <c r="CH1094" s="587">
        <v>25000</v>
      </c>
      <c r="CI1094" s="56">
        <v>1.3044500000000001E-2</v>
      </c>
      <c r="CJ1094" s="585">
        <f t="shared" si="1743"/>
        <v>326.11250000000001</v>
      </c>
      <c r="CK1094" s="585"/>
      <c r="CL1094" s="164"/>
      <c r="CM1094" s="167"/>
      <c r="CN1094" s="585">
        <f t="shared" si="1744"/>
        <v>326.11250000000001</v>
      </c>
      <c r="CO1094" s="219"/>
      <c r="CP1094" s="220">
        <f t="shared" si="1775"/>
        <v>629.8565000000001</v>
      </c>
      <c r="CQ1094" s="458"/>
      <c r="CR1094" s="56"/>
    </row>
    <row r="1095" spans="1:97" s="3" customFormat="1" ht="15" customHeight="1">
      <c r="A1095" s="51" t="s">
        <v>3654</v>
      </c>
      <c r="B1095" s="56" t="s">
        <v>2570</v>
      </c>
      <c r="C1095" s="61" t="s">
        <v>2518</v>
      </c>
      <c r="D1095" s="264" t="s">
        <v>2461</v>
      </c>
      <c r="E1095" s="43">
        <v>980</v>
      </c>
      <c r="F1095" s="56"/>
      <c r="G1095" s="275" t="s">
        <v>2571</v>
      </c>
      <c r="H1095" s="58" t="s">
        <v>2572</v>
      </c>
      <c r="I1095" s="151"/>
      <c r="J1095" s="743">
        <v>3.2008799999999997E-2</v>
      </c>
      <c r="K1095" s="72">
        <f t="shared" si="1746"/>
        <v>0</v>
      </c>
      <c r="L1095" s="168">
        <f t="shared" si="1747"/>
        <v>0</v>
      </c>
      <c r="M1095" s="755"/>
      <c r="N1095" s="77"/>
      <c r="O1095" s="72">
        <f t="shared" si="1748"/>
        <v>0</v>
      </c>
      <c r="P1095" s="151"/>
      <c r="Q1095" s="56">
        <v>3.7600000000000001E-2</v>
      </c>
      <c r="R1095" s="168">
        <f t="shared" si="1749"/>
        <v>0</v>
      </c>
      <c r="S1095" s="168">
        <f t="shared" si="1750"/>
        <v>0</v>
      </c>
      <c r="T1095" s="755"/>
      <c r="U1095" s="77"/>
      <c r="V1095" s="574">
        <f t="shared" si="1751"/>
        <v>0</v>
      </c>
      <c r="W1095" s="151"/>
      <c r="X1095" s="78">
        <v>4.3999999999999997E-2</v>
      </c>
      <c r="Y1095" s="577">
        <f t="shared" si="1752"/>
        <v>0</v>
      </c>
      <c r="Z1095" s="251">
        <f t="shared" si="1753"/>
        <v>0</v>
      </c>
      <c r="AA1095" s="755"/>
      <c r="AB1095" s="77"/>
      <c r="AC1095" s="251">
        <f t="shared" si="1754"/>
        <v>0</v>
      </c>
      <c r="AD1095" s="151">
        <v>589000</v>
      </c>
      <c r="AE1095" s="747">
        <v>8.8000000000000005E-3</v>
      </c>
      <c r="AF1095" s="102">
        <f t="shared" si="1755"/>
        <v>5183.2000000000007</v>
      </c>
      <c r="AG1095" s="56">
        <f t="shared" ref="AG1095:AG1099" si="1777">AF1095*75%</f>
        <v>3887.4000000000005</v>
      </c>
      <c r="AH1095" s="253"/>
      <c r="AI1095" s="77"/>
      <c r="AJ1095" s="257">
        <f t="shared" si="1756"/>
        <v>1295.8000000000002</v>
      </c>
      <c r="AK1095" s="151">
        <v>589000</v>
      </c>
      <c r="AL1095" s="748">
        <v>9.5919999999999998E-3</v>
      </c>
      <c r="AM1095" s="251">
        <f t="shared" si="1757"/>
        <v>5649.6880000000001</v>
      </c>
      <c r="AN1095" s="56"/>
      <c r="AO1095" s="253"/>
      <c r="AP1095" s="77"/>
      <c r="AQ1095" s="257">
        <f t="shared" si="1758"/>
        <v>5649.6880000000001</v>
      </c>
      <c r="AR1095" s="151">
        <v>589000</v>
      </c>
      <c r="AS1095" s="99">
        <v>1.0551E-2</v>
      </c>
      <c r="AT1095" s="72">
        <f t="shared" si="1759"/>
        <v>6214.5389999999998</v>
      </c>
      <c r="AU1095" s="56"/>
      <c r="AV1095" s="253"/>
      <c r="AW1095" s="167"/>
      <c r="AX1095" s="257">
        <f t="shared" si="1760"/>
        <v>6214.5389999999998</v>
      </c>
      <c r="AY1095" s="151">
        <v>589000</v>
      </c>
      <c r="AZ1095" s="748">
        <v>1.1185E-2</v>
      </c>
      <c r="BA1095" s="141">
        <f t="shared" si="1761"/>
        <v>6587.9650000000001</v>
      </c>
      <c r="BB1095" s="168"/>
      <c r="BC1095" s="164"/>
      <c r="BD1095" s="147"/>
      <c r="BE1095" s="206">
        <f t="shared" si="1762"/>
        <v>6587.9650000000001</v>
      </c>
      <c r="BF1095" s="151">
        <v>589000</v>
      </c>
      <c r="BG1095" s="56">
        <v>1.2163999999999999E-2</v>
      </c>
      <c r="BH1095" s="166">
        <f t="shared" si="1763"/>
        <v>7164.5959999999995</v>
      </c>
      <c r="BI1095" s="56"/>
      <c r="BJ1095" s="164"/>
      <c r="BK1095" s="165"/>
      <c r="BL1095" s="260">
        <f t="shared" si="1764"/>
        <v>7164.5959999999995</v>
      </c>
      <c r="BM1095" s="151">
        <v>636120</v>
      </c>
      <c r="BN1095" s="56">
        <v>1.2800000000000001E-2</v>
      </c>
      <c r="BO1095" s="168">
        <f t="shared" si="1765"/>
        <v>8142.3360000000002</v>
      </c>
      <c r="BP1095" s="168"/>
      <c r="BQ1095" s="164"/>
      <c r="BR1095" s="147"/>
      <c r="BS1095" s="260">
        <f t="shared" si="1766"/>
        <v>8142.3360000000002</v>
      </c>
      <c r="BT1095" s="151">
        <v>636120</v>
      </c>
      <c r="BU1095" s="56">
        <v>9.7520000000000003E-3</v>
      </c>
      <c r="BV1095" s="166">
        <f t="shared" si="1767"/>
        <v>6203.4422400000003</v>
      </c>
      <c r="BW1095" s="56"/>
      <c r="BX1095" s="253"/>
      <c r="BY1095" s="147"/>
      <c r="BZ1095" s="260">
        <f t="shared" si="1768"/>
        <v>6203.4422400000003</v>
      </c>
      <c r="CA1095" s="151">
        <v>636120</v>
      </c>
      <c r="CB1095" s="56">
        <v>1.0435E-2</v>
      </c>
      <c r="CC1095" s="168">
        <f t="shared" si="1769"/>
        <v>6637.9121999999998</v>
      </c>
      <c r="CD1095" s="56"/>
      <c r="CE1095" s="164"/>
      <c r="CF1095" s="165"/>
      <c r="CG1095" s="168">
        <f t="shared" si="1770"/>
        <v>6637.9121999999998</v>
      </c>
      <c r="CH1095" s="587"/>
      <c r="CI1095" s="456">
        <v>1.3044500000000001E-2</v>
      </c>
      <c r="CJ1095" s="585">
        <f t="shared" si="1743"/>
        <v>0</v>
      </c>
      <c r="CK1095" s="585"/>
      <c r="CL1095" s="164"/>
      <c r="CM1095" s="167"/>
      <c r="CN1095" s="585">
        <f t="shared" si="1744"/>
        <v>0</v>
      </c>
      <c r="CO1095" s="219"/>
      <c r="CP1095" s="220">
        <f t="shared" si="1775"/>
        <v>47896.278440000002</v>
      </c>
      <c r="CQ1095" s="458"/>
      <c r="CR1095" s="56" t="s">
        <v>2529</v>
      </c>
      <c r="CS1095" s="228"/>
    </row>
    <row r="1096" spans="1:97" s="2" customFormat="1" ht="15" customHeight="1">
      <c r="A1096" s="51" t="s">
        <v>2573</v>
      </c>
      <c r="B1096" s="6" t="s">
        <v>2574</v>
      </c>
      <c r="C1096" s="61" t="s">
        <v>2575</v>
      </c>
      <c r="D1096" s="264" t="s">
        <v>2461</v>
      </c>
      <c r="E1096" s="43">
        <v>189</v>
      </c>
      <c r="F1096" s="6"/>
      <c r="G1096" s="41" t="s">
        <v>457</v>
      </c>
      <c r="H1096" s="191"/>
      <c r="I1096" s="255"/>
      <c r="J1096" s="743"/>
      <c r="K1096" s="72"/>
      <c r="L1096" s="72"/>
      <c r="M1096" s="253"/>
      <c r="N1096" s="77"/>
      <c r="O1096" s="72"/>
      <c r="P1096" s="255"/>
      <c r="Q1096" s="6"/>
      <c r="R1096" s="72"/>
      <c r="S1096" s="72"/>
      <c r="T1096" s="253"/>
      <c r="U1096" s="77"/>
      <c r="V1096" s="411"/>
      <c r="W1096" s="255"/>
      <c r="X1096" s="42"/>
      <c r="Y1096" s="577"/>
      <c r="Z1096" s="251"/>
      <c r="AA1096" s="253"/>
      <c r="AB1096" s="77"/>
      <c r="AC1096" s="251"/>
      <c r="AD1096" s="255"/>
      <c r="AE1096" s="747"/>
      <c r="AF1096" s="102"/>
      <c r="AG1096" s="6"/>
      <c r="AH1096" s="253"/>
      <c r="AI1096" s="77"/>
      <c r="AJ1096" s="251"/>
      <c r="AK1096" s="255"/>
      <c r="AL1096" s="748"/>
      <c r="AM1096" s="251"/>
      <c r="AN1096" s="6"/>
      <c r="AO1096" s="253"/>
      <c r="AP1096" s="77"/>
      <c r="AQ1096" s="251"/>
      <c r="AR1096" s="255"/>
      <c r="AS1096" s="99"/>
      <c r="AT1096" s="72"/>
      <c r="AU1096" s="6"/>
      <c r="AV1096" s="253"/>
      <c r="AW1096" s="167"/>
      <c r="AX1096" s="251"/>
      <c r="AY1096" s="255"/>
      <c r="AZ1096" s="748"/>
      <c r="BA1096" s="141"/>
      <c r="BB1096" s="72"/>
      <c r="BC1096" s="164"/>
      <c r="BD1096" s="77"/>
      <c r="BE1096" s="141"/>
      <c r="BF1096" s="255"/>
      <c r="BG1096" s="6"/>
      <c r="BH1096" s="75"/>
      <c r="BI1096" s="6"/>
      <c r="BJ1096" s="164"/>
      <c r="BK1096" s="167"/>
      <c r="BL1096" s="75"/>
      <c r="BM1096" s="255"/>
      <c r="BN1096" s="6"/>
      <c r="BO1096" s="72"/>
      <c r="BP1096" s="72"/>
      <c r="BQ1096" s="164"/>
      <c r="BR1096" s="77"/>
      <c r="BS1096" s="75"/>
      <c r="BT1096" s="255"/>
      <c r="BU1096" s="6"/>
      <c r="BV1096" s="75"/>
      <c r="BW1096" s="6"/>
      <c r="BX1096" s="253"/>
      <c r="BY1096" s="77"/>
      <c r="BZ1096" s="75"/>
      <c r="CA1096" s="255"/>
      <c r="CB1096" s="6"/>
      <c r="CC1096" s="72"/>
      <c r="CD1096" s="6"/>
      <c r="CE1096" s="164"/>
      <c r="CF1096" s="167"/>
      <c r="CG1096" s="72"/>
      <c r="CH1096" s="351">
        <v>2006000</v>
      </c>
      <c r="CI1096" s="72"/>
      <c r="CJ1096" s="585">
        <f t="shared" si="1743"/>
        <v>0</v>
      </c>
      <c r="CK1096" s="666"/>
      <c r="CL1096" s="164"/>
      <c r="CM1096" s="167"/>
      <c r="CN1096" s="585">
        <f t="shared" si="1744"/>
        <v>0</v>
      </c>
      <c r="CO1096" s="219"/>
      <c r="CP1096" s="220">
        <f t="shared" si="1775"/>
        <v>0</v>
      </c>
      <c r="CQ1096" s="220"/>
      <c r="CR1096" s="6"/>
      <c r="CS1096" s="227" t="s">
        <v>42</v>
      </c>
    </row>
    <row r="1097" spans="1:97" s="3" customFormat="1" ht="15" customHeight="1">
      <c r="A1097" s="51" t="s">
        <v>2576</v>
      </c>
      <c r="B1097" s="61" t="s">
        <v>2577</v>
      </c>
      <c r="C1097" s="51" t="s">
        <v>2578</v>
      </c>
      <c r="D1097" s="264" t="s">
        <v>2461</v>
      </c>
      <c r="E1097" s="52">
        <v>183</v>
      </c>
      <c r="F1097" s="234">
        <v>1</v>
      </c>
      <c r="G1097" s="275" t="s">
        <v>2579</v>
      </c>
      <c r="H1097" s="362" t="s">
        <v>2580</v>
      </c>
      <c r="I1097" s="593"/>
      <c r="J1097" s="743">
        <v>3.2008799999999997E-2</v>
      </c>
      <c r="K1097" s="72">
        <f t="shared" ref="K1097:K1099" si="1778">I1097*J1097</f>
        <v>0</v>
      </c>
      <c r="L1097" s="168">
        <f t="shared" ref="L1097:L1099" si="1779">K1097*20%</f>
        <v>0</v>
      </c>
      <c r="M1097" s="80"/>
      <c r="N1097" s="77"/>
      <c r="O1097" s="72">
        <f t="shared" ref="O1097:O1099" si="1780">K1097-L1097-M1097</f>
        <v>0</v>
      </c>
      <c r="P1097" s="593"/>
      <c r="Q1097" s="56">
        <v>3.7600000000000001E-2</v>
      </c>
      <c r="R1097" s="168">
        <f t="shared" ref="R1097:R1099" si="1781">P1097*Q1097</f>
        <v>0</v>
      </c>
      <c r="S1097" s="168">
        <f t="shared" ref="S1097:S1099" si="1782">R1097*20%</f>
        <v>0</v>
      </c>
      <c r="T1097" s="80"/>
      <c r="U1097" s="77"/>
      <c r="V1097" s="574">
        <f t="shared" ref="V1097:V1099" si="1783">R1097-S1097-T1097</f>
        <v>0</v>
      </c>
      <c r="W1097" s="593"/>
      <c r="X1097" s="78">
        <v>4.3999999999999997E-2</v>
      </c>
      <c r="Y1097" s="577">
        <f t="shared" ref="Y1097:Y1099" si="1784">W1097*X1097</f>
        <v>0</v>
      </c>
      <c r="Z1097" s="251">
        <f t="shared" ref="Z1097:Z1099" si="1785">Y1097*20%</f>
        <v>0</v>
      </c>
      <c r="AA1097" s="80"/>
      <c r="AB1097" s="103"/>
      <c r="AC1097" s="251">
        <f t="shared" ref="AC1097:AC1099" si="1786">Y1097-Z1097-AA1097</f>
        <v>0</v>
      </c>
      <c r="AD1097" s="151">
        <v>272000</v>
      </c>
      <c r="AE1097" s="747">
        <v>2E-3</v>
      </c>
      <c r="AF1097" s="102">
        <f t="shared" ref="AF1097:AF1099" si="1787">AD1097*AE1097</f>
        <v>544</v>
      </c>
      <c r="AG1097" s="102">
        <f t="shared" si="1777"/>
        <v>408</v>
      </c>
      <c r="AH1097" s="122"/>
      <c r="AI1097" s="103"/>
      <c r="AJ1097" s="251">
        <v>129</v>
      </c>
      <c r="AK1097" s="151">
        <v>272000</v>
      </c>
      <c r="AL1097" s="56">
        <v>2.0999999999999999E-3</v>
      </c>
      <c r="AM1097" s="251">
        <f t="shared" ref="AM1097:AM1099" si="1788">AK1097*AL1097</f>
        <v>571.19999999999993</v>
      </c>
      <c r="AN1097" s="759"/>
      <c r="AO1097" s="253"/>
      <c r="AP1097" s="100"/>
      <c r="AQ1097" s="251">
        <f t="shared" ref="AQ1097:AQ1099" si="1789">AM1097-AN1097-AO1097</f>
        <v>571.19999999999993</v>
      </c>
      <c r="AR1097" s="151">
        <v>272000</v>
      </c>
      <c r="AS1097" s="56">
        <v>2.2100000000000002E-3</v>
      </c>
      <c r="AT1097" s="72">
        <f t="shared" ref="AT1097:AT1106" si="1790">AR1097*AS1097</f>
        <v>601.12</v>
      </c>
      <c r="AU1097" s="168">
        <f>AT1097*73%</f>
        <v>438.81759999999997</v>
      </c>
      <c r="AV1097" s="122"/>
      <c r="AW1097" s="167"/>
      <c r="AX1097" s="251">
        <f t="shared" ref="AX1097:AX1099" si="1791">AT1097-AU1097-AV1097</f>
        <v>162.30240000000003</v>
      </c>
      <c r="AY1097" s="151">
        <v>272000</v>
      </c>
      <c r="AZ1097" s="748">
        <v>2.3210000000000001E-3</v>
      </c>
      <c r="BA1097" s="141">
        <f t="shared" ref="BA1097:BA1106" si="1792">AY1097*AZ1097</f>
        <v>631.31200000000001</v>
      </c>
      <c r="BB1097" s="141">
        <f t="shared" ref="BB1097:BB1099" si="1793">BA1097*73%</f>
        <v>460.85775999999998</v>
      </c>
      <c r="BC1097" s="142"/>
      <c r="BD1097" s="149"/>
      <c r="BE1097" s="141">
        <f t="shared" ref="BE1097:BE1106" si="1794">BA1097-BB1097-BC1097</f>
        <v>170.45424000000003</v>
      </c>
      <c r="BF1097" s="151">
        <v>272000</v>
      </c>
      <c r="BG1097" s="56">
        <v>7.7999999999999999E-4</v>
      </c>
      <c r="BH1097" s="166">
        <f t="shared" ref="BH1097:BH1099" si="1795">BF1097*BG1097</f>
        <v>212.16</v>
      </c>
      <c r="BI1097" s="56"/>
      <c r="BJ1097" s="164"/>
      <c r="BK1097" s="165"/>
      <c r="BL1097" s="166">
        <f t="shared" ref="BL1097:BL1099" si="1796">BH1097-BI1097-BJ1097</f>
        <v>212.16</v>
      </c>
      <c r="BM1097" s="151">
        <v>570000</v>
      </c>
      <c r="BN1097" s="56">
        <v>5.0500000000000002E-4</v>
      </c>
      <c r="BO1097" s="168">
        <f t="shared" ref="BO1097:BO1099" si="1797">BM1097*BN1097</f>
        <v>287.85000000000002</v>
      </c>
      <c r="BP1097" s="168">
        <f t="shared" ref="BP1097:BP1099" si="1798">BO1097*10%</f>
        <v>28.785000000000004</v>
      </c>
      <c r="BQ1097" s="164">
        <v>287.85000000000002</v>
      </c>
      <c r="BR1097" s="147"/>
      <c r="BS1097" s="260">
        <f t="shared" ref="BS1097:BS1099" si="1799">BO1097-BP1097-BQ1097</f>
        <v>-28.785000000000025</v>
      </c>
      <c r="BT1097" s="151">
        <v>570000</v>
      </c>
      <c r="BU1097" s="56">
        <v>5.2999999999999998E-4</v>
      </c>
      <c r="BV1097" s="166">
        <f t="shared" ref="BV1097:BV1106" si="1800">BT1097*BU1097</f>
        <v>302.09999999999997</v>
      </c>
      <c r="BW1097" s="168">
        <v>30.21</v>
      </c>
      <c r="BX1097" s="164">
        <v>271.89</v>
      </c>
      <c r="BY1097" s="147"/>
      <c r="BZ1097" s="166">
        <f t="shared" ref="BZ1097:BZ1106" si="1801">BV1097-BW1097-BX1097</f>
        <v>0</v>
      </c>
      <c r="CA1097" s="151">
        <v>570000</v>
      </c>
      <c r="CB1097" s="56">
        <v>5.6700000000000001E-4</v>
      </c>
      <c r="CC1097" s="168">
        <f t="shared" ref="CC1097:CC1099" si="1802">CA1097*CB1097</f>
        <v>323.19</v>
      </c>
      <c r="CD1097" s="168">
        <v>32.319000000000003</v>
      </c>
      <c r="CE1097" s="164">
        <v>290.87099999999998</v>
      </c>
      <c r="CF1097" s="165"/>
      <c r="CG1097" s="168">
        <f t="shared" ref="CG1097:CG1099" si="1803">CC1097-CD1097-CE1097</f>
        <v>0</v>
      </c>
      <c r="CH1097" s="587">
        <v>3500</v>
      </c>
      <c r="CI1097" s="56">
        <v>1.8634999999999999E-3</v>
      </c>
      <c r="CJ1097" s="585">
        <f t="shared" si="1743"/>
        <v>6.5222499999999997</v>
      </c>
      <c r="CK1097" s="585"/>
      <c r="CL1097" s="164"/>
      <c r="CM1097" s="167"/>
      <c r="CN1097" s="585">
        <f t="shared" si="1744"/>
        <v>6.5222499999999997</v>
      </c>
      <c r="CO1097" s="219"/>
      <c r="CP1097" s="220">
        <f t="shared" si="1775"/>
        <v>1222.8538899999999</v>
      </c>
      <c r="CQ1097" s="458"/>
      <c r="CR1097" s="56"/>
      <c r="CS1097" s="228"/>
    </row>
    <row r="1098" spans="1:97" s="3" customFormat="1" ht="15" customHeight="1">
      <c r="A1098" s="51" t="s">
        <v>2581</v>
      </c>
      <c r="B1098" s="61" t="s">
        <v>2577</v>
      </c>
      <c r="C1098" s="51" t="s">
        <v>2578</v>
      </c>
      <c r="D1098" s="264" t="s">
        <v>2461</v>
      </c>
      <c r="E1098" s="52">
        <v>183</v>
      </c>
      <c r="F1098" s="234">
        <v>3</v>
      </c>
      <c r="G1098" s="392" t="s">
        <v>45</v>
      </c>
      <c r="H1098" s="362" t="s">
        <v>2582</v>
      </c>
      <c r="I1098" s="593"/>
      <c r="J1098" s="743">
        <v>3.2008799999999997E-2</v>
      </c>
      <c r="K1098" s="72">
        <f t="shared" si="1778"/>
        <v>0</v>
      </c>
      <c r="L1098" s="168">
        <f t="shared" si="1779"/>
        <v>0</v>
      </c>
      <c r="M1098" s="80"/>
      <c r="N1098" s="77"/>
      <c r="O1098" s="72">
        <f t="shared" si="1780"/>
        <v>0</v>
      </c>
      <c r="P1098" s="593"/>
      <c r="Q1098" s="56">
        <v>3.7600000000000001E-2</v>
      </c>
      <c r="R1098" s="168">
        <f t="shared" si="1781"/>
        <v>0</v>
      </c>
      <c r="S1098" s="168">
        <f t="shared" si="1782"/>
        <v>0</v>
      </c>
      <c r="T1098" s="80"/>
      <c r="U1098" s="77"/>
      <c r="V1098" s="574">
        <f t="shared" si="1783"/>
        <v>0</v>
      </c>
      <c r="W1098" s="593"/>
      <c r="X1098" s="78">
        <v>4.3999999999999997E-2</v>
      </c>
      <c r="Y1098" s="577">
        <f t="shared" si="1784"/>
        <v>0</v>
      </c>
      <c r="Z1098" s="251">
        <f t="shared" si="1785"/>
        <v>0</v>
      </c>
      <c r="AA1098" s="80"/>
      <c r="AB1098" s="103"/>
      <c r="AC1098" s="251">
        <f t="shared" si="1786"/>
        <v>0</v>
      </c>
      <c r="AD1098" s="151">
        <v>1000</v>
      </c>
      <c r="AE1098" s="747">
        <v>2E-3</v>
      </c>
      <c r="AF1098" s="102">
        <f t="shared" si="1787"/>
        <v>2</v>
      </c>
      <c r="AG1098" s="102">
        <f t="shared" si="1777"/>
        <v>1.5</v>
      </c>
      <c r="AH1098" s="122"/>
      <c r="AI1098" s="103"/>
      <c r="AJ1098" s="257">
        <f>AF1098-AG1098-AH1098</f>
        <v>0.5</v>
      </c>
      <c r="AK1098" s="151">
        <v>1000</v>
      </c>
      <c r="AL1098" s="56">
        <v>2.0999999999999999E-3</v>
      </c>
      <c r="AM1098" s="251">
        <f t="shared" si="1788"/>
        <v>2.1</v>
      </c>
      <c r="AN1098" s="102">
        <v>1.63</v>
      </c>
      <c r="AO1098" s="253"/>
      <c r="AP1098" s="100"/>
      <c r="AQ1098" s="257">
        <f t="shared" si="1789"/>
        <v>0.4700000000000002</v>
      </c>
      <c r="AR1098" s="151">
        <v>1000</v>
      </c>
      <c r="AS1098" s="56">
        <v>2.2100000000000002E-3</v>
      </c>
      <c r="AT1098" s="72">
        <f t="shared" si="1790"/>
        <v>2.21</v>
      </c>
      <c r="AU1098" s="168">
        <v>1.7</v>
      </c>
      <c r="AV1098" s="122"/>
      <c r="AW1098" s="77"/>
      <c r="AX1098" s="257">
        <f t="shared" si="1791"/>
        <v>0.51</v>
      </c>
      <c r="AY1098" s="151">
        <v>1000</v>
      </c>
      <c r="AZ1098" s="748">
        <v>2.3210000000000001E-3</v>
      </c>
      <c r="BA1098" s="141">
        <f t="shared" si="1792"/>
        <v>2.3210000000000002</v>
      </c>
      <c r="BB1098" s="141">
        <f t="shared" si="1793"/>
        <v>1.6943300000000001</v>
      </c>
      <c r="BC1098" s="142"/>
      <c r="BD1098" s="149"/>
      <c r="BE1098" s="141">
        <f t="shared" si="1794"/>
        <v>0.62667000000000006</v>
      </c>
      <c r="BF1098" s="151">
        <v>1000</v>
      </c>
      <c r="BG1098" s="56">
        <v>7.7999999999999999E-4</v>
      </c>
      <c r="BH1098" s="166">
        <f t="shared" si="1795"/>
        <v>0.78</v>
      </c>
      <c r="BI1098" s="56"/>
      <c r="BJ1098" s="164"/>
      <c r="BK1098" s="165"/>
      <c r="BL1098" s="166">
        <f t="shared" si="1796"/>
        <v>0.78</v>
      </c>
      <c r="BM1098" s="151">
        <v>1100</v>
      </c>
      <c r="BN1098" s="56">
        <v>5.0500000000000002E-4</v>
      </c>
      <c r="BO1098" s="168">
        <f t="shared" si="1797"/>
        <v>0.55549999999999999</v>
      </c>
      <c r="BP1098" s="168">
        <f t="shared" si="1798"/>
        <v>5.5550000000000002E-2</v>
      </c>
      <c r="BQ1098" s="164"/>
      <c r="BR1098" s="147"/>
      <c r="BS1098" s="260">
        <f t="shared" si="1799"/>
        <v>0.49995000000000001</v>
      </c>
      <c r="BT1098" s="151">
        <v>1100</v>
      </c>
      <c r="BU1098" s="56">
        <v>5.2999999999999998E-4</v>
      </c>
      <c r="BV1098" s="166">
        <f t="shared" si="1800"/>
        <v>0.58299999999999996</v>
      </c>
      <c r="BW1098" s="168">
        <v>5.8299999999999998E-2</v>
      </c>
      <c r="BX1098" s="164">
        <v>0.52470000000000006</v>
      </c>
      <c r="BY1098" s="147"/>
      <c r="BZ1098" s="166">
        <f t="shared" si="1801"/>
        <v>0</v>
      </c>
      <c r="CA1098" s="151">
        <v>1100</v>
      </c>
      <c r="CB1098" s="56">
        <v>5.6700000000000001E-4</v>
      </c>
      <c r="CC1098" s="168">
        <f t="shared" si="1802"/>
        <v>0.62370000000000003</v>
      </c>
      <c r="CD1098" s="168">
        <v>6.2370000000000002E-2</v>
      </c>
      <c r="CE1098" s="164">
        <v>0.56133</v>
      </c>
      <c r="CF1098" s="165"/>
      <c r="CG1098" s="168">
        <f t="shared" si="1803"/>
        <v>0</v>
      </c>
      <c r="CH1098" s="587">
        <v>1000</v>
      </c>
      <c r="CI1098" s="56">
        <v>1.8634999999999999E-3</v>
      </c>
      <c r="CJ1098" s="585">
        <f t="shared" si="1743"/>
        <v>1.8634999999999999</v>
      </c>
      <c r="CK1098" s="585"/>
      <c r="CL1098" s="164"/>
      <c r="CM1098" s="167"/>
      <c r="CN1098" s="585">
        <f t="shared" si="1744"/>
        <v>1.8634999999999999</v>
      </c>
      <c r="CO1098" s="219"/>
      <c r="CP1098" s="220">
        <f t="shared" si="1775"/>
        <v>5.2501200000000008</v>
      </c>
      <c r="CQ1098" s="458"/>
      <c r="CR1098" s="56" t="s">
        <v>2529</v>
      </c>
      <c r="CS1098" s="228"/>
    </row>
    <row r="1099" spans="1:97" s="3" customFormat="1" ht="15" customHeight="1">
      <c r="A1099" s="364" t="s">
        <v>2583</v>
      </c>
      <c r="B1099" s="61" t="s">
        <v>2577</v>
      </c>
      <c r="C1099" s="51" t="s">
        <v>2578</v>
      </c>
      <c r="D1099" s="264" t="s">
        <v>2461</v>
      </c>
      <c r="E1099" s="52">
        <v>183</v>
      </c>
      <c r="F1099" s="234">
        <v>4</v>
      </c>
      <c r="G1099" s="275" t="s">
        <v>2579</v>
      </c>
      <c r="H1099" s="362" t="s">
        <v>2584</v>
      </c>
      <c r="I1099" s="593"/>
      <c r="J1099" s="743">
        <v>3.2008799999999997E-2</v>
      </c>
      <c r="K1099" s="72">
        <f t="shared" si="1778"/>
        <v>0</v>
      </c>
      <c r="L1099" s="168">
        <f t="shared" si="1779"/>
        <v>0</v>
      </c>
      <c r="M1099" s="80"/>
      <c r="N1099" s="77"/>
      <c r="O1099" s="72">
        <f t="shared" si="1780"/>
        <v>0</v>
      </c>
      <c r="P1099" s="593"/>
      <c r="Q1099" s="56">
        <v>3.7600000000000001E-2</v>
      </c>
      <c r="R1099" s="168">
        <f t="shared" si="1781"/>
        <v>0</v>
      </c>
      <c r="S1099" s="168">
        <f t="shared" si="1782"/>
        <v>0</v>
      </c>
      <c r="T1099" s="80"/>
      <c r="U1099" s="77"/>
      <c r="V1099" s="574">
        <f t="shared" si="1783"/>
        <v>0</v>
      </c>
      <c r="W1099" s="593"/>
      <c r="X1099" s="78">
        <v>4.3999999999999997E-2</v>
      </c>
      <c r="Y1099" s="577">
        <f t="shared" si="1784"/>
        <v>0</v>
      </c>
      <c r="Z1099" s="251">
        <f t="shared" si="1785"/>
        <v>0</v>
      </c>
      <c r="AA1099" s="80"/>
      <c r="AB1099" s="103"/>
      <c r="AC1099" s="251">
        <f t="shared" si="1786"/>
        <v>0</v>
      </c>
      <c r="AD1099" s="151">
        <v>111000</v>
      </c>
      <c r="AE1099" s="747">
        <v>2E-3</v>
      </c>
      <c r="AF1099" s="102">
        <f t="shared" si="1787"/>
        <v>222</v>
      </c>
      <c r="AG1099" s="102">
        <f t="shared" si="1777"/>
        <v>166.5</v>
      </c>
      <c r="AH1099" s="122"/>
      <c r="AI1099" s="103"/>
      <c r="AJ1099" s="257">
        <v>49.95</v>
      </c>
      <c r="AK1099" s="151">
        <v>111000</v>
      </c>
      <c r="AL1099" s="56">
        <v>2.2049999999999999E-3</v>
      </c>
      <c r="AM1099" s="251">
        <f t="shared" si="1788"/>
        <v>244.755</v>
      </c>
      <c r="AN1099" s="102">
        <v>189.69</v>
      </c>
      <c r="AO1099" s="253"/>
      <c r="AP1099" s="100"/>
      <c r="AQ1099" s="257">
        <f t="shared" si="1789"/>
        <v>55.064999999999998</v>
      </c>
      <c r="AR1099" s="151">
        <v>111000</v>
      </c>
      <c r="AS1099" s="56">
        <v>2.0999999999999999E-3</v>
      </c>
      <c r="AT1099" s="72">
        <f t="shared" si="1790"/>
        <v>233.1</v>
      </c>
      <c r="AU1099" s="168">
        <v>180.65</v>
      </c>
      <c r="AV1099" s="122"/>
      <c r="AW1099" s="77"/>
      <c r="AX1099" s="251">
        <f t="shared" si="1791"/>
        <v>52.449999999999989</v>
      </c>
      <c r="AY1099" s="151">
        <v>111000</v>
      </c>
      <c r="AZ1099" s="748">
        <v>2.3210000000000001E-3</v>
      </c>
      <c r="BA1099" s="141">
        <f t="shared" si="1792"/>
        <v>257.63100000000003</v>
      </c>
      <c r="BB1099" s="141">
        <f t="shared" si="1793"/>
        <v>188.07063000000002</v>
      </c>
      <c r="BC1099" s="142"/>
      <c r="BD1099" s="149"/>
      <c r="BE1099" s="141">
        <f t="shared" si="1794"/>
        <v>69.560370000000006</v>
      </c>
      <c r="BF1099" s="151">
        <v>111000</v>
      </c>
      <c r="BG1099" s="56">
        <v>7.7999999999999999E-4</v>
      </c>
      <c r="BH1099" s="75">
        <f t="shared" si="1795"/>
        <v>86.58</v>
      </c>
      <c r="BI1099" s="56"/>
      <c r="BJ1099" s="164">
        <v>139.03</v>
      </c>
      <c r="BK1099" s="165"/>
      <c r="BL1099" s="260">
        <f t="shared" si="1796"/>
        <v>-52.45</v>
      </c>
      <c r="BM1099" s="151">
        <v>300000</v>
      </c>
      <c r="BN1099" s="56">
        <v>5.0500000000000002E-4</v>
      </c>
      <c r="BO1099" s="168">
        <f t="shared" si="1797"/>
        <v>151.5</v>
      </c>
      <c r="BP1099" s="168">
        <f t="shared" si="1798"/>
        <v>15.15</v>
      </c>
      <c r="BQ1099" s="164">
        <v>151.5</v>
      </c>
      <c r="BR1099" s="147"/>
      <c r="BS1099" s="260">
        <f t="shared" si="1799"/>
        <v>-15.150000000000006</v>
      </c>
      <c r="BT1099" s="151">
        <v>300000</v>
      </c>
      <c r="BU1099" s="56">
        <v>5.2999999999999998E-4</v>
      </c>
      <c r="BV1099" s="166">
        <f t="shared" si="1800"/>
        <v>159</v>
      </c>
      <c r="BW1099" s="168">
        <v>15.9</v>
      </c>
      <c r="BX1099" s="164">
        <v>0</v>
      </c>
      <c r="BY1099" s="147"/>
      <c r="BZ1099" s="166">
        <f t="shared" si="1801"/>
        <v>143.1</v>
      </c>
      <c r="CA1099" s="151">
        <v>300000</v>
      </c>
      <c r="CB1099" s="56">
        <v>5.6700000000000001E-4</v>
      </c>
      <c r="CC1099" s="168">
        <f t="shared" si="1802"/>
        <v>170.1</v>
      </c>
      <c r="CD1099" s="168">
        <v>17.010000000000002</v>
      </c>
      <c r="CE1099" s="164">
        <v>153.09</v>
      </c>
      <c r="CF1099" s="165"/>
      <c r="CG1099" s="168">
        <f t="shared" si="1803"/>
        <v>0</v>
      </c>
      <c r="CH1099" s="587">
        <v>11000</v>
      </c>
      <c r="CI1099" s="56">
        <v>1.8634999999999999E-3</v>
      </c>
      <c r="CJ1099" s="585">
        <f t="shared" si="1743"/>
        <v>20.4985</v>
      </c>
      <c r="CK1099" s="585"/>
      <c r="CL1099" s="164"/>
      <c r="CM1099" s="167"/>
      <c r="CN1099" s="585">
        <f t="shared" si="1744"/>
        <v>20.4985</v>
      </c>
      <c r="CO1099" s="219"/>
      <c r="CP1099" s="220">
        <f t="shared" si="1775"/>
        <v>323.02386999999993</v>
      </c>
      <c r="CQ1099" s="458"/>
      <c r="CR1099" s="56" t="s">
        <v>2529</v>
      </c>
      <c r="CS1099" s="228"/>
    </row>
    <row r="1100" spans="1:97" s="3" customFormat="1" ht="15" customHeight="1">
      <c r="A1100" s="51" t="s">
        <v>2585</v>
      </c>
      <c r="B1100" s="6" t="s">
        <v>2586</v>
      </c>
      <c r="C1100" s="61" t="s">
        <v>2578</v>
      </c>
      <c r="D1100" s="264" t="s">
        <v>2461</v>
      </c>
      <c r="E1100" s="43">
        <v>598</v>
      </c>
      <c r="F1100" s="43">
        <v>0</v>
      </c>
      <c r="G1100" s="49" t="s">
        <v>45</v>
      </c>
      <c r="H1100" s="191" t="s">
        <v>2587</v>
      </c>
      <c r="I1100" s="151"/>
      <c r="J1100" s="743"/>
      <c r="K1100" s="72"/>
      <c r="L1100" s="168"/>
      <c r="M1100" s="755"/>
      <c r="N1100" s="77"/>
      <c r="O1100" s="72"/>
      <c r="P1100" s="151"/>
      <c r="Q1100" s="56"/>
      <c r="R1100" s="168"/>
      <c r="S1100" s="168"/>
      <c r="T1100" s="755"/>
      <c r="U1100" s="77"/>
      <c r="V1100" s="574"/>
      <c r="W1100" s="151"/>
      <c r="X1100" s="78"/>
      <c r="Y1100" s="577"/>
      <c r="Z1100" s="251"/>
      <c r="AA1100" s="755"/>
      <c r="AB1100" s="77"/>
      <c r="AC1100" s="251"/>
      <c r="AD1100" s="151"/>
      <c r="AE1100" s="747"/>
      <c r="AF1100" s="102"/>
      <c r="AG1100" s="56"/>
      <c r="AH1100" s="253"/>
      <c r="AI1100" s="77"/>
      <c r="AJ1100" s="251"/>
      <c r="AK1100" s="151"/>
      <c r="AL1100" s="748"/>
      <c r="AM1100" s="251"/>
      <c r="AN1100" s="56"/>
      <c r="AO1100" s="253"/>
      <c r="AP1100" s="77"/>
      <c r="AQ1100" s="251"/>
      <c r="AR1100" s="151">
        <v>5320000</v>
      </c>
      <c r="AS1100" s="761">
        <v>2.0999999999999999E-3</v>
      </c>
      <c r="AT1100" s="72">
        <f t="shared" si="1790"/>
        <v>11172</v>
      </c>
      <c r="AU1100" s="56"/>
      <c r="AV1100" s="253"/>
      <c r="AW1100" s="167"/>
      <c r="AX1100" s="251"/>
      <c r="AY1100" s="151">
        <v>5320000</v>
      </c>
      <c r="AZ1100" s="748">
        <v>2.2049999999999999E-3</v>
      </c>
      <c r="BA1100" s="141">
        <f t="shared" si="1792"/>
        <v>11730.6</v>
      </c>
      <c r="BB1100" s="168">
        <v>9091.2099999999991</v>
      </c>
      <c r="BC1100" s="164"/>
      <c r="BD1100" s="147"/>
      <c r="BE1100" s="206">
        <f t="shared" si="1794"/>
        <v>2639.3900000000012</v>
      </c>
      <c r="BF1100" s="151">
        <v>5320000</v>
      </c>
      <c r="BG1100" s="56"/>
      <c r="BH1100" s="166"/>
      <c r="BI1100" s="56"/>
      <c r="BJ1100" s="164"/>
      <c r="BK1100" s="165"/>
      <c r="BL1100" s="166"/>
      <c r="BM1100" s="151"/>
      <c r="BN1100" s="56"/>
      <c r="BO1100" s="168"/>
      <c r="BP1100" s="168"/>
      <c r="BQ1100" s="164"/>
      <c r="BR1100" s="147"/>
      <c r="BS1100" s="166"/>
      <c r="BT1100" s="151">
        <v>9770000</v>
      </c>
      <c r="BU1100" s="56">
        <v>5.2999999999999998E-4</v>
      </c>
      <c r="BV1100" s="166">
        <f t="shared" si="1800"/>
        <v>5178.0999999999995</v>
      </c>
      <c r="BW1100" s="168">
        <f>BV1100*10%</f>
        <v>517.80999999999995</v>
      </c>
      <c r="BX1100" s="253"/>
      <c r="BY1100" s="147"/>
      <c r="BZ1100" s="260">
        <f t="shared" si="1801"/>
        <v>4660.2899999999991</v>
      </c>
      <c r="CA1100" s="151"/>
      <c r="CB1100" s="56"/>
      <c r="CC1100" s="168"/>
      <c r="CD1100" s="56"/>
      <c r="CE1100" s="164"/>
      <c r="CF1100" s="165"/>
      <c r="CG1100" s="168"/>
      <c r="CH1100" s="587"/>
      <c r="CI1100" s="168"/>
      <c r="CJ1100" s="585">
        <f t="shared" si="1743"/>
        <v>0</v>
      </c>
      <c r="CK1100" s="585"/>
      <c r="CL1100" s="164"/>
      <c r="CM1100" s="167"/>
      <c r="CN1100" s="585">
        <f t="shared" si="1744"/>
        <v>0</v>
      </c>
      <c r="CO1100" s="219"/>
      <c r="CP1100" s="220">
        <f t="shared" si="1775"/>
        <v>7299.68</v>
      </c>
      <c r="CQ1100" s="458"/>
      <c r="CR1100" s="56" t="s">
        <v>2199</v>
      </c>
    </row>
    <row r="1101" spans="1:97" s="3" customFormat="1" ht="15" customHeight="1">
      <c r="A1101" s="51" t="s">
        <v>2588</v>
      </c>
      <c r="B1101" s="56" t="s">
        <v>2589</v>
      </c>
      <c r="C1101" s="6" t="s">
        <v>2590</v>
      </c>
      <c r="D1101" s="264" t="s">
        <v>2461</v>
      </c>
      <c r="E1101" s="43">
        <v>31</v>
      </c>
      <c r="F1101" s="56"/>
      <c r="G1101" s="41" t="s">
        <v>41</v>
      </c>
      <c r="H1101" s="58" t="s">
        <v>2591</v>
      </c>
      <c r="I1101" s="151"/>
      <c r="J1101" s="743">
        <v>3.2008799999999997E-2</v>
      </c>
      <c r="K1101" s="72">
        <f t="shared" ref="K1101:K1106" si="1804">I1101*J1101</f>
        <v>0</v>
      </c>
      <c r="L1101" s="168">
        <f t="shared" ref="L1101:L1106" si="1805">K1101*20%</f>
        <v>0</v>
      </c>
      <c r="M1101" s="755"/>
      <c r="N1101" s="77"/>
      <c r="O1101" s="72">
        <f t="shared" ref="O1101:O1106" si="1806">K1101-L1101-M1101</f>
        <v>0</v>
      </c>
      <c r="P1101" s="151"/>
      <c r="Q1101" s="56">
        <v>3.7600000000000001E-2</v>
      </c>
      <c r="R1101" s="168">
        <f t="shared" ref="R1101:R1106" si="1807">P1101*Q1101</f>
        <v>0</v>
      </c>
      <c r="S1101" s="168">
        <f t="shared" ref="S1101:S1106" si="1808">R1101*20%</f>
        <v>0</v>
      </c>
      <c r="T1101" s="755"/>
      <c r="U1101" s="77"/>
      <c r="V1101" s="574">
        <f t="shared" ref="V1101:V1106" si="1809">R1101-S1101-T1101</f>
        <v>0</v>
      </c>
      <c r="W1101" s="151"/>
      <c r="X1101" s="78">
        <v>4.3999999999999997E-2</v>
      </c>
      <c r="Y1101" s="577">
        <f t="shared" ref="Y1101:Y1106" si="1810">W1101*X1101</f>
        <v>0</v>
      </c>
      <c r="Z1101" s="251">
        <f t="shared" ref="Z1101:Z1106" si="1811">Y1101*20%</f>
        <v>0</v>
      </c>
      <c r="AA1101" s="755"/>
      <c r="AB1101" s="77"/>
      <c r="AC1101" s="251">
        <f t="shared" ref="AC1101:AC1106" si="1812">Y1101-Z1101-AA1101</f>
        <v>0</v>
      </c>
      <c r="AD1101" s="151">
        <v>337000</v>
      </c>
      <c r="AE1101" s="747">
        <v>2E-3</v>
      </c>
      <c r="AF1101" s="102">
        <f t="shared" ref="AF1101:AF1106" si="1813">AD1101*AE1101</f>
        <v>674</v>
      </c>
      <c r="AG1101" s="102">
        <f t="shared" ref="AG1101:AG1106" si="1814">AF1101*75%</f>
        <v>505.5</v>
      </c>
      <c r="AH1101" s="253"/>
      <c r="AI1101" s="77"/>
      <c r="AJ1101" s="251">
        <v>151.65</v>
      </c>
      <c r="AK1101" s="151">
        <v>337000</v>
      </c>
      <c r="AL1101" s="56">
        <v>2.0999999999999999E-3</v>
      </c>
      <c r="AM1101" s="251">
        <f t="shared" ref="AM1101:AM1106" si="1815">AK1101*AL1101</f>
        <v>707.69999999999993</v>
      </c>
      <c r="AN1101" s="56"/>
      <c r="AO1101" s="253"/>
      <c r="AP1101" s="77"/>
      <c r="AQ1101" s="251">
        <f t="shared" ref="AQ1101:AQ1106" si="1816">AM1101-AN1101-AO1101</f>
        <v>707.69999999999993</v>
      </c>
      <c r="AR1101" s="151">
        <v>337000</v>
      </c>
      <c r="AS1101" s="56">
        <v>2.0999999999999999E-3</v>
      </c>
      <c r="AT1101" s="72">
        <f t="shared" si="1790"/>
        <v>707.69999999999993</v>
      </c>
      <c r="AU1101" s="168">
        <f>AT1101*73%</f>
        <v>516.62099999999998</v>
      </c>
      <c r="AV1101" s="253"/>
      <c r="AW1101" s="167"/>
      <c r="AX1101" s="251">
        <f t="shared" ref="AX1101:AX1106" si="1817">AT1101-AU1101-AV1101</f>
        <v>191.07899999999995</v>
      </c>
      <c r="AY1101" s="151">
        <v>337000</v>
      </c>
      <c r="AZ1101" s="748">
        <v>2.3210000000000001E-3</v>
      </c>
      <c r="BA1101" s="141">
        <f t="shared" si="1792"/>
        <v>782.17700000000002</v>
      </c>
      <c r="BB1101" s="141">
        <f t="shared" ref="BB1101:BB1106" si="1818">BA1101*73%</f>
        <v>570.98920999999996</v>
      </c>
      <c r="BC1101" s="164"/>
      <c r="BD1101" s="147"/>
      <c r="BE1101" s="141">
        <f t="shared" si="1794"/>
        <v>211.18779000000006</v>
      </c>
      <c r="BF1101" s="151">
        <v>337000</v>
      </c>
      <c r="BG1101" s="56">
        <v>7.7999999999999999E-4</v>
      </c>
      <c r="BH1101" s="166">
        <f t="shared" ref="BH1101:BH1106" si="1819">BF1101*BG1101</f>
        <v>262.86</v>
      </c>
      <c r="BI1101" s="56"/>
      <c r="BJ1101" s="164"/>
      <c r="BK1101" s="165"/>
      <c r="BL1101" s="166">
        <f t="shared" ref="BL1101:BL1106" si="1820">BH1101-BI1101-BJ1101</f>
        <v>262.86</v>
      </c>
      <c r="BM1101" s="151">
        <v>157000</v>
      </c>
      <c r="BN1101" s="56">
        <v>5.0000000000000001E-4</v>
      </c>
      <c r="BO1101" s="168">
        <f t="shared" ref="BO1101:BO1106" si="1821">BM1101*BN1101</f>
        <v>78.5</v>
      </c>
      <c r="BP1101" s="168">
        <v>60.84</v>
      </c>
      <c r="BQ1101" s="164">
        <v>78.5</v>
      </c>
      <c r="BR1101" s="147"/>
      <c r="BS1101" s="260">
        <f t="shared" ref="BS1101:BS1106" si="1822">BO1101-BP1101-BQ1101</f>
        <v>-60.84</v>
      </c>
      <c r="BT1101" s="151">
        <v>157000</v>
      </c>
      <c r="BU1101" s="56">
        <v>5.2999999999999998E-4</v>
      </c>
      <c r="BV1101" s="166">
        <f t="shared" si="1800"/>
        <v>83.21</v>
      </c>
      <c r="BW1101" s="168">
        <v>45.76</v>
      </c>
      <c r="BX1101" s="164">
        <v>29.6</v>
      </c>
      <c r="BY1101" s="147"/>
      <c r="BZ1101" s="166">
        <f t="shared" si="1801"/>
        <v>7.8499999999999943</v>
      </c>
      <c r="CA1101" s="151">
        <v>157000</v>
      </c>
      <c r="CB1101" s="56">
        <v>5.6700000000000001E-4</v>
      </c>
      <c r="CC1101" s="168">
        <f t="shared" ref="CC1101:CC1106" si="1823">CA1101*CB1101</f>
        <v>89.019000000000005</v>
      </c>
      <c r="CD1101" s="56">
        <v>28.93</v>
      </c>
      <c r="CE1101" s="164">
        <v>60.088999999999999</v>
      </c>
      <c r="CF1101" s="165"/>
      <c r="CG1101" s="168">
        <f t="shared" ref="CG1101:CG1106" si="1824">CC1101-CD1101-CE1101</f>
        <v>0</v>
      </c>
      <c r="CH1101" s="587">
        <v>60000</v>
      </c>
      <c r="CI1101" s="56">
        <v>1.8634999999999999E-3</v>
      </c>
      <c r="CJ1101" s="585">
        <f t="shared" si="1743"/>
        <v>111.81</v>
      </c>
      <c r="CK1101" s="585"/>
      <c r="CL1101" s="164"/>
      <c r="CM1101" s="167"/>
      <c r="CN1101" s="585">
        <f t="shared" si="1744"/>
        <v>111.81</v>
      </c>
      <c r="CO1101" s="219"/>
      <c r="CP1101" s="220">
        <f t="shared" si="1775"/>
        <v>1583.2967900000001</v>
      </c>
      <c r="CQ1101" s="458"/>
      <c r="CR1101" s="56"/>
      <c r="CS1101" s="228"/>
    </row>
    <row r="1102" spans="1:97" s="3" customFormat="1" ht="15" customHeight="1">
      <c r="A1102" s="364" t="s">
        <v>2592</v>
      </c>
      <c r="B1102" s="61" t="s">
        <v>2593</v>
      </c>
      <c r="C1102" s="51" t="s">
        <v>2594</v>
      </c>
      <c r="D1102" s="264" t="s">
        <v>2461</v>
      </c>
      <c r="E1102" s="52">
        <v>86</v>
      </c>
      <c r="F1102" s="234">
        <v>16</v>
      </c>
      <c r="G1102" s="41" t="s">
        <v>41</v>
      </c>
      <c r="H1102" s="362" t="s">
        <v>2595</v>
      </c>
      <c r="I1102" s="593"/>
      <c r="J1102" s="743">
        <v>3.2008799999999997E-2</v>
      </c>
      <c r="K1102" s="72">
        <f t="shared" si="1804"/>
        <v>0</v>
      </c>
      <c r="L1102" s="168">
        <f t="shared" si="1805"/>
        <v>0</v>
      </c>
      <c r="M1102" s="80"/>
      <c r="N1102" s="77"/>
      <c r="O1102" s="168">
        <f t="shared" si="1806"/>
        <v>0</v>
      </c>
      <c r="P1102" s="593"/>
      <c r="Q1102" s="56">
        <v>3.7600000000000001E-2</v>
      </c>
      <c r="R1102" s="168">
        <f t="shared" si="1807"/>
        <v>0</v>
      </c>
      <c r="S1102" s="168">
        <f t="shared" si="1808"/>
        <v>0</v>
      </c>
      <c r="T1102" s="80"/>
      <c r="U1102" s="77"/>
      <c r="V1102" s="574">
        <f t="shared" si="1809"/>
        <v>0</v>
      </c>
      <c r="W1102" s="593"/>
      <c r="X1102" s="78">
        <v>4.3999999999999997E-2</v>
      </c>
      <c r="Y1102" s="577">
        <f t="shared" si="1810"/>
        <v>0</v>
      </c>
      <c r="Z1102" s="251">
        <f t="shared" si="1811"/>
        <v>0</v>
      </c>
      <c r="AA1102" s="80"/>
      <c r="AB1102" s="103"/>
      <c r="AC1102" s="251">
        <f t="shared" si="1812"/>
        <v>0</v>
      </c>
      <c r="AD1102" s="151">
        <v>361000</v>
      </c>
      <c r="AE1102" s="747">
        <v>2E-3</v>
      </c>
      <c r="AF1102" s="102">
        <f t="shared" si="1813"/>
        <v>722</v>
      </c>
      <c r="AG1102" s="102">
        <f t="shared" si="1814"/>
        <v>541.5</v>
      </c>
      <c r="AH1102" s="122"/>
      <c r="AI1102" s="103"/>
      <c r="AJ1102" s="251">
        <v>162.44999999999999</v>
      </c>
      <c r="AK1102" s="151">
        <v>361000</v>
      </c>
      <c r="AL1102" s="56">
        <v>2.0999999999999999E-3</v>
      </c>
      <c r="AM1102" s="251">
        <f t="shared" si="1815"/>
        <v>758.09999999999991</v>
      </c>
      <c r="AN1102" s="102">
        <v>587.53</v>
      </c>
      <c r="AO1102" s="253"/>
      <c r="AP1102" s="100"/>
      <c r="AQ1102" s="257">
        <f t="shared" si="1816"/>
        <v>170.56999999999994</v>
      </c>
      <c r="AR1102" s="151">
        <v>361000</v>
      </c>
      <c r="AS1102" s="56">
        <v>2.2100000000000002E-3</v>
      </c>
      <c r="AT1102" s="72">
        <f t="shared" si="1790"/>
        <v>797.81000000000006</v>
      </c>
      <c r="AU1102" s="168">
        <v>636.25</v>
      </c>
      <c r="AV1102" s="122"/>
      <c r="AW1102" s="77"/>
      <c r="AX1102" s="257">
        <f t="shared" si="1817"/>
        <v>161.56000000000006</v>
      </c>
      <c r="AY1102" s="151">
        <v>361000</v>
      </c>
      <c r="AZ1102" s="748">
        <v>2.3210000000000001E-3</v>
      </c>
      <c r="BA1102" s="141">
        <f t="shared" si="1792"/>
        <v>837.88100000000009</v>
      </c>
      <c r="BB1102" s="141">
        <f t="shared" si="1818"/>
        <v>611.65313000000003</v>
      </c>
      <c r="BC1102" s="142"/>
      <c r="BD1102" s="149"/>
      <c r="BE1102" s="206">
        <f t="shared" si="1794"/>
        <v>226.22787000000005</v>
      </c>
      <c r="BF1102" s="151">
        <v>361000</v>
      </c>
      <c r="BG1102" s="56">
        <v>7.7999999999999999E-4</v>
      </c>
      <c r="BH1102" s="75">
        <f t="shared" si="1819"/>
        <v>281.58</v>
      </c>
      <c r="BI1102" s="56"/>
      <c r="BJ1102" s="164">
        <v>613.71</v>
      </c>
      <c r="BK1102" s="165"/>
      <c r="BL1102" s="260">
        <f t="shared" si="1820"/>
        <v>-332.13000000000005</v>
      </c>
      <c r="BM1102" s="151">
        <v>631000</v>
      </c>
      <c r="BN1102" s="56">
        <v>5.0000000000000001E-4</v>
      </c>
      <c r="BO1102" s="168">
        <f t="shared" si="1821"/>
        <v>315.5</v>
      </c>
      <c r="BP1102" s="168">
        <f t="shared" ref="BP1102:BP1106" si="1825">BO1102*10%</f>
        <v>31.55</v>
      </c>
      <c r="BQ1102" s="164">
        <v>7.5</v>
      </c>
      <c r="BR1102" s="147"/>
      <c r="BS1102" s="260">
        <f t="shared" si="1822"/>
        <v>276.45</v>
      </c>
      <c r="BT1102" s="151">
        <v>631000</v>
      </c>
      <c r="BU1102" s="56">
        <v>5.2999999999999998E-4</v>
      </c>
      <c r="BV1102" s="166">
        <f t="shared" si="1800"/>
        <v>334.43</v>
      </c>
      <c r="BW1102" s="168">
        <v>183.93</v>
      </c>
      <c r="BX1102" s="164">
        <v>150.5</v>
      </c>
      <c r="BY1102" s="147"/>
      <c r="BZ1102" s="166">
        <f t="shared" si="1801"/>
        <v>0</v>
      </c>
      <c r="CA1102" s="151">
        <v>631000</v>
      </c>
      <c r="CB1102" s="56">
        <v>5.6700000000000001E-4</v>
      </c>
      <c r="CC1102" s="168">
        <f t="shared" si="1823"/>
        <v>357.77699999999999</v>
      </c>
      <c r="CD1102" s="168">
        <v>26.83</v>
      </c>
      <c r="CE1102" s="164">
        <v>241.50700000000001</v>
      </c>
      <c r="CF1102" s="165">
        <v>241.51</v>
      </c>
      <c r="CG1102" s="168">
        <f t="shared" si="1824"/>
        <v>89.44</v>
      </c>
      <c r="CH1102" s="587"/>
      <c r="CI1102" s="56">
        <v>1.8634999999999999E-3</v>
      </c>
      <c r="CJ1102" s="585">
        <f t="shared" si="1743"/>
        <v>0</v>
      </c>
      <c r="CK1102" s="585"/>
      <c r="CL1102" s="164"/>
      <c r="CM1102" s="167"/>
      <c r="CN1102" s="585">
        <f t="shared" si="1744"/>
        <v>0</v>
      </c>
      <c r="CO1102" s="219"/>
      <c r="CP1102" s="220">
        <f t="shared" si="1775"/>
        <v>754.56787000000008</v>
      </c>
      <c r="CQ1102" s="458"/>
      <c r="CR1102" s="56" t="s">
        <v>2529</v>
      </c>
      <c r="CS1102" s="228"/>
    </row>
    <row r="1103" spans="1:97" s="3" customFormat="1" ht="15" customHeight="1">
      <c r="A1103" s="364" t="s">
        <v>2596</v>
      </c>
      <c r="B1103" s="61" t="s">
        <v>2597</v>
      </c>
      <c r="C1103" s="51" t="s">
        <v>2598</v>
      </c>
      <c r="D1103" s="264" t="s">
        <v>2461</v>
      </c>
      <c r="E1103" s="52">
        <v>95</v>
      </c>
      <c r="F1103" s="234">
        <v>2</v>
      </c>
      <c r="G1103" s="275" t="s">
        <v>2599</v>
      </c>
      <c r="H1103" s="362" t="s">
        <v>2600</v>
      </c>
      <c r="I1103" s="593"/>
      <c r="J1103" s="743">
        <v>3.2008799999999997E-2</v>
      </c>
      <c r="K1103" s="72">
        <f t="shared" si="1804"/>
        <v>0</v>
      </c>
      <c r="L1103" s="168">
        <f t="shared" si="1805"/>
        <v>0</v>
      </c>
      <c r="M1103" s="80"/>
      <c r="N1103" s="77"/>
      <c r="O1103" s="168">
        <f t="shared" si="1806"/>
        <v>0</v>
      </c>
      <c r="P1103" s="593"/>
      <c r="Q1103" s="56">
        <v>3.7600000000000001E-2</v>
      </c>
      <c r="R1103" s="168">
        <f t="shared" si="1807"/>
        <v>0</v>
      </c>
      <c r="S1103" s="168">
        <f t="shared" si="1808"/>
        <v>0</v>
      </c>
      <c r="T1103" s="80"/>
      <c r="U1103" s="77"/>
      <c r="V1103" s="574">
        <f t="shared" si="1809"/>
        <v>0</v>
      </c>
      <c r="W1103" s="593"/>
      <c r="X1103" s="78">
        <v>4.3999999999999997E-2</v>
      </c>
      <c r="Y1103" s="577">
        <f t="shared" si="1810"/>
        <v>0</v>
      </c>
      <c r="Z1103" s="251">
        <f t="shared" si="1811"/>
        <v>0</v>
      </c>
      <c r="AA1103" s="80"/>
      <c r="AB1103" s="103"/>
      <c r="AC1103" s="251">
        <f t="shared" si="1812"/>
        <v>0</v>
      </c>
      <c r="AD1103" s="151"/>
      <c r="AE1103" s="747">
        <v>2E-3</v>
      </c>
      <c r="AF1103" s="102">
        <f t="shared" si="1813"/>
        <v>0</v>
      </c>
      <c r="AG1103" s="102">
        <f t="shared" si="1814"/>
        <v>0</v>
      </c>
      <c r="AH1103" s="122"/>
      <c r="AI1103" s="103"/>
      <c r="AJ1103" s="251">
        <f>AF1103-AG1103-AH1103</f>
        <v>0</v>
      </c>
      <c r="AK1103" s="151"/>
      <c r="AL1103" s="56">
        <v>2.0999999999999999E-3</v>
      </c>
      <c r="AM1103" s="251">
        <f t="shared" si="1815"/>
        <v>0</v>
      </c>
      <c r="AN1103" s="102"/>
      <c r="AO1103" s="253"/>
      <c r="AP1103" s="100"/>
      <c r="AQ1103" s="251">
        <f t="shared" si="1816"/>
        <v>0</v>
      </c>
      <c r="AR1103" s="151"/>
      <c r="AS1103" s="56">
        <v>2.2100000000000002E-3</v>
      </c>
      <c r="AT1103" s="72">
        <f t="shared" si="1790"/>
        <v>0</v>
      </c>
      <c r="AU1103" s="168">
        <f>AT1103*73%</f>
        <v>0</v>
      </c>
      <c r="AV1103" s="122"/>
      <c r="AW1103" s="77"/>
      <c r="AX1103" s="251">
        <f t="shared" si="1817"/>
        <v>0</v>
      </c>
      <c r="AY1103" s="151"/>
      <c r="AZ1103" s="748">
        <v>2.3210000000000001E-3</v>
      </c>
      <c r="BA1103" s="141">
        <f t="shared" si="1792"/>
        <v>0</v>
      </c>
      <c r="BB1103" s="141">
        <f t="shared" si="1818"/>
        <v>0</v>
      </c>
      <c r="BC1103" s="142"/>
      <c r="BD1103" s="149"/>
      <c r="BE1103" s="141">
        <f t="shared" si="1794"/>
        <v>0</v>
      </c>
      <c r="BF1103" s="151"/>
      <c r="BG1103" s="56">
        <v>7.7999999999999999E-4</v>
      </c>
      <c r="BH1103" s="75">
        <f t="shared" si="1819"/>
        <v>0</v>
      </c>
      <c r="BI1103" s="56"/>
      <c r="BJ1103" s="164">
        <v>0</v>
      </c>
      <c r="BK1103" s="165"/>
      <c r="BL1103" s="166">
        <f t="shared" si="1820"/>
        <v>0</v>
      </c>
      <c r="BM1103" s="151">
        <v>704000</v>
      </c>
      <c r="BN1103" s="56">
        <v>5.0000000000000001E-4</v>
      </c>
      <c r="BO1103" s="168">
        <f t="shared" si="1821"/>
        <v>352</v>
      </c>
      <c r="BP1103" s="168">
        <f t="shared" si="1825"/>
        <v>35.200000000000003</v>
      </c>
      <c r="BQ1103" s="164">
        <v>352</v>
      </c>
      <c r="BR1103" s="147"/>
      <c r="BS1103" s="260">
        <f t="shared" si="1822"/>
        <v>-35.199999999999989</v>
      </c>
      <c r="BT1103" s="151">
        <v>704000</v>
      </c>
      <c r="BU1103" s="56">
        <v>5.2999999999999998E-4</v>
      </c>
      <c r="BV1103" s="166">
        <f t="shared" si="1800"/>
        <v>373.12</v>
      </c>
      <c r="BW1103" s="168">
        <v>37.311999999999998</v>
      </c>
      <c r="BX1103" s="164">
        <v>274.358</v>
      </c>
      <c r="BY1103" s="147"/>
      <c r="BZ1103" s="166">
        <f t="shared" si="1801"/>
        <v>61.449999999999989</v>
      </c>
      <c r="CA1103" s="151">
        <v>704000</v>
      </c>
      <c r="CB1103" s="56">
        <v>5.6700000000000001E-4</v>
      </c>
      <c r="CC1103" s="168">
        <f t="shared" si="1823"/>
        <v>399.16800000000001</v>
      </c>
      <c r="CD1103" s="168">
        <v>39.916800000000002</v>
      </c>
      <c r="CE1103" s="164">
        <v>359.25119999999998</v>
      </c>
      <c r="CF1103" s="165"/>
      <c r="CG1103" s="168">
        <f t="shared" si="1824"/>
        <v>0</v>
      </c>
      <c r="CH1103" s="587">
        <v>2900000</v>
      </c>
      <c r="CI1103" s="56">
        <v>1.8634999999999999E-3</v>
      </c>
      <c r="CJ1103" s="585">
        <f t="shared" si="1743"/>
        <v>5404.15</v>
      </c>
      <c r="CK1103" s="585"/>
      <c r="CL1103" s="164"/>
      <c r="CM1103" s="167"/>
      <c r="CN1103" s="585">
        <f t="shared" si="1744"/>
        <v>5404.15</v>
      </c>
      <c r="CO1103" s="219"/>
      <c r="CP1103" s="220">
        <f t="shared" si="1775"/>
        <v>5430.4</v>
      </c>
      <c r="CQ1103" s="458"/>
      <c r="CR1103" s="56"/>
      <c r="CS1103" s="228"/>
    </row>
    <row r="1104" spans="1:97" s="2" customFormat="1" ht="15" customHeight="1">
      <c r="A1104" s="364" t="s">
        <v>2601</v>
      </c>
      <c r="B1104" s="61" t="s">
        <v>2602</v>
      </c>
      <c r="C1104" s="51" t="s">
        <v>2598</v>
      </c>
      <c r="D1104" s="264" t="s">
        <v>2461</v>
      </c>
      <c r="E1104" s="52">
        <v>123</v>
      </c>
      <c r="F1104" s="234">
        <v>5</v>
      </c>
      <c r="G1104" s="41" t="s">
        <v>41</v>
      </c>
      <c r="H1104" s="362" t="s">
        <v>2603</v>
      </c>
      <c r="I1104" s="43"/>
      <c r="J1104" s="743">
        <v>3.2008799999999997E-2</v>
      </c>
      <c r="K1104" s="72">
        <f t="shared" si="1804"/>
        <v>0</v>
      </c>
      <c r="L1104" s="72">
        <f t="shared" si="1805"/>
        <v>0</v>
      </c>
      <c r="M1104" s="122"/>
      <c r="N1104" s="77"/>
      <c r="O1104" s="72">
        <f t="shared" si="1806"/>
        <v>0</v>
      </c>
      <c r="P1104" s="43"/>
      <c r="Q1104" s="6">
        <v>3.7600000000000001E-2</v>
      </c>
      <c r="R1104" s="72">
        <f t="shared" si="1807"/>
        <v>0</v>
      </c>
      <c r="S1104" s="72">
        <f t="shared" si="1808"/>
        <v>0</v>
      </c>
      <c r="T1104" s="122"/>
      <c r="U1104" s="77"/>
      <c r="V1104" s="411">
        <f t="shared" si="1809"/>
        <v>0</v>
      </c>
      <c r="W1104" s="43"/>
      <c r="X1104" s="42">
        <v>4.3999999999999997E-2</v>
      </c>
      <c r="Y1104" s="577">
        <f t="shared" si="1810"/>
        <v>0</v>
      </c>
      <c r="Z1104" s="251">
        <f t="shared" si="1811"/>
        <v>0</v>
      </c>
      <c r="AA1104" s="122"/>
      <c r="AB1104" s="103"/>
      <c r="AC1104" s="251">
        <f t="shared" si="1812"/>
        <v>0</v>
      </c>
      <c r="AD1104" s="255">
        <v>88000</v>
      </c>
      <c r="AE1104" s="747">
        <v>2E-3</v>
      </c>
      <c r="AF1104" s="102">
        <f t="shared" si="1813"/>
        <v>176</v>
      </c>
      <c r="AG1104" s="102">
        <f t="shared" si="1814"/>
        <v>132</v>
      </c>
      <c r="AH1104" s="122"/>
      <c r="AI1104" s="103"/>
      <c r="AJ1104" s="257">
        <v>39.6</v>
      </c>
      <c r="AK1104" s="255">
        <v>88000</v>
      </c>
      <c r="AL1104" s="6">
        <v>2.0999999999999999E-3</v>
      </c>
      <c r="AM1104" s="251">
        <f t="shared" si="1815"/>
        <v>184.79999999999998</v>
      </c>
      <c r="AN1104" s="102">
        <v>143.22</v>
      </c>
      <c r="AO1104" s="253"/>
      <c r="AP1104" s="100"/>
      <c r="AQ1104" s="257">
        <f t="shared" si="1816"/>
        <v>41.579999999999984</v>
      </c>
      <c r="AR1104" s="255">
        <v>88000</v>
      </c>
      <c r="AS1104" s="6">
        <v>2.2100000000000002E-3</v>
      </c>
      <c r="AT1104" s="72">
        <f t="shared" si="1790"/>
        <v>194.48000000000002</v>
      </c>
      <c r="AU1104" s="72">
        <v>155.1</v>
      </c>
      <c r="AV1104" s="122"/>
      <c r="AW1104" s="77"/>
      <c r="AX1104" s="257">
        <f t="shared" si="1817"/>
        <v>39.380000000000024</v>
      </c>
      <c r="AY1104" s="255">
        <v>88000</v>
      </c>
      <c r="AZ1104" s="748">
        <v>2.3210000000000001E-3</v>
      </c>
      <c r="BA1104" s="141">
        <f t="shared" si="1792"/>
        <v>204.24800000000002</v>
      </c>
      <c r="BB1104" s="141">
        <f t="shared" si="1818"/>
        <v>149.10104000000001</v>
      </c>
      <c r="BC1104" s="142"/>
      <c r="BD1104" s="103"/>
      <c r="BE1104" s="206">
        <f t="shared" si="1794"/>
        <v>55.146960000000007</v>
      </c>
      <c r="BF1104" s="255">
        <v>88000</v>
      </c>
      <c r="BG1104" s="6">
        <v>7.7999999999999999E-4</v>
      </c>
      <c r="BH1104" s="75">
        <f t="shared" si="1819"/>
        <v>68.64</v>
      </c>
      <c r="BI1104" s="6"/>
      <c r="BJ1104" s="164">
        <v>149.6</v>
      </c>
      <c r="BK1104" s="167"/>
      <c r="BL1104" s="75">
        <f t="shared" si="1820"/>
        <v>-80.959999999999994</v>
      </c>
      <c r="BM1104" s="255">
        <v>182000</v>
      </c>
      <c r="BN1104" s="6">
        <v>5.0000000000000001E-4</v>
      </c>
      <c r="BO1104" s="72">
        <f t="shared" si="1821"/>
        <v>91</v>
      </c>
      <c r="BP1104" s="72">
        <f t="shared" si="1825"/>
        <v>9.1</v>
      </c>
      <c r="BQ1104" s="164">
        <v>91</v>
      </c>
      <c r="BR1104" s="77"/>
      <c r="BS1104" s="75">
        <f t="shared" si="1822"/>
        <v>-9.0999999999999943</v>
      </c>
      <c r="BT1104" s="255">
        <v>182000</v>
      </c>
      <c r="BU1104" s="6">
        <v>5.2999999999999998E-4</v>
      </c>
      <c r="BV1104" s="75">
        <f t="shared" si="1800"/>
        <v>96.46</v>
      </c>
      <c r="BW1104" s="72">
        <v>9.6460000000000008</v>
      </c>
      <c r="BX1104" s="164">
        <v>86.813999999999993</v>
      </c>
      <c r="BY1104" s="77"/>
      <c r="BZ1104" s="75">
        <f t="shared" si="1801"/>
        <v>0</v>
      </c>
      <c r="CA1104" s="255">
        <v>182000</v>
      </c>
      <c r="CB1104" s="6">
        <v>5.6700000000000001E-4</v>
      </c>
      <c r="CC1104" s="72">
        <f t="shared" si="1823"/>
        <v>103.194</v>
      </c>
      <c r="CD1104" s="72">
        <v>10.3194</v>
      </c>
      <c r="CE1104" s="164">
        <v>92.874600000000001</v>
      </c>
      <c r="CF1104" s="167">
        <v>92.87</v>
      </c>
      <c r="CG1104" s="72">
        <f t="shared" si="1824"/>
        <v>0</v>
      </c>
      <c r="CH1104" s="351">
        <v>328500</v>
      </c>
      <c r="CI1104" s="56">
        <v>1.8634999999999999E-3</v>
      </c>
      <c r="CJ1104" s="585">
        <f t="shared" si="1743"/>
        <v>612.15975000000003</v>
      </c>
      <c r="CK1104" s="666"/>
      <c r="CL1104" s="164"/>
      <c r="CM1104" s="167"/>
      <c r="CN1104" s="585">
        <f t="shared" si="1744"/>
        <v>612.15975000000003</v>
      </c>
      <c r="CO1104" s="219"/>
      <c r="CP1104" s="220">
        <f t="shared" si="1775"/>
        <v>697.80671000000007</v>
      </c>
      <c r="CQ1104" s="357"/>
      <c r="CR1104" s="6"/>
      <c r="CS1104" s="227" t="s">
        <v>42</v>
      </c>
    </row>
    <row r="1105" spans="1:97" s="3" customFormat="1" ht="15" customHeight="1">
      <c r="A1105" s="364" t="s">
        <v>2604</v>
      </c>
      <c r="B1105" s="61" t="s">
        <v>2605</v>
      </c>
      <c r="C1105" s="51" t="s">
        <v>2598</v>
      </c>
      <c r="D1105" s="264" t="s">
        <v>2461</v>
      </c>
      <c r="E1105" s="52">
        <v>123</v>
      </c>
      <c r="F1105" s="234">
        <v>8</v>
      </c>
      <c r="G1105" s="49" t="s">
        <v>45</v>
      </c>
      <c r="H1105" s="362" t="s">
        <v>2606</v>
      </c>
      <c r="I1105" s="55"/>
      <c r="J1105" s="743">
        <v>3.2008799999999997E-2</v>
      </c>
      <c r="K1105" s="72">
        <f t="shared" si="1804"/>
        <v>0</v>
      </c>
      <c r="L1105" s="168">
        <f t="shared" si="1805"/>
        <v>0</v>
      </c>
      <c r="M1105" s="80"/>
      <c r="N1105" s="77"/>
      <c r="O1105" s="168">
        <f t="shared" si="1806"/>
        <v>0</v>
      </c>
      <c r="P1105" s="55"/>
      <c r="Q1105" s="56">
        <v>3.7600000000000001E-2</v>
      </c>
      <c r="R1105" s="168">
        <f t="shared" si="1807"/>
        <v>0</v>
      </c>
      <c r="S1105" s="168">
        <f t="shared" si="1808"/>
        <v>0</v>
      </c>
      <c r="T1105" s="80"/>
      <c r="U1105" s="77"/>
      <c r="V1105" s="574">
        <f t="shared" si="1809"/>
        <v>0</v>
      </c>
      <c r="W1105" s="55"/>
      <c r="X1105" s="78">
        <v>4.3999999999999997E-2</v>
      </c>
      <c r="Y1105" s="577">
        <f t="shared" si="1810"/>
        <v>0</v>
      </c>
      <c r="Z1105" s="251">
        <f t="shared" si="1811"/>
        <v>0</v>
      </c>
      <c r="AA1105" s="80"/>
      <c r="AB1105" s="103"/>
      <c r="AC1105" s="251">
        <f t="shared" si="1812"/>
        <v>0</v>
      </c>
      <c r="AD1105" s="151">
        <v>17000</v>
      </c>
      <c r="AE1105" s="747">
        <v>2E-3</v>
      </c>
      <c r="AF1105" s="102">
        <f t="shared" si="1813"/>
        <v>34</v>
      </c>
      <c r="AG1105" s="102">
        <f t="shared" si="1814"/>
        <v>25.5</v>
      </c>
      <c r="AH1105" s="122"/>
      <c r="AI1105" s="103"/>
      <c r="AJ1105" s="257">
        <v>7.65</v>
      </c>
      <c r="AK1105" s="151">
        <v>17000</v>
      </c>
      <c r="AL1105" s="56">
        <v>2.0999999999999999E-3</v>
      </c>
      <c r="AM1105" s="251">
        <f t="shared" si="1815"/>
        <v>35.699999999999996</v>
      </c>
      <c r="AN1105" s="102">
        <v>27.67</v>
      </c>
      <c r="AO1105" s="253"/>
      <c r="AP1105" s="100"/>
      <c r="AQ1105" s="257">
        <f t="shared" si="1816"/>
        <v>8.029999999999994</v>
      </c>
      <c r="AR1105" s="151">
        <v>17000</v>
      </c>
      <c r="AS1105" s="56">
        <v>2.2100000000000002E-3</v>
      </c>
      <c r="AT1105" s="72">
        <f t="shared" si="1790"/>
        <v>37.57</v>
      </c>
      <c r="AU1105" s="168">
        <v>29.96</v>
      </c>
      <c r="AV1105" s="122"/>
      <c r="AW1105" s="77"/>
      <c r="AX1105" s="251">
        <f t="shared" si="1817"/>
        <v>7.6099999999999994</v>
      </c>
      <c r="AY1105" s="151">
        <v>17000</v>
      </c>
      <c r="AZ1105" s="748">
        <v>2.3210000000000001E-3</v>
      </c>
      <c r="BA1105" s="141">
        <f t="shared" si="1792"/>
        <v>39.457000000000001</v>
      </c>
      <c r="BB1105" s="141">
        <f t="shared" si="1818"/>
        <v>28.803609999999999</v>
      </c>
      <c r="BC1105" s="142"/>
      <c r="BD1105" s="149"/>
      <c r="BE1105" s="141">
        <f t="shared" si="1794"/>
        <v>10.653390000000002</v>
      </c>
      <c r="BF1105" s="151">
        <v>17000</v>
      </c>
      <c r="BG1105" s="56">
        <v>7.7999999999999999E-4</v>
      </c>
      <c r="BH1105" s="75">
        <f t="shared" si="1819"/>
        <v>13.26</v>
      </c>
      <c r="BI1105" s="56"/>
      <c r="BJ1105" s="164"/>
      <c r="BK1105" s="165"/>
      <c r="BL1105" s="166">
        <f t="shared" si="1820"/>
        <v>13.26</v>
      </c>
      <c r="BM1105" s="151">
        <v>20000</v>
      </c>
      <c r="BN1105" s="56">
        <v>5.0000000000000001E-4</v>
      </c>
      <c r="BO1105" s="168">
        <f t="shared" si="1821"/>
        <v>10</v>
      </c>
      <c r="BP1105" s="168">
        <f t="shared" si="1825"/>
        <v>1</v>
      </c>
      <c r="BQ1105" s="164">
        <v>10</v>
      </c>
      <c r="BR1105" s="147"/>
      <c r="BS1105" s="260">
        <f t="shared" si="1822"/>
        <v>-1</v>
      </c>
      <c r="BT1105" s="151">
        <v>20000</v>
      </c>
      <c r="BU1105" s="56">
        <v>5.2999999999999998E-4</v>
      </c>
      <c r="BV1105" s="166">
        <f t="shared" si="1800"/>
        <v>10.6</v>
      </c>
      <c r="BW1105" s="168">
        <v>1.06</v>
      </c>
      <c r="BX1105" s="164">
        <v>9.5399999999999991</v>
      </c>
      <c r="BY1105" s="147"/>
      <c r="BZ1105" s="166">
        <f t="shared" si="1801"/>
        <v>0</v>
      </c>
      <c r="CA1105" s="151">
        <v>20000</v>
      </c>
      <c r="CB1105" s="56">
        <v>5.6700000000000001E-4</v>
      </c>
      <c r="CC1105" s="168">
        <f t="shared" si="1823"/>
        <v>11.34</v>
      </c>
      <c r="CD1105" s="168">
        <v>1.1339999999999999</v>
      </c>
      <c r="CE1105" s="164">
        <v>10.206</v>
      </c>
      <c r="CF1105" s="165"/>
      <c r="CG1105" s="168">
        <f t="shared" si="1824"/>
        <v>0</v>
      </c>
      <c r="CH1105" s="587">
        <v>17000</v>
      </c>
      <c r="CI1105" s="56">
        <v>1.8634999999999999E-3</v>
      </c>
      <c r="CJ1105" s="585">
        <f t="shared" si="1743"/>
        <v>31.679499999999997</v>
      </c>
      <c r="CK1105" s="585"/>
      <c r="CL1105" s="164"/>
      <c r="CM1105" s="167"/>
      <c r="CN1105" s="585">
        <f t="shared" si="1744"/>
        <v>31.679499999999997</v>
      </c>
      <c r="CO1105" s="219"/>
      <c r="CP1105" s="220">
        <f t="shared" si="1775"/>
        <v>77.882889999999989</v>
      </c>
      <c r="CQ1105" s="458"/>
      <c r="CR1105" s="56"/>
    </row>
    <row r="1106" spans="1:97" s="3" customFormat="1" ht="15" customHeight="1">
      <c r="A1106" s="364" t="s">
        <v>2607</v>
      </c>
      <c r="B1106" s="61" t="s">
        <v>2608</v>
      </c>
      <c r="C1106" s="51" t="s">
        <v>2598</v>
      </c>
      <c r="D1106" s="264" t="s">
        <v>2461</v>
      </c>
      <c r="E1106" s="52">
        <v>183</v>
      </c>
      <c r="F1106" s="234">
        <v>2</v>
      </c>
      <c r="G1106" s="49" t="s">
        <v>45</v>
      </c>
      <c r="H1106" s="362" t="s">
        <v>2609</v>
      </c>
      <c r="I1106" s="55"/>
      <c r="J1106" s="743">
        <v>3.2008799999999997E-2</v>
      </c>
      <c r="K1106" s="72">
        <f t="shared" si="1804"/>
        <v>0</v>
      </c>
      <c r="L1106" s="168">
        <f t="shared" si="1805"/>
        <v>0</v>
      </c>
      <c r="M1106" s="80"/>
      <c r="N1106" s="77"/>
      <c r="O1106" s="168">
        <f t="shared" si="1806"/>
        <v>0</v>
      </c>
      <c r="P1106" s="55"/>
      <c r="Q1106" s="56">
        <v>3.7600000000000001E-2</v>
      </c>
      <c r="R1106" s="168">
        <f t="shared" si="1807"/>
        <v>0</v>
      </c>
      <c r="S1106" s="168">
        <f t="shared" si="1808"/>
        <v>0</v>
      </c>
      <c r="T1106" s="80"/>
      <c r="U1106" s="77"/>
      <c r="V1106" s="574">
        <f t="shared" si="1809"/>
        <v>0</v>
      </c>
      <c r="W1106" s="55"/>
      <c r="X1106" s="78">
        <v>4.3999999999999997E-2</v>
      </c>
      <c r="Y1106" s="577">
        <f t="shared" si="1810"/>
        <v>0</v>
      </c>
      <c r="Z1106" s="251">
        <f t="shared" si="1811"/>
        <v>0</v>
      </c>
      <c r="AA1106" s="80"/>
      <c r="AB1106" s="103"/>
      <c r="AC1106" s="251">
        <f t="shared" si="1812"/>
        <v>0</v>
      </c>
      <c r="AD1106" s="151">
        <v>287000</v>
      </c>
      <c r="AE1106" s="747">
        <v>2E-3</v>
      </c>
      <c r="AF1106" s="102">
        <f t="shared" si="1813"/>
        <v>574</v>
      </c>
      <c r="AG1106" s="102">
        <f t="shared" si="1814"/>
        <v>430.5</v>
      </c>
      <c r="AH1106" s="122"/>
      <c r="AI1106" s="103"/>
      <c r="AJ1106" s="257">
        <v>129.15</v>
      </c>
      <c r="AK1106" s="151">
        <v>287000</v>
      </c>
      <c r="AL1106" s="56">
        <v>2.0999999999999999E-3</v>
      </c>
      <c r="AM1106" s="251">
        <f t="shared" si="1815"/>
        <v>602.69999999999993</v>
      </c>
      <c r="AN1106" s="102">
        <v>467.09</v>
      </c>
      <c r="AO1106" s="253"/>
      <c r="AP1106" s="100"/>
      <c r="AQ1106" s="257">
        <f t="shared" si="1816"/>
        <v>135.60999999999996</v>
      </c>
      <c r="AR1106" s="151">
        <v>287000</v>
      </c>
      <c r="AS1106" s="56">
        <v>2.2100000000000002E-3</v>
      </c>
      <c r="AT1106" s="72">
        <f t="shared" si="1790"/>
        <v>634.2700000000001</v>
      </c>
      <c r="AU1106" s="168">
        <v>505.83</v>
      </c>
      <c r="AV1106" s="122"/>
      <c r="AW1106" s="77"/>
      <c r="AX1106" s="257">
        <f t="shared" si="1817"/>
        <v>128.44000000000011</v>
      </c>
      <c r="AY1106" s="151">
        <v>287000</v>
      </c>
      <c r="AZ1106" s="748">
        <v>2.3210000000000001E-3</v>
      </c>
      <c r="BA1106" s="141">
        <f t="shared" si="1792"/>
        <v>666.12700000000007</v>
      </c>
      <c r="BB1106" s="141">
        <f t="shared" si="1818"/>
        <v>486.27271000000002</v>
      </c>
      <c r="BC1106" s="142"/>
      <c r="BD1106" s="149"/>
      <c r="BE1106" s="206">
        <f t="shared" si="1794"/>
        <v>179.85429000000005</v>
      </c>
      <c r="BF1106" s="151">
        <v>287000</v>
      </c>
      <c r="BG1106" s="56">
        <v>7.7999999999999999E-4</v>
      </c>
      <c r="BH1106" s="75">
        <f t="shared" si="1819"/>
        <v>223.85999999999999</v>
      </c>
      <c r="BI1106" s="56"/>
      <c r="BJ1106" s="164">
        <v>667.77</v>
      </c>
      <c r="BK1106" s="165"/>
      <c r="BL1106" s="260">
        <f t="shared" si="1820"/>
        <v>-443.90999999999997</v>
      </c>
      <c r="BM1106" s="151">
        <v>601000</v>
      </c>
      <c r="BN1106" s="56">
        <v>5.0000000000000001E-4</v>
      </c>
      <c r="BO1106" s="168">
        <f t="shared" si="1821"/>
        <v>300.5</v>
      </c>
      <c r="BP1106" s="168">
        <f t="shared" si="1825"/>
        <v>30.05</v>
      </c>
      <c r="BQ1106" s="164">
        <v>300.5</v>
      </c>
      <c r="BR1106" s="147"/>
      <c r="BS1106" s="260">
        <f t="shared" si="1822"/>
        <v>-30.050000000000011</v>
      </c>
      <c r="BT1106" s="151">
        <v>601000</v>
      </c>
      <c r="BU1106" s="56">
        <v>5.2999999999999998E-4</v>
      </c>
      <c r="BV1106" s="166">
        <f t="shared" si="1800"/>
        <v>318.52999999999997</v>
      </c>
      <c r="BW1106" s="168">
        <v>31.853000000000002</v>
      </c>
      <c r="BX1106" s="164">
        <v>286.67700000000002</v>
      </c>
      <c r="BY1106" s="147"/>
      <c r="BZ1106" s="166">
        <f t="shared" si="1801"/>
        <v>0</v>
      </c>
      <c r="CA1106" s="151">
        <v>601000</v>
      </c>
      <c r="CB1106" s="56">
        <v>5.6700000000000001E-4</v>
      </c>
      <c r="CC1106" s="168">
        <f t="shared" si="1823"/>
        <v>340.767</v>
      </c>
      <c r="CD1106" s="168">
        <v>34.076700000000002</v>
      </c>
      <c r="CE1106" s="164">
        <v>306.69029999999998</v>
      </c>
      <c r="CF1106" s="165"/>
      <c r="CG1106" s="168">
        <f t="shared" si="1824"/>
        <v>0</v>
      </c>
      <c r="CH1106" s="587">
        <v>242000</v>
      </c>
      <c r="CI1106" s="56">
        <v>1.8634999999999999E-3</v>
      </c>
      <c r="CJ1106" s="585">
        <f t="shared" si="1743"/>
        <v>450.96699999999998</v>
      </c>
      <c r="CK1106" s="585"/>
      <c r="CL1106" s="164"/>
      <c r="CM1106" s="167"/>
      <c r="CN1106" s="585">
        <f t="shared" si="1744"/>
        <v>450.96699999999998</v>
      </c>
      <c r="CO1106" s="219"/>
      <c r="CP1106" s="220">
        <f t="shared" si="1775"/>
        <v>550.0612900000001</v>
      </c>
      <c r="CQ1106" s="458"/>
      <c r="CR1106" s="56"/>
    </row>
    <row r="1107" spans="1:97" s="3" customFormat="1" ht="15" customHeight="1">
      <c r="A1107" s="364" t="s">
        <v>2610</v>
      </c>
      <c r="B1107" s="61" t="s">
        <v>2611</v>
      </c>
      <c r="C1107" s="51" t="s">
        <v>2460</v>
      </c>
      <c r="D1107" s="264" t="s">
        <v>2461</v>
      </c>
      <c r="E1107" s="52">
        <v>398</v>
      </c>
      <c r="F1107" s="234"/>
      <c r="G1107" s="49" t="s">
        <v>2475</v>
      </c>
      <c r="H1107" s="362"/>
      <c r="I1107" s="55"/>
      <c r="J1107" s="743"/>
      <c r="K1107" s="72"/>
      <c r="L1107" s="168"/>
      <c r="M1107" s="80"/>
      <c r="N1107" s="77"/>
      <c r="O1107" s="168"/>
      <c r="P1107" s="55"/>
      <c r="Q1107" s="56"/>
      <c r="R1107" s="168"/>
      <c r="S1107" s="168"/>
      <c r="T1107" s="80"/>
      <c r="U1107" s="77"/>
      <c r="V1107" s="574"/>
      <c r="W1107" s="55"/>
      <c r="X1107" s="78"/>
      <c r="Y1107" s="577"/>
      <c r="Z1107" s="251"/>
      <c r="AA1107" s="80"/>
      <c r="AB1107" s="103"/>
      <c r="AC1107" s="251"/>
      <c r="AD1107" s="151"/>
      <c r="AE1107" s="747"/>
      <c r="AF1107" s="102"/>
      <c r="AG1107" s="102"/>
      <c r="AH1107" s="122"/>
      <c r="AI1107" s="103"/>
      <c r="AJ1107" s="257"/>
      <c r="AK1107" s="151"/>
      <c r="AL1107" s="56"/>
      <c r="AM1107" s="251"/>
      <c r="AN1107" s="102"/>
      <c r="AO1107" s="253"/>
      <c r="AP1107" s="100"/>
      <c r="AQ1107" s="257"/>
      <c r="AR1107" s="151"/>
      <c r="AS1107" s="56"/>
      <c r="AT1107" s="72"/>
      <c r="AU1107" s="168"/>
      <c r="AV1107" s="122"/>
      <c r="AW1107" s="77"/>
      <c r="AX1107" s="251"/>
      <c r="AY1107" s="151"/>
      <c r="AZ1107" s="748"/>
      <c r="BA1107" s="141"/>
      <c r="BB1107" s="141"/>
      <c r="BC1107" s="142"/>
      <c r="BD1107" s="149"/>
      <c r="BE1107" s="141"/>
      <c r="BF1107" s="151"/>
      <c r="BG1107" s="56"/>
      <c r="BH1107" s="75"/>
      <c r="BI1107" s="56"/>
      <c r="BJ1107" s="164"/>
      <c r="BK1107" s="165"/>
      <c r="BL1107" s="75"/>
      <c r="BM1107" s="151"/>
      <c r="BN1107" s="56"/>
      <c r="BO1107" s="168"/>
      <c r="BP1107" s="168"/>
      <c r="BQ1107" s="164"/>
      <c r="BR1107" s="147"/>
      <c r="BS1107" s="75"/>
      <c r="BT1107" s="151"/>
      <c r="BU1107" s="56"/>
      <c r="BV1107" s="166"/>
      <c r="BW1107" s="168"/>
      <c r="BX1107" s="164"/>
      <c r="BY1107" s="147"/>
      <c r="BZ1107" s="166"/>
      <c r="CA1107" s="151"/>
      <c r="CB1107" s="56"/>
      <c r="CC1107" s="168"/>
      <c r="CD1107" s="168"/>
      <c r="CE1107" s="164"/>
      <c r="CF1107" s="165"/>
      <c r="CG1107" s="168"/>
      <c r="CH1107" s="587"/>
      <c r="CI1107" s="168"/>
      <c r="CJ1107" s="585">
        <f t="shared" si="1743"/>
        <v>0</v>
      </c>
      <c r="CK1107" s="585"/>
      <c r="CL1107" s="164"/>
      <c r="CM1107" s="167"/>
      <c r="CN1107" s="585">
        <f t="shared" si="1744"/>
        <v>0</v>
      </c>
      <c r="CO1107" s="219"/>
      <c r="CP1107" s="220">
        <f t="shared" si="1775"/>
        <v>0</v>
      </c>
      <c r="CQ1107" s="458"/>
      <c r="CR1107" s="56"/>
      <c r="CS1107" s="227" t="s">
        <v>42</v>
      </c>
    </row>
    <row r="1108" spans="1:97" s="3" customFormat="1" ht="15" customHeight="1">
      <c r="A1108" s="364" t="s">
        <v>2612</v>
      </c>
      <c r="B1108" s="61" t="s">
        <v>2613</v>
      </c>
      <c r="C1108" s="51" t="s">
        <v>2589</v>
      </c>
      <c r="D1108" s="264" t="s">
        <v>2461</v>
      </c>
      <c r="E1108" s="52">
        <v>1</v>
      </c>
      <c r="F1108" s="234"/>
      <c r="G1108" s="49" t="s">
        <v>41</v>
      </c>
      <c r="H1108" s="362"/>
      <c r="I1108" s="55"/>
      <c r="J1108" s="743"/>
      <c r="K1108" s="72"/>
      <c r="L1108" s="168"/>
      <c r="M1108" s="80"/>
      <c r="N1108" s="77"/>
      <c r="O1108" s="168"/>
      <c r="P1108" s="55"/>
      <c r="Q1108" s="56"/>
      <c r="R1108" s="168"/>
      <c r="S1108" s="168"/>
      <c r="T1108" s="80"/>
      <c r="U1108" s="77"/>
      <c r="V1108" s="574"/>
      <c r="W1108" s="55"/>
      <c r="X1108" s="78"/>
      <c r="Y1108" s="577"/>
      <c r="Z1108" s="251"/>
      <c r="AA1108" s="80"/>
      <c r="AB1108" s="103"/>
      <c r="AC1108" s="251"/>
      <c r="AD1108" s="151"/>
      <c r="AE1108" s="747"/>
      <c r="AF1108" s="102"/>
      <c r="AG1108" s="102"/>
      <c r="AH1108" s="122"/>
      <c r="AI1108" s="103"/>
      <c r="AJ1108" s="257"/>
      <c r="AK1108" s="151"/>
      <c r="AL1108" s="56"/>
      <c r="AM1108" s="251"/>
      <c r="AN1108" s="102"/>
      <c r="AO1108" s="253"/>
      <c r="AP1108" s="100"/>
      <c r="AQ1108" s="257"/>
      <c r="AR1108" s="151"/>
      <c r="AS1108" s="56"/>
      <c r="AT1108" s="72"/>
      <c r="AU1108" s="168"/>
      <c r="AV1108" s="122"/>
      <c r="AW1108" s="77"/>
      <c r="AX1108" s="251"/>
      <c r="AY1108" s="151"/>
      <c r="AZ1108" s="748"/>
      <c r="BA1108" s="141"/>
      <c r="BB1108" s="141"/>
      <c r="BC1108" s="142"/>
      <c r="BD1108" s="149"/>
      <c r="BE1108" s="141"/>
      <c r="BF1108" s="151"/>
      <c r="BG1108" s="56"/>
      <c r="BH1108" s="75"/>
      <c r="BI1108" s="56"/>
      <c r="BJ1108" s="164"/>
      <c r="BK1108" s="165"/>
      <c r="BL1108" s="75"/>
      <c r="BM1108" s="151"/>
      <c r="BN1108" s="56"/>
      <c r="BO1108" s="168"/>
      <c r="BP1108" s="168"/>
      <c r="BQ1108" s="164"/>
      <c r="BR1108" s="147"/>
      <c r="BS1108" s="75"/>
      <c r="BT1108" s="151"/>
      <c r="BU1108" s="56"/>
      <c r="BV1108" s="166"/>
      <c r="BW1108" s="168"/>
      <c r="BX1108" s="164"/>
      <c r="BY1108" s="147"/>
      <c r="BZ1108" s="166"/>
      <c r="CA1108" s="151"/>
      <c r="CB1108" s="56"/>
      <c r="CC1108" s="168"/>
      <c r="CD1108" s="168"/>
      <c r="CE1108" s="164"/>
      <c r="CF1108" s="165"/>
      <c r="CG1108" s="168"/>
      <c r="CH1108" s="587">
        <v>14100000</v>
      </c>
      <c r="CI1108" s="168"/>
      <c r="CJ1108" s="585">
        <f t="shared" si="1743"/>
        <v>0</v>
      </c>
      <c r="CK1108" s="585"/>
      <c r="CL1108" s="164"/>
      <c r="CM1108" s="167"/>
      <c r="CN1108" s="585">
        <f t="shared" si="1744"/>
        <v>0</v>
      </c>
      <c r="CO1108" s="219"/>
      <c r="CP1108" s="220">
        <f t="shared" si="1775"/>
        <v>0</v>
      </c>
      <c r="CQ1108" s="458"/>
      <c r="CR1108" s="56"/>
      <c r="CS1108" s="227" t="s">
        <v>42</v>
      </c>
    </row>
    <row r="1109" spans="1:97" s="3" customFormat="1" ht="15" customHeight="1">
      <c r="A1109" s="364" t="s">
        <v>2614</v>
      </c>
      <c r="B1109" s="61" t="s">
        <v>2615</v>
      </c>
      <c r="C1109" s="51" t="s">
        <v>2460</v>
      </c>
      <c r="D1109" s="264" t="s">
        <v>2461</v>
      </c>
      <c r="E1109" s="52">
        <v>98</v>
      </c>
      <c r="F1109" s="234"/>
      <c r="G1109" s="49" t="s">
        <v>2504</v>
      </c>
      <c r="H1109" s="362"/>
      <c r="I1109" s="55"/>
      <c r="J1109" s="743"/>
      <c r="K1109" s="72"/>
      <c r="L1109" s="168"/>
      <c r="M1109" s="80"/>
      <c r="N1109" s="77"/>
      <c r="O1109" s="168"/>
      <c r="P1109" s="55"/>
      <c r="Q1109" s="56"/>
      <c r="R1109" s="168"/>
      <c r="S1109" s="168"/>
      <c r="T1109" s="80"/>
      <c r="U1109" s="77"/>
      <c r="V1109" s="574"/>
      <c r="W1109" s="55"/>
      <c r="X1109" s="78"/>
      <c r="Y1109" s="577"/>
      <c r="Z1109" s="251"/>
      <c r="AA1109" s="80"/>
      <c r="AB1109" s="103"/>
      <c r="AC1109" s="251"/>
      <c r="AD1109" s="151"/>
      <c r="AE1109" s="747"/>
      <c r="AF1109" s="102"/>
      <c r="AG1109" s="102"/>
      <c r="AH1109" s="122"/>
      <c r="AI1109" s="103"/>
      <c r="AJ1109" s="257"/>
      <c r="AK1109" s="151"/>
      <c r="AL1109" s="56"/>
      <c r="AM1109" s="251"/>
      <c r="AN1109" s="102"/>
      <c r="AO1109" s="253"/>
      <c r="AP1109" s="100"/>
      <c r="AQ1109" s="257"/>
      <c r="AR1109" s="151"/>
      <c r="AS1109" s="56"/>
      <c r="AT1109" s="72"/>
      <c r="AU1109" s="168"/>
      <c r="AV1109" s="122"/>
      <c r="AW1109" s="77"/>
      <c r="AX1109" s="251"/>
      <c r="AY1109" s="151"/>
      <c r="AZ1109" s="748"/>
      <c r="BA1109" s="141"/>
      <c r="BB1109" s="141"/>
      <c r="BC1109" s="142"/>
      <c r="BD1109" s="149"/>
      <c r="BE1109" s="141"/>
      <c r="BF1109" s="151"/>
      <c r="BG1109" s="56"/>
      <c r="BH1109" s="75"/>
      <c r="BI1109" s="56"/>
      <c r="BJ1109" s="164"/>
      <c r="BK1109" s="165"/>
      <c r="BL1109" s="75"/>
      <c r="BM1109" s="151"/>
      <c r="BN1109" s="56"/>
      <c r="BO1109" s="168"/>
      <c r="BP1109" s="168"/>
      <c r="BQ1109" s="164"/>
      <c r="BR1109" s="147"/>
      <c r="BS1109" s="75"/>
      <c r="BT1109" s="151"/>
      <c r="BU1109" s="56"/>
      <c r="BV1109" s="166"/>
      <c r="BW1109" s="168"/>
      <c r="BX1109" s="164"/>
      <c r="BY1109" s="147"/>
      <c r="BZ1109" s="166"/>
      <c r="CA1109" s="151"/>
      <c r="CB1109" s="56"/>
      <c r="CC1109" s="168"/>
      <c r="CD1109" s="168"/>
      <c r="CE1109" s="164"/>
      <c r="CF1109" s="165"/>
      <c r="CG1109" s="168"/>
      <c r="CH1109" s="587">
        <v>3130000</v>
      </c>
      <c r="CI1109" s="168"/>
      <c r="CJ1109" s="585">
        <f t="shared" si="1743"/>
        <v>0</v>
      </c>
      <c r="CK1109" s="585"/>
      <c r="CL1109" s="164"/>
      <c r="CM1109" s="167"/>
      <c r="CN1109" s="585">
        <f t="shared" si="1744"/>
        <v>0</v>
      </c>
      <c r="CO1109" s="219"/>
      <c r="CP1109" s="220">
        <f t="shared" si="1775"/>
        <v>0</v>
      </c>
      <c r="CQ1109" s="458"/>
      <c r="CR1109" s="56"/>
      <c r="CS1109" s="227" t="s">
        <v>42</v>
      </c>
    </row>
    <row r="1110" spans="1:97" s="3" customFormat="1" ht="15" customHeight="1">
      <c r="A1110" s="364" t="s">
        <v>2616</v>
      </c>
      <c r="B1110" s="61" t="s">
        <v>2617</v>
      </c>
      <c r="C1110" s="51" t="s">
        <v>2518</v>
      </c>
      <c r="D1110" s="264" t="s">
        <v>2461</v>
      </c>
      <c r="E1110" s="52"/>
      <c r="F1110" s="234"/>
      <c r="G1110" s="49" t="s">
        <v>340</v>
      </c>
      <c r="H1110" s="362"/>
      <c r="I1110" s="55"/>
      <c r="J1110" s="743"/>
      <c r="K1110" s="72"/>
      <c r="L1110" s="168"/>
      <c r="M1110" s="80"/>
      <c r="N1110" s="77"/>
      <c r="O1110" s="168"/>
      <c r="P1110" s="55"/>
      <c r="Q1110" s="56"/>
      <c r="R1110" s="168"/>
      <c r="S1110" s="168"/>
      <c r="T1110" s="80"/>
      <c r="U1110" s="77"/>
      <c r="V1110" s="574"/>
      <c r="W1110" s="55"/>
      <c r="X1110" s="78"/>
      <c r="Y1110" s="577"/>
      <c r="Z1110" s="251"/>
      <c r="AA1110" s="80"/>
      <c r="AB1110" s="103"/>
      <c r="AC1110" s="251"/>
      <c r="AD1110" s="151"/>
      <c r="AE1110" s="747"/>
      <c r="AF1110" s="102"/>
      <c r="AG1110" s="102"/>
      <c r="AH1110" s="122"/>
      <c r="AI1110" s="103"/>
      <c r="AJ1110" s="257"/>
      <c r="AK1110" s="151"/>
      <c r="AL1110" s="56"/>
      <c r="AM1110" s="251"/>
      <c r="AN1110" s="102"/>
      <c r="AO1110" s="253"/>
      <c r="AP1110" s="100"/>
      <c r="AQ1110" s="257"/>
      <c r="AR1110" s="151"/>
      <c r="AS1110" s="56"/>
      <c r="AT1110" s="72"/>
      <c r="AU1110" s="168"/>
      <c r="AV1110" s="122"/>
      <c r="AW1110" s="77"/>
      <c r="AX1110" s="251"/>
      <c r="AY1110" s="151"/>
      <c r="AZ1110" s="748"/>
      <c r="BA1110" s="141"/>
      <c r="BB1110" s="141"/>
      <c r="BC1110" s="142"/>
      <c r="BD1110" s="149"/>
      <c r="BE1110" s="141"/>
      <c r="BF1110" s="151"/>
      <c r="BG1110" s="56"/>
      <c r="BH1110" s="75"/>
      <c r="BI1110" s="56"/>
      <c r="BJ1110" s="164"/>
      <c r="BK1110" s="165"/>
      <c r="BL1110" s="75"/>
      <c r="BM1110" s="151"/>
      <c r="BN1110" s="56"/>
      <c r="BO1110" s="168"/>
      <c r="BP1110" s="168"/>
      <c r="BQ1110" s="164"/>
      <c r="BR1110" s="147"/>
      <c r="BS1110" s="75"/>
      <c r="BT1110" s="151"/>
      <c r="BU1110" s="56"/>
      <c r="BV1110" s="166"/>
      <c r="BW1110" s="168"/>
      <c r="BX1110" s="164"/>
      <c r="BY1110" s="147"/>
      <c r="BZ1110" s="166"/>
      <c r="CA1110" s="151"/>
      <c r="CB1110" s="56"/>
      <c r="CC1110" s="168"/>
      <c r="CD1110" s="168"/>
      <c r="CE1110" s="164"/>
      <c r="CF1110" s="165"/>
      <c r="CG1110" s="168"/>
      <c r="CH1110" s="587"/>
      <c r="CI1110" s="168"/>
      <c r="CJ1110" s="585">
        <f t="shared" si="1743"/>
        <v>0</v>
      </c>
      <c r="CK1110" s="585"/>
      <c r="CL1110" s="164"/>
      <c r="CM1110" s="167"/>
      <c r="CN1110" s="585">
        <f t="shared" si="1744"/>
        <v>0</v>
      </c>
      <c r="CO1110" s="219"/>
      <c r="CP1110" s="220">
        <f t="shared" si="1775"/>
        <v>0</v>
      </c>
      <c r="CQ1110" s="458"/>
      <c r="CR1110" s="56"/>
      <c r="CS1110" s="358" t="s">
        <v>42</v>
      </c>
    </row>
    <row r="1111" spans="1:97" s="3" customFormat="1" ht="15" customHeight="1">
      <c r="A1111" s="754" t="s">
        <v>2618</v>
      </c>
      <c r="B1111" s="61" t="s">
        <v>2619</v>
      </c>
      <c r="C1111" s="51" t="s">
        <v>2460</v>
      </c>
      <c r="D1111" s="264" t="s">
        <v>2461</v>
      </c>
      <c r="E1111" s="52">
        <v>779</v>
      </c>
      <c r="F1111" s="234"/>
      <c r="G1111" s="49" t="s">
        <v>2504</v>
      </c>
      <c r="H1111" s="362"/>
      <c r="I1111" s="55"/>
      <c r="J1111" s="743"/>
      <c r="K1111" s="72"/>
      <c r="L1111" s="168"/>
      <c r="M1111" s="80"/>
      <c r="N1111" s="77"/>
      <c r="O1111" s="168"/>
      <c r="P1111" s="55"/>
      <c r="Q1111" s="56"/>
      <c r="R1111" s="168"/>
      <c r="S1111" s="168"/>
      <c r="T1111" s="80"/>
      <c r="U1111" s="77"/>
      <c r="V1111" s="574"/>
      <c r="W1111" s="55"/>
      <c r="X1111" s="78"/>
      <c r="Y1111" s="577"/>
      <c r="Z1111" s="251"/>
      <c r="AA1111" s="80"/>
      <c r="AB1111" s="103"/>
      <c r="AC1111" s="251"/>
      <c r="AD1111" s="151"/>
      <c r="AE1111" s="747"/>
      <c r="AF1111" s="102"/>
      <c r="AG1111" s="102"/>
      <c r="AH1111" s="122"/>
      <c r="AI1111" s="103"/>
      <c r="AJ1111" s="257"/>
      <c r="AK1111" s="151"/>
      <c r="AL1111" s="56"/>
      <c r="AM1111" s="251"/>
      <c r="AN1111" s="102"/>
      <c r="AO1111" s="253"/>
      <c r="AP1111" s="100"/>
      <c r="AQ1111" s="257"/>
      <c r="AR1111" s="151"/>
      <c r="AS1111" s="56"/>
      <c r="AT1111" s="72"/>
      <c r="AU1111" s="168"/>
      <c r="AV1111" s="122"/>
      <c r="AW1111" s="77"/>
      <c r="AX1111" s="251"/>
      <c r="AY1111" s="151"/>
      <c r="AZ1111" s="748"/>
      <c r="BA1111" s="141"/>
      <c r="BB1111" s="141"/>
      <c r="BC1111" s="142"/>
      <c r="BD1111" s="149"/>
      <c r="BE1111" s="141"/>
      <c r="BF1111" s="151"/>
      <c r="BG1111" s="56"/>
      <c r="BH1111" s="75"/>
      <c r="BI1111" s="56"/>
      <c r="BJ1111" s="164"/>
      <c r="BK1111" s="165"/>
      <c r="BL1111" s="75"/>
      <c r="BM1111" s="151"/>
      <c r="BN1111" s="56"/>
      <c r="BO1111" s="168"/>
      <c r="BP1111" s="168"/>
      <c r="BQ1111" s="164"/>
      <c r="BR1111" s="147"/>
      <c r="BS1111" s="75"/>
      <c r="BT1111" s="151"/>
      <c r="BU1111" s="56"/>
      <c r="BV1111" s="166"/>
      <c r="BW1111" s="168"/>
      <c r="BX1111" s="164"/>
      <c r="BY1111" s="147"/>
      <c r="BZ1111" s="166"/>
      <c r="CA1111" s="151"/>
      <c r="CB1111" s="56"/>
      <c r="CC1111" s="168"/>
      <c r="CD1111" s="168"/>
      <c r="CE1111" s="164"/>
      <c r="CF1111" s="165"/>
      <c r="CG1111" s="168"/>
      <c r="CH1111" s="587">
        <v>29000</v>
      </c>
      <c r="CI1111" s="168"/>
      <c r="CJ1111" s="585">
        <f t="shared" si="1743"/>
        <v>0</v>
      </c>
      <c r="CK1111" s="585"/>
      <c r="CL1111" s="164"/>
      <c r="CM1111" s="167"/>
      <c r="CN1111" s="585">
        <f t="shared" si="1744"/>
        <v>0</v>
      </c>
      <c r="CO1111" s="219"/>
      <c r="CP1111" s="220">
        <f t="shared" si="1775"/>
        <v>0</v>
      </c>
      <c r="CQ1111" s="458"/>
      <c r="CR1111" s="56"/>
      <c r="CS1111" s="227" t="s">
        <v>42</v>
      </c>
    </row>
    <row r="1112" spans="1:97" s="3" customFormat="1" ht="15" customHeight="1">
      <c r="A1112" s="59" t="s">
        <v>2620</v>
      </c>
      <c r="B1112" s="6" t="s">
        <v>2621</v>
      </c>
      <c r="C1112" s="6" t="s">
        <v>2622</v>
      </c>
      <c r="D1112" s="274" t="s">
        <v>2623</v>
      </c>
      <c r="E1112" s="43">
        <v>107</v>
      </c>
      <c r="F1112" s="43"/>
      <c r="G1112" s="56" t="s">
        <v>45</v>
      </c>
      <c r="H1112" s="58" t="s">
        <v>2624</v>
      </c>
      <c r="I1112" s="55"/>
      <c r="J1112" s="756"/>
      <c r="K1112" s="458"/>
      <c r="L1112" s="56"/>
      <c r="M1112" s="73">
        <v>2239.35</v>
      </c>
      <c r="N1112" s="147"/>
      <c r="O1112" s="56"/>
      <c r="P1112" s="56"/>
      <c r="Q1112" s="56"/>
      <c r="R1112" s="56"/>
      <c r="S1112" s="56"/>
      <c r="T1112" s="73">
        <v>1657.84</v>
      </c>
      <c r="U1112" s="147"/>
      <c r="V1112" s="78"/>
      <c r="W1112" s="78"/>
      <c r="X1112" s="78"/>
      <c r="Y1112" s="757"/>
      <c r="Z1112" s="102"/>
      <c r="AA1112" s="73">
        <v>1752.39</v>
      </c>
      <c r="AB1112" s="149"/>
      <c r="AC1112" s="102"/>
      <c r="AD1112" s="104"/>
      <c r="AE1112" s="104"/>
      <c r="AF1112" s="102"/>
      <c r="AG1112" s="102"/>
      <c r="AH1112" s="117">
        <v>1860.94</v>
      </c>
      <c r="AI1112" s="149"/>
      <c r="AJ1112" s="102"/>
      <c r="AK1112" s="102"/>
      <c r="AL1112" s="102"/>
      <c r="AM1112" s="102"/>
      <c r="AN1112" s="102"/>
      <c r="AO1112" s="117">
        <v>1965.24</v>
      </c>
      <c r="AP1112" s="143"/>
      <c r="AQ1112" s="102"/>
      <c r="AR1112" s="102"/>
      <c r="AS1112" s="99"/>
      <c r="AT1112" s="6"/>
      <c r="AU1112" s="6"/>
      <c r="AV1112" s="122">
        <v>2108.96</v>
      </c>
      <c r="AW1112" s="147"/>
      <c r="AX1112" s="102"/>
      <c r="AY1112" s="146">
        <v>70000</v>
      </c>
      <c r="AZ1112" s="748">
        <v>3.9995000000000003E-2</v>
      </c>
      <c r="BA1112" s="141">
        <f>AY1112*AZ1112</f>
        <v>2799.65</v>
      </c>
      <c r="BB1112" s="141"/>
      <c r="BC1112" s="142">
        <v>2799.65</v>
      </c>
      <c r="BD1112" s="149"/>
      <c r="BE1112" s="141">
        <f>BA1112-BB1112-BC1112</f>
        <v>0</v>
      </c>
      <c r="BF1112" s="146">
        <v>70000</v>
      </c>
      <c r="BG1112" s="764">
        <v>4.2875000000000003E-2</v>
      </c>
      <c r="BH1112" s="168">
        <f>BF1112*BG1112</f>
        <v>3001.2500000000005</v>
      </c>
      <c r="BI1112" s="56"/>
      <c r="BJ1112" s="164">
        <v>3001.25</v>
      </c>
      <c r="BK1112" s="165"/>
      <c r="BL1112" s="166">
        <f t="shared" ref="BL1112:BL1122" si="1826">BH1112-BI1112-BJ1112</f>
        <v>0</v>
      </c>
      <c r="BM1112" s="146">
        <v>70000</v>
      </c>
      <c r="BN1112" s="56">
        <v>4.802E-2</v>
      </c>
      <c r="BO1112" s="302">
        <f>BM1112*BN1112</f>
        <v>3361.4</v>
      </c>
      <c r="BP1112" s="56"/>
      <c r="BQ1112" s="164">
        <v>3361.4</v>
      </c>
      <c r="BR1112" s="147"/>
      <c r="BS1112" s="166">
        <f t="shared" ref="BS1112:BS1124" si="1827">BO1112-BP1112-BQ1112</f>
        <v>0</v>
      </c>
      <c r="BT1112" s="146">
        <v>70000</v>
      </c>
      <c r="BU1112" s="764">
        <v>5.1861060808999999E-2</v>
      </c>
      <c r="BV1112" s="166">
        <f>BT1112*BU1112</f>
        <v>3630.2742566299999</v>
      </c>
      <c r="BW1112" s="56"/>
      <c r="BX1112" s="164">
        <v>3630.2742566299999</v>
      </c>
      <c r="BY1112" s="147"/>
      <c r="BZ1112" s="166">
        <f>BV1112-BW1112-BX1112</f>
        <v>0</v>
      </c>
      <c r="CA1112" s="438">
        <v>7500</v>
      </c>
      <c r="CB1112" s="56">
        <v>3.3415E-2</v>
      </c>
      <c r="CC1112" s="168">
        <f>CA1112*CB1112</f>
        <v>250.61250000000001</v>
      </c>
      <c r="CD1112" s="168">
        <f>CC1112*55%</f>
        <v>137.83687500000002</v>
      </c>
      <c r="CE1112" s="164">
        <v>112.77562500000001</v>
      </c>
      <c r="CF1112" s="165"/>
      <c r="CG1112" s="168">
        <f>CC1112-CD1112-CE1112</f>
        <v>0</v>
      </c>
      <c r="CH1112" s="168"/>
      <c r="CI1112" s="168"/>
      <c r="CJ1112" s="168"/>
      <c r="CK1112" s="168"/>
      <c r="CL1112" s="164"/>
      <c r="CM1112" s="167"/>
      <c r="CN1112" s="168"/>
      <c r="CO1112" s="219"/>
      <c r="CP1112" s="220">
        <f t="shared" ref="CP1112:CP1124" si="1828">O1112+V1112+AC1112+AJ1112+AQ1112+AX1112+BE1112+BL1112+BS1112+BZ1112+CG1112</f>
        <v>0</v>
      </c>
      <c r="CQ1112" s="458"/>
      <c r="CR1112" s="56" t="s">
        <v>2625</v>
      </c>
    </row>
    <row r="1113" spans="1:97" s="3" customFormat="1" ht="15" customHeight="1">
      <c r="A1113" s="59" t="s">
        <v>2626</v>
      </c>
      <c r="B1113" s="6" t="s">
        <v>2621</v>
      </c>
      <c r="C1113" s="6" t="s">
        <v>2622</v>
      </c>
      <c r="D1113" s="274" t="s">
        <v>2623</v>
      </c>
      <c r="E1113" s="43">
        <v>124</v>
      </c>
      <c r="F1113" s="56"/>
      <c r="G1113" s="56" t="s">
        <v>45</v>
      </c>
      <c r="H1113" s="58" t="s">
        <v>2627</v>
      </c>
      <c r="I1113" s="55"/>
      <c r="J1113" s="756"/>
      <c r="K1113" s="458"/>
      <c r="L1113" s="56"/>
      <c r="M1113" s="73"/>
      <c r="N1113" s="147"/>
      <c r="O1113" s="56"/>
      <c r="P1113" s="56"/>
      <c r="Q1113" s="56"/>
      <c r="R1113" s="56"/>
      <c r="S1113" s="56"/>
      <c r="T1113" s="73"/>
      <c r="U1113" s="147"/>
      <c r="V1113" s="78"/>
      <c r="W1113" s="78"/>
      <c r="X1113" s="78"/>
      <c r="Y1113" s="757"/>
      <c r="Z1113" s="102"/>
      <c r="AA1113" s="73"/>
      <c r="AB1113" s="149"/>
      <c r="AC1113" s="102"/>
      <c r="AD1113" s="104"/>
      <c r="AE1113" s="104"/>
      <c r="AF1113" s="102"/>
      <c r="AG1113" s="102"/>
      <c r="AH1113" s="117"/>
      <c r="AI1113" s="149"/>
      <c r="AJ1113" s="102"/>
      <c r="AK1113" s="102"/>
      <c r="AL1113" s="102"/>
      <c r="AM1113" s="102"/>
      <c r="AN1113" s="102"/>
      <c r="AO1113" s="117"/>
      <c r="AP1113" s="143"/>
      <c r="AQ1113" s="102"/>
      <c r="AR1113" s="102">
        <v>5000</v>
      </c>
      <c r="AS1113" s="638">
        <v>3.1660000000000001E-2</v>
      </c>
      <c r="AT1113" s="6">
        <f>AR1113*AS1113</f>
        <v>158.30000000000001</v>
      </c>
      <c r="AU1113" s="6">
        <f>AT1113*20%</f>
        <v>31.660000000000004</v>
      </c>
      <c r="AV1113" s="122"/>
      <c r="AW1113" s="147"/>
      <c r="AX1113" s="102">
        <f>AT1113-AU1113-AV1113</f>
        <v>126.64000000000001</v>
      </c>
      <c r="AY1113" s="151">
        <v>5000</v>
      </c>
      <c r="AZ1113" s="748">
        <v>3.9995000000000003E-2</v>
      </c>
      <c r="BA1113" s="141">
        <f t="shared" ref="BA1113:BA1158" si="1829">AY1113*AZ1113</f>
        <v>199.97500000000002</v>
      </c>
      <c r="BB1113" s="141"/>
      <c r="BC1113" s="142"/>
      <c r="BD1113" s="149"/>
      <c r="BE1113" s="141">
        <f t="shared" ref="BE1113:BE1158" si="1830">BA1113-BB1113-BC1113</f>
        <v>199.97500000000002</v>
      </c>
      <c r="BF1113" s="151">
        <v>5000</v>
      </c>
      <c r="BG1113" s="764">
        <v>4.2875000000000003E-2</v>
      </c>
      <c r="BH1113" s="168">
        <f t="shared" ref="BH1113:BH1158" si="1831">BF1113*BG1113</f>
        <v>214.37500000000003</v>
      </c>
      <c r="BI1113" s="56"/>
      <c r="BJ1113" s="164"/>
      <c r="BK1113" s="165"/>
      <c r="BL1113" s="166">
        <f t="shared" si="1826"/>
        <v>214.37500000000003</v>
      </c>
      <c r="BM1113" s="151">
        <v>5000</v>
      </c>
      <c r="BN1113" s="56">
        <v>4.802E-2</v>
      </c>
      <c r="BO1113" s="302">
        <f t="shared" ref="BO1113:BO1158" si="1832">BM1113*BN1113</f>
        <v>240.1</v>
      </c>
      <c r="BP1113" s="56"/>
      <c r="BQ1113" s="164">
        <v>240.1</v>
      </c>
      <c r="BR1113" s="147"/>
      <c r="BS1113" s="166">
        <f t="shared" si="1827"/>
        <v>0</v>
      </c>
      <c r="BT1113" s="146">
        <v>5000</v>
      </c>
      <c r="BU1113" s="764">
        <v>5.1861060808999999E-2</v>
      </c>
      <c r="BV1113" s="166">
        <f t="shared" ref="BV1113:BV1158" si="1833">BT1113*BU1113</f>
        <v>259.30530404500001</v>
      </c>
      <c r="BW1113" s="56"/>
      <c r="BX1113" s="164">
        <v>259.30530404500001</v>
      </c>
      <c r="BY1113" s="147"/>
      <c r="BZ1113" s="166">
        <f t="shared" ref="BZ1113:BZ1158" si="1834">BV1113-BW1113-BX1113</f>
        <v>0</v>
      </c>
      <c r="CA1113" s="438">
        <v>3000</v>
      </c>
      <c r="CB1113" s="56">
        <v>3.3415E-2</v>
      </c>
      <c r="CC1113" s="168">
        <f t="shared" ref="CC1113:CC1122" si="1835">CA1113*CB1113</f>
        <v>100.245</v>
      </c>
      <c r="CD1113" s="168">
        <f t="shared" ref="CD1113:CD1156" si="1836">CC1113*55%</f>
        <v>55.134750000000004</v>
      </c>
      <c r="CE1113" s="164">
        <v>586.26025000000004</v>
      </c>
      <c r="CF1113" s="165"/>
      <c r="CG1113" s="483">
        <f t="shared" ref="CG1113:CG1158" si="1837">CC1113-CD1113-CE1113</f>
        <v>-541.15000000000009</v>
      </c>
      <c r="CH1113" s="483"/>
      <c r="CI1113" s="483"/>
      <c r="CJ1113" s="483"/>
      <c r="CK1113" s="483"/>
      <c r="CL1113" s="223"/>
      <c r="CM1113" s="224"/>
      <c r="CN1113" s="483"/>
      <c r="CO1113" s="219"/>
      <c r="CP1113" s="220">
        <f t="shared" si="1828"/>
        <v>-0.16000000000008185</v>
      </c>
      <c r="CQ1113" s="585">
        <v>0</v>
      </c>
      <c r="CR1113" s="56" t="s">
        <v>2625</v>
      </c>
    </row>
    <row r="1114" spans="1:97" s="3" customFormat="1" ht="15" customHeight="1">
      <c r="A1114" s="59" t="s">
        <v>2628</v>
      </c>
      <c r="B1114" s="6" t="s">
        <v>2629</v>
      </c>
      <c r="C1114" s="6" t="s">
        <v>2622</v>
      </c>
      <c r="D1114" s="274" t="s">
        <v>2623</v>
      </c>
      <c r="E1114" s="43">
        <v>125</v>
      </c>
      <c r="F1114" s="43"/>
      <c r="G1114" s="56" t="s">
        <v>45</v>
      </c>
      <c r="H1114" s="58" t="s">
        <v>2630</v>
      </c>
      <c r="I1114" s="55"/>
      <c r="J1114" s="756"/>
      <c r="K1114" s="458"/>
      <c r="L1114" s="56"/>
      <c r="M1114" s="73">
        <v>24.29</v>
      </c>
      <c r="N1114" s="147"/>
      <c r="O1114" s="56"/>
      <c r="P1114" s="56"/>
      <c r="Q1114" s="56"/>
      <c r="R1114" s="56"/>
      <c r="S1114" s="56"/>
      <c r="T1114" s="73">
        <v>31.28</v>
      </c>
      <c r="U1114" s="147"/>
      <c r="V1114" s="78"/>
      <c r="W1114" s="78"/>
      <c r="X1114" s="78"/>
      <c r="Y1114" s="757"/>
      <c r="Z1114" s="102"/>
      <c r="AA1114" s="73">
        <v>33.06</v>
      </c>
      <c r="AB1114" s="149"/>
      <c r="AC1114" s="102"/>
      <c r="AD1114" s="104"/>
      <c r="AE1114" s="104"/>
      <c r="AF1114" s="102"/>
      <c r="AG1114" s="102"/>
      <c r="AH1114" s="117">
        <v>35.11</v>
      </c>
      <c r="AI1114" s="149"/>
      <c r="AJ1114" s="102"/>
      <c r="AK1114" s="102"/>
      <c r="AL1114" s="102"/>
      <c r="AM1114" s="102"/>
      <c r="AN1114" s="102"/>
      <c r="AO1114" s="117">
        <v>37.08</v>
      </c>
      <c r="AP1114" s="143"/>
      <c r="AQ1114" s="102"/>
      <c r="AR1114" s="102"/>
      <c r="AS1114" s="99"/>
      <c r="AT1114" s="6"/>
      <c r="AU1114" s="6"/>
      <c r="AV1114" s="122">
        <v>2108.96</v>
      </c>
      <c r="AW1114" s="147"/>
      <c r="AX1114" s="102"/>
      <c r="AY1114" s="146">
        <v>70000</v>
      </c>
      <c r="AZ1114" s="748">
        <v>3.9995000000000003E-2</v>
      </c>
      <c r="BA1114" s="141">
        <f t="shared" si="1829"/>
        <v>2799.65</v>
      </c>
      <c r="BB1114" s="141"/>
      <c r="BC1114" s="142">
        <v>2799.65</v>
      </c>
      <c r="BD1114" s="149"/>
      <c r="BE1114" s="141">
        <f t="shared" si="1830"/>
        <v>0</v>
      </c>
      <c r="BF1114" s="146">
        <v>70000</v>
      </c>
      <c r="BG1114" s="764">
        <v>4.2875000000000003E-2</v>
      </c>
      <c r="BH1114" s="168">
        <f t="shared" si="1831"/>
        <v>3001.2500000000005</v>
      </c>
      <c r="BI1114" s="56"/>
      <c r="BJ1114" s="164">
        <v>3001.25</v>
      </c>
      <c r="BK1114" s="165"/>
      <c r="BL1114" s="166">
        <f t="shared" si="1826"/>
        <v>0</v>
      </c>
      <c r="BM1114" s="146">
        <v>70000</v>
      </c>
      <c r="BN1114" s="56">
        <v>4.802E-2</v>
      </c>
      <c r="BO1114" s="302">
        <f t="shared" si="1832"/>
        <v>3361.4</v>
      </c>
      <c r="BP1114" s="56"/>
      <c r="BQ1114" s="164">
        <v>3361.4</v>
      </c>
      <c r="BR1114" s="147"/>
      <c r="BS1114" s="166">
        <f t="shared" si="1827"/>
        <v>0</v>
      </c>
      <c r="BT1114" s="146">
        <v>70000</v>
      </c>
      <c r="BU1114" s="764">
        <v>5.1861060808999999E-2</v>
      </c>
      <c r="BV1114" s="166">
        <f t="shared" si="1833"/>
        <v>3630.2742566299999</v>
      </c>
      <c r="BW1114" s="56"/>
      <c r="BX1114" s="164">
        <v>3630.2742566299999</v>
      </c>
      <c r="BY1114" s="147"/>
      <c r="BZ1114" s="166">
        <f t="shared" si="1834"/>
        <v>0</v>
      </c>
      <c r="CA1114" s="438">
        <v>3000</v>
      </c>
      <c r="CB1114" s="56">
        <v>3.3415E-2</v>
      </c>
      <c r="CC1114" s="168">
        <f t="shared" si="1835"/>
        <v>100.245</v>
      </c>
      <c r="CD1114" s="168">
        <f t="shared" si="1836"/>
        <v>55.134750000000004</v>
      </c>
      <c r="CE1114" s="164">
        <v>45.110250000000001</v>
      </c>
      <c r="CF1114" s="165"/>
      <c r="CG1114" s="72">
        <f t="shared" si="1837"/>
        <v>0</v>
      </c>
      <c r="CH1114" s="72"/>
      <c r="CI1114" s="72"/>
      <c r="CJ1114" s="72"/>
      <c r="CK1114" s="72"/>
      <c r="CL1114" s="164"/>
      <c r="CM1114" s="167"/>
      <c r="CN1114" s="72"/>
      <c r="CO1114" s="219"/>
      <c r="CP1114" s="220">
        <f t="shared" si="1828"/>
        <v>0</v>
      </c>
      <c r="CQ1114" s="458"/>
      <c r="CR1114" s="56" t="s">
        <v>2625</v>
      </c>
    </row>
    <row r="1115" spans="1:97" s="3" customFormat="1" ht="15" customHeight="1">
      <c r="A1115" s="59" t="s">
        <v>2631</v>
      </c>
      <c r="B1115" s="42" t="s">
        <v>2632</v>
      </c>
      <c r="C1115" s="6" t="s">
        <v>2622</v>
      </c>
      <c r="D1115" s="274" t="s">
        <v>2623</v>
      </c>
      <c r="E1115" s="43">
        <v>136</v>
      </c>
      <c r="F1115" s="43"/>
      <c r="G1115" s="56" t="s">
        <v>45</v>
      </c>
      <c r="H1115" s="58" t="s">
        <v>2633</v>
      </c>
      <c r="I1115" s="55"/>
      <c r="J1115" s="756"/>
      <c r="K1115" s="458"/>
      <c r="L1115" s="56"/>
      <c r="M1115" s="73">
        <v>24.29</v>
      </c>
      <c r="N1115" s="147"/>
      <c r="O1115" s="56"/>
      <c r="P1115" s="56"/>
      <c r="Q1115" s="56"/>
      <c r="R1115" s="56"/>
      <c r="S1115" s="56"/>
      <c r="T1115" s="73">
        <v>31.28</v>
      </c>
      <c r="U1115" s="147"/>
      <c r="V1115" s="78"/>
      <c r="W1115" s="78"/>
      <c r="X1115" s="78"/>
      <c r="Y1115" s="247"/>
      <c r="Z1115" s="102"/>
      <c r="AA1115" s="73">
        <v>33.06</v>
      </c>
      <c r="AB1115" s="149"/>
      <c r="AC1115" s="102"/>
      <c r="AD1115" s="104"/>
      <c r="AE1115" s="104"/>
      <c r="AF1115" s="102"/>
      <c r="AG1115" s="102"/>
      <c r="AH1115" s="117">
        <v>35.11</v>
      </c>
      <c r="AI1115" s="149"/>
      <c r="AJ1115" s="102"/>
      <c r="AK1115" s="102"/>
      <c r="AL1115" s="102"/>
      <c r="AM1115" s="102"/>
      <c r="AN1115" s="102"/>
      <c r="AO1115" s="117">
        <v>37.08</v>
      </c>
      <c r="AP1115" s="143"/>
      <c r="AQ1115" s="102"/>
      <c r="AR1115" s="102"/>
      <c r="AS1115" s="99"/>
      <c r="AT1115" s="6"/>
      <c r="AU1115" s="6"/>
      <c r="AV1115" s="122">
        <v>150.63999999999999</v>
      </c>
      <c r="AW1115" s="147"/>
      <c r="AX1115" s="102"/>
      <c r="AY1115" s="146">
        <v>5000</v>
      </c>
      <c r="AZ1115" s="748">
        <v>3.9995000000000003E-2</v>
      </c>
      <c r="BA1115" s="141">
        <f t="shared" si="1829"/>
        <v>199.97500000000002</v>
      </c>
      <c r="BB1115" s="141"/>
      <c r="BC1115" s="142">
        <v>199.98</v>
      </c>
      <c r="BD1115" s="149"/>
      <c r="BE1115" s="141">
        <f t="shared" si="1830"/>
        <v>-4.9999999999670308E-3</v>
      </c>
      <c r="BF1115" s="146">
        <v>5000</v>
      </c>
      <c r="BG1115" s="764">
        <v>4.2875000000000003E-2</v>
      </c>
      <c r="BH1115" s="168">
        <f t="shared" si="1831"/>
        <v>214.37500000000003</v>
      </c>
      <c r="BI1115" s="56"/>
      <c r="BJ1115" s="164">
        <v>214.375</v>
      </c>
      <c r="BK1115" s="165"/>
      <c r="BL1115" s="166">
        <f t="shared" si="1826"/>
        <v>0</v>
      </c>
      <c r="BM1115" s="146">
        <v>5000</v>
      </c>
      <c r="BN1115" s="56">
        <v>4.802E-2</v>
      </c>
      <c r="BO1115" s="302">
        <f t="shared" si="1832"/>
        <v>240.1</v>
      </c>
      <c r="BP1115" s="56"/>
      <c r="BQ1115" s="164">
        <v>240.1</v>
      </c>
      <c r="BR1115" s="147"/>
      <c r="BS1115" s="166">
        <f t="shared" si="1827"/>
        <v>0</v>
      </c>
      <c r="BT1115" s="146">
        <v>5000</v>
      </c>
      <c r="BU1115" s="764">
        <v>5.1861060808999999E-2</v>
      </c>
      <c r="BV1115" s="166">
        <f t="shared" si="1833"/>
        <v>259.30530404500001</v>
      </c>
      <c r="BW1115" s="56"/>
      <c r="BX1115" s="164">
        <v>259.30530404500001</v>
      </c>
      <c r="BY1115" s="147"/>
      <c r="BZ1115" s="166">
        <f t="shared" si="1834"/>
        <v>0</v>
      </c>
      <c r="CA1115" s="438">
        <v>3000</v>
      </c>
      <c r="CB1115" s="56">
        <v>3.3415E-2</v>
      </c>
      <c r="CC1115" s="168">
        <f t="shared" si="1835"/>
        <v>100.245</v>
      </c>
      <c r="CD1115" s="168">
        <f t="shared" si="1836"/>
        <v>55.134750000000004</v>
      </c>
      <c r="CE1115" s="164">
        <v>45.110250000000001</v>
      </c>
      <c r="CF1115" s="165"/>
      <c r="CG1115" s="72">
        <f t="shared" si="1837"/>
        <v>0</v>
      </c>
      <c r="CH1115" s="72"/>
      <c r="CI1115" s="72"/>
      <c r="CJ1115" s="72"/>
      <c r="CK1115" s="72"/>
      <c r="CL1115" s="164"/>
      <c r="CM1115" s="167"/>
      <c r="CN1115" s="72"/>
      <c r="CO1115" s="219"/>
      <c r="CP1115" s="220">
        <f t="shared" si="1828"/>
        <v>-4.9999999999670308E-3</v>
      </c>
      <c r="CQ1115" s="458"/>
      <c r="CR1115" s="56" t="s">
        <v>2625</v>
      </c>
    </row>
    <row r="1116" spans="1:97" s="2" customFormat="1" ht="15" customHeight="1">
      <c r="A1116" s="59" t="s">
        <v>2634</v>
      </c>
      <c r="B1116" s="42" t="s">
        <v>2632</v>
      </c>
      <c r="C1116" s="6" t="s">
        <v>2622</v>
      </c>
      <c r="D1116" s="274" t="s">
        <v>2623</v>
      </c>
      <c r="E1116" s="43">
        <v>137</v>
      </c>
      <c r="F1116" s="43"/>
      <c r="G1116" s="56" t="s">
        <v>45</v>
      </c>
      <c r="H1116" s="58" t="s">
        <v>2635</v>
      </c>
      <c r="I1116" s="55"/>
      <c r="J1116" s="756"/>
      <c r="K1116" s="458"/>
      <c r="L1116" s="6"/>
      <c r="M1116" s="73">
        <v>24.29</v>
      </c>
      <c r="N1116" s="147"/>
      <c r="O1116" s="6"/>
      <c r="P1116" s="6"/>
      <c r="Q1116" s="6"/>
      <c r="R1116" s="6"/>
      <c r="S1116" s="6"/>
      <c r="T1116" s="73">
        <v>31.28</v>
      </c>
      <c r="U1116" s="147"/>
      <c r="V1116" s="42"/>
      <c r="W1116" s="42"/>
      <c r="X1116" s="42"/>
      <c r="Y1116" s="758"/>
      <c r="Z1116" s="102"/>
      <c r="AA1116" s="73">
        <v>33.06</v>
      </c>
      <c r="AB1116" s="149"/>
      <c r="AC1116" s="102"/>
      <c r="AD1116" s="104"/>
      <c r="AE1116" s="104"/>
      <c r="AF1116" s="102"/>
      <c r="AG1116" s="102"/>
      <c r="AH1116" s="117">
        <v>35.11</v>
      </c>
      <c r="AI1116" s="149"/>
      <c r="AJ1116" s="102"/>
      <c r="AK1116" s="102"/>
      <c r="AL1116" s="102"/>
      <c r="AM1116" s="102"/>
      <c r="AN1116" s="102"/>
      <c r="AO1116" s="117">
        <v>37.08</v>
      </c>
      <c r="AP1116" s="143"/>
      <c r="AQ1116" s="102"/>
      <c r="AR1116" s="102"/>
      <c r="AS1116" s="99"/>
      <c r="AT1116" s="6"/>
      <c r="AU1116" s="6"/>
      <c r="AV1116" s="122">
        <v>150.63999999999999</v>
      </c>
      <c r="AW1116" s="147"/>
      <c r="AX1116" s="102"/>
      <c r="AY1116" s="146">
        <v>5000</v>
      </c>
      <c r="AZ1116" s="748">
        <v>3.9995000000000003E-2</v>
      </c>
      <c r="BA1116" s="141">
        <f t="shared" si="1829"/>
        <v>199.97500000000002</v>
      </c>
      <c r="BB1116" s="141"/>
      <c r="BC1116" s="142">
        <v>199.98</v>
      </c>
      <c r="BD1116" s="149"/>
      <c r="BE1116" s="141">
        <f t="shared" si="1830"/>
        <v>-4.9999999999670308E-3</v>
      </c>
      <c r="BF1116" s="146">
        <v>5000</v>
      </c>
      <c r="BG1116" s="764">
        <v>4.2875000000000003E-2</v>
      </c>
      <c r="BH1116" s="168">
        <f t="shared" si="1831"/>
        <v>214.37500000000003</v>
      </c>
      <c r="BI1116" s="6"/>
      <c r="BJ1116" s="164">
        <v>214.375</v>
      </c>
      <c r="BK1116" s="165"/>
      <c r="BL1116" s="166">
        <f t="shared" si="1826"/>
        <v>0</v>
      </c>
      <c r="BM1116" s="146">
        <v>5000</v>
      </c>
      <c r="BN1116" s="6">
        <v>4.802E-2</v>
      </c>
      <c r="BO1116" s="302">
        <f t="shared" si="1832"/>
        <v>240.1</v>
      </c>
      <c r="BP1116" s="6"/>
      <c r="BQ1116" s="164">
        <v>240.1</v>
      </c>
      <c r="BR1116" s="147"/>
      <c r="BS1116" s="166">
        <f t="shared" si="1827"/>
        <v>0</v>
      </c>
      <c r="BT1116" s="146">
        <v>5000</v>
      </c>
      <c r="BU1116" s="764">
        <v>5.1861060808999999E-2</v>
      </c>
      <c r="BV1116" s="166">
        <f t="shared" si="1833"/>
        <v>259.30530404500001</v>
      </c>
      <c r="BW1116" s="6"/>
      <c r="BX1116" s="164">
        <v>259.30530404500001</v>
      </c>
      <c r="BY1116" s="147"/>
      <c r="BZ1116" s="166">
        <f t="shared" si="1834"/>
        <v>0</v>
      </c>
      <c r="CA1116" s="438">
        <v>3000</v>
      </c>
      <c r="CB1116" s="6">
        <v>3.3415E-2</v>
      </c>
      <c r="CC1116" s="168">
        <f t="shared" si="1835"/>
        <v>100.245</v>
      </c>
      <c r="CD1116" s="168">
        <f t="shared" si="1836"/>
        <v>55.134750000000004</v>
      </c>
      <c r="CE1116" s="164">
        <v>45.110250000000001</v>
      </c>
      <c r="CF1116" s="165"/>
      <c r="CG1116" s="72">
        <f t="shared" si="1837"/>
        <v>0</v>
      </c>
      <c r="CH1116" s="72"/>
      <c r="CI1116" s="72"/>
      <c r="CJ1116" s="72"/>
      <c r="CK1116" s="72"/>
      <c r="CL1116" s="164"/>
      <c r="CM1116" s="167"/>
      <c r="CN1116" s="72"/>
      <c r="CO1116" s="219"/>
      <c r="CP1116" s="220">
        <f t="shared" si="1828"/>
        <v>-4.9999999999670308E-3</v>
      </c>
      <c r="CQ1116" s="357"/>
      <c r="CR1116" s="56" t="s">
        <v>2625</v>
      </c>
    </row>
    <row r="1117" spans="1:97" s="3" customFormat="1" ht="15" customHeight="1">
      <c r="A1117" s="59" t="s">
        <v>2636</v>
      </c>
      <c r="B1117" s="42" t="s">
        <v>2637</v>
      </c>
      <c r="C1117" s="6" t="s">
        <v>2622</v>
      </c>
      <c r="D1117" s="274" t="s">
        <v>2623</v>
      </c>
      <c r="E1117" s="43">
        <v>323</v>
      </c>
      <c r="F1117" s="43"/>
      <c r="G1117" s="56" t="s">
        <v>45</v>
      </c>
      <c r="H1117" s="58" t="s">
        <v>2638</v>
      </c>
      <c r="I1117" s="55"/>
      <c r="J1117" s="756"/>
      <c r="K1117" s="458"/>
      <c r="L1117" s="56"/>
      <c r="M1117" s="73">
        <v>8015.04</v>
      </c>
      <c r="N1117" s="147"/>
      <c r="O1117" s="56"/>
      <c r="P1117" s="56"/>
      <c r="Q1117" s="56"/>
      <c r="R1117" s="56"/>
      <c r="S1117" s="56"/>
      <c r="T1117" s="73">
        <v>25024</v>
      </c>
      <c r="U1117" s="147"/>
      <c r="V1117" s="78"/>
      <c r="W1117" s="78"/>
      <c r="X1117" s="78"/>
      <c r="Y1117" s="757"/>
      <c r="Z1117" s="102"/>
      <c r="AA1117" s="73">
        <v>26451.200000000001</v>
      </c>
      <c r="AB1117" s="149"/>
      <c r="AC1117" s="102"/>
      <c r="AD1117" s="104"/>
      <c r="AE1117" s="104"/>
      <c r="AF1117" s="102"/>
      <c r="AG1117" s="102"/>
      <c r="AH1117" s="117">
        <v>28089.599999999999</v>
      </c>
      <c r="AI1117" s="149"/>
      <c r="AJ1117" s="102"/>
      <c r="AK1117" s="102"/>
      <c r="AL1117" s="102"/>
      <c r="AM1117" s="102"/>
      <c r="AN1117" s="102"/>
      <c r="AO1117" s="117">
        <v>29664</v>
      </c>
      <c r="AP1117" s="143"/>
      <c r="AQ1117" s="102"/>
      <c r="AR1117" s="102"/>
      <c r="AS1117" s="99"/>
      <c r="AT1117" s="6"/>
      <c r="AU1117" s="6"/>
      <c r="AV1117" s="122">
        <v>29525.439999999999</v>
      </c>
      <c r="AW1117" s="147"/>
      <c r="AX1117" s="102"/>
      <c r="AY1117" s="146">
        <v>980000</v>
      </c>
      <c r="AZ1117" s="748">
        <v>3.9995000000000003E-2</v>
      </c>
      <c r="BA1117" s="141">
        <f t="shared" si="1829"/>
        <v>39195.100000000006</v>
      </c>
      <c r="BB1117" s="141"/>
      <c r="BC1117" s="142">
        <v>39195.1</v>
      </c>
      <c r="BD1117" s="149"/>
      <c r="BE1117" s="141">
        <f t="shared" si="1830"/>
        <v>0</v>
      </c>
      <c r="BF1117" s="146">
        <v>980000</v>
      </c>
      <c r="BG1117" s="764">
        <v>4.2875000000000003E-2</v>
      </c>
      <c r="BH1117" s="168">
        <f t="shared" si="1831"/>
        <v>42017.5</v>
      </c>
      <c r="BI1117" s="56"/>
      <c r="BJ1117" s="164">
        <v>42017.5</v>
      </c>
      <c r="BK1117" s="165"/>
      <c r="BL1117" s="166">
        <f t="shared" si="1826"/>
        <v>0</v>
      </c>
      <c r="BM1117" s="146">
        <v>980000</v>
      </c>
      <c r="BN1117" s="56">
        <v>4.802E-2</v>
      </c>
      <c r="BO1117" s="302">
        <f t="shared" si="1832"/>
        <v>47059.6</v>
      </c>
      <c r="BP1117" s="56"/>
      <c r="BQ1117" s="164">
        <v>47059.6</v>
      </c>
      <c r="BR1117" s="147"/>
      <c r="BS1117" s="166">
        <f t="shared" si="1827"/>
        <v>0</v>
      </c>
      <c r="BT1117" s="146">
        <v>980000</v>
      </c>
      <c r="BU1117" s="764">
        <v>5.1861060808999999E-2</v>
      </c>
      <c r="BV1117" s="166">
        <f t="shared" si="1833"/>
        <v>50823.839592819997</v>
      </c>
      <c r="BW1117" s="56"/>
      <c r="BX1117" s="164">
        <v>50823.839592819997</v>
      </c>
      <c r="BY1117" s="147"/>
      <c r="BZ1117" s="166">
        <f t="shared" si="1834"/>
        <v>0</v>
      </c>
      <c r="CA1117" s="438">
        <v>7600000</v>
      </c>
      <c r="CB1117" s="56">
        <v>3.3415E-2</v>
      </c>
      <c r="CC1117" s="168">
        <f t="shared" si="1835"/>
        <v>253954</v>
      </c>
      <c r="CD1117" s="168">
        <f t="shared" si="1836"/>
        <v>139674.70000000001</v>
      </c>
      <c r="CE1117" s="164">
        <v>114279.3</v>
      </c>
      <c r="CF1117" s="165"/>
      <c r="CG1117" s="72">
        <f t="shared" si="1837"/>
        <v>0</v>
      </c>
      <c r="CH1117" s="72"/>
      <c r="CI1117" s="72"/>
      <c r="CJ1117" s="72"/>
      <c r="CK1117" s="72"/>
      <c r="CL1117" s="164"/>
      <c r="CM1117" s="167"/>
      <c r="CN1117" s="72"/>
      <c r="CO1117" s="219"/>
      <c r="CP1117" s="220">
        <f t="shared" si="1828"/>
        <v>0</v>
      </c>
      <c r="CQ1117" s="458"/>
      <c r="CR1117" s="56" t="s">
        <v>2625</v>
      </c>
    </row>
    <row r="1118" spans="1:97" s="3" customFormat="1" ht="15" customHeight="1">
      <c r="A1118" s="59" t="s">
        <v>2639</v>
      </c>
      <c r="B1118" s="42" t="s">
        <v>2640</v>
      </c>
      <c r="C1118" s="6" t="s">
        <v>2622</v>
      </c>
      <c r="D1118" s="274" t="s">
        <v>2623</v>
      </c>
      <c r="E1118" s="43">
        <v>332</v>
      </c>
      <c r="F1118" s="43"/>
      <c r="G1118" s="56" t="s">
        <v>45</v>
      </c>
      <c r="H1118" s="58" t="s">
        <v>2641</v>
      </c>
      <c r="I1118" s="55"/>
      <c r="J1118" s="756"/>
      <c r="K1118" s="458"/>
      <c r="L1118" s="56"/>
      <c r="M1118" s="73">
        <v>8209.34</v>
      </c>
      <c r="N1118" s="147"/>
      <c r="O1118" s="56"/>
      <c r="P1118" s="56"/>
      <c r="Q1118" s="56"/>
      <c r="R1118" s="56"/>
      <c r="S1118" s="56"/>
      <c r="T1118" s="73">
        <v>7569.76</v>
      </c>
      <c r="U1118" s="147"/>
      <c r="V1118" s="78"/>
      <c r="W1118" s="78"/>
      <c r="X1118" s="78"/>
      <c r="Y1118" s="558"/>
      <c r="Z1118" s="121"/>
      <c r="AA1118" s="73">
        <v>8001.5</v>
      </c>
      <c r="AB1118" s="256"/>
      <c r="AC1118" s="105"/>
      <c r="AD1118" s="247"/>
      <c r="AE1118" s="247"/>
      <c r="AF1118" s="121"/>
      <c r="AG1118" s="121"/>
      <c r="AH1118" s="117">
        <v>8497.1</v>
      </c>
      <c r="AI1118" s="149"/>
      <c r="AJ1118" s="102"/>
      <c r="AK1118" s="102"/>
      <c r="AL1118" s="121"/>
      <c r="AM1118" s="121"/>
      <c r="AN1118" s="102"/>
      <c r="AO1118" s="117">
        <v>8973.35</v>
      </c>
      <c r="AP1118" s="143"/>
      <c r="AQ1118" s="121"/>
      <c r="AR1118" s="121"/>
      <c r="AS1118" s="99"/>
      <c r="AT1118" s="121"/>
      <c r="AU1118" s="121"/>
      <c r="AV1118" s="122">
        <v>22596</v>
      </c>
      <c r="AW1118" s="147"/>
      <c r="AX1118" s="102"/>
      <c r="AY1118" s="146">
        <v>750000</v>
      </c>
      <c r="AZ1118" s="762">
        <v>3.9995000000000003E-2</v>
      </c>
      <c r="BA1118" s="141">
        <f t="shared" si="1829"/>
        <v>29996.250000000004</v>
      </c>
      <c r="BB1118" s="72"/>
      <c r="BC1118" s="142">
        <v>29996.25</v>
      </c>
      <c r="BD1118" s="256"/>
      <c r="BE1118" s="141">
        <f t="shared" si="1830"/>
        <v>0</v>
      </c>
      <c r="BF1118" s="146">
        <v>750000</v>
      </c>
      <c r="BG1118" s="764">
        <v>4.2875000000000003E-2</v>
      </c>
      <c r="BH1118" s="168">
        <f t="shared" si="1831"/>
        <v>32156.250000000004</v>
      </c>
      <c r="BI1118" s="56"/>
      <c r="BJ1118" s="164">
        <v>32156.25</v>
      </c>
      <c r="BK1118" s="165"/>
      <c r="BL1118" s="166">
        <f t="shared" si="1826"/>
        <v>0</v>
      </c>
      <c r="BM1118" s="146">
        <v>750000</v>
      </c>
      <c r="BN1118" s="56">
        <v>4.802E-2</v>
      </c>
      <c r="BO1118" s="302">
        <f t="shared" si="1832"/>
        <v>36015</v>
      </c>
      <c r="BP1118" s="56"/>
      <c r="BQ1118" s="164">
        <v>36015</v>
      </c>
      <c r="BR1118" s="147"/>
      <c r="BS1118" s="166">
        <f t="shared" si="1827"/>
        <v>0</v>
      </c>
      <c r="BT1118" s="146">
        <v>750000</v>
      </c>
      <c r="BU1118" s="764">
        <v>5.1861060808999999E-2</v>
      </c>
      <c r="BV1118" s="166">
        <f t="shared" si="1833"/>
        <v>38895.795606749998</v>
      </c>
      <c r="BW1118" s="56"/>
      <c r="BX1118" s="164">
        <v>38895.795606749998</v>
      </c>
      <c r="BY1118" s="147"/>
      <c r="BZ1118" s="166">
        <f t="shared" si="1834"/>
        <v>0</v>
      </c>
      <c r="CA1118" s="438">
        <v>4425000</v>
      </c>
      <c r="CB1118" s="56">
        <v>3.3415E-2</v>
      </c>
      <c r="CC1118" s="168">
        <f t="shared" si="1835"/>
        <v>147861.375</v>
      </c>
      <c r="CD1118" s="168">
        <f t="shared" si="1836"/>
        <v>81323.756250000006</v>
      </c>
      <c r="CE1118" s="164">
        <v>66537.618749999994</v>
      </c>
      <c r="CF1118" s="165"/>
      <c r="CG1118" s="72">
        <f t="shared" si="1837"/>
        <v>0</v>
      </c>
      <c r="CH1118" s="72"/>
      <c r="CI1118" s="72"/>
      <c r="CJ1118" s="72"/>
      <c r="CK1118" s="72"/>
      <c r="CL1118" s="164"/>
      <c r="CM1118" s="167"/>
      <c r="CN1118" s="72"/>
      <c r="CO1118" s="219"/>
      <c r="CP1118" s="220">
        <f t="shared" si="1828"/>
        <v>0</v>
      </c>
      <c r="CQ1118" s="458"/>
      <c r="CR1118" s="56" t="s">
        <v>2625</v>
      </c>
    </row>
    <row r="1119" spans="1:97" s="3" customFormat="1" ht="15" customHeight="1">
      <c r="A1119" s="59" t="s">
        <v>2642</v>
      </c>
      <c r="B1119" s="42" t="s">
        <v>2632</v>
      </c>
      <c r="C1119" s="6" t="s">
        <v>2622</v>
      </c>
      <c r="D1119" s="274" t="s">
        <v>2623</v>
      </c>
      <c r="E1119" s="43">
        <v>339</v>
      </c>
      <c r="F1119" s="56"/>
      <c r="G1119" s="56" t="s">
        <v>45</v>
      </c>
      <c r="H1119" s="58" t="s">
        <v>2643</v>
      </c>
      <c r="I1119" s="55"/>
      <c r="J1119" s="756"/>
      <c r="K1119" s="458"/>
      <c r="L1119" s="56"/>
      <c r="M1119" s="73"/>
      <c r="N1119" s="147"/>
      <c r="O1119" s="56"/>
      <c r="P1119" s="56"/>
      <c r="Q1119" s="56"/>
      <c r="R1119" s="56"/>
      <c r="S1119" s="56"/>
      <c r="T1119" s="73"/>
      <c r="U1119" s="147"/>
      <c r="V1119" s="78"/>
      <c r="W1119" s="78"/>
      <c r="X1119" s="78"/>
      <c r="Y1119" s="558"/>
      <c r="Z1119" s="121"/>
      <c r="AA1119" s="73"/>
      <c r="AB1119" s="256"/>
      <c r="AC1119" s="105"/>
      <c r="AD1119" s="247"/>
      <c r="AE1119" s="247"/>
      <c r="AF1119" s="121"/>
      <c r="AG1119" s="121"/>
      <c r="AH1119" s="117"/>
      <c r="AI1119" s="149"/>
      <c r="AJ1119" s="102"/>
      <c r="AK1119" s="102">
        <v>5000</v>
      </c>
      <c r="AL1119" s="760">
        <v>4.6350000000000002E-2</v>
      </c>
      <c r="AM1119" s="102">
        <f>AK1119*AL1119</f>
        <v>231.75</v>
      </c>
      <c r="AN1119" s="102">
        <f>AM1119*20%</f>
        <v>46.35</v>
      </c>
      <c r="AO1119" s="117"/>
      <c r="AP1119" s="143"/>
      <c r="AQ1119" s="102">
        <f>AM1119-AN1119-AO1119</f>
        <v>185.4</v>
      </c>
      <c r="AR1119" s="121">
        <v>1000</v>
      </c>
      <c r="AS1119" s="638">
        <v>3.1660000000000001E-2</v>
      </c>
      <c r="AT1119" s="6">
        <f t="shared" ref="AT1119:AT1124" si="1838">AR1119*AS1119</f>
        <v>31.66</v>
      </c>
      <c r="AU1119" s="6">
        <f t="shared" ref="AU1119:AU1124" si="1839">AT1119*20%</f>
        <v>6.3320000000000007</v>
      </c>
      <c r="AV1119" s="122"/>
      <c r="AW1119" s="147"/>
      <c r="AX1119" s="102">
        <f t="shared" ref="AX1119:AX1124" si="1840">AT1119-AU1119-AV1119</f>
        <v>25.327999999999999</v>
      </c>
      <c r="AY1119" s="151">
        <v>1000</v>
      </c>
      <c r="AZ1119" s="762">
        <v>3.9995000000000003E-2</v>
      </c>
      <c r="BA1119" s="141">
        <f t="shared" si="1829"/>
        <v>39.995000000000005</v>
      </c>
      <c r="BB1119" s="72"/>
      <c r="BC1119" s="142"/>
      <c r="BD1119" s="256"/>
      <c r="BE1119" s="141">
        <f t="shared" si="1830"/>
        <v>39.995000000000005</v>
      </c>
      <c r="BF1119" s="151">
        <v>1000</v>
      </c>
      <c r="BG1119" s="764">
        <v>4.2875000000000003E-2</v>
      </c>
      <c r="BH1119" s="168">
        <f t="shared" si="1831"/>
        <v>42.875</v>
      </c>
      <c r="BI1119" s="56"/>
      <c r="BJ1119" s="164"/>
      <c r="BK1119" s="165"/>
      <c r="BL1119" s="166">
        <f t="shared" si="1826"/>
        <v>42.875</v>
      </c>
      <c r="BM1119" s="151">
        <v>1000</v>
      </c>
      <c r="BN1119" s="56">
        <v>4.802E-2</v>
      </c>
      <c r="BO1119" s="302">
        <f t="shared" si="1832"/>
        <v>48.02</v>
      </c>
      <c r="BP1119" s="56"/>
      <c r="BQ1119" s="164">
        <v>48.02</v>
      </c>
      <c r="BR1119" s="147"/>
      <c r="BS1119" s="166">
        <f t="shared" si="1827"/>
        <v>0</v>
      </c>
      <c r="BT1119" s="139">
        <v>1000</v>
      </c>
      <c r="BU1119" s="764">
        <v>5.1861060808999999E-2</v>
      </c>
      <c r="BV1119" s="166">
        <f t="shared" si="1833"/>
        <v>51.861060809000001</v>
      </c>
      <c r="BW1119" s="56"/>
      <c r="BX1119" s="164">
        <v>51.861060809000001</v>
      </c>
      <c r="BY1119" s="147"/>
      <c r="BZ1119" s="166">
        <f t="shared" si="1834"/>
        <v>0</v>
      </c>
      <c r="CA1119" s="152">
        <v>37500</v>
      </c>
      <c r="CB1119" s="56">
        <v>3.3415E-2</v>
      </c>
      <c r="CC1119" s="168">
        <f t="shared" si="1835"/>
        <v>1253.0625</v>
      </c>
      <c r="CD1119" s="168">
        <f t="shared" si="1836"/>
        <v>689.18437500000005</v>
      </c>
      <c r="CE1119" s="164">
        <v>857.54812500000003</v>
      </c>
      <c r="CF1119" s="165"/>
      <c r="CG1119" s="483">
        <f t="shared" si="1837"/>
        <v>-293.67000000000007</v>
      </c>
      <c r="CH1119" s="483"/>
      <c r="CI1119" s="483"/>
      <c r="CJ1119" s="483"/>
      <c r="CK1119" s="483"/>
      <c r="CL1119" s="223"/>
      <c r="CM1119" s="224"/>
      <c r="CN1119" s="483"/>
      <c r="CO1119" s="219"/>
      <c r="CP1119" s="220">
        <f t="shared" si="1828"/>
        <v>-7.2000000000059572E-2</v>
      </c>
      <c r="CQ1119" s="585">
        <v>0</v>
      </c>
      <c r="CR1119" s="56" t="s">
        <v>2625</v>
      </c>
    </row>
    <row r="1120" spans="1:97" s="3" customFormat="1" ht="15" customHeight="1">
      <c r="A1120" s="59" t="s">
        <v>2644</v>
      </c>
      <c r="B1120" s="551" t="s">
        <v>2645</v>
      </c>
      <c r="C1120" s="6" t="s">
        <v>2622</v>
      </c>
      <c r="D1120" s="274" t="s">
        <v>2623</v>
      </c>
      <c r="E1120" s="43">
        <v>411</v>
      </c>
      <c r="F1120" s="43"/>
      <c r="G1120" s="41" t="s">
        <v>41</v>
      </c>
      <c r="H1120" s="58" t="s">
        <v>2646</v>
      </c>
      <c r="I1120" s="55"/>
      <c r="J1120" s="756"/>
      <c r="K1120" s="458"/>
      <c r="L1120" s="56"/>
      <c r="M1120" s="73">
        <v>607.20000000000005</v>
      </c>
      <c r="N1120" s="147"/>
      <c r="O1120" s="56"/>
      <c r="P1120" s="56"/>
      <c r="Q1120" s="56"/>
      <c r="R1120" s="56"/>
      <c r="S1120" s="56"/>
      <c r="T1120" s="73">
        <v>625.6</v>
      </c>
      <c r="U1120" s="147"/>
      <c r="V1120" s="78"/>
      <c r="W1120" s="78"/>
      <c r="X1120" s="78"/>
      <c r="Y1120" s="558"/>
      <c r="Z1120" s="102"/>
      <c r="AA1120" s="73">
        <v>661.28</v>
      </c>
      <c r="AB1120" s="149"/>
      <c r="AC1120" s="102"/>
      <c r="AD1120" s="104"/>
      <c r="AE1120" s="104"/>
      <c r="AF1120" s="102"/>
      <c r="AG1120" s="102"/>
      <c r="AH1120" s="117">
        <v>702.24</v>
      </c>
      <c r="AI1120" s="149"/>
      <c r="AJ1120" s="102"/>
      <c r="AK1120" s="102"/>
      <c r="AL1120" s="102"/>
      <c r="AM1120" s="102"/>
      <c r="AN1120" s="102"/>
      <c r="AO1120" s="117">
        <v>741.6</v>
      </c>
      <c r="AP1120" s="143"/>
      <c r="AQ1120" s="102"/>
      <c r="AR1120" s="102"/>
      <c r="AS1120" s="99"/>
      <c r="AT1120" s="6"/>
      <c r="AU1120" s="6"/>
      <c r="AV1120" s="122"/>
      <c r="AW1120" s="147"/>
      <c r="AX1120" s="102"/>
      <c r="AY1120" s="763">
        <v>0</v>
      </c>
      <c r="AZ1120" s="748">
        <v>3.9995000000000003E-2</v>
      </c>
      <c r="BA1120" s="141">
        <f t="shared" si="1829"/>
        <v>0</v>
      </c>
      <c r="BB1120" s="141"/>
      <c r="BC1120" s="142"/>
      <c r="BD1120" s="149"/>
      <c r="BE1120" s="141">
        <f t="shared" si="1830"/>
        <v>0</v>
      </c>
      <c r="BF1120" s="763">
        <v>0</v>
      </c>
      <c r="BG1120" s="764">
        <v>4.2875000000000003E-2</v>
      </c>
      <c r="BH1120" s="168">
        <f t="shared" si="1831"/>
        <v>0</v>
      </c>
      <c r="BI1120" s="56"/>
      <c r="BJ1120" s="164"/>
      <c r="BK1120" s="165"/>
      <c r="BL1120" s="166">
        <f t="shared" si="1826"/>
        <v>0</v>
      </c>
      <c r="BM1120" s="763">
        <v>0</v>
      </c>
      <c r="BN1120" s="56">
        <v>4.802E-2</v>
      </c>
      <c r="BO1120" s="302">
        <f t="shared" si="1832"/>
        <v>0</v>
      </c>
      <c r="BP1120" s="56"/>
      <c r="BQ1120" s="164">
        <v>0</v>
      </c>
      <c r="BR1120" s="147"/>
      <c r="BS1120" s="166">
        <f t="shared" si="1827"/>
        <v>0</v>
      </c>
      <c r="BT1120" s="763">
        <v>0</v>
      </c>
      <c r="BU1120" s="764">
        <v>5.1861060808999999E-2</v>
      </c>
      <c r="BV1120" s="166">
        <f t="shared" si="1833"/>
        <v>0</v>
      </c>
      <c r="BW1120" s="56"/>
      <c r="BX1120" s="164">
        <v>0</v>
      </c>
      <c r="BY1120" s="147"/>
      <c r="BZ1120" s="166">
        <f t="shared" si="1834"/>
        <v>0</v>
      </c>
      <c r="CA1120" s="765">
        <v>0</v>
      </c>
      <c r="CB1120" s="56">
        <v>3.3415E-2</v>
      </c>
      <c r="CC1120" s="168">
        <f t="shared" si="1835"/>
        <v>0</v>
      </c>
      <c r="CD1120" s="168">
        <f t="shared" si="1836"/>
        <v>0</v>
      </c>
      <c r="CE1120" s="164">
        <v>0</v>
      </c>
      <c r="CF1120" s="165"/>
      <c r="CG1120" s="72">
        <f t="shared" si="1837"/>
        <v>0</v>
      </c>
      <c r="CH1120" s="72"/>
      <c r="CI1120" s="72"/>
      <c r="CJ1120" s="72"/>
      <c r="CK1120" s="72"/>
      <c r="CL1120" s="164"/>
      <c r="CM1120" s="167"/>
      <c r="CN1120" s="72"/>
      <c r="CO1120" s="219"/>
      <c r="CP1120" s="220">
        <f t="shared" si="1828"/>
        <v>0</v>
      </c>
      <c r="CQ1120" s="458"/>
      <c r="CR1120" s="56" t="s">
        <v>2625</v>
      </c>
      <c r="CS1120" s="228"/>
    </row>
    <row r="1121" spans="1:97" s="3" customFormat="1" ht="15" customHeight="1">
      <c r="A1121" s="59" t="s">
        <v>2647</v>
      </c>
      <c r="B1121" s="42" t="s">
        <v>2648</v>
      </c>
      <c r="C1121" s="6" t="s">
        <v>2622</v>
      </c>
      <c r="D1121" s="274" t="s">
        <v>2623</v>
      </c>
      <c r="E1121" s="43">
        <v>416</v>
      </c>
      <c r="F1121" s="43"/>
      <c r="G1121" s="56" t="s">
        <v>45</v>
      </c>
      <c r="H1121" s="58" t="s">
        <v>2649</v>
      </c>
      <c r="I1121" s="55"/>
      <c r="J1121" s="756"/>
      <c r="K1121" s="458"/>
      <c r="L1121" s="56"/>
      <c r="M1121" s="73">
        <v>68.010000000000005</v>
      </c>
      <c r="N1121" s="147"/>
      <c r="O1121" s="56"/>
      <c r="P1121" s="56"/>
      <c r="Q1121" s="56"/>
      <c r="R1121" s="56"/>
      <c r="S1121" s="56"/>
      <c r="T1121" s="73">
        <v>31.28</v>
      </c>
      <c r="U1121" s="147"/>
      <c r="V1121" s="78"/>
      <c r="W1121" s="78"/>
      <c r="X1121" s="78"/>
      <c r="Y1121" s="757"/>
      <c r="Z1121" s="102"/>
      <c r="AA1121" s="73">
        <v>33.06</v>
      </c>
      <c r="AB1121" s="149"/>
      <c r="AC1121" s="102"/>
      <c r="AD1121" s="104"/>
      <c r="AE1121" s="104"/>
      <c r="AF1121" s="102"/>
      <c r="AG1121" s="102"/>
      <c r="AH1121" s="117">
        <v>35.11</v>
      </c>
      <c r="AI1121" s="149"/>
      <c r="AJ1121" s="102"/>
      <c r="AK1121" s="102"/>
      <c r="AL1121" s="102"/>
      <c r="AM1121" s="102"/>
      <c r="AN1121" s="102"/>
      <c r="AO1121" s="117">
        <v>37.08</v>
      </c>
      <c r="AP1121" s="143"/>
      <c r="AQ1121" s="102"/>
      <c r="AR1121" s="102"/>
      <c r="AS1121" s="99"/>
      <c r="AT1121" s="6"/>
      <c r="AU1121" s="6"/>
      <c r="AV1121" s="122">
        <v>30.12</v>
      </c>
      <c r="AW1121" s="147"/>
      <c r="AX1121" s="102"/>
      <c r="AY1121" s="146">
        <v>1000</v>
      </c>
      <c r="AZ1121" s="748">
        <v>3.9995000000000003E-2</v>
      </c>
      <c r="BA1121" s="141">
        <f t="shared" si="1829"/>
        <v>39.995000000000005</v>
      </c>
      <c r="BB1121" s="141"/>
      <c r="BC1121" s="142">
        <v>40</v>
      </c>
      <c r="BD1121" s="149"/>
      <c r="BE1121" s="141">
        <f t="shared" si="1830"/>
        <v>-4.9999999999954525E-3</v>
      </c>
      <c r="BF1121" s="146">
        <v>1000</v>
      </c>
      <c r="BG1121" s="764">
        <v>4.2875000000000003E-2</v>
      </c>
      <c r="BH1121" s="168">
        <f t="shared" si="1831"/>
        <v>42.875</v>
      </c>
      <c r="BI1121" s="56"/>
      <c r="BJ1121" s="164">
        <v>42.875</v>
      </c>
      <c r="BK1121" s="165"/>
      <c r="BL1121" s="166">
        <f t="shared" si="1826"/>
        <v>0</v>
      </c>
      <c r="BM1121" s="146">
        <v>1000</v>
      </c>
      <c r="BN1121" s="56">
        <v>4.802E-2</v>
      </c>
      <c r="BO1121" s="302">
        <f t="shared" si="1832"/>
        <v>48.02</v>
      </c>
      <c r="BP1121" s="56"/>
      <c r="BQ1121" s="164">
        <v>48.02</v>
      </c>
      <c r="BR1121" s="147"/>
      <c r="BS1121" s="166">
        <f t="shared" si="1827"/>
        <v>0</v>
      </c>
      <c r="BT1121" s="146">
        <v>1000</v>
      </c>
      <c r="BU1121" s="764">
        <v>5.1861060808999999E-2</v>
      </c>
      <c r="BV1121" s="166">
        <f t="shared" si="1833"/>
        <v>51.861060809000001</v>
      </c>
      <c r="BW1121" s="56"/>
      <c r="BX1121" s="164">
        <v>51.861060809000001</v>
      </c>
      <c r="BY1121" s="147"/>
      <c r="BZ1121" s="166">
        <f t="shared" si="1834"/>
        <v>0</v>
      </c>
      <c r="CA1121" s="438">
        <v>13500</v>
      </c>
      <c r="CB1121" s="56">
        <v>3.3415E-2</v>
      </c>
      <c r="CC1121" s="168">
        <f t="shared" si="1835"/>
        <v>451.10250000000002</v>
      </c>
      <c r="CD1121" s="168">
        <f t="shared" si="1836"/>
        <v>248.10637500000004</v>
      </c>
      <c r="CE1121" s="164">
        <v>202.99612500000001</v>
      </c>
      <c r="CF1121" s="165"/>
      <c r="CG1121" s="72">
        <f t="shared" si="1837"/>
        <v>0</v>
      </c>
      <c r="CH1121" s="72"/>
      <c r="CI1121" s="72"/>
      <c r="CJ1121" s="72"/>
      <c r="CK1121" s="72"/>
      <c r="CL1121" s="164"/>
      <c r="CM1121" s="167"/>
      <c r="CN1121" s="72"/>
      <c r="CO1121" s="219"/>
      <c r="CP1121" s="220">
        <f t="shared" si="1828"/>
        <v>-4.9999999999954525E-3</v>
      </c>
      <c r="CQ1121" s="458"/>
      <c r="CR1121" s="56" t="s">
        <v>2625</v>
      </c>
    </row>
    <row r="1122" spans="1:97" s="3" customFormat="1" ht="15" customHeight="1">
      <c r="A1122" s="59" t="s">
        <v>2650</v>
      </c>
      <c r="B1122" s="42" t="s">
        <v>2648</v>
      </c>
      <c r="C1122" s="6" t="s">
        <v>2622</v>
      </c>
      <c r="D1122" s="274" t="s">
        <v>2623</v>
      </c>
      <c r="E1122" s="43">
        <v>798</v>
      </c>
      <c r="F1122" s="43"/>
      <c r="G1122" s="56" t="s">
        <v>45</v>
      </c>
      <c r="H1122" s="58" t="s">
        <v>2651</v>
      </c>
      <c r="I1122" s="55"/>
      <c r="J1122" s="756"/>
      <c r="K1122" s="458"/>
      <c r="L1122" s="56"/>
      <c r="M1122" s="73"/>
      <c r="N1122" s="147"/>
      <c r="O1122" s="56"/>
      <c r="P1122" s="56"/>
      <c r="Q1122" s="56"/>
      <c r="R1122" s="56"/>
      <c r="S1122" s="56"/>
      <c r="T1122" s="73"/>
      <c r="U1122" s="147"/>
      <c r="V1122" s="78"/>
      <c r="W1122" s="78"/>
      <c r="X1122" s="78"/>
      <c r="Y1122" s="757"/>
      <c r="Z1122" s="102"/>
      <c r="AA1122" s="73"/>
      <c r="AB1122" s="149"/>
      <c r="AC1122" s="102"/>
      <c r="AD1122" s="104"/>
      <c r="AE1122" s="104"/>
      <c r="AF1122" s="102"/>
      <c r="AG1122" s="102"/>
      <c r="AH1122" s="117"/>
      <c r="AI1122" s="149"/>
      <c r="AJ1122" s="102"/>
      <c r="AK1122" s="102">
        <v>200000</v>
      </c>
      <c r="AL1122" s="760">
        <v>4.6350000000000002E-2</v>
      </c>
      <c r="AM1122" s="102">
        <f>AK1122*AL1122</f>
        <v>9270</v>
      </c>
      <c r="AN1122" s="102">
        <f>AM1122*20%</f>
        <v>1854</v>
      </c>
      <c r="AO1122" s="117"/>
      <c r="AP1122" s="143"/>
      <c r="AQ1122" s="102">
        <f>AM1122-AN1122-AO1122</f>
        <v>7416</v>
      </c>
      <c r="AR1122" s="102">
        <v>200000</v>
      </c>
      <c r="AS1122" s="638">
        <v>3.1660000000000001E-2</v>
      </c>
      <c r="AT1122" s="6">
        <f t="shared" si="1838"/>
        <v>6332</v>
      </c>
      <c r="AU1122" s="6">
        <f t="shared" si="1839"/>
        <v>1266.4000000000001</v>
      </c>
      <c r="AV1122" s="122"/>
      <c r="AW1122" s="147"/>
      <c r="AX1122" s="102">
        <v>5072</v>
      </c>
      <c r="AY1122" s="280">
        <v>200000</v>
      </c>
      <c r="AZ1122" s="748">
        <v>3.9995000000000003E-2</v>
      </c>
      <c r="BA1122" s="141">
        <f t="shared" si="1829"/>
        <v>7999.0000000000009</v>
      </c>
      <c r="BB1122" s="141"/>
      <c r="BC1122" s="142"/>
      <c r="BD1122" s="149"/>
      <c r="BE1122" s="141">
        <f t="shared" si="1830"/>
        <v>7999.0000000000009</v>
      </c>
      <c r="BF1122" s="280">
        <v>200000</v>
      </c>
      <c r="BG1122" s="764">
        <v>4.2875000000000003E-2</v>
      </c>
      <c r="BH1122" s="168">
        <f t="shared" si="1831"/>
        <v>8575</v>
      </c>
      <c r="BI1122" s="56"/>
      <c r="BJ1122" s="164"/>
      <c r="BK1122" s="165"/>
      <c r="BL1122" s="166">
        <f t="shared" si="1826"/>
        <v>8575</v>
      </c>
      <c r="BM1122" s="280">
        <v>200000</v>
      </c>
      <c r="BN1122" s="56">
        <v>4.802E-2</v>
      </c>
      <c r="BO1122" s="302">
        <f t="shared" si="1832"/>
        <v>9604</v>
      </c>
      <c r="BP1122" s="56"/>
      <c r="BQ1122" s="164">
        <v>9604</v>
      </c>
      <c r="BR1122" s="147"/>
      <c r="BS1122" s="166">
        <f t="shared" si="1827"/>
        <v>0</v>
      </c>
      <c r="BT1122" s="139">
        <v>200000</v>
      </c>
      <c r="BU1122" s="764">
        <v>5.1861060808999999E-2</v>
      </c>
      <c r="BV1122" s="166">
        <f t="shared" si="1833"/>
        <v>10372.2121618</v>
      </c>
      <c r="BW1122" s="56"/>
      <c r="BX1122" s="164">
        <v>10372.2121618</v>
      </c>
      <c r="BY1122" s="147"/>
      <c r="BZ1122" s="166">
        <f t="shared" si="1834"/>
        <v>0</v>
      </c>
      <c r="CA1122" s="152">
        <v>61000</v>
      </c>
      <c r="CB1122" s="56">
        <v>3.3415E-2</v>
      </c>
      <c r="CC1122" s="168">
        <f t="shared" si="1835"/>
        <v>2038.3150000000001</v>
      </c>
      <c r="CD1122" s="168">
        <f t="shared" si="1836"/>
        <v>1121.0732500000001</v>
      </c>
      <c r="CE1122" s="164">
        <v>29979.241750000001</v>
      </c>
      <c r="CF1122" s="165"/>
      <c r="CG1122" s="483">
        <f t="shared" si="1837"/>
        <v>-29062</v>
      </c>
      <c r="CH1122" s="483"/>
      <c r="CI1122" s="483"/>
      <c r="CJ1122" s="483"/>
      <c r="CK1122" s="483"/>
      <c r="CL1122" s="223"/>
      <c r="CM1122" s="224"/>
      <c r="CN1122" s="483"/>
      <c r="CO1122" s="219"/>
      <c r="CP1122" s="220">
        <f t="shared" si="1828"/>
        <v>0</v>
      </c>
      <c r="CQ1122" s="585">
        <v>0</v>
      </c>
      <c r="CR1122" s="56" t="s">
        <v>2625</v>
      </c>
    </row>
    <row r="1123" spans="1:97" s="3" customFormat="1" ht="15" customHeight="1">
      <c r="A1123" s="59">
        <v>1</v>
      </c>
      <c r="B1123" s="42" t="s">
        <v>71</v>
      </c>
      <c r="C1123" s="6" t="s">
        <v>2622</v>
      </c>
      <c r="D1123" s="274" t="s">
        <v>2623</v>
      </c>
      <c r="E1123" s="43">
        <v>862</v>
      </c>
      <c r="F1123" s="43"/>
      <c r="G1123" s="56" t="s">
        <v>45</v>
      </c>
      <c r="H1123" s="58" t="s">
        <v>2652</v>
      </c>
      <c r="I1123" s="55"/>
      <c r="J1123" s="756"/>
      <c r="K1123" s="458"/>
      <c r="L1123" s="56"/>
      <c r="M1123" s="73"/>
      <c r="N1123" s="147"/>
      <c r="O1123" s="56"/>
      <c r="P1123" s="56"/>
      <c r="Q1123" s="56"/>
      <c r="R1123" s="56"/>
      <c r="S1123" s="56"/>
      <c r="T1123" s="73"/>
      <c r="U1123" s="147"/>
      <c r="V1123" s="78"/>
      <c r="W1123" s="78"/>
      <c r="X1123" s="78"/>
      <c r="Y1123" s="757"/>
      <c r="Z1123" s="102"/>
      <c r="AA1123" s="73"/>
      <c r="AB1123" s="149"/>
      <c r="AC1123" s="102"/>
      <c r="AD1123" s="104"/>
      <c r="AE1123" s="104"/>
      <c r="AF1123" s="102"/>
      <c r="AG1123" s="102"/>
      <c r="AH1123" s="117"/>
      <c r="AI1123" s="149"/>
      <c r="AJ1123" s="102"/>
      <c r="AK1123" s="102"/>
      <c r="AL1123" s="102"/>
      <c r="AM1123" s="102"/>
      <c r="AN1123" s="102"/>
      <c r="AO1123" s="117"/>
      <c r="AP1123" s="143"/>
      <c r="AQ1123" s="102"/>
      <c r="AR1123" s="102">
        <v>3000</v>
      </c>
      <c r="AS1123" s="638">
        <v>3.1660000000000001E-2</v>
      </c>
      <c r="AT1123" s="6">
        <f t="shared" si="1838"/>
        <v>94.98</v>
      </c>
      <c r="AU1123" s="6">
        <f t="shared" si="1839"/>
        <v>18.996000000000002</v>
      </c>
      <c r="AV1123" s="122"/>
      <c r="AW1123" s="147"/>
      <c r="AX1123" s="102">
        <f t="shared" si="1840"/>
        <v>75.984000000000009</v>
      </c>
      <c r="AY1123" s="280">
        <v>3000</v>
      </c>
      <c r="AZ1123" s="748">
        <v>3.9995000000000003E-2</v>
      </c>
      <c r="BA1123" s="141">
        <f t="shared" si="1829"/>
        <v>119.98500000000001</v>
      </c>
      <c r="BB1123" s="141"/>
      <c r="BC1123" s="142"/>
      <c r="BD1123" s="149"/>
      <c r="BE1123" s="141">
        <f t="shared" si="1830"/>
        <v>119.98500000000001</v>
      </c>
      <c r="BF1123" s="280">
        <v>3000</v>
      </c>
      <c r="BG1123" s="764">
        <v>4.2875000000000003E-2</v>
      </c>
      <c r="BH1123" s="168">
        <f t="shared" si="1831"/>
        <v>128.625</v>
      </c>
      <c r="BI1123" s="56"/>
      <c r="BJ1123" s="164"/>
      <c r="BK1123" s="165"/>
      <c r="BL1123" s="166">
        <f t="shared" ref="BL1123:BL1126" si="1841">BH1123-BI1123-BJ1123</f>
        <v>128.625</v>
      </c>
      <c r="BM1123" s="280">
        <v>3000</v>
      </c>
      <c r="BN1123" s="56">
        <v>4.802E-2</v>
      </c>
      <c r="BO1123" s="302">
        <f t="shared" si="1832"/>
        <v>144.06</v>
      </c>
      <c r="BP1123" s="56"/>
      <c r="BQ1123" s="164"/>
      <c r="BR1123" s="147"/>
      <c r="BS1123" s="166">
        <f t="shared" si="1827"/>
        <v>144.06</v>
      </c>
      <c r="BT1123" s="152">
        <v>3000</v>
      </c>
      <c r="BU1123" s="764">
        <v>5.1861060808999999E-2</v>
      </c>
      <c r="BV1123" s="166">
        <f t="shared" si="1833"/>
        <v>155.583182427</v>
      </c>
      <c r="BW1123" s="56"/>
      <c r="BX1123" s="253"/>
      <c r="BY1123" s="147"/>
      <c r="BZ1123" s="166">
        <f t="shared" si="1834"/>
        <v>155.583182427</v>
      </c>
      <c r="CA1123" s="152">
        <v>3000</v>
      </c>
      <c r="CB1123" s="56">
        <v>3.3415E-2</v>
      </c>
      <c r="CC1123" s="168">
        <f t="shared" ref="CC1123:CC1124" si="1842">CA1123*CB1123</f>
        <v>100.245</v>
      </c>
      <c r="CD1123" s="168">
        <f t="shared" ref="CD1123:CD1124" si="1843">CC1123*55%</f>
        <v>55.134750000000004</v>
      </c>
      <c r="CE1123" s="164">
        <v>1122.77025</v>
      </c>
      <c r="CF1123" s="165"/>
      <c r="CG1123" s="483">
        <f t="shared" si="1837"/>
        <v>-1077.6600000000001</v>
      </c>
      <c r="CH1123" s="483"/>
      <c r="CI1123" s="483"/>
      <c r="CJ1123" s="483"/>
      <c r="CK1123" s="483"/>
      <c r="CL1123" s="223"/>
      <c r="CM1123" s="224"/>
      <c r="CN1123" s="483"/>
      <c r="CO1123" s="219"/>
      <c r="CP1123" s="220">
        <f t="shared" si="1828"/>
        <v>-453.42281757299997</v>
      </c>
      <c r="CQ1123" s="585">
        <v>0</v>
      </c>
      <c r="CR1123" s="56"/>
    </row>
    <row r="1124" spans="1:97" s="3" customFormat="1" ht="15" customHeight="1">
      <c r="A1124" s="59">
        <v>2</v>
      </c>
      <c r="B1124" s="42" t="s">
        <v>71</v>
      </c>
      <c r="C1124" s="6" t="s">
        <v>2622</v>
      </c>
      <c r="D1124" s="274" t="s">
        <v>2623</v>
      </c>
      <c r="E1124" s="43">
        <v>870</v>
      </c>
      <c r="F1124" s="43"/>
      <c r="G1124" s="56" t="s">
        <v>45</v>
      </c>
      <c r="H1124" s="58" t="s">
        <v>2653</v>
      </c>
      <c r="I1124" s="55"/>
      <c r="J1124" s="756"/>
      <c r="K1124" s="458"/>
      <c r="L1124" s="56"/>
      <c r="M1124" s="73"/>
      <c r="N1124" s="147"/>
      <c r="O1124" s="56"/>
      <c r="P1124" s="56"/>
      <c r="Q1124" s="56"/>
      <c r="R1124" s="56"/>
      <c r="S1124" s="56"/>
      <c r="T1124" s="73"/>
      <c r="U1124" s="147"/>
      <c r="V1124" s="78"/>
      <c r="W1124" s="78"/>
      <c r="X1124" s="78"/>
      <c r="Y1124" s="757"/>
      <c r="Z1124" s="102"/>
      <c r="AA1124" s="73"/>
      <c r="AB1124" s="149"/>
      <c r="AC1124" s="102"/>
      <c r="AD1124" s="104"/>
      <c r="AE1124" s="104"/>
      <c r="AF1124" s="102"/>
      <c r="AG1124" s="102"/>
      <c r="AH1124" s="117"/>
      <c r="AI1124" s="149"/>
      <c r="AJ1124" s="102"/>
      <c r="AK1124" s="102"/>
      <c r="AL1124" s="102"/>
      <c r="AM1124" s="102"/>
      <c r="AN1124" s="102"/>
      <c r="AO1124" s="117"/>
      <c r="AP1124" s="143"/>
      <c r="AQ1124" s="102"/>
      <c r="AR1124" s="102">
        <v>18000</v>
      </c>
      <c r="AS1124" s="638">
        <v>3.1660000000000001E-2</v>
      </c>
      <c r="AT1124" s="6">
        <f t="shared" si="1838"/>
        <v>569.88</v>
      </c>
      <c r="AU1124" s="6">
        <f t="shared" si="1839"/>
        <v>113.976</v>
      </c>
      <c r="AV1124" s="122"/>
      <c r="AW1124" s="147"/>
      <c r="AX1124" s="102">
        <f t="shared" si="1840"/>
        <v>455.904</v>
      </c>
      <c r="AY1124" s="280">
        <v>18000</v>
      </c>
      <c r="AZ1124" s="748">
        <v>3.9995000000000003E-2</v>
      </c>
      <c r="BA1124" s="141">
        <f t="shared" si="1829"/>
        <v>719.91000000000008</v>
      </c>
      <c r="BB1124" s="141"/>
      <c r="BC1124" s="142"/>
      <c r="BD1124" s="149"/>
      <c r="BE1124" s="141">
        <f t="shared" si="1830"/>
        <v>719.91000000000008</v>
      </c>
      <c r="BF1124" s="280">
        <v>18000</v>
      </c>
      <c r="BG1124" s="764">
        <v>4.2875000000000003E-2</v>
      </c>
      <c r="BH1124" s="168">
        <f t="shared" si="1831"/>
        <v>771.75000000000011</v>
      </c>
      <c r="BI1124" s="56"/>
      <c r="BJ1124" s="164"/>
      <c r="BK1124" s="165"/>
      <c r="BL1124" s="166">
        <f t="shared" si="1841"/>
        <v>771.75000000000011</v>
      </c>
      <c r="BM1124" s="280">
        <v>18000</v>
      </c>
      <c r="BN1124" s="56">
        <v>4.802E-2</v>
      </c>
      <c r="BO1124" s="302">
        <f t="shared" si="1832"/>
        <v>864.36</v>
      </c>
      <c r="BP1124" s="56"/>
      <c r="BQ1124" s="164"/>
      <c r="BR1124" s="147"/>
      <c r="BS1124" s="166">
        <f t="shared" si="1827"/>
        <v>864.36</v>
      </c>
      <c r="BT1124" s="152">
        <v>18000</v>
      </c>
      <c r="BU1124" s="764">
        <v>5.1861060808999999E-2</v>
      </c>
      <c r="BV1124" s="166">
        <f t="shared" si="1833"/>
        <v>933.49909456199998</v>
      </c>
      <c r="BW1124" s="56"/>
      <c r="BX1124" s="253"/>
      <c r="BY1124" s="147"/>
      <c r="BZ1124" s="166">
        <f t="shared" si="1834"/>
        <v>933.49909456199998</v>
      </c>
      <c r="CA1124" s="152">
        <v>18000</v>
      </c>
      <c r="CB1124" s="56">
        <v>3.3415E-2</v>
      </c>
      <c r="CC1124" s="168">
        <f t="shared" si="1842"/>
        <v>601.47</v>
      </c>
      <c r="CD1124" s="168">
        <f t="shared" si="1843"/>
        <v>330.80850000000004</v>
      </c>
      <c r="CE1124" s="164">
        <v>1348.3215</v>
      </c>
      <c r="CF1124" s="165"/>
      <c r="CG1124" s="483">
        <f t="shared" si="1837"/>
        <v>-1077.6600000000001</v>
      </c>
      <c r="CH1124" s="483"/>
      <c r="CI1124" s="483"/>
      <c r="CJ1124" s="483"/>
      <c r="CK1124" s="483"/>
      <c r="CL1124" s="223"/>
      <c r="CM1124" s="224"/>
      <c r="CN1124" s="483"/>
      <c r="CO1124" s="219"/>
      <c r="CP1124" s="220">
        <f t="shared" si="1828"/>
        <v>2667.7630945620003</v>
      </c>
      <c r="CQ1124" s="585">
        <v>0</v>
      </c>
      <c r="CR1124" s="56"/>
    </row>
    <row r="1125" spans="1:97" s="3" customFormat="1" ht="15" customHeight="1">
      <c r="A1125" s="59">
        <v>3</v>
      </c>
      <c r="B1125" s="42" t="s">
        <v>2654</v>
      </c>
      <c r="C1125" s="6" t="s">
        <v>2622</v>
      </c>
      <c r="D1125" s="274" t="s">
        <v>2623</v>
      </c>
      <c r="E1125" s="43">
        <v>941</v>
      </c>
      <c r="F1125" s="43"/>
      <c r="G1125" s="56" t="s">
        <v>45</v>
      </c>
      <c r="H1125" s="58" t="s">
        <v>2655</v>
      </c>
      <c r="I1125" s="55"/>
      <c r="J1125" s="756"/>
      <c r="K1125" s="458"/>
      <c r="L1125" s="56"/>
      <c r="M1125" s="73"/>
      <c r="N1125" s="147"/>
      <c r="O1125" s="56"/>
      <c r="P1125" s="56"/>
      <c r="Q1125" s="56"/>
      <c r="R1125" s="56"/>
      <c r="S1125" s="56"/>
      <c r="T1125" s="73"/>
      <c r="U1125" s="147"/>
      <c r="V1125" s="78"/>
      <c r="W1125" s="78"/>
      <c r="X1125" s="78"/>
      <c r="Y1125" s="757"/>
      <c r="Z1125" s="102"/>
      <c r="AA1125" s="73"/>
      <c r="AB1125" s="149"/>
      <c r="AC1125" s="102"/>
      <c r="AD1125" s="104"/>
      <c r="AE1125" s="104"/>
      <c r="AF1125" s="102"/>
      <c r="AG1125" s="102"/>
      <c r="AH1125" s="117"/>
      <c r="AI1125" s="149"/>
      <c r="AJ1125" s="102"/>
      <c r="AK1125" s="102"/>
      <c r="AL1125" s="102"/>
      <c r="AM1125" s="102"/>
      <c r="AN1125" s="102"/>
      <c r="AO1125" s="117"/>
      <c r="AP1125" s="143"/>
      <c r="AQ1125" s="102"/>
      <c r="AR1125" s="102"/>
      <c r="AS1125" s="99"/>
      <c r="AT1125" s="6"/>
      <c r="AU1125" s="6"/>
      <c r="AV1125" s="122"/>
      <c r="AW1125" s="147"/>
      <c r="AX1125" s="102"/>
      <c r="AY1125" s="280">
        <v>20000</v>
      </c>
      <c r="AZ1125" s="748">
        <v>3.9995000000000003E-2</v>
      </c>
      <c r="BA1125" s="141">
        <f t="shared" si="1829"/>
        <v>799.90000000000009</v>
      </c>
      <c r="BB1125" s="141"/>
      <c r="BC1125" s="142">
        <v>799.9</v>
      </c>
      <c r="BD1125" s="149"/>
      <c r="BE1125" s="141">
        <f t="shared" si="1830"/>
        <v>0</v>
      </c>
      <c r="BF1125" s="280">
        <v>20000</v>
      </c>
      <c r="BG1125" s="764">
        <v>4.2875000000000003E-2</v>
      </c>
      <c r="BH1125" s="168">
        <f t="shared" si="1831"/>
        <v>857.50000000000011</v>
      </c>
      <c r="BI1125" s="56"/>
      <c r="BJ1125" s="164">
        <v>857.5</v>
      </c>
      <c r="BK1125" s="165"/>
      <c r="BL1125" s="166">
        <f t="shared" si="1841"/>
        <v>0</v>
      </c>
      <c r="BM1125" s="280"/>
      <c r="BN1125" s="56"/>
      <c r="BO1125" s="302"/>
      <c r="BP1125" s="56"/>
      <c r="BQ1125" s="164"/>
      <c r="BR1125" s="147"/>
      <c r="BS1125" s="166"/>
      <c r="BT1125" s="152"/>
      <c r="BU1125" s="764"/>
      <c r="BV1125" s="166"/>
      <c r="BW1125" s="56"/>
      <c r="BX1125" s="253"/>
      <c r="BY1125" s="147"/>
      <c r="BZ1125" s="166"/>
      <c r="CA1125" s="152"/>
      <c r="CB1125" s="56"/>
      <c r="CC1125" s="168"/>
      <c r="CD1125" s="168"/>
      <c r="CE1125" s="164"/>
      <c r="CF1125" s="165"/>
      <c r="CG1125" s="72"/>
      <c r="CH1125" s="72"/>
      <c r="CI1125" s="72"/>
      <c r="CJ1125" s="72"/>
      <c r="CK1125" s="72"/>
      <c r="CL1125" s="164"/>
      <c r="CM1125" s="167"/>
      <c r="CN1125" s="72"/>
      <c r="CO1125" s="219"/>
      <c r="CP1125" s="220"/>
      <c r="CQ1125" s="458"/>
      <c r="CR1125" s="56"/>
    </row>
    <row r="1126" spans="1:97" s="3" customFormat="1" ht="15" customHeight="1">
      <c r="A1126" s="59" t="s">
        <v>2656</v>
      </c>
      <c r="B1126" s="551" t="s">
        <v>2657</v>
      </c>
      <c r="C1126" s="6" t="s">
        <v>2658</v>
      </c>
      <c r="D1126" s="274" t="s">
        <v>2623</v>
      </c>
      <c r="E1126" s="43">
        <v>135</v>
      </c>
      <c r="F1126" s="43"/>
      <c r="G1126" s="49" t="s">
        <v>45</v>
      </c>
      <c r="H1126" s="58" t="s">
        <v>2659</v>
      </c>
      <c r="I1126" s="55"/>
      <c r="J1126" s="756"/>
      <c r="K1126" s="458"/>
      <c r="L1126" s="56"/>
      <c r="M1126" s="73">
        <v>7286.4</v>
      </c>
      <c r="N1126" s="147"/>
      <c r="O1126" s="56"/>
      <c r="P1126" s="56"/>
      <c r="Q1126" s="56"/>
      <c r="R1126" s="56"/>
      <c r="S1126" s="56"/>
      <c r="T1126" s="73">
        <v>8351.76</v>
      </c>
      <c r="U1126" s="147"/>
      <c r="V1126" s="78"/>
      <c r="W1126" s="78"/>
      <c r="X1126" s="78"/>
      <c r="Y1126" s="558"/>
      <c r="Z1126" s="102"/>
      <c r="AA1126" s="73">
        <v>8828.09</v>
      </c>
      <c r="AB1126" s="149"/>
      <c r="AC1126" s="102"/>
      <c r="AD1126" s="104"/>
      <c r="AE1126" s="104"/>
      <c r="AF1126" s="102"/>
      <c r="AG1126" s="102"/>
      <c r="AH1126" s="117">
        <v>9374.9</v>
      </c>
      <c r="AI1126" s="149"/>
      <c r="AJ1126" s="102"/>
      <c r="AK1126" s="102"/>
      <c r="AL1126" s="102"/>
      <c r="AM1126" s="102"/>
      <c r="AN1126" s="102"/>
      <c r="AO1126" s="117">
        <v>9900.36</v>
      </c>
      <c r="AP1126" s="143"/>
      <c r="AQ1126" s="102"/>
      <c r="AR1126" s="102"/>
      <c r="AS1126" s="99"/>
      <c r="AT1126" s="6"/>
      <c r="AU1126" s="6"/>
      <c r="AV1126" s="122">
        <v>25608.799999999999</v>
      </c>
      <c r="AW1126" s="147"/>
      <c r="AX1126" s="102"/>
      <c r="AY1126" s="151">
        <v>850000</v>
      </c>
      <c r="AZ1126" s="748">
        <v>3.9995000000000003E-2</v>
      </c>
      <c r="BA1126" s="141">
        <f t="shared" si="1829"/>
        <v>33995.75</v>
      </c>
      <c r="BB1126" s="141"/>
      <c r="BC1126" s="142">
        <v>33995.75</v>
      </c>
      <c r="BD1126" s="149"/>
      <c r="BE1126" s="141">
        <f t="shared" si="1830"/>
        <v>0</v>
      </c>
      <c r="BF1126" s="151">
        <v>850000</v>
      </c>
      <c r="BG1126" s="764">
        <v>4.2875000000000003E-2</v>
      </c>
      <c r="BH1126" s="168">
        <f t="shared" si="1831"/>
        <v>36443.75</v>
      </c>
      <c r="BI1126" s="56"/>
      <c r="BJ1126" s="164">
        <v>36443.75</v>
      </c>
      <c r="BK1126" s="165"/>
      <c r="BL1126" s="166">
        <f t="shared" si="1841"/>
        <v>0</v>
      </c>
      <c r="BM1126" s="151">
        <v>850000</v>
      </c>
      <c r="BN1126" s="56">
        <v>4.802E-2</v>
      </c>
      <c r="BO1126" s="302">
        <f t="shared" si="1832"/>
        <v>40817</v>
      </c>
      <c r="BP1126" s="56"/>
      <c r="BQ1126" s="164">
        <v>40817</v>
      </c>
      <c r="BR1126" s="147"/>
      <c r="BS1126" s="166">
        <f t="shared" ref="BS1126:BS1155" si="1844">BO1126-BP1126-BQ1126</f>
        <v>0</v>
      </c>
      <c r="BT1126" s="438">
        <v>850000</v>
      </c>
      <c r="BU1126" s="764">
        <v>5.1861060808999999E-2</v>
      </c>
      <c r="BV1126" s="166">
        <f t="shared" si="1833"/>
        <v>44081.901687650003</v>
      </c>
      <c r="BW1126" s="56"/>
      <c r="BX1126" s="164">
        <v>44081.901687650003</v>
      </c>
      <c r="BY1126" s="147"/>
      <c r="BZ1126" s="166">
        <f t="shared" si="1834"/>
        <v>0</v>
      </c>
      <c r="CA1126" s="438">
        <v>3038000</v>
      </c>
      <c r="CB1126" s="764">
        <v>3.3415E-2</v>
      </c>
      <c r="CC1126" s="168">
        <f t="shared" ref="CC1126:CC1158" si="1845">CA1126*CB1126</f>
        <v>101514.77</v>
      </c>
      <c r="CD1126" s="168">
        <f t="shared" si="1836"/>
        <v>55833.123500000009</v>
      </c>
      <c r="CE1126" s="164">
        <v>45681.646500000003</v>
      </c>
      <c r="CF1126" s="165"/>
      <c r="CG1126" s="72">
        <f t="shared" si="1837"/>
        <v>0</v>
      </c>
      <c r="CH1126" s="72"/>
      <c r="CI1126" s="72"/>
      <c r="CJ1126" s="72"/>
      <c r="CK1126" s="72"/>
      <c r="CL1126" s="164"/>
      <c r="CM1126" s="167"/>
      <c r="CN1126" s="72"/>
      <c r="CO1126" s="219"/>
      <c r="CP1126" s="220">
        <f t="shared" ref="CP1126:CP1158" si="1846">O1126+V1126+AC1126+AJ1126+AQ1126+AX1126+BE1126+BL1126+BS1126+BZ1126+CG1126</f>
        <v>0</v>
      </c>
      <c r="CQ1126" s="458"/>
      <c r="CR1126" s="56" t="s">
        <v>2625</v>
      </c>
    </row>
    <row r="1127" spans="1:97" s="3" customFormat="1" ht="30" customHeight="1">
      <c r="A1127" s="59" t="s">
        <v>2660</v>
      </c>
      <c r="B1127" s="551" t="s">
        <v>2661</v>
      </c>
      <c r="C1127" s="6" t="s">
        <v>2658</v>
      </c>
      <c r="D1127" s="274" t="s">
        <v>2623</v>
      </c>
      <c r="E1127" s="43">
        <v>136</v>
      </c>
      <c r="F1127" s="43"/>
      <c r="G1127" s="49" t="s">
        <v>45</v>
      </c>
      <c r="H1127" s="58" t="s">
        <v>2662</v>
      </c>
      <c r="I1127" s="55"/>
      <c r="J1127" s="756"/>
      <c r="K1127" s="458"/>
      <c r="L1127" s="56"/>
      <c r="M1127" s="73">
        <v>7917.89</v>
      </c>
      <c r="N1127" s="147"/>
      <c r="O1127" s="56"/>
      <c r="P1127" s="56"/>
      <c r="Q1127" s="56"/>
      <c r="R1127" s="56"/>
      <c r="S1127" s="56"/>
      <c r="T1127" s="73">
        <v>5692.96</v>
      </c>
      <c r="U1127" s="147"/>
      <c r="V1127" s="78"/>
      <c r="W1127" s="78"/>
      <c r="X1127" s="78"/>
      <c r="Y1127" s="757"/>
      <c r="Z1127" s="102"/>
      <c r="AA1127" s="73">
        <v>6017.65</v>
      </c>
      <c r="AB1127" s="149"/>
      <c r="AC1127" s="102"/>
      <c r="AD1127" s="104"/>
      <c r="AE1127" s="104"/>
      <c r="AF1127" s="102"/>
      <c r="AG1127" s="102"/>
      <c r="AH1127" s="117">
        <v>6390.38</v>
      </c>
      <c r="AI1127" s="149"/>
      <c r="AJ1127" s="102"/>
      <c r="AK1127" s="102"/>
      <c r="AL1127" s="102"/>
      <c r="AM1127" s="102"/>
      <c r="AN1127" s="102"/>
      <c r="AO1127" s="117">
        <v>6748.56</v>
      </c>
      <c r="AP1127" s="143"/>
      <c r="AQ1127" s="102"/>
      <c r="AR1127" s="102"/>
      <c r="AS1127" s="99"/>
      <c r="AT1127" s="6"/>
      <c r="AU1127" s="6"/>
      <c r="AV1127" s="122">
        <v>21390.880000000001</v>
      </c>
      <c r="AW1127" s="147"/>
      <c r="AX1127" s="102"/>
      <c r="AY1127" s="151">
        <v>710000</v>
      </c>
      <c r="AZ1127" s="748">
        <v>3.9995000000000003E-2</v>
      </c>
      <c r="BA1127" s="141">
        <f t="shared" si="1829"/>
        <v>28396.45</v>
      </c>
      <c r="BB1127" s="141"/>
      <c r="BC1127" s="142">
        <v>28396.45</v>
      </c>
      <c r="BD1127" s="149"/>
      <c r="BE1127" s="141">
        <f t="shared" si="1830"/>
        <v>0</v>
      </c>
      <c r="BF1127" s="151">
        <v>710000</v>
      </c>
      <c r="BG1127" s="764">
        <v>4.2875000000000003E-2</v>
      </c>
      <c r="BH1127" s="168">
        <f t="shared" si="1831"/>
        <v>30441.250000000004</v>
      </c>
      <c r="BI1127" s="56"/>
      <c r="BJ1127" s="164">
        <v>30441.25</v>
      </c>
      <c r="BK1127" s="165"/>
      <c r="BL1127" s="166">
        <f t="shared" ref="BL1127:BL1155" si="1847">BH1127-BI1127-BJ1127</f>
        <v>0</v>
      </c>
      <c r="BM1127" s="151">
        <v>710000</v>
      </c>
      <c r="BN1127" s="56">
        <v>4.802E-2</v>
      </c>
      <c r="BO1127" s="302">
        <f t="shared" si="1832"/>
        <v>34094.199999999997</v>
      </c>
      <c r="BP1127" s="56"/>
      <c r="BQ1127" s="164">
        <v>34094.199999999997</v>
      </c>
      <c r="BR1127" s="147"/>
      <c r="BS1127" s="166">
        <f t="shared" si="1844"/>
        <v>0</v>
      </c>
      <c r="BT1127" s="438">
        <v>710000</v>
      </c>
      <c r="BU1127" s="764">
        <v>5.1861060808999999E-2</v>
      </c>
      <c r="BV1127" s="166">
        <f t="shared" si="1833"/>
        <v>36821.353174390002</v>
      </c>
      <c r="BW1127" s="56"/>
      <c r="BX1127" s="164">
        <v>36821.353174390002</v>
      </c>
      <c r="BY1127" s="147"/>
      <c r="BZ1127" s="166">
        <f t="shared" si="1834"/>
        <v>0</v>
      </c>
      <c r="CA1127" s="438">
        <v>3766500</v>
      </c>
      <c r="CB1127" s="764">
        <v>3.3415E-2</v>
      </c>
      <c r="CC1127" s="168">
        <f t="shared" si="1845"/>
        <v>125857.5975</v>
      </c>
      <c r="CD1127" s="168">
        <f t="shared" si="1836"/>
        <v>69221.678625</v>
      </c>
      <c r="CE1127" s="164">
        <v>56635.918875000003</v>
      </c>
      <c r="CF1127" s="165"/>
      <c r="CG1127" s="72">
        <f t="shared" si="1837"/>
        <v>0</v>
      </c>
      <c r="CH1127" s="72"/>
      <c r="CI1127" s="72"/>
      <c r="CJ1127" s="72"/>
      <c r="CK1127" s="72"/>
      <c r="CL1127" s="164"/>
      <c r="CM1127" s="167"/>
      <c r="CN1127" s="72"/>
      <c r="CO1127" s="219"/>
      <c r="CP1127" s="220">
        <f t="shared" si="1846"/>
        <v>0</v>
      </c>
      <c r="CQ1127" s="458"/>
      <c r="CR1127" s="56" t="s">
        <v>2625</v>
      </c>
    </row>
    <row r="1128" spans="1:97" s="3" customFormat="1" ht="30" customHeight="1">
      <c r="A1128" s="59" t="s">
        <v>2663</v>
      </c>
      <c r="B1128" s="551" t="s">
        <v>2664</v>
      </c>
      <c r="C1128" s="6" t="s">
        <v>2658</v>
      </c>
      <c r="D1128" s="274" t="s">
        <v>2623</v>
      </c>
      <c r="E1128" s="43">
        <v>325</v>
      </c>
      <c r="F1128" s="43"/>
      <c r="G1128" s="49" t="s">
        <v>45</v>
      </c>
      <c r="H1128" s="58" t="s">
        <v>2665</v>
      </c>
      <c r="I1128" s="55"/>
      <c r="J1128" s="756"/>
      <c r="K1128" s="458"/>
      <c r="L1128" s="56"/>
      <c r="M1128" s="73">
        <v>242.88</v>
      </c>
      <c r="N1128" s="147"/>
      <c r="O1128" s="56"/>
      <c r="P1128" s="56"/>
      <c r="Q1128" s="56"/>
      <c r="R1128" s="56"/>
      <c r="S1128" s="56"/>
      <c r="T1128" s="73">
        <v>312.8</v>
      </c>
      <c r="U1128" s="147"/>
      <c r="V1128" s="78"/>
      <c r="W1128" s="78"/>
      <c r="X1128" s="78"/>
      <c r="Y1128" s="757"/>
      <c r="Z1128" s="102"/>
      <c r="AA1128" s="73">
        <v>330.64</v>
      </c>
      <c r="AB1128" s="149"/>
      <c r="AC1128" s="102"/>
      <c r="AD1128" s="104"/>
      <c r="AE1128" s="104"/>
      <c r="AF1128" s="102"/>
      <c r="AG1128" s="102"/>
      <c r="AH1128" s="117">
        <v>351.12</v>
      </c>
      <c r="AI1128" s="149"/>
      <c r="AJ1128" s="102"/>
      <c r="AK1128" s="102"/>
      <c r="AL1128" s="102"/>
      <c r="AM1128" s="102"/>
      <c r="AN1128" s="102"/>
      <c r="AO1128" s="117">
        <v>370.8</v>
      </c>
      <c r="AP1128" s="143"/>
      <c r="AQ1128" s="102"/>
      <c r="AR1128" s="102"/>
      <c r="AS1128" s="99"/>
      <c r="AT1128" s="6"/>
      <c r="AU1128" s="6"/>
      <c r="AV1128" s="122">
        <v>602.55999999999995</v>
      </c>
      <c r="AW1128" s="147"/>
      <c r="AX1128" s="102"/>
      <c r="AY1128" s="151">
        <v>20000</v>
      </c>
      <c r="AZ1128" s="748">
        <v>3.9995000000000003E-2</v>
      </c>
      <c r="BA1128" s="141">
        <f t="shared" si="1829"/>
        <v>799.90000000000009</v>
      </c>
      <c r="BB1128" s="141"/>
      <c r="BC1128" s="142"/>
      <c r="BD1128" s="149"/>
      <c r="BE1128" s="141">
        <f t="shared" si="1830"/>
        <v>799.90000000000009</v>
      </c>
      <c r="BF1128" s="151">
        <v>20000</v>
      </c>
      <c r="BG1128" s="764">
        <v>4.2875000000000003E-2</v>
      </c>
      <c r="BH1128" s="168">
        <f t="shared" si="1831"/>
        <v>857.50000000000011</v>
      </c>
      <c r="BI1128" s="56"/>
      <c r="BJ1128" s="164">
        <v>1657.4</v>
      </c>
      <c r="BK1128" s="165"/>
      <c r="BL1128" s="166">
        <f t="shared" si="1847"/>
        <v>-799.9</v>
      </c>
      <c r="BM1128" s="151">
        <v>20000</v>
      </c>
      <c r="BN1128" s="56">
        <v>4.802E-2</v>
      </c>
      <c r="BO1128" s="302">
        <f t="shared" si="1832"/>
        <v>960.4</v>
      </c>
      <c r="BP1128" s="56"/>
      <c r="BQ1128" s="164">
        <v>960.4</v>
      </c>
      <c r="BR1128" s="147"/>
      <c r="BS1128" s="166">
        <f t="shared" si="1844"/>
        <v>0</v>
      </c>
      <c r="BT1128" s="438">
        <v>20000</v>
      </c>
      <c r="BU1128" s="764">
        <v>5.1861060808999999E-2</v>
      </c>
      <c r="BV1128" s="166">
        <f t="shared" si="1833"/>
        <v>1037.2212161800001</v>
      </c>
      <c r="BW1128" s="56"/>
      <c r="BX1128" s="164">
        <v>1037.2212161800001</v>
      </c>
      <c r="BY1128" s="147"/>
      <c r="BZ1128" s="166">
        <f t="shared" si="1834"/>
        <v>0</v>
      </c>
      <c r="CA1128" s="438">
        <v>278500</v>
      </c>
      <c r="CB1128" s="764">
        <v>3.3415E-2</v>
      </c>
      <c r="CC1128" s="168">
        <f t="shared" si="1845"/>
        <v>9306.0774999999994</v>
      </c>
      <c r="CD1128" s="168">
        <f t="shared" si="1836"/>
        <v>5118.3426250000002</v>
      </c>
      <c r="CE1128" s="164">
        <v>4209.9248749999997</v>
      </c>
      <c r="CF1128" s="165"/>
      <c r="CG1128" s="483">
        <f t="shared" si="1837"/>
        <v>-22.190000000000509</v>
      </c>
      <c r="CH1128" s="483"/>
      <c r="CI1128" s="483"/>
      <c r="CJ1128" s="483"/>
      <c r="CK1128" s="483"/>
      <c r="CL1128" s="223"/>
      <c r="CM1128" s="224"/>
      <c r="CN1128" s="483"/>
      <c r="CO1128" s="219"/>
      <c r="CP1128" s="220">
        <f t="shared" si="1846"/>
        <v>-22.190000000000396</v>
      </c>
      <c r="CQ1128" s="585">
        <v>0</v>
      </c>
      <c r="CR1128" s="56" t="s">
        <v>2625</v>
      </c>
    </row>
    <row r="1129" spans="1:97" s="3" customFormat="1" ht="30" customHeight="1">
      <c r="A1129" s="59" t="s">
        <v>2666</v>
      </c>
      <c r="B1129" s="551" t="s">
        <v>2667</v>
      </c>
      <c r="C1129" s="6" t="s">
        <v>2658</v>
      </c>
      <c r="D1129" s="274" t="s">
        <v>2623</v>
      </c>
      <c r="E1129" s="43">
        <v>464</v>
      </c>
      <c r="F1129" s="43"/>
      <c r="G1129" s="49" t="s">
        <v>45</v>
      </c>
      <c r="H1129" s="58" t="s">
        <v>2668</v>
      </c>
      <c r="I1129" s="55"/>
      <c r="J1129" s="756"/>
      <c r="K1129" s="458"/>
      <c r="L1129" s="56"/>
      <c r="M1129" s="73"/>
      <c r="N1129" s="147"/>
      <c r="O1129" s="56"/>
      <c r="P1129" s="56"/>
      <c r="Q1129" s="56"/>
      <c r="R1129" s="56"/>
      <c r="S1129" s="56"/>
      <c r="T1129" s="73"/>
      <c r="U1129" s="147"/>
      <c r="V1129" s="78"/>
      <c r="W1129" s="78"/>
      <c r="X1129" s="78"/>
      <c r="Y1129" s="757"/>
      <c r="Z1129" s="102"/>
      <c r="AA1129" s="73"/>
      <c r="AB1129" s="149"/>
      <c r="AC1129" s="102"/>
      <c r="AD1129" s="104"/>
      <c r="AE1129" s="104"/>
      <c r="AF1129" s="102"/>
      <c r="AG1129" s="102"/>
      <c r="AH1129" s="117"/>
      <c r="AI1129" s="149"/>
      <c r="AJ1129" s="102"/>
      <c r="AK1129" s="102"/>
      <c r="AL1129" s="102"/>
      <c r="AM1129" s="102"/>
      <c r="AN1129" s="102"/>
      <c r="AO1129" s="117"/>
      <c r="AP1129" s="143"/>
      <c r="AQ1129" s="102"/>
      <c r="AR1129" s="102"/>
      <c r="AS1129" s="99"/>
      <c r="AT1129" s="102"/>
      <c r="AU1129" s="102"/>
      <c r="AV1129" s="122"/>
      <c r="AW1129" s="149"/>
      <c r="AX1129" s="102"/>
      <c r="AY1129" s="151">
        <v>1000</v>
      </c>
      <c r="AZ1129" s="748">
        <v>3.9995000000000003E-2</v>
      </c>
      <c r="BA1129" s="141">
        <f t="shared" si="1829"/>
        <v>39.995000000000005</v>
      </c>
      <c r="BB1129" s="141"/>
      <c r="BC1129" s="142"/>
      <c r="BD1129" s="149"/>
      <c r="BE1129" s="141">
        <f t="shared" si="1830"/>
        <v>39.995000000000005</v>
      </c>
      <c r="BF1129" s="151">
        <v>1000</v>
      </c>
      <c r="BG1129" s="764">
        <v>4.2875000000000003E-2</v>
      </c>
      <c r="BH1129" s="168">
        <f t="shared" si="1831"/>
        <v>42.875</v>
      </c>
      <c r="BI1129" s="56"/>
      <c r="BJ1129" s="164">
        <v>42.875</v>
      </c>
      <c r="BK1129" s="165"/>
      <c r="BL1129" s="166">
        <f t="shared" si="1847"/>
        <v>0</v>
      </c>
      <c r="BM1129" s="151">
        <v>1000</v>
      </c>
      <c r="BN1129" s="56">
        <v>4.802E-2</v>
      </c>
      <c r="BO1129" s="302">
        <f t="shared" si="1832"/>
        <v>48.02</v>
      </c>
      <c r="BP1129" s="56"/>
      <c r="BQ1129" s="164"/>
      <c r="BR1129" s="147"/>
      <c r="BS1129" s="166">
        <f t="shared" si="1844"/>
        <v>48.02</v>
      </c>
      <c r="BT1129" s="152">
        <v>1000</v>
      </c>
      <c r="BU1129" s="764">
        <v>5.1861060808999999E-2</v>
      </c>
      <c r="BV1129" s="166">
        <f t="shared" si="1833"/>
        <v>51.861060809000001</v>
      </c>
      <c r="BW1129" s="56"/>
      <c r="BX1129" s="164">
        <v>51.861060809000001</v>
      </c>
      <c r="BY1129" s="147"/>
      <c r="BZ1129" s="166">
        <f t="shared" si="1834"/>
        <v>0</v>
      </c>
      <c r="CA1129" s="152">
        <v>12500</v>
      </c>
      <c r="CB1129" s="764">
        <v>3.3415E-2</v>
      </c>
      <c r="CC1129" s="168">
        <f t="shared" si="1845"/>
        <v>417.6875</v>
      </c>
      <c r="CD1129" s="168">
        <f t="shared" si="1836"/>
        <v>229.72812500000001</v>
      </c>
      <c r="CE1129" s="164">
        <v>318.859375</v>
      </c>
      <c r="CF1129" s="165"/>
      <c r="CG1129" s="483">
        <f t="shared" si="1837"/>
        <v>-130.9</v>
      </c>
      <c r="CH1129" s="483"/>
      <c r="CI1129" s="483"/>
      <c r="CJ1129" s="483"/>
      <c r="CK1129" s="483"/>
      <c r="CL1129" s="223"/>
      <c r="CM1129" s="224"/>
      <c r="CN1129" s="483"/>
      <c r="CO1129" s="219"/>
      <c r="CP1129" s="220">
        <f t="shared" si="1846"/>
        <v>-42.884999999999991</v>
      </c>
      <c r="CQ1129" s="585">
        <v>0</v>
      </c>
      <c r="CR1129" s="56" t="s">
        <v>2625</v>
      </c>
    </row>
    <row r="1130" spans="1:97" s="5" customFormat="1" ht="15" customHeight="1">
      <c r="A1130" s="41" t="s">
        <v>2669</v>
      </c>
      <c r="B1130" s="6" t="s">
        <v>2670</v>
      </c>
      <c r="C1130" s="6" t="s">
        <v>2671</v>
      </c>
      <c r="D1130" s="274" t="s">
        <v>2623</v>
      </c>
      <c r="E1130" s="43">
        <v>30</v>
      </c>
      <c r="F1130" s="43"/>
      <c r="G1130" s="41" t="s">
        <v>41</v>
      </c>
      <c r="H1130" s="191" t="s">
        <v>2672</v>
      </c>
      <c r="I1130" s="43"/>
      <c r="J1130" s="243"/>
      <c r="K1130" s="357"/>
      <c r="L1130" s="61"/>
      <c r="M1130" s="73">
        <v>4420.42</v>
      </c>
      <c r="N1130" s="463"/>
      <c r="O1130" s="61"/>
      <c r="P1130" s="61"/>
      <c r="Q1130" s="61"/>
      <c r="R1130" s="61"/>
      <c r="S1130" s="61"/>
      <c r="T1130" s="73">
        <v>6256</v>
      </c>
      <c r="U1130" s="463"/>
      <c r="V1130" s="364"/>
      <c r="W1130" s="364"/>
      <c r="X1130" s="364"/>
      <c r="Y1130" s="757"/>
      <c r="Z1130" s="102"/>
      <c r="AA1130" s="80">
        <v>6612.8</v>
      </c>
      <c r="AB1130" s="149"/>
      <c r="AC1130" s="102"/>
      <c r="AD1130" s="104"/>
      <c r="AE1130" s="104"/>
      <c r="AF1130" s="102"/>
      <c r="AG1130" s="102"/>
      <c r="AH1130" s="122">
        <v>7022.4</v>
      </c>
      <c r="AI1130" s="149"/>
      <c r="AJ1130" s="102"/>
      <c r="AK1130" s="102"/>
      <c r="AL1130" s="102"/>
      <c r="AM1130" s="102"/>
      <c r="AN1130" s="102"/>
      <c r="AO1130" s="117">
        <v>7416</v>
      </c>
      <c r="AP1130" s="143"/>
      <c r="AQ1130" s="102"/>
      <c r="AR1130" s="102"/>
      <c r="AS1130" s="99"/>
      <c r="AT1130" s="6"/>
      <c r="AU1130" s="6"/>
      <c r="AV1130" s="122">
        <v>8134.56</v>
      </c>
      <c r="AW1130" s="147"/>
      <c r="AX1130" s="102"/>
      <c r="AY1130" s="280">
        <v>270000</v>
      </c>
      <c r="AZ1130" s="748">
        <v>3.9995000000000003E-2</v>
      </c>
      <c r="BA1130" s="141">
        <f t="shared" si="1829"/>
        <v>10798.650000000001</v>
      </c>
      <c r="BB1130" s="141"/>
      <c r="BC1130" s="142">
        <v>10798.65</v>
      </c>
      <c r="BD1130" s="149"/>
      <c r="BE1130" s="141">
        <f t="shared" si="1830"/>
        <v>0</v>
      </c>
      <c r="BF1130" s="280">
        <v>270000</v>
      </c>
      <c r="BG1130" s="764">
        <v>4.2875000000000003E-2</v>
      </c>
      <c r="BH1130" s="168">
        <f t="shared" si="1831"/>
        <v>11576.250000000002</v>
      </c>
      <c r="BI1130" s="61"/>
      <c r="BJ1130" s="142">
        <v>11576.25</v>
      </c>
      <c r="BK1130" s="204"/>
      <c r="BL1130" s="166">
        <f t="shared" si="1847"/>
        <v>0</v>
      </c>
      <c r="BM1130" s="280">
        <v>270000</v>
      </c>
      <c r="BN1130" s="56">
        <v>4.802E-2</v>
      </c>
      <c r="BO1130" s="302">
        <f t="shared" si="1832"/>
        <v>12965.4</v>
      </c>
      <c r="BP1130" s="61"/>
      <c r="BQ1130" s="142">
        <v>12965.4</v>
      </c>
      <c r="BR1130" s="463"/>
      <c r="BS1130" s="166">
        <f t="shared" si="1844"/>
        <v>0</v>
      </c>
      <c r="BT1130" s="152">
        <v>270000</v>
      </c>
      <c r="BU1130" s="764">
        <v>5.1861060808999999E-2</v>
      </c>
      <c r="BV1130" s="166">
        <f t="shared" si="1833"/>
        <v>14002.48641843</v>
      </c>
      <c r="BW1130" s="61"/>
      <c r="BX1130" s="142">
        <v>14002.48641843</v>
      </c>
      <c r="BY1130" s="463"/>
      <c r="BZ1130" s="166">
        <f t="shared" si="1834"/>
        <v>0</v>
      </c>
      <c r="CA1130" s="152">
        <v>625500</v>
      </c>
      <c r="CB1130" s="764">
        <v>3.3415E-2</v>
      </c>
      <c r="CC1130" s="168">
        <f t="shared" si="1845"/>
        <v>20901.0825</v>
      </c>
      <c r="CD1130" s="168">
        <f t="shared" si="1836"/>
        <v>11495.595375000001</v>
      </c>
      <c r="CE1130" s="142">
        <v>9405.4871249999997</v>
      </c>
      <c r="CF1130" s="204"/>
      <c r="CG1130" s="72">
        <f t="shared" si="1837"/>
        <v>0</v>
      </c>
      <c r="CH1130" s="72"/>
      <c r="CI1130" s="72"/>
      <c r="CJ1130" s="72"/>
      <c r="CK1130" s="72"/>
      <c r="CL1130" s="164"/>
      <c r="CM1130" s="167"/>
      <c r="CN1130" s="72"/>
      <c r="CO1130" s="469"/>
      <c r="CP1130" s="220">
        <f t="shared" si="1846"/>
        <v>0</v>
      </c>
      <c r="CQ1130" s="220"/>
      <c r="CR1130" s="56" t="s">
        <v>2625</v>
      </c>
      <c r="CS1130" s="534"/>
    </row>
    <row r="1131" spans="1:97" s="3" customFormat="1" ht="15" customHeight="1">
      <c r="A1131" s="766" t="s">
        <v>2673</v>
      </c>
      <c r="B1131" s="6" t="s">
        <v>2674</v>
      </c>
      <c r="C1131" s="6" t="s">
        <v>2671</v>
      </c>
      <c r="D1131" s="274" t="s">
        <v>2623</v>
      </c>
      <c r="E1131" s="43">
        <v>32</v>
      </c>
      <c r="F1131" s="43"/>
      <c r="G1131" s="49" t="s">
        <v>45</v>
      </c>
      <c r="H1131" s="191" t="s">
        <v>2675</v>
      </c>
      <c r="I1131" s="43"/>
      <c r="J1131" s="243"/>
      <c r="K1131" s="357"/>
      <c r="L1131" s="56"/>
      <c r="M1131" s="73">
        <v>48916.03</v>
      </c>
      <c r="N1131" s="147"/>
      <c r="O1131" s="56"/>
      <c r="P1131" s="56"/>
      <c r="Q1131" s="56"/>
      <c r="R1131" s="56"/>
      <c r="S1131" s="56"/>
      <c r="T1131" s="73">
        <v>77668.240000000005</v>
      </c>
      <c r="U1131" s="147"/>
      <c r="V1131" s="78"/>
      <c r="W1131" s="78"/>
      <c r="X1131" s="78"/>
      <c r="Y1131" s="757"/>
      <c r="Z1131" s="102"/>
      <c r="AA1131" s="73">
        <v>83089.83</v>
      </c>
      <c r="AB1131" s="149"/>
      <c r="AC1131" s="102"/>
      <c r="AD1131" s="104"/>
      <c r="AE1131" s="104"/>
      <c r="AF1131" s="102"/>
      <c r="AG1131" s="102"/>
      <c r="AH1131" s="117">
        <v>88236.46</v>
      </c>
      <c r="AI1131" s="149"/>
      <c r="AJ1131" s="102"/>
      <c r="AK1131" s="102"/>
      <c r="AL1131" s="102"/>
      <c r="AM1131" s="102"/>
      <c r="AN1131" s="102"/>
      <c r="AO1131" s="117">
        <v>93182.04</v>
      </c>
      <c r="AP1131" s="143"/>
      <c r="AQ1131" s="102"/>
      <c r="AR1131" s="102"/>
      <c r="AS1131" s="99"/>
      <c r="AT1131" s="6"/>
      <c r="AU1131" s="6"/>
      <c r="AV1131" s="122">
        <v>84117.38</v>
      </c>
      <c r="AW1131" s="147"/>
      <c r="AX1131" s="102"/>
      <c r="AY1131" s="280">
        <v>2792000</v>
      </c>
      <c r="AZ1131" s="748">
        <v>3.9995000000000003E-2</v>
      </c>
      <c r="BA1131" s="141">
        <f t="shared" si="1829"/>
        <v>111666.04000000001</v>
      </c>
      <c r="BB1131" s="141"/>
      <c r="BC1131" s="142">
        <v>111666.04</v>
      </c>
      <c r="BD1131" s="149"/>
      <c r="BE1131" s="141">
        <f t="shared" si="1830"/>
        <v>0</v>
      </c>
      <c r="BF1131" s="280">
        <v>2792000</v>
      </c>
      <c r="BG1131" s="764">
        <v>4.2875000000000003E-2</v>
      </c>
      <c r="BH1131" s="168">
        <f t="shared" si="1831"/>
        <v>119707.00000000001</v>
      </c>
      <c r="BI1131" s="56"/>
      <c r="BJ1131" s="164">
        <v>119707</v>
      </c>
      <c r="BK1131" s="165"/>
      <c r="BL1131" s="166">
        <f t="shared" si="1847"/>
        <v>0</v>
      </c>
      <c r="BM1131" s="280">
        <v>2792000</v>
      </c>
      <c r="BN1131" s="56">
        <v>4.802E-2</v>
      </c>
      <c r="BO1131" s="302">
        <f t="shared" si="1832"/>
        <v>134071.84</v>
      </c>
      <c r="BP1131" s="56"/>
      <c r="BQ1131" s="164">
        <v>134071.84</v>
      </c>
      <c r="BR1131" s="147"/>
      <c r="BS1131" s="166">
        <f t="shared" si="1844"/>
        <v>0</v>
      </c>
      <c r="BT1131" s="152">
        <v>2792000</v>
      </c>
      <c r="BU1131" s="764">
        <v>5.1861060808999999E-2</v>
      </c>
      <c r="BV1131" s="166">
        <f t="shared" si="1833"/>
        <v>144796.081778728</v>
      </c>
      <c r="BW1131" s="56"/>
      <c r="BX1131" s="164">
        <v>144796.081778728</v>
      </c>
      <c r="BY1131" s="147"/>
      <c r="BZ1131" s="166">
        <f t="shared" si="1834"/>
        <v>0</v>
      </c>
      <c r="CA1131" s="152">
        <v>6967500</v>
      </c>
      <c r="CB1131" s="764">
        <v>3.3415E-2</v>
      </c>
      <c r="CC1131" s="168">
        <f t="shared" si="1845"/>
        <v>232819.01250000001</v>
      </c>
      <c r="CD1131" s="168">
        <f t="shared" si="1836"/>
        <v>128050.45687500002</v>
      </c>
      <c r="CE1131" s="164">
        <v>104768.55562499999</v>
      </c>
      <c r="CF1131" s="165"/>
      <c r="CG1131" s="72">
        <f t="shared" si="1837"/>
        <v>0</v>
      </c>
      <c r="CH1131" s="72"/>
      <c r="CI1131" s="72"/>
      <c r="CJ1131" s="72"/>
      <c r="CK1131" s="72"/>
      <c r="CL1131" s="164"/>
      <c r="CM1131" s="167"/>
      <c r="CN1131" s="72"/>
      <c r="CO1131" s="219"/>
      <c r="CP1131" s="220">
        <f t="shared" si="1846"/>
        <v>0</v>
      </c>
      <c r="CQ1131" s="458"/>
      <c r="CR1131" s="56" t="s">
        <v>2625</v>
      </c>
    </row>
    <row r="1132" spans="1:97" s="3" customFormat="1" ht="15" customHeight="1">
      <c r="A1132" s="41" t="s">
        <v>2676</v>
      </c>
      <c r="B1132" s="42" t="s">
        <v>2677</v>
      </c>
      <c r="C1132" s="6" t="s">
        <v>2671</v>
      </c>
      <c r="D1132" s="274" t="s">
        <v>2623</v>
      </c>
      <c r="E1132" s="43">
        <v>112</v>
      </c>
      <c r="F1132" s="43"/>
      <c r="G1132" s="49" t="s">
        <v>2678</v>
      </c>
      <c r="H1132" s="191" t="s">
        <v>2679</v>
      </c>
      <c r="I1132" s="43"/>
      <c r="J1132" s="243"/>
      <c r="K1132" s="357"/>
      <c r="L1132" s="56"/>
      <c r="M1132" s="73">
        <v>56153.86</v>
      </c>
      <c r="N1132" s="147"/>
      <c r="O1132" s="56"/>
      <c r="P1132" s="56"/>
      <c r="Q1132" s="56"/>
      <c r="R1132" s="56"/>
      <c r="S1132" s="56"/>
      <c r="T1132" s="73">
        <v>62997.919999999998</v>
      </c>
      <c r="U1132" s="147"/>
      <c r="V1132" s="78"/>
      <c r="W1132" s="78"/>
      <c r="X1132" s="78"/>
      <c r="Y1132" s="757"/>
      <c r="Z1132" s="102"/>
      <c r="AA1132" s="73">
        <v>66590.899999999994</v>
      </c>
      <c r="AB1132" s="149"/>
      <c r="AC1132" s="102"/>
      <c r="AD1132" s="104"/>
      <c r="AE1132" s="104"/>
      <c r="AF1132" s="102"/>
      <c r="AG1132" s="102"/>
      <c r="AH1132" s="117">
        <v>70715.570000000007</v>
      </c>
      <c r="AI1132" s="149"/>
      <c r="AJ1132" s="102"/>
      <c r="AK1132" s="102"/>
      <c r="AL1132" s="102"/>
      <c r="AM1132" s="102"/>
      <c r="AN1132" s="102"/>
      <c r="AO1132" s="117">
        <v>74679.12</v>
      </c>
      <c r="AP1132" s="143"/>
      <c r="AQ1132" s="102"/>
      <c r="AR1132" s="102"/>
      <c r="AS1132" s="99"/>
      <c r="AT1132" s="6"/>
      <c r="AU1132" s="6"/>
      <c r="AV1132" s="122">
        <v>97012.160000000003</v>
      </c>
      <c r="AW1132" s="147"/>
      <c r="AX1132" s="102"/>
      <c r="AY1132" s="280">
        <v>3220000</v>
      </c>
      <c r="AZ1132" s="748">
        <v>3.9995000000000003E-2</v>
      </c>
      <c r="BA1132" s="141">
        <f t="shared" si="1829"/>
        <v>128783.90000000001</v>
      </c>
      <c r="BB1132" s="141"/>
      <c r="BC1132" s="142">
        <v>128783.9</v>
      </c>
      <c r="BD1132" s="149"/>
      <c r="BE1132" s="141">
        <f t="shared" si="1830"/>
        <v>0</v>
      </c>
      <c r="BF1132" s="280">
        <v>3220000</v>
      </c>
      <c r="BG1132" s="764">
        <v>4.2875000000000003E-2</v>
      </c>
      <c r="BH1132" s="168">
        <f t="shared" si="1831"/>
        <v>138057.5</v>
      </c>
      <c r="BI1132" s="56"/>
      <c r="BJ1132" s="164">
        <v>138057.5</v>
      </c>
      <c r="BK1132" s="165"/>
      <c r="BL1132" s="166">
        <f t="shared" si="1847"/>
        <v>0</v>
      </c>
      <c r="BM1132" s="280">
        <v>3220000</v>
      </c>
      <c r="BN1132" s="56">
        <v>4.802E-2</v>
      </c>
      <c r="BO1132" s="302">
        <f t="shared" si="1832"/>
        <v>154624.4</v>
      </c>
      <c r="BP1132" s="56"/>
      <c r="BQ1132" s="164">
        <v>154624.4</v>
      </c>
      <c r="BR1132" s="147"/>
      <c r="BS1132" s="166">
        <f t="shared" si="1844"/>
        <v>0</v>
      </c>
      <c r="BT1132" s="152">
        <v>3220000</v>
      </c>
      <c r="BU1132" s="764">
        <v>5.1861060808999999E-2</v>
      </c>
      <c r="BV1132" s="166">
        <f t="shared" si="1833"/>
        <v>166992.61580497999</v>
      </c>
      <c r="BW1132" s="56"/>
      <c r="BX1132" s="164">
        <v>166992.61580498001</v>
      </c>
      <c r="BY1132" s="147"/>
      <c r="BZ1132" s="166">
        <f t="shared" si="1834"/>
        <v>0</v>
      </c>
      <c r="CA1132" s="152">
        <v>8054000</v>
      </c>
      <c r="CB1132" s="764">
        <v>3.3415E-2</v>
      </c>
      <c r="CC1132" s="168">
        <f t="shared" si="1845"/>
        <v>269124.40999999997</v>
      </c>
      <c r="CD1132" s="168">
        <f t="shared" si="1836"/>
        <v>148018.42550000001</v>
      </c>
      <c r="CE1132" s="164">
        <v>121105.98450000001</v>
      </c>
      <c r="CF1132" s="165"/>
      <c r="CG1132" s="72">
        <f t="shared" si="1837"/>
        <v>0</v>
      </c>
      <c r="CH1132" s="72"/>
      <c r="CI1132" s="72"/>
      <c r="CJ1132" s="72"/>
      <c r="CK1132" s="72"/>
      <c r="CL1132" s="164"/>
      <c r="CM1132" s="167"/>
      <c r="CN1132" s="72"/>
      <c r="CO1132" s="219"/>
      <c r="CP1132" s="220">
        <f t="shared" si="1846"/>
        <v>0</v>
      </c>
      <c r="CQ1132" s="458"/>
      <c r="CR1132" s="56" t="s">
        <v>2625</v>
      </c>
      <c r="CS1132" s="228"/>
    </row>
    <row r="1133" spans="1:97" s="3" customFormat="1" ht="15" customHeight="1">
      <c r="A1133" s="41" t="s">
        <v>2680</v>
      </c>
      <c r="B1133" s="42" t="s">
        <v>2681</v>
      </c>
      <c r="C1133" s="6" t="s">
        <v>2671</v>
      </c>
      <c r="D1133" s="274" t="s">
        <v>2623</v>
      </c>
      <c r="E1133" s="43">
        <v>183</v>
      </c>
      <c r="F1133" s="43"/>
      <c r="G1133" s="49" t="s">
        <v>66</v>
      </c>
      <c r="H1133" s="191" t="s">
        <v>2682</v>
      </c>
      <c r="I1133" s="43"/>
      <c r="J1133" s="243"/>
      <c r="K1133" s="357"/>
      <c r="L1133" s="56"/>
      <c r="M1133" s="73">
        <v>208.88</v>
      </c>
      <c r="N1133" s="147"/>
      <c r="O1133" s="56"/>
      <c r="P1133" s="56"/>
      <c r="Q1133" s="56"/>
      <c r="R1133" s="56"/>
      <c r="S1133" s="56"/>
      <c r="T1133" s="73">
        <v>1094.8</v>
      </c>
      <c r="U1133" s="147"/>
      <c r="V1133" s="78"/>
      <c r="W1133" s="78"/>
      <c r="X1133" s="78"/>
      <c r="Y1133" s="757"/>
      <c r="Z1133" s="102"/>
      <c r="AA1133" s="73">
        <v>1157.24</v>
      </c>
      <c r="AB1133" s="149"/>
      <c r="AC1133" s="102"/>
      <c r="AD1133" s="104"/>
      <c r="AE1133" s="104"/>
      <c r="AF1133" s="102"/>
      <c r="AG1133" s="102"/>
      <c r="AH1133" s="117">
        <v>1228.92</v>
      </c>
      <c r="AI1133" s="149"/>
      <c r="AJ1133" s="102"/>
      <c r="AK1133" s="102"/>
      <c r="AL1133" s="102"/>
      <c r="AM1133" s="102"/>
      <c r="AN1133" s="102"/>
      <c r="AO1133" s="117">
        <v>1297.8</v>
      </c>
      <c r="AP1133" s="143"/>
      <c r="AQ1133" s="102"/>
      <c r="AR1133" s="102"/>
      <c r="AS1133" s="99"/>
      <c r="AT1133" s="6"/>
      <c r="AU1133" s="6"/>
      <c r="AV1133" s="122">
        <v>1054.48</v>
      </c>
      <c r="AW1133" s="147"/>
      <c r="AX1133" s="102"/>
      <c r="AY1133" s="280">
        <v>35000</v>
      </c>
      <c r="AZ1133" s="748">
        <v>3.9995000000000003E-2</v>
      </c>
      <c r="BA1133" s="141">
        <f t="shared" si="1829"/>
        <v>1399.825</v>
      </c>
      <c r="BB1133" s="141"/>
      <c r="BC1133" s="142">
        <v>1399.83</v>
      </c>
      <c r="BD1133" s="149"/>
      <c r="BE1133" s="141">
        <f t="shared" si="1830"/>
        <v>-4.9999999998817657E-3</v>
      </c>
      <c r="BF1133" s="280">
        <v>35000</v>
      </c>
      <c r="BG1133" s="764">
        <v>4.2875000000000003E-2</v>
      </c>
      <c r="BH1133" s="168">
        <f t="shared" si="1831"/>
        <v>1500.6250000000002</v>
      </c>
      <c r="BI1133" s="56"/>
      <c r="BJ1133" s="164">
        <v>1500.625</v>
      </c>
      <c r="BK1133" s="165"/>
      <c r="BL1133" s="166">
        <f t="shared" si="1847"/>
        <v>0</v>
      </c>
      <c r="BM1133" s="280">
        <v>35000</v>
      </c>
      <c r="BN1133" s="56">
        <v>4.802E-2</v>
      </c>
      <c r="BO1133" s="302">
        <f t="shared" si="1832"/>
        <v>1680.7</v>
      </c>
      <c r="BP1133" s="56"/>
      <c r="BQ1133" s="164">
        <v>1680.7</v>
      </c>
      <c r="BR1133" s="147"/>
      <c r="BS1133" s="166">
        <f t="shared" si="1844"/>
        <v>0</v>
      </c>
      <c r="BT1133" s="152">
        <v>35000</v>
      </c>
      <c r="BU1133" s="764">
        <v>5.1861060808999999E-2</v>
      </c>
      <c r="BV1133" s="166">
        <f t="shared" si="1833"/>
        <v>1815.1371283149999</v>
      </c>
      <c r="BW1133" s="56"/>
      <c r="BX1133" s="164">
        <v>1815.1371283149999</v>
      </c>
      <c r="BY1133" s="147"/>
      <c r="BZ1133" s="166">
        <f t="shared" si="1834"/>
        <v>0</v>
      </c>
      <c r="CA1133" s="152">
        <v>148000</v>
      </c>
      <c r="CB1133" s="764">
        <v>3.3415E-2</v>
      </c>
      <c r="CC1133" s="168">
        <f t="shared" si="1845"/>
        <v>4945.42</v>
      </c>
      <c r="CD1133" s="168">
        <f t="shared" si="1836"/>
        <v>2719.9810000000002</v>
      </c>
      <c r="CE1133" s="164">
        <v>2225.4389999999999</v>
      </c>
      <c r="CF1133" s="165"/>
      <c r="CG1133" s="72">
        <f t="shared" si="1837"/>
        <v>0</v>
      </c>
      <c r="CH1133" s="72"/>
      <c r="CI1133" s="72"/>
      <c r="CJ1133" s="72"/>
      <c r="CK1133" s="72"/>
      <c r="CL1133" s="164"/>
      <c r="CM1133" s="167"/>
      <c r="CN1133" s="72"/>
      <c r="CO1133" s="219"/>
      <c r="CP1133" s="220">
        <f t="shared" si="1846"/>
        <v>-4.9999999998817657E-3</v>
      </c>
      <c r="CQ1133" s="458"/>
      <c r="CR1133" s="56" t="s">
        <v>2625</v>
      </c>
      <c r="CS1133" s="228"/>
    </row>
    <row r="1134" spans="1:97" s="3" customFormat="1" ht="15" customHeight="1">
      <c r="A1134" s="41" t="s">
        <v>2683</v>
      </c>
      <c r="B1134" s="6" t="s">
        <v>2684</v>
      </c>
      <c r="C1134" s="6" t="s">
        <v>2671</v>
      </c>
      <c r="D1134" s="274" t="s">
        <v>2623</v>
      </c>
      <c r="E1134" s="43">
        <v>190</v>
      </c>
      <c r="F1134" s="43"/>
      <c r="G1134" s="41" t="s">
        <v>41</v>
      </c>
      <c r="H1134" s="191" t="s">
        <v>2685</v>
      </c>
      <c r="I1134" s="43"/>
      <c r="J1134" s="243"/>
      <c r="K1134" s="357"/>
      <c r="L1134" s="56"/>
      <c r="M1134" s="73">
        <v>2040.19</v>
      </c>
      <c r="N1134" s="147"/>
      <c r="O1134" s="56"/>
      <c r="P1134" s="56"/>
      <c r="Q1134" s="56"/>
      <c r="R1134" s="56"/>
      <c r="S1134" s="56"/>
      <c r="T1134" s="73">
        <v>5317.6</v>
      </c>
      <c r="U1134" s="147"/>
      <c r="V1134" s="78"/>
      <c r="W1134" s="78"/>
      <c r="X1134" s="78"/>
      <c r="Y1134" s="757"/>
      <c r="Z1134" s="102"/>
      <c r="AA1134" s="73">
        <v>5620.88</v>
      </c>
      <c r="AB1134" s="149"/>
      <c r="AC1134" s="102"/>
      <c r="AD1134" s="104"/>
      <c r="AE1134" s="104"/>
      <c r="AF1134" s="102"/>
      <c r="AG1134" s="102"/>
      <c r="AH1134" s="117">
        <v>5969.04</v>
      </c>
      <c r="AI1134" s="149"/>
      <c r="AJ1134" s="102"/>
      <c r="AK1134" s="102"/>
      <c r="AL1134" s="102"/>
      <c r="AM1134" s="102"/>
      <c r="AN1134" s="102"/>
      <c r="AO1134" s="117">
        <v>6303.6</v>
      </c>
      <c r="AP1134" s="143"/>
      <c r="AQ1134" s="102"/>
      <c r="AR1134" s="102"/>
      <c r="AS1134" s="99"/>
      <c r="AT1134" s="6"/>
      <c r="AU1134" s="6"/>
      <c r="AV1134" s="122">
        <v>11147.36</v>
      </c>
      <c r="AW1134" s="147"/>
      <c r="AX1134" s="102"/>
      <c r="AY1134" s="280">
        <v>370000</v>
      </c>
      <c r="AZ1134" s="748">
        <v>3.9995000000000003E-2</v>
      </c>
      <c r="BA1134" s="141">
        <f t="shared" si="1829"/>
        <v>14798.150000000001</v>
      </c>
      <c r="BB1134" s="141"/>
      <c r="BC1134" s="142">
        <v>14798.15</v>
      </c>
      <c r="BD1134" s="149"/>
      <c r="BE1134" s="141">
        <f t="shared" si="1830"/>
        <v>0</v>
      </c>
      <c r="BF1134" s="280">
        <v>370000</v>
      </c>
      <c r="BG1134" s="764">
        <v>4.2875000000000003E-2</v>
      </c>
      <c r="BH1134" s="168">
        <f t="shared" si="1831"/>
        <v>15863.750000000002</v>
      </c>
      <c r="BI1134" s="56"/>
      <c r="BJ1134" s="164">
        <v>15863.75</v>
      </c>
      <c r="BK1134" s="165"/>
      <c r="BL1134" s="166">
        <f t="shared" si="1847"/>
        <v>0</v>
      </c>
      <c r="BM1134" s="280">
        <v>370000</v>
      </c>
      <c r="BN1134" s="56">
        <v>4.802E-2</v>
      </c>
      <c r="BO1134" s="302">
        <f t="shared" si="1832"/>
        <v>17767.400000000001</v>
      </c>
      <c r="BP1134" s="56"/>
      <c r="BQ1134" s="164">
        <v>17767.400000000001</v>
      </c>
      <c r="BR1134" s="147"/>
      <c r="BS1134" s="166">
        <f t="shared" si="1844"/>
        <v>0</v>
      </c>
      <c r="BT1134" s="152">
        <v>370000</v>
      </c>
      <c r="BU1134" s="764">
        <v>5.1861060808999999E-2</v>
      </c>
      <c r="BV1134" s="166">
        <f t="shared" si="1833"/>
        <v>19188.59249933</v>
      </c>
      <c r="BW1134" s="56"/>
      <c r="BX1134" s="164">
        <v>19188.59249933</v>
      </c>
      <c r="BY1134" s="147"/>
      <c r="BZ1134" s="166">
        <f t="shared" si="1834"/>
        <v>0</v>
      </c>
      <c r="CA1134" s="152">
        <v>279500</v>
      </c>
      <c r="CB1134" s="764">
        <v>3.3415E-2</v>
      </c>
      <c r="CC1134" s="168">
        <f t="shared" si="1845"/>
        <v>9339.4925000000003</v>
      </c>
      <c r="CD1134" s="168">
        <f t="shared" si="1836"/>
        <v>5136.7208750000009</v>
      </c>
      <c r="CE1134" s="164">
        <v>4202.7716250000003</v>
      </c>
      <c r="CF1134" s="165"/>
      <c r="CG1134" s="72">
        <f t="shared" si="1837"/>
        <v>0</v>
      </c>
      <c r="CH1134" s="72"/>
      <c r="CI1134" s="72"/>
      <c r="CJ1134" s="72"/>
      <c r="CK1134" s="72"/>
      <c r="CL1134" s="164"/>
      <c r="CM1134" s="167"/>
      <c r="CN1134" s="72"/>
      <c r="CO1134" s="219"/>
      <c r="CP1134" s="220">
        <f t="shared" si="1846"/>
        <v>0</v>
      </c>
      <c r="CQ1134" s="458"/>
      <c r="CR1134" s="56" t="s">
        <v>2625</v>
      </c>
      <c r="CS1134" s="228"/>
    </row>
    <row r="1135" spans="1:97" s="3" customFormat="1" ht="15" customHeight="1">
      <c r="A1135" s="41" t="s">
        <v>2686</v>
      </c>
      <c r="B1135" s="42" t="s">
        <v>2687</v>
      </c>
      <c r="C1135" s="6" t="s">
        <v>2671</v>
      </c>
      <c r="D1135" s="274" t="s">
        <v>2623</v>
      </c>
      <c r="E1135" s="43">
        <v>334</v>
      </c>
      <c r="F1135" s="43"/>
      <c r="G1135" s="49" t="s">
        <v>45</v>
      </c>
      <c r="H1135" s="191" t="s">
        <v>2688</v>
      </c>
      <c r="I1135" s="43"/>
      <c r="J1135" s="243"/>
      <c r="K1135" s="357"/>
      <c r="L1135" s="56"/>
      <c r="M1135" s="73">
        <v>48.58</v>
      </c>
      <c r="N1135" s="147"/>
      <c r="O1135" s="56"/>
      <c r="P1135" s="56"/>
      <c r="Q1135" s="56"/>
      <c r="R1135" s="56"/>
      <c r="S1135" s="56"/>
      <c r="T1135" s="73">
        <v>93.84</v>
      </c>
      <c r="U1135" s="147"/>
      <c r="V1135" s="78"/>
      <c r="W1135" s="78"/>
      <c r="X1135" s="78"/>
      <c r="Y1135" s="558"/>
      <c r="Z1135" s="102"/>
      <c r="AA1135" s="73">
        <v>99.19</v>
      </c>
      <c r="AB1135" s="149"/>
      <c r="AC1135" s="102"/>
      <c r="AD1135" s="104"/>
      <c r="AE1135" s="104"/>
      <c r="AF1135" s="102"/>
      <c r="AG1135" s="102"/>
      <c r="AH1135" s="117">
        <v>105.33</v>
      </c>
      <c r="AI1135" s="149"/>
      <c r="AJ1135" s="102"/>
      <c r="AK1135" s="102"/>
      <c r="AL1135" s="102"/>
      <c r="AM1135" s="102"/>
      <c r="AN1135" s="759"/>
      <c r="AO1135" s="117">
        <v>111.24</v>
      </c>
      <c r="AP1135" s="143"/>
      <c r="AQ1135" s="102"/>
      <c r="AR1135" s="102"/>
      <c r="AS1135" s="99"/>
      <c r="AT1135" s="102"/>
      <c r="AU1135" s="102"/>
      <c r="AV1135" s="122">
        <v>150.63999999999999</v>
      </c>
      <c r="AW1135" s="147"/>
      <c r="AX1135" s="102"/>
      <c r="AY1135" s="280">
        <v>5000</v>
      </c>
      <c r="AZ1135" s="748">
        <v>3.9995000000000003E-2</v>
      </c>
      <c r="BA1135" s="141">
        <f t="shared" si="1829"/>
        <v>199.97500000000002</v>
      </c>
      <c r="BB1135" s="141"/>
      <c r="BC1135" s="142">
        <v>199.98</v>
      </c>
      <c r="BD1135" s="149"/>
      <c r="BE1135" s="141">
        <f t="shared" si="1830"/>
        <v>-4.9999999999670308E-3</v>
      </c>
      <c r="BF1135" s="280">
        <v>5000</v>
      </c>
      <c r="BG1135" s="764">
        <v>4.2875000000000003E-2</v>
      </c>
      <c r="BH1135" s="168">
        <f t="shared" si="1831"/>
        <v>214.37500000000003</v>
      </c>
      <c r="BI1135" s="56"/>
      <c r="BJ1135" s="164">
        <v>214.375</v>
      </c>
      <c r="BK1135" s="165"/>
      <c r="BL1135" s="166">
        <f t="shared" si="1847"/>
        <v>0</v>
      </c>
      <c r="BM1135" s="280">
        <v>5000</v>
      </c>
      <c r="BN1135" s="56">
        <v>4.802E-2</v>
      </c>
      <c r="BO1135" s="302">
        <f t="shared" si="1832"/>
        <v>240.1</v>
      </c>
      <c r="BP1135" s="56"/>
      <c r="BQ1135" s="164">
        <v>240.1</v>
      </c>
      <c r="BR1135" s="147"/>
      <c r="BS1135" s="166">
        <f t="shared" si="1844"/>
        <v>0</v>
      </c>
      <c r="BT1135" s="152">
        <v>5000</v>
      </c>
      <c r="BU1135" s="764">
        <v>5.1861060808999999E-2</v>
      </c>
      <c r="BV1135" s="166">
        <f t="shared" si="1833"/>
        <v>259.30530404500001</v>
      </c>
      <c r="BW1135" s="56"/>
      <c r="BX1135" s="164">
        <v>259.30530404500001</v>
      </c>
      <c r="BY1135" s="147"/>
      <c r="BZ1135" s="166">
        <f t="shared" si="1834"/>
        <v>0</v>
      </c>
      <c r="CA1135" s="152">
        <v>22500</v>
      </c>
      <c r="CB1135" s="764">
        <v>3.3415E-2</v>
      </c>
      <c r="CC1135" s="168">
        <f t="shared" si="1845"/>
        <v>751.83749999999998</v>
      </c>
      <c r="CD1135" s="168">
        <f t="shared" si="1836"/>
        <v>413.510625</v>
      </c>
      <c r="CE1135" s="164">
        <v>338.32687499999997</v>
      </c>
      <c r="CF1135" s="165"/>
      <c r="CG1135" s="72">
        <f t="shared" si="1837"/>
        <v>0</v>
      </c>
      <c r="CH1135" s="72"/>
      <c r="CI1135" s="72"/>
      <c r="CJ1135" s="72"/>
      <c r="CK1135" s="72"/>
      <c r="CL1135" s="164"/>
      <c r="CM1135" s="167"/>
      <c r="CN1135" s="72"/>
      <c r="CO1135" s="219"/>
      <c r="CP1135" s="220">
        <f t="shared" si="1846"/>
        <v>-4.9999999999670308E-3</v>
      </c>
      <c r="CQ1135" s="458"/>
      <c r="CR1135" s="56" t="s">
        <v>2625</v>
      </c>
    </row>
    <row r="1136" spans="1:97" s="3" customFormat="1" ht="15" customHeight="1">
      <c r="A1136" s="41" t="s">
        <v>2689</v>
      </c>
      <c r="B1136" s="42" t="s">
        <v>2681</v>
      </c>
      <c r="C1136" s="6" t="s">
        <v>2671</v>
      </c>
      <c r="D1136" s="274" t="s">
        <v>2623</v>
      </c>
      <c r="E1136" s="43">
        <v>337</v>
      </c>
      <c r="F1136" s="43"/>
      <c r="G1136" s="49" t="s">
        <v>45</v>
      </c>
      <c r="H1136" s="191" t="s">
        <v>2690</v>
      </c>
      <c r="I1136" s="43"/>
      <c r="J1136" s="243"/>
      <c r="K1136" s="357"/>
      <c r="L1136" s="56"/>
      <c r="M1136" s="73">
        <v>6509.18</v>
      </c>
      <c r="N1136" s="147"/>
      <c r="O1136" s="56"/>
      <c r="P1136" s="56"/>
      <c r="Q1136" s="56"/>
      <c r="R1136" s="56"/>
      <c r="S1136" s="56"/>
      <c r="T1136" s="73">
        <v>8038.96</v>
      </c>
      <c r="U1136" s="147"/>
      <c r="V1136" s="78"/>
      <c r="W1136" s="78"/>
      <c r="X1136" s="78"/>
      <c r="Y1136" s="757"/>
      <c r="Z1136" s="102"/>
      <c r="AA1136" s="73">
        <v>9026.4699999999993</v>
      </c>
      <c r="AB1136" s="149"/>
      <c r="AC1136" s="102"/>
      <c r="AD1136" s="104"/>
      <c r="AE1136" s="104"/>
      <c r="AF1136" s="102"/>
      <c r="AG1136" s="102"/>
      <c r="AH1136" s="117">
        <v>9585.58</v>
      </c>
      <c r="AI1136" s="149"/>
      <c r="AJ1136" s="102"/>
      <c r="AK1136" s="102"/>
      <c r="AL1136" s="102"/>
      <c r="AM1136" s="102"/>
      <c r="AN1136" s="102"/>
      <c r="AO1136" s="117">
        <v>10122.84</v>
      </c>
      <c r="AP1136" s="143"/>
      <c r="AQ1136" s="102"/>
      <c r="AR1136" s="102"/>
      <c r="AS1136" s="99"/>
      <c r="AT1136" s="6"/>
      <c r="AU1136" s="6"/>
      <c r="AV1136" s="122">
        <v>16600.53</v>
      </c>
      <c r="AW1136" s="147"/>
      <c r="AX1136" s="102"/>
      <c r="AY1136" s="280">
        <v>551000</v>
      </c>
      <c r="AZ1136" s="748">
        <v>3.9995000000000003E-2</v>
      </c>
      <c r="BA1136" s="141">
        <f t="shared" si="1829"/>
        <v>22037.245000000003</v>
      </c>
      <c r="BB1136" s="141"/>
      <c r="BC1136" s="142">
        <v>22037.25</v>
      </c>
      <c r="BD1136" s="149"/>
      <c r="BE1136" s="141">
        <f t="shared" si="1830"/>
        <v>-4.9999999973806553E-3</v>
      </c>
      <c r="BF1136" s="280">
        <v>551000</v>
      </c>
      <c r="BG1136" s="764">
        <v>4.2875000000000003E-2</v>
      </c>
      <c r="BH1136" s="168">
        <f t="shared" si="1831"/>
        <v>23624.125000000004</v>
      </c>
      <c r="BI1136" s="56"/>
      <c r="BJ1136" s="164">
        <v>23624.125</v>
      </c>
      <c r="BK1136" s="165"/>
      <c r="BL1136" s="166">
        <f t="shared" si="1847"/>
        <v>0</v>
      </c>
      <c r="BM1136" s="280">
        <v>551000</v>
      </c>
      <c r="BN1136" s="56">
        <v>4.802E-2</v>
      </c>
      <c r="BO1136" s="302">
        <f t="shared" si="1832"/>
        <v>26459.02</v>
      </c>
      <c r="BP1136" s="56"/>
      <c r="BQ1136" s="164">
        <v>26459.02</v>
      </c>
      <c r="BR1136" s="147"/>
      <c r="BS1136" s="166">
        <f t="shared" si="1844"/>
        <v>0</v>
      </c>
      <c r="BT1136" s="152">
        <v>551000</v>
      </c>
      <c r="BU1136" s="764">
        <v>5.1861060808999999E-2</v>
      </c>
      <c r="BV1136" s="166">
        <f t="shared" si="1833"/>
        <v>28575.444505758998</v>
      </c>
      <c r="BW1136" s="56"/>
      <c r="BX1136" s="164">
        <v>28575.444505758998</v>
      </c>
      <c r="BY1136" s="147"/>
      <c r="BZ1136" s="166">
        <f t="shared" si="1834"/>
        <v>0</v>
      </c>
      <c r="CA1136" s="152">
        <v>968500</v>
      </c>
      <c r="CB1136" s="764">
        <v>3.3415E-2</v>
      </c>
      <c r="CC1136" s="168">
        <f t="shared" si="1845"/>
        <v>32362.427500000002</v>
      </c>
      <c r="CD1136" s="168">
        <f t="shared" si="1836"/>
        <v>17799.335125000001</v>
      </c>
      <c r="CE1136" s="164">
        <v>14563.092375</v>
      </c>
      <c r="CF1136" s="165"/>
      <c r="CG1136" s="72">
        <f t="shared" si="1837"/>
        <v>0</v>
      </c>
      <c r="CH1136" s="72"/>
      <c r="CI1136" s="72"/>
      <c r="CJ1136" s="72"/>
      <c r="CK1136" s="72"/>
      <c r="CL1136" s="164"/>
      <c r="CM1136" s="167"/>
      <c r="CN1136" s="72"/>
      <c r="CO1136" s="219"/>
      <c r="CP1136" s="220">
        <f t="shared" si="1846"/>
        <v>-4.9999999973806553E-3</v>
      </c>
      <c r="CQ1136" s="458"/>
      <c r="CR1136" s="56" t="s">
        <v>2625</v>
      </c>
    </row>
    <row r="1137" spans="1:97" s="3" customFormat="1" ht="15" customHeight="1">
      <c r="A1137" s="41" t="s">
        <v>2691</v>
      </c>
      <c r="B1137" s="42" t="s">
        <v>2692</v>
      </c>
      <c r="C1137" s="6" t="s">
        <v>2671</v>
      </c>
      <c r="D1137" s="274" t="s">
        <v>2623</v>
      </c>
      <c r="E1137" s="43">
        <v>338</v>
      </c>
      <c r="F1137" s="43"/>
      <c r="G1137" s="49" t="s">
        <v>66</v>
      </c>
      <c r="H1137" s="191" t="s">
        <v>2693</v>
      </c>
      <c r="I1137" s="43"/>
      <c r="J1137" s="243"/>
      <c r="K1137" s="357"/>
      <c r="L1137" s="56"/>
      <c r="M1137" s="73">
        <v>922.94</v>
      </c>
      <c r="N1137" s="147"/>
      <c r="O1137" s="56"/>
      <c r="P1137" s="56"/>
      <c r="Q1137" s="56"/>
      <c r="R1137" s="56"/>
      <c r="S1137" s="56"/>
      <c r="T1137" s="73">
        <v>625.6</v>
      </c>
      <c r="U1137" s="147"/>
      <c r="V1137" s="78"/>
      <c r="W1137" s="78"/>
      <c r="X1137" s="78"/>
      <c r="Y1137" s="48"/>
      <c r="Z1137" s="6"/>
      <c r="AA1137" s="73">
        <v>661.28</v>
      </c>
      <c r="AB1137" s="147"/>
      <c r="AC1137" s="357"/>
      <c r="AD1137" s="43"/>
      <c r="AE1137" s="43"/>
      <c r="AF1137" s="6"/>
      <c r="AG1137" s="6"/>
      <c r="AH1137" s="117">
        <v>702.24</v>
      </c>
      <c r="AI1137" s="149"/>
      <c r="AJ1137" s="102"/>
      <c r="AK1137" s="6"/>
      <c r="AL1137" s="6"/>
      <c r="AM1137" s="6"/>
      <c r="AN1137" s="6"/>
      <c r="AO1137" s="117">
        <v>741.6</v>
      </c>
      <c r="AP1137" s="147"/>
      <c r="AQ1137" s="6"/>
      <c r="AR1137" s="6"/>
      <c r="AS1137" s="6"/>
      <c r="AT1137" s="6"/>
      <c r="AU1137" s="6"/>
      <c r="AV1137" s="122">
        <v>5423.04</v>
      </c>
      <c r="AW1137" s="147"/>
      <c r="AX1137" s="6"/>
      <c r="AY1137" s="280">
        <v>180000</v>
      </c>
      <c r="AZ1137" s="748">
        <v>3.9995000000000003E-2</v>
      </c>
      <c r="BA1137" s="141">
        <f t="shared" si="1829"/>
        <v>7199.1</v>
      </c>
      <c r="BB1137" s="72"/>
      <c r="BC1137" s="142">
        <v>7199.1</v>
      </c>
      <c r="BD1137" s="147"/>
      <c r="BE1137" s="141">
        <f t="shared" si="1830"/>
        <v>0</v>
      </c>
      <c r="BF1137" s="280">
        <v>180000</v>
      </c>
      <c r="BG1137" s="764">
        <v>4.2875000000000003E-2</v>
      </c>
      <c r="BH1137" s="168">
        <f t="shared" si="1831"/>
        <v>7717.5000000000009</v>
      </c>
      <c r="BI1137" s="56"/>
      <c r="BJ1137" s="164">
        <v>7717.5</v>
      </c>
      <c r="BK1137" s="165"/>
      <c r="BL1137" s="166">
        <f t="shared" si="1847"/>
        <v>0</v>
      </c>
      <c r="BM1137" s="280">
        <v>180000</v>
      </c>
      <c r="BN1137" s="56">
        <v>4.802E-2</v>
      </c>
      <c r="BO1137" s="302">
        <f t="shared" si="1832"/>
        <v>8643.6</v>
      </c>
      <c r="BP1137" s="56"/>
      <c r="BQ1137" s="164">
        <v>8643.6</v>
      </c>
      <c r="BR1137" s="147"/>
      <c r="BS1137" s="166">
        <f t="shared" si="1844"/>
        <v>0</v>
      </c>
      <c r="BT1137" s="152">
        <v>180000</v>
      </c>
      <c r="BU1137" s="764">
        <v>5.1861060808999999E-2</v>
      </c>
      <c r="BV1137" s="166">
        <f t="shared" si="1833"/>
        <v>9334.9909456200003</v>
      </c>
      <c r="BW1137" s="56"/>
      <c r="BX1137" s="164">
        <v>9334.9909456200003</v>
      </c>
      <c r="BY1137" s="147"/>
      <c r="BZ1137" s="166">
        <f t="shared" si="1834"/>
        <v>0</v>
      </c>
      <c r="CA1137" s="152">
        <v>105000</v>
      </c>
      <c r="CB1137" s="764">
        <v>3.3415E-2</v>
      </c>
      <c r="CC1137" s="168">
        <f t="shared" si="1845"/>
        <v>3508.5749999999998</v>
      </c>
      <c r="CD1137" s="168">
        <f t="shared" si="1836"/>
        <v>1929.7162499999999</v>
      </c>
      <c r="CE1137" s="164">
        <v>1578.8587500000001</v>
      </c>
      <c r="CF1137" s="165"/>
      <c r="CG1137" s="72">
        <f t="shared" si="1837"/>
        <v>0</v>
      </c>
      <c r="CH1137" s="72"/>
      <c r="CI1137" s="72"/>
      <c r="CJ1137" s="72"/>
      <c r="CK1137" s="72"/>
      <c r="CL1137" s="164"/>
      <c r="CM1137" s="167"/>
      <c r="CN1137" s="72"/>
      <c r="CO1137" s="219"/>
      <c r="CP1137" s="220">
        <f t="shared" si="1846"/>
        <v>0</v>
      </c>
      <c r="CQ1137" s="458"/>
      <c r="CR1137" s="56" t="s">
        <v>2625</v>
      </c>
      <c r="CS1137" s="228"/>
    </row>
    <row r="1138" spans="1:97" s="5" customFormat="1" ht="15" customHeight="1">
      <c r="A1138" s="41" t="s">
        <v>2694</v>
      </c>
      <c r="B1138" s="42" t="s">
        <v>2695</v>
      </c>
      <c r="C1138" s="6" t="s">
        <v>2671</v>
      </c>
      <c r="D1138" s="274" t="s">
        <v>2623</v>
      </c>
      <c r="E1138" s="43">
        <v>402</v>
      </c>
      <c r="F1138" s="43"/>
      <c r="G1138" s="41" t="s">
        <v>41</v>
      </c>
      <c r="H1138" s="191" t="s">
        <v>2696</v>
      </c>
      <c r="I1138" s="43"/>
      <c r="J1138" s="243"/>
      <c r="K1138" s="357"/>
      <c r="L1138" s="61"/>
      <c r="M1138" s="73">
        <v>44447.040000000001</v>
      </c>
      <c r="N1138" s="463"/>
      <c r="O1138" s="61"/>
      <c r="P1138" s="61"/>
      <c r="Q1138" s="61"/>
      <c r="R1138" s="61"/>
      <c r="S1138" s="61"/>
      <c r="T1138" s="73">
        <v>57868</v>
      </c>
      <c r="U1138" s="463"/>
      <c r="V1138" s="364"/>
      <c r="W1138" s="364"/>
      <c r="X1138" s="364"/>
      <c r="Y1138" s="48"/>
      <c r="Z1138" s="6"/>
      <c r="AA1138" s="73">
        <v>61168.4</v>
      </c>
      <c r="AB1138" s="147"/>
      <c r="AC1138" s="357"/>
      <c r="AD1138" s="43"/>
      <c r="AE1138" s="43"/>
      <c r="AF1138" s="6"/>
      <c r="AG1138" s="6"/>
      <c r="AH1138" s="117">
        <v>64957.2</v>
      </c>
      <c r="AI1138" s="149"/>
      <c r="AJ1138" s="102"/>
      <c r="AK1138" s="6"/>
      <c r="AL1138" s="6"/>
      <c r="AM1138" s="6"/>
      <c r="AN1138" s="6"/>
      <c r="AO1138" s="117">
        <v>68598</v>
      </c>
      <c r="AP1138" s="147"/>
      <c r="AQ1138" s="6"/>
      <c r="AR1138" s="6"/>
      <c r="AS1138" s="6"/>
      <c r="AT1138" s="6"/>
      <c r="AU1138" s="6"/>
      <c r="AV1138" s="122">
        <v>46397.120000000003</v>
      </c>
      <c r="AW1138" s="147"/>
      <c r="AX1138" s="6"/>
      <c r="AY1138" s="280">
        <v>1540000</v>
      </c>
      <c r="AZ1138" s="748">
        <v>3.9995000000000003E-2</v>
      </c>
      <c r="BA1138" s="141">
        <f t="shared" si="1829"/>
        <v>61592.3</v>
      </c>
      <c r="BB1138" s="72"/>
      <c r="BC1138" s="142">
        <v>61592.3</v>
      </c>
      <c r="BD1138" s="147"/>
      <c r="BE1138" s="141">
        <f t="shared" si="1830"/>
        <v>0</v>
      </c>
      <c r="BF1138" s="280">
        <v>1540000</v>
      </c>
      <c r="BG1138" s="764">
        <v>4.2875000000000003E-2</v>
      </c>
      <c r="BH1138" s="168">
        <f t="shared" si="1831"/>
        <v>66027.5</v>
      </c>
      <c r="BI1138" s="61"/>
      <c r="BJ1138" s="142">
        <v>66027.5</v>
      </c>
      <c r="BK1138" s="204"/>
      <c r="BL1138" s="166">
        <f t="shared" si="1847"/>
        <v>0</v>
      </c>
      <c r="BM1138" s="280">
        <v>1540000</v>
      </c>
      <c r="BN1138" s="56">
        <v>4.802E-2</v>
      </c>
      <c r="BO1138" s="302">
        <f t="shared" si="1832"/>
        <v>73950.8</v>
      </c>
      <c r="BP1138" s="61"/>
      <c r="BQ1138" s="142">
        <v>73950.8</v>
      </c>
      <c r="BR1138" s="463"/>
      <c r="BS1138" s="166">
        <f t="shared" si="1844"/>
        <v>0</v>
      </c>
      <c r="BT1138" s="152">
        <v>1540000</v>
      </c>
      <c r="BU1138" s="764">
        <v>5.1861060808999999E-2</v>
      </c>
      <c r="BV1138" s="166">
        <f t="shared" si="1833"/>
        <v>79866.033645859992</v>
      </c>
      <c r="BW1138" s="61"/>
      <c r="BX1138" s="142">
        <v>79866.033645860007</v>
      </c>
      <c r="BY1138" s="463"/>
      <c r="BZ1138" s="166">
        <f t="shared" si="1834"/>
        <v>0</v>
      </c>
      <c r="CA1138" s="152">
        <v>2146500</v>
      </c>
      <c r="CB1138" s="764">
        <v>3.3415E-2</v>
      </c>
      <c r="CC1138" s="168">
        <f t="shared" si="1845"/>
        <v>71725.297500000001</v>
      </c>
      <c r="CD1138" s="168">
        <f t="shared" si="1836"/>
        <v>39448.913625000001</v>
      </c>
      <c r="CE1138" s="142">
        <v>32276.383875</v>
      </c>
      <c r="CF1138" s="204"/>
      <c r="CG1138" s="72">
        <f t="shared" si="1837"/>
        <v>0</v>
      </c>
      <c r="CH1138" s="72"/>
      <c r="CI1138" s="72"/>
      <c r="CJ1138" s="72"/>
      <c r="CK1138" s="72"/>
      <c r="CL1138" s="164"/>
      <c r="CM1138" s="167"/>
      <c r="CN1138" s="72"/>
      <c r="CO1138" s="469"/>
      <c r="CP1138" s="220">
        <f t="shared" si="1846"/>
        <v>0</v>
      </c>
      <c r="CQ1138" s="220"/>
      <c r="CR1138" s="56" t="s">
        <v>2625</v>
      </c>
      <c r="CS1138" s="534"/>
    </row>
    <row r="1139" spans="1:97" s="3" customFormat="1" ht="15" customHeight="1">
      <c r="A1139" s="41" t="s">
        <v>2697</v>
      </c>
      <c r="B1139" s="6" t="s">
        <v>2698</v>
      </c>
      <c r="C1139" s="6" t="s">
        <v>2671</v>
      </c>
      <c r="D1139" s="274" t="s">
        <v>2623</v>
      </c>
      <c r="E1139" s="43">
        <v>427</v>
      </c>
      <c r="F1139" s="43"/>
      <c r="G1139" s="49" t="s">
        <v>45</v>
      </c>
      <c r="H1139" s="191" t="s">
        <v>2699</v>
      </c>
      <c r="I1139" s="43"/>
      <c r="J1139" s="243"/>
      <c r="K1139" s="357"/>
      <c r="L1139" s="56"/>
      <c r="M1139" s="73">
        <v>4711.87</v>
      </c>
      <c r="N1139" s="147"/>
      <c r="O1139" s="56"/>
      <c r="P1139" s="56"/>
      <c r="Q1139" s="56"/>
      <c r="R1139" s="56"/>
      <c r="S1139" s="56"/>
      <c r="T1139" s="73">
        <v>5505.28</v>
      </c>
      <c r="U1139" s="147"/>
      <c r="V1139" s="78"/>
      <c r="W1139" s="78"/>
      <c r="X1139" s="78"/>
      <c r="Y1139" s="48"/>
      <c r="Z1139" s="6"/>
      <c r="AA1139" s="73">
        <v>5819.26</v>
      </c>
      <c r="AB1139" s="147"/>
      <c r="AC1139" s="357"/>
      <c r="AD1139" s="43"/>
      <c r="AE1139" s="43"/>
      <c r="AF1139" s="6"/>
      <c r="AG1139" s="6"/>
      <c r="AH1139" s="117">
        <v>6179.71</v>
      </c>
      <c r="AI1139" s="149"/>
      <c r="AJ1139" s="102"/>
      <c r="AK1139" s="6"/>
      <c r="AL1139" s="6"/>
      <c r="AM1139" s="6"/>
      <c r="AN1139" s="6"/>
      <c r="AO1139" s="117">
        <v>6526.08</v>
      </c>
      <c r="AP1139" s="147"/>
      <c r="AQ1139" s="6"/>
      <c r="AR1139" s="6"/>
      <c r="AS1139" s="6"/>
      <c r="AT1139" s="6"/>
      <c r="AU1139" s="6"/>
      <c r="AV1139" s="122">
        <v>11448.64</v>
      </c>
      <c r="AW1139" s="147"/>
      <c r="AX1139" s="6"/>
      <c r="AY1139" s="280">
        <v>380000</v>
      </c>
      <c r="AZ1139" s="748">
        <v>3.9995000000000003E-2</v>
      </c>
      <c r="BA1139" s="141">
        <f t="shared" si="1829"/>
        <v>15198.1</v>
      </c>
      <c r="BB1139" s="72"/>
      <c r="BC1139" s="142">
        <v>15198.1</v>
      </c>
      <c r="BD1139" s="147"/>
      <c r="BE1139" s="141">
        <f t="shared" si="1830"/>
        <v>0</v>
      </c>
      <c r="BF1139" s="280">
        <v>380000</v>
      </c>
      <c r="BG1139" s="764">
        <v>4.2875000000000003E-2</v>
      </c>
      <c r="BH1139" s="168">
        <f t="shared" si="1831"/>
        <v>16292.500000000002</v>
      </c>
      <c r="BI1139" s="56"/>
      <c r="BJ1139" s="164">
        <v>16292.5</v>
      </c>
      <c r="BK1139" s="165"/>
      <c r="BL1139" s="166">
        <f t="shared" si="1847"/>
        <v>0</v>
      </c>
      <c r="BM1139" s="280">
        <v>380000</v>
      </c>
      <c r="BN1139" s="56">
        <v>4.802E-2</v>
      </c>
      <c r="BO1139" s="302">
        <f t="shared" si="1832"/>
        <v>18247.599999999999</v>
      </c>
      <c r="BP1139" s="56"/>
      <c r="BQ1139" s="164">
        <v>18247.599999999999</v>
      </c>
      <c r="BR1139" s="147"/>
      <c r="BS1139" s="166">
        <f t="shared" si="1844"/>
        <v>0</v>
      </c>
      <c r="BT1139" s="152">
        <v>380000</v>
      </c>
      <c r="BU1139" s="764">
        <v>5.1861060808999999E-2</v>
      </c>
      <c r="BV1139" s="166">
        <f t="shared" si="1833"/>
        <v>19707.203107419999</v>
      </c>
      <c r="BW1139" s="56"/>
      <c r="BX1139" s="164">
        <v>19707.203107419999</v>
      </c>
      <c r="BY1139" s="147"/>
      <c r="BZ1139" s="166">
        <f t="shared" si="1834"/>
        <v>0</v>
      </c>
      <c r="CA1139" s="152">
        <v>729500</v>
      </c>
      <c r="CB1139" s="764">
        <v>3.3415E-2</v>
      </c>
      <c r="CC1139" s="168">
        <f t="shared" si="1845"/>
        <v>24376.2425</v>
      </c>
      <c r="CD1139" s="168">
        <f t="shared" si="1836"/>
        <v>13406.933375000001</v>
      </c>
      <c r="CE1139" s="164">
        <v>10969.309125</v>
      </c>
      <c r="CF1139" s="165"/>
      <c r="CG1139" s="72">
        <f t="shared" si="1837"/>
        <v>0</v>
      </c>
      <c r="CH1139" s="72"/>
      <c r="CI1139" s="72"/>
      <c r="CJ1139" s="72"/>
      <c r="CK1139" s="72"/>
      <c r="CL1139" s="164"/>
      <c r="CM1139" s="167"/>
      <c r="CN1139" s="72"/>
      <c r="CO1139" s="219"/>
      <c r="CP1139" s="220">
        <f t="shared" si="1846"/>
        <v>0</v>
      </c>
      <c r="CQ1139" s="458"/>
      <c r="CR1139" s="56" t="s">
        <v>2625</v>
      </c>
    </row>
    <row r="1140" spans="1:97" s="2" customFormat="1" ht="15" customHeight="1">
      <c r="A1140" s="41" t="s">
        <v>2700</v>
      </c>
      <c r="B1140" s="6" t="s">
        <v>2701</v>
      </c>
      <c r="C1140" s="6" t="s">
        <v>2671</v>
      </c>
      <c r="D1140" s="274" t="s">
        <v>2623</v>
      </c>
      <c r="E1140" s="43">
        <v>429</v>
      </c>
      <c r="F1140" s="43"/>
      <c r="G1140" s="49" t="s">
        <v>45</v>
      </c>
      <c r="H1140" s="191" t="s">
        <v>2702</v>
      </c>
      <c r="I1140" s="43"/>
      <c r="J1140" s="243"/>
      <c r="K1140" s="357"/>
      <c r="L1140" s="6"/>
      <c r="M1140" s="73">
        <v>4954.75</v>
      </c>
      <c r="N1140" s="147"/>
      <c r="O1140" s="6"/>
      <c r="P1140" s="6"/>
      <c r="Q1140" s="6"/>
      <c r="R1140" s="6"/>
      <c r="S1140" s="6"/>
      <c r="T1140" s="73">
        <v>5661.68</v>
      </c>
      <c r="U1140" s="147"/>
      <c r="V1140" s="42"/>
      <c r="W1140" s="42"/>
      <c r="X1140" s="42"/>
      <c r="Y1140" s="48"/>
      <c r="Z1140" s="6"/>
      <c r="AA1140" s="73">
        <v>5984.58</v>
      </c>
      <c r="AB1140" s="147"/>
      <c r="AC1140" s="357"/>
      <c r="AD1140" s="43"/>
      <c r="AE1140" s="43"/>
      <c r="AF1140" s="6"/>
      <c r="AG1140" s="6"/>
      <c r="AH1140" s="117">
        <v>6355.27</v>
      </c>
      <c r="AI1140" s="149"/>
      <c r="AJ1140" s="102"/>
      <c r="AK1140" s="6"/>
      <c r="AL1140" s="6"/>
      <c r="AM1140" s="6"/>
      <c r="AN1140" s="6"/>
      <c r="AO1140" s="117">
        <v>6711.48</v>
      </c>
      <c r="AP1140" s="147"/>
      <c r="AQ1140" s="6"/>
      <c r="AR1140" s="6"/>
      <c r="AS1140" s="6"/>
      <c r="AT1140" s="6"/>
      <c r="AU1140" s="6"/>
      <c r="AV1140" s="122">
        <v>9942.24</v>
      </c>
      <c r="AW1140" s="147"/>
      <c r="AX1140" s="6"/>
      <c r="AY1140" s="280">
        <v>330000</v>
      </c>
      <c r="AZ1140" s="748">
        <v>3.9995000000000003E-2</v>
      </c>
      <c r="BA1140" s="141">
        <f t="shared" si="1829"/>
        <v>13198.35</v>
      </c>
      <c r="BB1140" s="72"/>
      <c r="BC1140" s="142">
        <v>13198.35</v>
      </c>
      <c r="BD1140" s="147"/>
      <c r="BE1140" s="141">
        <f t="shared" si="1830"/>
        <v>0</v>
      </c>
      <c r="BF1140" s="280">
        <v>330000</v>
      </c>
      <c r="BG1140" s="764">
        <v>4.2875000000000003E-2</v>
      </c>
      <c r="BH1140" s="168">
        <f t="shared" si="1831"/>
        <v>14148.750000000002</v>
      </c>
      <c r="BI1140" s="6"/>
      <c r="BJ1140" s="164">
        <v>14148.75</v>
      </c>
      <c r="BK1140" s="165"/>
      <c r="BL1140" s="166">
        <f t="shared" si="1847"/>
        <v>0</v>
      </c>
      <c r="BM1140" s="280">
        <v>330000</v>
      </c>
      <c r="BN1140" s="56">
        <v>4.802E-2</v>
      </c>
      <c r="BO1140" s="302">
        <f t="shared" si="1832"/>
        <v>15846.6</v>
      </c>
      <c r="BP1140" s="6"/>
      <c r="BQ1140" s="164">
        <v>15846.6</v>
      </c>
      <c r="BR1140" s="147"/>
      <c r="BS1140" s="166">
        <f t="shared" si="1844"/>
        <v>0</v>
      </c>
      <c r="BT1140" s="152">
        <v>330000</v>
      </c>
      <c r="BU1140" s="764">
        <v>5.1861060808999999E-2</v>
      </c>
      <c r="BV1140" s="166">
        <f t="shared" si="1833"/>
        <v>17114.15006697</v>
      </c>
      <c r="BW1140" s="6"/>
      <c r="BX1140" s="164">
        <v>17114.15006697</v>
      </c>
      <c r="BY1140" s="147"/>
      <c r="BZ1140" s="166">
        <f t="shared" si="1834"/>
        <v>0</v>
      </c>
      <c r="CA1140" s="152">
        <v>643000</v>
      </c>
      <c r="CB1140" s="764">
        <v>3.3415E-2</v>
      </c>
      <c r="CC1140" s="168">
        <f t="shared" si="1845"/>
        <v>21485.845000000001</v>
      </c>
      <c r="CD1140" s="168">
        <f t="shared" si="1836"/>
        <v>11817.214750000001</v>
      </c>
      <c r="CE1140" s="164">
        <v>9668.6302500000002</v>
      </c>
      <c r="CF1140" s="165"/>
      <c r="CG1140" s="72">
        <f t="shared" si="1837"/>
        <v>0</v>
      </c>
      <c r="CH1140" s="72"/>
      <c r="CI1140" s="72"/>
      <c r="CJ1140" s="72"/>
      <c r="CK1140" s="72"/>
      <c r="CL1140" s="164"/>
      <c r="CM1140" s="167"/>
      <c r="CN1140" s="72"/>
      <c r="CO1140" s="219"/>
      <c r="CP1140" s="220">
        <f t="shared" si="1846"/>
        <v>0</v>
      </c>
      <c r="CQ1140" s="357"/>
      <c r="CR1140" s="56" t="s">
        <v>2625</v>
      </c>
    </row>
    <row r="1141" spans="1:97" s="3" customFormat="1" ht="15" customHeight="1">
      <c r="A1141" s="41" t="s">
        <v>2703</v>
      </c>
      <c r="B1141" s="6" t="s">
        <v>2704</v>
      </c>
      <c r="C1141" s="6" t="s">
        <v>2671</v>
      </c>
      <c r="D1141" s="274" t="s">
        <v>2623</v>
      </c>
      <c r="E1141" s="43">
        <v>431</v>
      </c>
      <c r="F1141" s="43"/>
      <c r="G1141" s="49" t="s">
        <v>45</v>
      </c>
      <c r="H1141" s="191" t="s">
        <v>2705</v>
      </c>
      <c r="I1141" s="43"/>
      <c r="J1141" s="243"/>
      <c r="K1141" s="357"/>
      <c r="L1141" s="56"/>
      <c r="M1141" s="73">
        <v>7480.7</v>
      </c>
      <c r="N1141" s="147"/>
      <c r="O1141" s="56"/>
      <c r="P1141" s="56"/>
      <c r="Q1141" s="56"/>
      <c r="R1141" s="56"/>
      <c r="S1141" s="56"/>
      <c r="T1141" s="73">
        <v>8539.44</v>
      </c>
      <c r="U1141" s="147"/>
      <c r="V1141" s="78"/>
      <c r="W1141" s="78"/>
      <c r="X1141" s="78"/>
      <c r="Y1141" s="48"/>
      <c r="Z1141" s="6"/>
      <c r="AA1141" s="73">
        <v>9026.4699999999993</v>
      </c>
      <c r="AB1141" s="147"/>
      <c r="AC1141" s="357"/>
      <c r="AD1141" s="43"/>
      <c r="AE1141" s="43"/>
      <c r="AF1141" s="6"/>
      <c r="AG1141" s="6"/>
      <c r="AH1141" s="117">
        <v>9585.58</v>
      </c>
      <c r="AI1141" s="149"/>
      <c r="AJ1141" s="102"/>
      <c r="AK1141" s="6"/>
      <c r="AL1141" s="6"/>
      <c r="AM1141" s="6"/>
      <c r="AN1141" s="6"/>
      <c r="AO1141" s="117">
        <v>10122.84</v>
      </c>
      <c r="AP1141" s="147"/>
      <c r="AQ1141" s="6"/>
      <c r="AR1141" s="6"/>
      <c r="AS1141" s="6"/>
      <c r="AT1141" s="6"/>
      <c r="AU1141" s="6"/>
      <c r="AV1141" s="122">
        <v>14461.44</v>
      </c>
      <c r="AW1141" s="147"/>
      <c r="AX1141" s="6"/>
      <c r="AY1141" s="280">
        <v>480000</v>
      </c>
      <c r="AZ1141" s="748">
        <v>3.9995000000000003E-2</v>
      </c>
      <c r="BA1141" s="141">
        <f t="shared" si="1829"/>
        <v>19197.600000000002</v>
      </c>
      <c r="BB1141" s="72"/>
      <c r="BC1141" s="142">
        <v>19197.599999999999</v>
      </c>
      <c r="BD1141" s="147"/>
      <c r="BE1141" s="141">
        <f t="shared" si="1830"/>
        <v>0</v>
      </c>
      <c r="BF1141" s="280">
        <v>480000</v>
      </c>
      <c r="BG1141" s="764">
        <v>4.2875000000000003E-2</v>
      </c>
      <c r="BH1141" s="168">
        <f t="shared" si="1831"/>
        <v>20580</v>
      </c>
      <c r="BI1141" s="56"/>
      <c r="BJ1141" s="164">
        <v>20580</v>
      </c>
      <c r="BK1141" s="165"/>
      <c r="BL1141" s="166">
        <f t="shared" si="1847"/>
        <v>0</v>
      </c>
      <c r="BM1141" s="280">
        <v>480000</v>
      </c>
      <c r="BN1141" s="56">
        <v>4.802E-2</v>
      </c>
      <c r="BO1141" s="302">
        <f t="shared" si="1832"/>
        <v>23049.599999999999</v>
      </c>
      <c r="BP1141" s="56"/>
      <c r="BQ1141" s="164">
        <v>23049.599999999999</v>
      </c>
      <c r="BR1141" s="147"/>
      <c r="BS1141" s="166">
        <f t="shared" si="1844"/>
        <v>0</v>
      </c>
      <c r="BT1141" s="152">
        <v>480000</v>
      </c>
      <c r="BU1141" s="764">
        <v>5.1861060808999999E-2</v>
      </c>
      <c r="BV1141" s="166">
        <f t="shared" si="1833"/>
        <v>24893.30918832</v>
      </c>
      <c r="BW1141" s="56"/>
      <c r="BX1141" s="164">
        <v>24893.30918832</v>
      </c>
      <c r="BY1141" s="147"/>
      <c r="BZ1141" s="166">
        <f t="shared" si="1834"/>
        <v>0</v>
      </c>
      <c r="CA1141" s="152">
        <v>767000</v>
      </c>
      <c r="CB1141" s="764">
        <v>3.3415E-2</v>
      </c>
      <c r="CC1141" s="168">
        <f t="shared" si="1845"/>
        <v>25629.305</v>
      </c>
      <c r="CD1141" s="168">
        <f t="shared" si="1836"/>
        <v>14096.117750000001</v>
      </c>
      <c r="CE1141" s="164">
        <v>11533.187250000001</v>
      </c>
      <c r="CF1141" s="165"/>
      <c r="CG1141" s="72">
        <f t="shared" si="1837"/>
        <v>0</v>
      </c>
      <c r="CH1141" s="72"/>
      <c r="CI1141" s="72"/>
      <c r="CJ1141" s="72"/>
      <c r="CK1141" s="72"/>
      <c r="CL1141" s="164"/>
      <c r="CM1141" s="167"/>
      <c r="CN1141" s="72"/>
      <c r="CO1141" s="219"/>
      <c r="CP1141" s="220">
        <f t="shared" si="1846"/>
        <v>0</v>
      </c>
      <c r="CQ1141" s="458"/>
      <c r="CR1141" s="56" t="s">
        <v>2625</v>
      </c>
    </row>
    <row r="1142" spans="1:97" s="3" customFormat="1" ht="15" customHeight="1">
      <c r="A1142" s="41" t="s">
        <v>2706</v>
      </c>
      <c r="B1142" s="42" t="s">
        <v>2707</v>
      </c>
      <c r="C1142" s="6" t="s">
        <v>2671</v>
      </c>
      <c r="D1142" s="274" t="s">
        <v>2623</v>
      </c>
      <c r="E1142" s="43">
        <v>562</v>
      </c>
      <c r="F1142" s="43"/>
      <c r="G1142" s="49" t="s">
        <v>45</v>
      </c>
      <c r="H1142" s="191" t="s">
        <v>2708</v>
      </c>
      <c r="I1142" s="43"/>
      <c r="J1142" s="243"/>
      <c r="K1142" s="357"/>
      <c r="L1142" s="56"/>
      <c r="M1142" s="73">
        <v>52704.959999999999</v>
      </c>
      <c r="N1142" s="147"/>
      <c r="O1142" s="56"/>
      <c r="P1142" s="56"/>
      <c r="Q1142" s="56"/>
      <c r="R1142" s="56"/>
      <c r="S1142" s="56"/>
      <c r="T1142" s="73">
        <v>77887.199999999997</v>
      </c>
      <c r="U1142" s="147"/>
      <c r="V1142" s="78"/>
      <c r="W1142" s="78"/>
      <c r="X1142" s="78"/>
      <c r="Y1142" s="48"/>
      <c r="Z1142" s="6"/>
      <c r="AA1142" s="73">
        <v>82329.36</v>
      </c>
      <c r="AB1142" s="147"/>
      <c r="AC1142" s="357"/>
      <c r="AD1142" s="43"/>
      <c r="AE1142" s="43"/>
      <c r="AF1142" s="6"/>
      <c r="AG1142" s="6"/>
      <c r="AH1142" s="117">
        <v>87428.88</v>
      </c>
      <c r="AI1142" s="149"/>
      <c r="AJ1142" s="102"/>
      <c r="AK1142" s="6"/>
      <c r="AL1142" s="6"/>
      <c r="AM1142" s="6"/>
      <c r="AN1142" s="6"/>
      <c r="AO1142" s="117">
        <v>92329.2</v>
      </c>
      <c r="AP1142" s="147"/>
      <c r="AQ1142" s="6"/>
      <c r="AR1142" s="6"/>
      <c r="AS1142" s="6"/>
      <c r="AT1142" s="6"/>
      <c r="AU1142" s="6"/>
      <c r="AV1142" s="122">
        <v>89480.16</v>
      </c>
      <c r="AW1142" s="147"/>
      <c r="AX1142" s="6"/>
      <c r="AY1142" s="280">
        <v>2970000</v>
      </c>
      <c r="AZ1142" s="748">
        <v>3.9995000000000003E-2</v>
      </c>
      <c r="BA1142" s="141">
        <f t="shared" si="1829"/>
        <v>118785.15000000001</v>
      </c>
      <c r="BB1142" s="72"/>
      <c r="BC1142" s="142">
        <v>118785.15</v>
      </c>
      <c r="BD1142" s="147"/>
      <c r="BE1142" s="141">
        <f t="shared" si="1830"/>
        <v>0</v>
      </c>
      <c r="BF1142" s="280">
        <v>2970000</v>
      </c>
      <c r="BG1142" s="764">
        <v>4.2875000000000003E-2</v>
      </c>
      <c r="BH1142" s="168">
        <f t="shared" si="1831"/>
        <v>127338.75000000001</v>
      </c>
      <c r="BI1142" s="56"/>
      <c r="BJ1142" s="164">
        <v>127338.75</v>
      </c>
      <c r="BK1142" s="165"/>
      <c r="BL1142" s="166">
        <f t="shared" si="1847"/>
        <v>0</v>
      </c>
      <c r="BM1142" s="280">
        <v>2970000</v>
      </c>
      <c r="BN1142" s="56">
        <v>4.802E-2</v>
      </c>
      <c r="BO1142" s="302">
        <f t="shared" si="1832"/>
        <v>142619.4</v>
      </c>
      <c r="BP1142" s="56"/>
      <c r="BQ1142" s="164">
        <v>142619.4</v>
      </c>
      <c r="BR1142" s="147"/>
      <c r="BS1142" s="166">
        <f t="shared" si="1844"/>
        <v>0</v>
      </c>
      <c r="BT1142" s="152">
        <v>2970000</v>
      </c>
      <c r="BU1142" s="764">
        <v>5.1861060808999999E-2</v>
      </c>
      <c r="BV1142" s="166">
        <f t="shared" si="1833"/>
        <v>154027.35060273</v>
      </c>
      <c r="BW1142" s="56"/>
      <c r="BX1142" s="164">
        <v>154027.35060273</v>
      </c>
      <c r="BY1142" s="147"/>
      <c r="BZ1142" s="166">
        <f t="shared" si="1834"/>
        <v>0</v>
      </c>
      <c r="CA1142" s="152">
        <v>6091500</v>
      </c>
      <c r="CB1142" s="764">
        <v>3.3415E-2</v>
      </c>
      <c r="CC1142" s="168">
        <f t="shared" si="1845"/>
        <v>203547.4725</v>
      </c>
      <c r="CD1142" s="168">
        <f t="shared" si="1836"/>
        <v>111951.10987500001</v>
      </c>
      <c r="CE1142" s="164">
        <v>91596.362624999994</v>
      </c>
      <c r="CF1142" s="165"/>
      <c r="CG1142" s="72">
        <f t="shared" si="1837"/>
        <v>0</v>
      </c>
      <c r="CH1142" s="72"/>
      <c r="CI1142" s="72"/>
      <c r="CJ1142" s="72"/>
      <c r="CK1142" s="72"/>
      <c r="CL1142" s="164"/>
      <c r="CM1142" s="167"/>
      <c r="CN1142" s="72"/>
      <c r="CO1142" s="219"/>
      <c r="CP1142" s="220">
        <f t="shared" si="1846"/>
        <v>0</v>
      </c>
      <c r="CQ1142" s="458"/>
      <c r="CR1142" s="56" t="s">
        <v>2625</v>
      </c>
    </row>
    <row r="1143" spans="1:97" s="3" customFormat="1" ht="15" customHeight="1">
      <c r="A1143" s="41" t="s">
        <v>2709</v>
      </c>
      <c r="B1143" s="42" t="s">
        <v>1064</v>
      </c>
      <c r="C1143" s="6" t="s">
        <v>2671</v>
      </c>
      <c r="D1143" s="274" t="s">
        <v>2623</v>
      </c>
      <c r="E1143" s="43">
        <v>604</v>
      </c>
      <c r="F1143" s="43"/>
      <c r="G1143" s="49" t="s">
        <v>45</v>
      </c>
      <c r="H1143" s="191" t="s">
        <v>2710</v>
      </c>
      <c r="I1143" s="43"/>
      <c r="J1143" s="243"/>
      <c r="K1143" s="357"/>
      <c r="L1143" s="56"/>
      <c r="M1143" s="73"/>
      <c r="N1143" s="147"/>
      <c r="O1143" s="56"/>
      <c r="P1143" s="56"/>
      <c r="Q1143" s="56"/>
      <c r="R1143" s="56"/>
      <c r="S1143" s="56"/>
      <c r="T1143" s="73"/>
      <c r="U1143" s="147"/>
      <c r="V1143" s="78"/>
      <c r="W1143" s="78"/>
      <c r="X1143" s="78"/>
      <c r="Y1143" s="48"/>
      <c r="Z1143" s="6"/>
      <c r="AA1143" s="73"/>
      <c r="AB1143" s="147"/>
      <c r="AC1143" s="357"/>
      <c r="AD1143" s="43"/>
      <c r="AE1143" s="43"/>
      <c r="AF1143" s="6"/>
      <c r="AG1143" s="6"/>
      <c r="AH1143" s="117"/>
      <c r="AI1143" s="147"/>
      <c r="AJ1143" s="6"/>
      <c r="AK1143" s="6"/>
      <c r="AL1143" s="6"/>
      <c r="AM1143" s="6"/>
      <c r="AN1143" s="6"/>
      <c r="AO1143" s="117"/>
      <c r="AP1143" s="147"/>
      <c r="AQ1143" s="6"/>
      <c r="AR1143" s="6"/>
      <c r="AS1143" s="6"/>
      <c r="AT1143" s="6"/>
      <c r="AU1143" s="6"/>
      <c r="AV1143" s="122"/>
      <c r="AW1143" s="147"/>
      <c r="AX1143" s="6"/>
      <c r="AY1143" s="151">
        <v>340000</v>
      </c>
      <c r="AZ1143" s="748">
        <v>3.9995000000000003E-2</v>
      </c>
      <c r="BA1143" s="141">
        <f t="shared" si="1829"/>
        <v>13598.300000000001</v>
      </c>
      <c r="BB1143" s="72"/>
      <c r="BC1143" s="142"/>
      <c r="BD1143" s="147"/>
      <c r="BE1143" s="141">
        <f t="shared" si="1830"/>
        <v>13598.300000000001</v>
      </c>
      <c r="BF1143" s="151">
        <v>340000</v>
      </c>
      <c r="BG1143" s="764">
        <v>4.2875000000000003E-2</v>
      </c>
      <c r="BH1143" s="168">
        <f t="shared" si="1831"/>
        <v>14577.500000000002</v>
      </c>
      <c r="BI1143" s="56"/>
      <c r="BJ1143" s="164"/>
      <c r="BK1143" s="165"/>
      <c r="BL1143" s="166">
        <f t="shared" si="1847"/>
        <v>14577.500000000002</v>
      </c>
      <c r="BM1143" s="151">
        <v>340000</v>
      </c>
      <c r="BN1143" s="56">
        <v>4.802E-2</v>
      </c>
      <c r="BO1143" s="302">
        <f t="shared" si="1832"/>
        <v>16326.8</v>
      </c>
      <c r="BP1143" s="56"/>
      <c r="BQ1143" s="164"/>
      <c r="BR1143" s="147"/>
      <c r="BS1143" s="166">
        <f t="shared" si="1844"/>
        <v>16326.8</v>
      </c>
      <c r="BT1143" s="152">
        <v>340000</v>
      </c>
      <c r="BU1143" s="764">
        <v>5.1861060808999999E-2</v>
      </c>
      <c r="BV1143" s="166">
        <f t="shared" si="1833"/>
        <v>17632.760675059999</v>
      </c>
      <c r="BW1143" s="56"/>
      <c r="BX1143" s="164">
        <v>17632.760675059999</v>
      </c>
      <c r="BY1143" s="147"/>
      <c r="BZ1143" s="166">
        <f t="shared" si="1834"/>
        <v>0</v>
      </c>
      <c r="CA1143" s="152">
        <v>575000</v>
      </c>
      <c r="CB1143" s="764">
        <v>3.3415E-2</v>
      </c>
      <c r="CC1143" s="168">
        <f t="shared" si="1845"/>
        <v>19213.625</v>
      </c>
      <c r="CD1143" s="168">
        <f t="shared" si="1836"/>
        <v>10567.493750000001</v>
      </c>
      <c r="CE1143" s="164">
        <v>53148.791250000002</v>
      </c>
      <c r="CF1143" s="165"/>
      <c r="CG1143" s="483">
        <f t="shared" si="1837"/>
        <v>-44502.66</v>
      </c>
      <c r="CH1143" s="483"/>
      <c r="CI1143" s="483"/>
      <c r="CJ1143" s="483"/>
      <c r="CK1143" s="483"/>
      <c r="CL1143" s="223"/>
      <c r="CM1143" s="224"/>
      <c r="CN1143" s="483"/>
      <c r="CO1143" s="219"/>
      <c r="CP1143" s="220">
        <f t="shared" si="1846"/>
        <v>-5.9999999997671694E-2</v>
      </c>
      <c r="CQ1143" s="585">
        <v>0</v>
      </c>
      <c r="CR1143" s="56" t="s">
        <v>2625</v>
      </c>
    </row>
    <row r="1144" spans="1:97" s="3" customFormat="1" ht="15" customHeight="1">
      <c r="A1144" s="41" t="s">
        <v>2711</v>
      </c>
      <c r="B1144" s="6" t="s">
        <v>2712</v>
      </c>
      <c r="C1144" s="6" t="s">
        <v>2671</v>
      </c>
      <c r="D1144" s="274" t="s">
        <v>2623</v>
      </c>
      <c r="E1144" s="43">
        <v>636</v>
      </c>
      <c r="F1144" s="43"/>
      <c r="G1144" s="49" t="s">
        <v>45</v>
      </c>
      <c r="H1144" s="191" t="s">
        <v>2713</v>
      </c>
      <c r="I1144" s="43"/>
      <c r="J1144" s="243"/>
      <c r="K1144" s="357"/>
      <c r="L1144" s="56"/>
      <c r="M1144" s="73">
        <v>5926.27</v>
      </c>
      <c r="N1144" s="147"/>
      <c r="O1144" s="56"/>
      <c r="P1144" s="56"/>
      <c r="Q1144" s="56"/>
      <c r="R1144" s="56"/>
      <c r="S1144" s="56"/>
      <c r="T1144" s="73">
        <v>7100.56</v>
      </c>
      <c r="U1144" s="147"/>
      <c r="V1144" s="78"/>
      <c r="W1144" s="78"/>
      <c r="X1144" s="78"/>
      <c r="Y1144" s="48"/>
      <c r="Z1144" s="6"/>
      <c r="AA1144" s="73">
        <v>7505.53</v>
      </c>
      <c r="AB1144" s="147"/>
      <c r="AC1144" s="357"/>
      <c r="AD1144" s="43"/>
      <c r="AE1144" s="43"/>
      <c r="AF1144" s="6"/>
      <c r="AG1144" s="6"/>
      <c r="AH1144" s="117">
        <v>7970.42</v>
      </c>
      <c r="AI1144" s="149"/>
      <c r="AJ1144" s="102"/>
      <c r="AK1144" s="6"/>
      <c r="AL1144" s="6"/>
      <c r="AM1144" s="6"/>
      <c r="AN1144" s="6"/>
      <c r="AO1144" s="117">
        <v>8417.16</v>
      </c>
      <c r="AP1144" s="147"/>
      <c r="AQ1144" s="6"/>
      <c r="AR1144" s="6"/>
      <c r="AS1144" s="6"/>
      <c r="AT1144" s="6"/>
      <c r="AU1144" s="6"/>
      <c r="AV1144" s="122">
        <v>9942.24</v>
      </c>
      <c r="AW1144" s="147"/>
      <c r="AX1144" s="6"/>
      <c r="AY1144" s="151">
        <v>330000</v>
      </c>
      <c r="AZ1144" s="748">
        <v>3.9995000000000003E-2</v>
      </c>
      <c r="BA1144" s="141">
        <f t="shared" si="1829"/>
        <v>13198.35</v>
      </c>
      <c r="BB1144" s="72"/>
      <c r="BC1144" s="142">
        <v>13198.35</v>
      </c>
      <c r="BD1144" s="147"/>
      <c r="BE1144" s="141">
        <f t="shared" si="1830"/>
        <v>0</v>
      </c>
      <c r="BF1144" s="151">
        <v>330000</v>
      </c>
      <c r="BG1144" s="764">
        <v>4.2875000000000003E-2</v>
      </c>
      <c r="BH1144" s="168">
        <f t="shared" si="1831"/>
        <v>14148.750000000002</v>
      </c>
      <c r="BI1144" s="56"/>
      <c r="BJ1144" s="164">
        <v>14148.75</v>
      </c>
      <c r="BK1144" s="165"/>
      <c r="BL1144" s="166">
        <f t="shared" si="1847"/>
        <v>0</v>
      </c>
      <c r="BM1144" s="151">
        <v>330000</v>
      </c>
      <c r="BN1144" s="56">
        <v>4.802E-2</v>
      </c>
      <c r="BO1144" s="302">
        <f t="shared" si="1832"/>
        <v>15846.6</v>
      </c>
      <c r="BP1144" s="56"/>
      <c r="BQ1144" s="164">
        <v>15846.6</v>
      </c>
      <c r="BR1144" s="147"/>
      <c r="BS1144" s="166">
        <f t="shared" si="1844"/>
        <v>0</v>
      </c>
      <c r="BT1144" s="152">
        <v>330000</v>
      </c>
      <c r="BU1144" s="764">
        <v>5.1861060808999999E-2</v>
      </c>
      <c r="BV1144" s="166">
        <f t="shared" si="1833"/>
        <v>17114.15006697</v>
      </c>
      <c r="BW1144" s="56"/>
      <c r="BX1144" s="164">
        <v>17114.15006697</v>
      </c>
      <c r="BY1144" s="147"/>
      <c r="BZ1144" s="166">
        <f t="shared" si="1834"/>
        <v>0</v>
      </c>
      <c r="CA1144" s="152">
        <v>665500</v>
      </c>
      <c r="CB1144" s="764">
        <v>3.3415E-2</v>
      </c>
      <c r="CC1144" s="168">
        <f t="shared" si="1845"/>
        <v>22237.682499999999</v>
      </c>
      <c r="CD1144" s="168">
        <f t="shared" si="1836"/>
        <v>12230.725375</v>
      </c>
      <c r="CE1144" s="164">
        <v>10006.957125000001</v>
      </c>
      <c r="CF1144" s="165"/>
      <c r="CG1144" s="72">
        <f t="shared" si="1837"/>
        <v>0</v>
      </c>
      <c r="CH1144" s="72"/>
      <c r="CI1144" s="72"/>
      <c r="CJ1144" s="72"/>
      <c r="CK1144" s="72"/>
      <c r="CL1144" s="164"/>
      <c r="CM1144" s="167"/>
      <c r="CN1144" s="72"/>
      <c r="CO1144" s="219"/>
      <c r="CP1144" s="220">
        <f t="shared" si="1846"/>
        <v>0</v>
      </c>
      <c r="CQ1144" s="458"/>
      <c r="CR1144" s="56" t="s">
        <v>2625</v>
      </c>
    </row>
    <row r="1145" spans="1:97" s="3" customFormat="1" ht="15" customHeight="1">
      <c r="A1145" s="41" t="s">
        <v>2714</v>
      </c>
      <c r="B1145" s="6" t="s">
        <v>2715</v>
      </c>
      <c r="C1145" s="6" t="s">
        <v>2671</v>
      </c>
      <c r="D1145" s="274" t="s">
        <v>2623</v>
      </c>
      <c r="E1145" s="43">
        <v>793</v>
      </c>
      <c r="F1145" s="43"/>
      <c r="G1145" s="49" t="s">
        <v>45</v>
      </c>
      <c r="H1145" s="191" t="s">
        <v>2716</v>
      </c>
      <c r="I1145" s="43"/>
      <c r="J1145" s="243"/>
      <c r="K1145" s="357"/>
      <c r="L1145" s="56"/>
      <c r="M1145" s="73">
        <v>4614.72</v>
      </c>
      <c r="N1145" s="147"/>
      <c r="O1145" s="56"/>
      <c r="P1145" s="56"/>
      <c r="Q1145" s="56"/>
      <c r="R1145" s="56"/>
      <c r="S1145" s="56"/>
      <c r="T1145" s="73">
        <v>7663.6</v>
      </c>
      <c r="U1145" s="147"/>
      <c r="V1145" s="78"/>
      <c r="W1145" s="78"/>
      <c r="X1145" s="78"/>
      <c r="Y1145" s="48"/>
      <c r="Z1145" s="6"/>
      <c r="AA1145" s="73">
        <v>8100.68</v>
      </c>
      <c r="AB1145" s="147"/>
      <c r="AC1145" s="357"/>
      <c r="AD1145" s="43"/>
      <c r="AE1145" s="43"/>
      <c r="AF1145" s="6"/>
      <c r="AG1145" s="6"/>
      <c r="AH1145" s="117">
        <v>8602.44</v>
      </c>
      <c r="AI1145" s="149"/>
      <c r="AJ1145" s="102"/>
      <c r="AK1145" s="6"/>
      <c r="AL1145" s="6"/>
      <c r="AM1145" s="6"/>
      <c r="AN1145" s="6"/>
      <c r="AO1145" s="117">
        <v>9084.6</v>
      </c>
      <c r="AP1145" s="147"/>
      <c r="AQ1145" s="6"/>
      <c r="AR1145" s="6"/>
      <c r="AS1145" s="6"/>
      <c r="AT1145" s="6"/>
      <c r="AU1145" s="6"/>
      <c r="AV1145" s="122">
        <v>12955.04</v>
      </c>
      <c r="AW1145" s="147"/>
      <c r="AX1145" s="6"/>
      <c r="AY1145" s="280">
        <v>430000</v>
      </c>
      <c r="AZ1145" s="748">
        <v>3.9995000000000003E-2</v>
      </c>
      <c r="BA1145" s="141">
        <f t="shared" si="1829"/>
        <v>17197.850000000002</v>
      </c>
      <c r="BB1145" s="72"/>
      <c r="BC1145" s="142">
        <v>17197.849999999999</v>
      </c>
      <c r="BD1145" s="147"/>
      <c r="BE1145" s="141">
        <f t="shared" si="1830"/>
        <v>0</v>
      </c>
      <c r="BF1145" s="280">
        <v>430000</v>
      </c>
      <c r="BG1145" s="764">
        <v>4.2875000000000003E-2</v>
      </c>
      <c r="BH1145" s="168">
        <f t="shared" si="1831"/>
        <v>18436.25</v>
      </c>
      <c r="BI1145" s="56"/>
      <c r="BJ1145" s="164">
        <v>18436.25</v>
      </c>
      <c r="BK1145" s="165"/>
      <c r="BL1145" s="166">
        <f t="shared" si="1847"/>
        <v>0</v>
      </c>
      <c r="BM1145" s="280">
        <v>430000</v>
      </c>
      <c r="BN1145" s="56">
        <v>4.802E-2</v>
      </c>
      <c r="BO1145" s="302">
        <f t="shared" si="1832"/>
        <v>20648.599999999999</v>
      </c>
      <c r="BP1145" s="56"/>
      <c r="BQ1145" s="164">
        <v>20648.599999999999</v>
      </c>
      <c r="BR1145" s="147"/>
      <c r="BS1145" s="166">
        <f t="shared" si="1844"/>
        <v>0</v>
      </c>
      <c r="BT1145" s="152">
        <v>430000</v>
      </c>
      <c r="BU1145" s="764">
        <v>5.1861060808999999E-2</v>
      </c>
      <c r="BV1145" s="166">
        <f t="shared" si="1833"/>
        <v>22300.256147870001</v>
      </c>
      <c r="BW1145" s="56"/>
      <c r="BX1145" s="164">
        <v>22300.256147870001</v>
      </c>
      <c r="BY1145" s="147"/>
      <c r="BZ1145" s="166">
        <f t="shared" si="1834"/>
        <v>0</v>
      </c>
      <c r="CA1145" s="152">
        <v>583500</v>
      </c>
      <c r="CB1145" s="764">
        <v>3.3415E-2</v>
      </c>
      <c r="CC1145" s="168">
        <f t="shared" si="1845"/>
        <v>19497.6525</v>
      </c>
      <c r="CD1145" s="168">
        <f t="shared" si="1836"/>
        <v>10723.708875</v>
      </c>
      <c r="CE1145" s="164">
        <v>8773.9436249999999</v>
      </c>
      <c r="CF1145" s="165"/>
      <c r="CG1145" s="72">
        <f t="shared" si="1837"/>
        <v>0</v>
      </c>
      <c r="CH1145" s="72"/>
      <c r="CI1145" s="72"/>
      <c r="CJ1145" s="72"/>
      <c r="CK1145" s="72"/>
      <c r="CL1145" s="164"/>
      <c r="CM1145" s="167"/>
      <c r="CN1145" s="72"/>
      <c r="CO1145" s="219"/>
      <c r="CP1145" s="220">
        <f t="shared" si="1846"/>
        <v>0</v>
      </c>
      <c r="CQ1145" s="458"/>
      <c r="CR1145" s="56" t="s">
        <v>2625</v>
      </c>
    </row>
    <row r="1146" spans="1:97" s="3" customFormat="1" ht="15" customHeight="1">
      <c r="A1146" s="41" t="s">
        <v>2717</v>
      </c>
      <c r="B1146" s="551" t="s">
        <v>2718</v>
      </c>
      <c r="C1146" s="6" t="s">
        <v>2671</v>
      </c>
      <c r="D1146" s="274" t="s">
        <v>2623</v>
      </c>
      <c r="E1146" s="43">
        <v>1012</v>
      </c>
      <c r="F1146" s="43"/>
      <c r="G1146" s="49" t="s">
        <v>45</v>
      </c>
      <c r="H1146" s="191" t="s">
        <v>2719</v>
      </c>
      <c r="I1146" s="43"/>
      <c r="J1146" s="243"/>
      <c r="K1146" s="357"/>
      <c r="L1146" s="56"/>
      <c r="M1146" s="73">
        <v>9909.5</v>
      </c>
      <c r="N1146" s="147"/>
      <c r="O1146" s="56"/>
      <c r="P1146" s="56"/>
      <c r="Q1146" s="56"/>
      <c r="R1146" s="56"/>
      <c r="S1146" s="56"/>
      <c r="T1146" s="73">
        <v>16766.080000000002</v>
      </c>
      <c r="U1146" s="147"/>
      <c r="V1146" s="78"/>
      <c r="W1146" s="78"/>
      <c r="X1146" s="78"/>
      <c r="Y1146" s="48"/>
      <c r="Z1146" s="6"/>
      <c r="AA1146" s="73">
        <v>17722.3</v>
      </c>
      <c r="AB1146" s="147"/>
      <c r="AC1146" s="357"/>
      <c r="AD1146" s="43"/>
      <c r="AE1146" s="43"/>
      <c r="AF1146" s="6"/>
      <c r="AG1146" s="6"/>
      <c r="AH1146" s="117">
        <v>18820.03</v>
      </c>
      <c r="AI1146" s="149"/>
      <c r="AJ1146" s="102"/>
      <c r="AK1146" s="6"/>
      <c r="AL1146" s="6"/>
      <c r="AM1146" s="6"/>
      <c r="AN1146" s="6"/>
      <c r="AO1146" s="117">
        <v>19874.88</v>
      </c>
      <c r="AP1146" s="147"/>
      <c r="AQ1146" s="6"/>
      <c r="AR1146" s="6"/>
      <c r="AS1146" s="6"/>
      <c r="AT1146" s="6"/>
      <c r="AU1146" s="6"/>
      <c r="AV1146" s="122">
        <v>14762.72</v>
      </c>
      <c r="AW1146" s="147"/>
      <c r="AX1146" s="6"/>
      <c r="AY1146" s="280">
        <v>490000</v>
      </c>
      <c r="AZ1146" s="748">
        <v>3.9995000000000003E-2</v>
      </c>
      <c r="BA1146" s="141">
        <f t="shared" si="1829"/>
        <v>19597.550000000003</v>
      </c>
      <c r="BB1146" s="72"/>
      <c r="BC1146" s="142">
        <v>19597.55</v>
      </c>
      <c r="BD1146" s="147"/>
      <c r="BE1146" s="141">
        <f t="shared" si="1830"/>
        <v>0</v>
      </c>
      <c r="BF1146" s="280">
        <v>490000</v>
      </c>
      <c r="BG1146" s="764">
        <v>4.2875000000000003E-2</v>
      </c>
      <c r="BH1146" s="168">
        <f t="shared" si="1831"/>
        <v>21008.75</v>
      </c>
      <c r="BI1146" s="56"/>
      <c r="BJ1146" s="164">
        <v>21008.75</v>
      </c>
      <c r="BK1146" s="165"/>
      <c r="BL1146" s="166">
        <f t="shared" si="1847"/>
        <v>0</v>
      </c>
      <c r="BM1146" s="280">
        <v>490000</v>
      </c>
      <c r="BN1146" s="56">
        <v>4.802E-2</v>
      </c>
      <c r="BO1146" s="302">
        <f t="shared" si="1832"/>
        <v>23529.8</v>
      </c>
      <c r="BP1146" s="56"/>
      <c r="BQ1146" s="164">
        <v>23529.8</v>
      </c>
      <c r="BR1146" s="147"/>
      <c r="BS1146" s="166">
        <f t="shared" si="1844"/>
        <v>0</v>
      </c>
      <c r="BT1146" s="152">
        <v>490000</v>
      </c>
      <c r="BU1146" s="764">
        <v>5.1861060808999999E-2</v>
      </c>
      <c r="BV1146" s="166">
        <f t="shared" si="1833"/>
        <v>25411.919796409999</v>
      </c>
      <c r="BW1146" s="56"/>
      <c r="BX1146" s="164">
        <v>25411.919796409999</v>
      </c>
      <c r="BY1146" s="147"/>
      <c r="BZ1146" s="166">
        <f t="shared" si="1834"/>
        <v>0</v>
      </c>
      <c r="CA1146" s="152">
        <v>1232500</v>
      </c>
      <c r="CB1146" s="764">
        <v>3.3415E-2</v>
      </c>
      <c r="CC1146" s="168">
        <f t="shared" si="1845"/>
        <v>41183.987500000003</v>
      </c>
      <c r="CD1146" s="168">
        <f t="shared" si="1836"/>
        <v>22651.193125000005</v>
      </c>
      <c r="CE1146" s="164">
        <v>18532.794375000001</v>
      </c>
      <c r="CF1146" s="165"/>
      <c r="CG1146" s="72">
        <f t="shared" si="1837"/>
        <v>0</v>
      </c>
      <c r="CH1146" s="72"/>
      <c r="CI1146" s="72"/>
      <c r="CJ1146" s="72"/>
      <c r="CK1146" s="72"/>
      <c r="CL1146" s="164"/>
      <c r="CM1146" s="167"/>
      <c r="CN1146" s="72"/>
      <c r="CO1146" s="219"/>
      <c r="CP1146" s="220">
        <f t="shared" si="1846"/>
        <v>0</v>
      </c>
      <c r="CQ1146" s="458"/>
      <c r="CR1146" s="56" t="s">
        <v>2625</v>
      </c>
    </row>
    <row r="1147" spans="1:97" s="3" customFormat="1" ht="15" customHeight="1">
      <c r="A1147" s="41" t="s">
        <v>2720</v>
      </c>
      <c r="B1147" s="551" t="s">
        <v>2721</v>
      </c>
      <c r="C1147" s="6" t="s">
        <v>2671</v>
      </c>
      <c r="D1147" s="274" t="s">
        <v>2623</v>
      </c>
      <c r="E1147" s="43">
        <v>1086</v>
      </c>
      <c r="F1147" s="43"/>
      <c r="G1147" s="49" t="s">
        <v>45</v>
      </c>
      <c r="H1147" s="191" t="s">
        <v>2722</v>
      </c>
      <c r="I1147" s="43"/>
      <c r="J1147" s="243"/>
      <c r="K1147" s="357"/>
      <c r="L1147" s="56"/>
      <c r="M1147" s="73">
        <v>51004.800000000003</v>
      </c>
      <c r="N1147" s="147"/>
      <c r="O1147" s="56"/>
      <c r="P1147" s="56"/>
      <c r="Q1147" s="56"/>
      <c r="R1147" s="56"/>
      <c r="S1147" s="56"/>
      <c r="T1147" s="73">
        <v>34877.199999999997</v>
      </c>
      <c r="U1147" s="147"/>
      <c r="V1147" s="78"/>
      <c r="W1147" s="78"/>
      <c r="X1147" s="78"/>
      <c r="Y1147" s="48"/>
      <c r="Z1147" s="6"/>
      <c r="AA1147" s="73">
        <v>36866.36</v>
      </c>
      <c r="AB1147" s="147"/>
      <c r="AC1147" s="357"/>
      <c r="AD1147" s="43"/>
      <c r="AE1147" s="43"/>
      <c r="AF1147" s="6"/>
      <c r="AG1147" s="6"/>
      <c r="AH1147" s="117">
        <v>39149.879999999997</v>
      </c>
      <c r="AI1147" s="149"/>
      <c r="AJ1147" s="102"/>
      <c r="AK1147" s="6"/>
      <c r="AL1147" s="6"/>
      <c r="AM1147" s="6"/>
      <c r="AN1147" s="6"/>
      <c r="AO1147" s="117">
        <v>41344.199999999997</v>
      </c>
      <c r="AP1147" s="147"/>
      <c r="AQ1147" s="6"/>
      <c r="AR1147" s="6"/>
      <c r="AS1147" s="6"/>
      <c r="AT1147" s="6"/>
      <c r="AU1147" s="6"/>
      <c r="AV1147" s="122">
        <v>58448.32</v>
      </c>
      <c r="AW1147" s="147"/>
      <c r="AX1147" s="6"/>
      <c r="AY1147" s="280">
        <v>1940000</v>
      </c>
      <c r="AZ1147" s="748">
        <v>3.9995000000000003E-2</v>
      </c>
      <c r="BA1147" s="141">
        <f t="shared" si="1829"/>
        <v>77590.3</v>
      </c>
      <c r="BB1147" s="72"/>
      <c r="BC1147" s="142">
        <v>77590.3</v>
      </c>
      <c r="BD1147" s="147"/>
      <c r="BE1147" s="141">
        <f t="shared" si="1830"/>
        <v>0</v>
      </c>
      <c r="BF1147" s="280">
        <v>1940000</v>
      </c>
      <c r="BG1147" s="764">
        <v>4.2875000000000003E-2</v>
      </c>
      <c r="BH1147" s="168">
        <f t="shared" si="1831"/>
        <v>83177.5</v>
      </c>
      <c r="BI1147" s="56"/>
      <c r="BJ1147" s="164">
        <v>83177.5</v>
      </c>
      <c r="BK1147" s="165"/>
      <c r="BL1147" s="166">
        <f t="shared" si="1847"/>
        <v>0</v>
      </c>
      <c r="BM1147" s="280">
        <v>1940000</v>
      </c>
      <c r="BN1147" s="56">
        <v>4.802E-2</v>
      </c>
      <c r="BO1147" s="302">
        <f t="shared" si="1832"/>
        <v>93158.8</v>
      </c>
      <c r="BP1147" s="56"/>
      <c r="BQ1147" s="164">
        <v>93158.8</v>
      </c>
      <c r="BR1147" s="147"/>
      <c r="BS1147" s="166">
        <f t="shared" si="1844"/>
        <v>0</v>
      </c>
      <c r="BT1147" s="152">
        <v>1940000</v>
      </c>
      <c r="BU1147" s="764">
        <v>5.1861060808999999E-2</v>
      </c>
      <c r="BV1147" s="166">
        <f t="shared" si="1833"/>
        <v>100610.45796946</v>
      </c>
      <c r="BW1147" s="56"/>
      <c r="BX1147" s="164">
        <v>100610.45796946</v>
      </c>
      <c r="BY1147" s="147"/>
      <c r="BZ1147" s="166">
        <f t="shared" si="1834"/>
        <v>0</v>
      </c>
      <c r="CA1147" s="152">
        <v>4507500</v>
      </c>
      <c r="CB1147" s="764">
        <v>3.3415E-2</v>
      </c>
      <c r="CC1147" s="168">
        <f t="shared" si="1845"/>
        <v>150618.11249999999</v>
      </c>
      <c r="CD1147" s="168">
        <f t="shared" si="1836"/>
        <v>82839.961874999994</v>
      </c>
      <c r="CE1147" s="164">
        <v>67778.150624999995</v>
      </c>
      <c r="CF1147" s="165"/>
      <c r="CG1147" s="72">
        <f t="shared" si="1837"/>
        <v>0</v>
      </c>
      <c r="CH1147" s="72"/>
      <c r="CI1147" s="72"/>
      <c r="CJ1147" s="72"/>
      <c r="CK1147" s="72"/>
      <c r="CL1147" s="164"/>
      <c r="CM1147" s="167"/>
      <c r="CN1147" s="72"/>
      <c r="CO1147" s="219"/>
      <c r="CP1147" s="220">
        <f t="shared" si="1846"/>
        <v>0</v>
      </c>
      <c r="CQ1147" s="458"/>
      <c r="CR1147" s="56" t="s">
        <v>2625</v>
      </c>
    </row>
    <row r="1148" spans="1:97" s="3" customFormat="1" ht="15" customHeight="1">
      <c r="A1148" s="41" t="s">
        <v>2723</v>
      </c>
      <c r="B1148" s="6" t="s">
        <v>2724</v>
      </c>
      <c r="C1148" s="6" t="s">
        <v>2671</v>
      </c>
      <c r="D1148" s="274" t="s">
        <v>2623</v>
      </c>
      <c r="E1148" s="43">
        <v>1093</v>
      </c>
      <c r="F1148" s="43"/>
      <c r="G1148" s="49" t="s">
        <v>45</v>
      </c>
      <c r="H1148" s="191" t="s">
        <v>2725</v>
      </c>
      <c r="I1148" s="43"/>
      <c r="J1148" s="243"/>
      <c r="K1148" s="357"/>
      <c r="L1148" s="56"/>
      <c r="M1148" s="73">
        <v>10055.23</v>
      </c>
      <c r="N1148" s="147"/>
      <c r="O1148" s="56"/>
      <c r="P1148" s="56"/>
      <c r="Q1148" s="56"/>
      <c r="R1148" s="56"/>
      <c r="S1148" s="56"/>
      <c r="T1148" s="73">
        <v>10103.44</v>
      </c>
      <c r="U1148" s="147"/>
      <c r="V1148" s="78"/>
      <c r="W1148" s="78"/>
      <c r="X1148" s="78"/>
      <c r="Y1148" s="48"/>
      <c r="Z1148" s="6"/>
      <c r="AA1148" s="73">
        <v>10679.67</v>
      </c>
      <c r="AB1148" s="147"/>
      <c r="AC1148" s="357"/>
      <c r="AD1148" s="43"/>
      <c r="AE1148" s="43"/>
      <c r="AF1148" s="6"/>
      <c r="AG1148" s="6"/>
      <c r="AH1148" s="117">
        <v>11341.18</v>
      </c>
      <c r="AI1148" s="149"/>
      <c r="AJ1148" s="102"/>
      <c r="AK1148" s="6"/>
      <c r="AL1148" s="6"/>
      <c r="AM1148" s="6"/>
      <c r="AN1148" s="6"/>
      <c r="AO1148" s="117">
        <v>11976.84</v>
      </c>
      <c r="AP1148" s="147"/>
      <c r="AQ1148" s="6"/>
      <c r="AR1148" s="6"/>
      <c r="AS1148" s="6"/>
      <c r="AT1148" s="6"/>
      <c r="AU1148" s="6"/>
      <c r="AV1148" s="122">
        <v>11448.64</v>
      </c>
      <c r="AW1148" s="147"/>
      <c r="AX1148" s="6"/>
      <c r="AY1148" s="280">
        <v>380000</v>
      </c>
      <c r="AZ1148" s="748">
        <v>3.9995000000000003E-2</v>
      </c>
      <c r="BA1148" s="141">
        <f t="shared" si="1829"/>
        <v>15198.1</v>
      </c>
      <c r="BB1148" s="72"/>
      <c r="BC1148" s="142">
        <v>15198.1</v>
      </c>
      <c r="BD1148" s="147"/>
      <c r="BE1148" s="141">
        <f t="shared" si="1830"/>
        <v>0</v>
      </c>
      <c r="BF1148" s="280">
        <v>380000</v>
      </c>
      <c r="BG1148" s="764">
        <v>4.2875000000000003E-2</v>
      </c>
      <c r="BH1148" s="168">
        <f t="shared" si="1831"/>
        <v>16292.500000000002</v>
      </c>
      <c r="BI1148" s="56"/>
      <c r="BJ1148" s="164">
        <v>16292.5</v>
      </c>
      <c r="BK1148" s="165"/>
      <c r="BL1148" s="166">
        <f t="shared" si="1847"/>
        <v>0</v>
      </c>
      <c r="BM1148" s="280">
        <v>380000</v>
      </c>
      <c r="BN1148" s="56">
        <v>4.802E-2</v>
      </c>
      <c r="BO1148" s="302">
        <f t="shared" si="1832"/>
        <v>18247.599999999999</v>
      </c>
      <c r="BP1148" s="56"/>
      <c r="BQ1148" s="164"/>
      <c r="BR1148" s="147"/>
      <c r="BS1148" s="166">
        <f t="shared" si="1844"/>
        <v>18247.599999999999</v>
      </c>
      <c r="BT1148" s="152">
        <v>380000</v>
      </c>
      <c r="BU1148" s="764">
        <v>5.1861060808999999E-2</v>
      </c>
      <c r="BV1148" s="166">
        <f t="shared" si="1833"/>
        <v>19707.203107419999</v>
      </c>
      <c r="BW1148" s="56"/>
      <c r="BX1148" s="164">
        <v>19707.203107419999</v>
      </c>
      <c r="BY1148" s="147"/>
      <c r="BZ1148" s="166">
        <f t="shared" si="1834"/>
        <v>0</v>
      </c>
      <c r="CA1148" s="152">
        <v>2016000</v>
      </c>
      <c r="CB1148" s="764">
        <v>3.3415E-2</v>
      </c>
      <c r="CC1148" s="168">
        <f t="shared" si="1845"/>
        <v>67364.639999999999</v>
      </c>
      <c r="CD1148" s="168">
        <f t="shared" si="1836"/>
        <v>37050.552000000003</v>
      </c>
      <c r="CE1148" s="164">
        <v>48561.688000000002</v>
      </c>
      <c r="CF1148" s="165"/>
      <c r="CG1148" s="483">
        <f t="shared" si="1837"/>
        <v>-18247.600000000006</v>
      </c>
      <c r="CH1148" s="483"/>
      <c r="CI1148" s="483"/>
      <c r="CJ1148" s="483"/>
      <c r="CK1148" s="483"/>
      <c r="CL1148" s="223"/>
      <c r="CM1148" s="224"/>
      <c r="CN1148" s="483"/>
      <c r="CO1148" s="219"/>
      <c r="CP1148" s="220">
        <f t="shared" si="1846"/>
        <v>0</v>
      </c>
      <c r="CQ1148" s="585">
        <v>0</v>
      </c>
      <c r="CR1148" s="56" t="s">
        <v>2625</v>
      </c>
    </row>
    <row r="1149" spans="1:97" s="3" customFormat="1" ht="15" customHeight="1">
      <c r="A1149" s="41" t="s">
        <v>2726</v>
      </c>
      <c r="B1149" s="6" t="s">
        <v>2727</v>
      </c>
      <c r="C1149" s="6" t="s">
        <v>2671</v>
      </c>
      <c r="D1149" s="274" t="s">
        <v>2623</v>
      </c>
      <c r="E1149" s="43">
        <v>1170</v>
      </c>
      <c r="F1149" s="43"/>
      <c r="G1149" s="49" t="s">
        <v>45</v>
      </c>
      <c r="H1149" s="191" t="s">
        <v>2728</v>
      </c>
      <c r="I1149" s="43"/>
      <c r="J1149" s="243"/>
      <c r="K1149" s="357"/>
      <c r="L1149" s="56"/>
      <c r="M1149" s="73">
        <v>388.61</v>
      </c>
      <c r="N1149" s="147"/>
      <c r="O1149" s="56"/>
      <c r="P1149" s="56"/>
      <c r="Q1149" s="56"/>
      <c r="R1149" s="56"/>
      <c r="S1149" s="56"/>
      <c r="T1149" s="73">
        <v>1094.8</v>
      </c>
      <c r="U1149" s="147"/>
      <c r="V1149" s="78"/>
      <c r="W1149" s="78"/>
      <c r="X1149" s="78"/>
      <c r="Y1149" s="48"/>
      <c r="Z1149" s="6"/>
      <c r="AA1149" s="73">
        <v>1157.24</v>
      </c>
      <c r="AB1149" s="147"/>
      <c r="AC1149" s="357"/>
      <c r="AD1149" s="43"/>
      <c r="AE1149" s="43"/>
      <c r="AF1149" s="6"/>
      <c r="AG1149" s="6"/>
      <c r="AH1149" s="117">
        <v>1228.92</v>
      </c>
      <c r="AI1149" s="149"/>
      <c r="AJ1149" s="102"/>
      <c r="AK1149" s="6"/>
      <c r="AL1149" s="6"/>
      <c r="AM1149" s="6"/>
      <c r="AN1149" s="6"/>
      <c r="AO1149" s="117">
        <v>1297.8</v>
      </c>
      <c r="AP1149" s="147"/>
      <c r="AQ1149" s="6"/>
      <c r="AR1149" s="6"/>
      <c r="AS1149" s="6"/>
      <c r="AT1149" s="6"/>
      <c r="AU1149" s="6"/>
      <c r="AV1149" s="122">
        <v>1054.48</v>
      </c>
      <c r="AW1149" s="147"/>
      <c r="AX1149" s="6"/>
      <c r="AY1149" s="280">
        <v>35000</v>
      </c>
      <c r="AZ1149" s="748">
        <v>3.9995000000000003E-2</v>
      </c>
      <c r="BA1149" s="141">
        <f t="shared" si="1829"/>
        <v>1399.825</v>
      </c>
      <c r="BB1149" s="72"/>
      <c r="BC1149" s="142">
        <v>1399.83</v>
      </c>
      <c r="BD1149" s="147"/>
      <c r="BE1149" s="141">
        <f t="shared" si="1830"/>
        <v>-4.9999999998817657E-3</v>
      </c>
      <c r="BF1149" s="280">
        <v>35000</v>
      </c>
      <c r="BG1149" s="764">
        <v>4.2875000000000003E-2</v>
      </c>
      <c r="BH1149" s="168">
        <f t="shared" si="1831"/>
        <v>1500.6250000000002</v>
      </c>
      <c r="BI1149" s="56"/>
      <c r="BJ1149" s="164">
        <v>1500.625</v>
      </c>
      <c r="BK1149" s="165"/>
      <c r="BL1149" s="166">
        <f t="shared" si="1847"/>
        <v>0</v>
      </c>
      <c r="BM1149" s="280">
        <v>35000</v>
      </c>
      <c r="BN1149" s="56">
        <v>4.802E-2</v>
      </c>
      <c r="BO1149" s="302">
        <f t="shared" si="1832"/>
        <v>1680.7</v>
      </c>
      <c r="BP1149" s="56"/>
      <c r="BQ1149" s="164">
        <v>1680.7</v>
      </c>
      <c r="BR1149" s="147"/>
      <c r="BS1149" s="166">
        <f t="shared" si="1844"/>
        <v>0</v>
      </c>
      <c r="BT1149" s="152">
        <v>35000</v>
      </c>
      <c r="BU1149" s="764">
        <v>5.1861060808999999E-2</v>
      </c>
      <c r="BV1149" s="166">
        <f t="shared" si="1833"/>
        <v>1815.1371283149999</v>
      </c>
      <c r="BW1149" s="56"/>
      <c r="BX1149" s="164">
        <v>1815.1371283149999</v>
      </c>
      <c r="BY1149" s="147"/>
      <c r="BZ1149" s="166">
        <f t="shared" si="1834"/>
        <v>0</v>
      </c>
      <c r="CA1149" s="152">
        <v>132000</v>
      </c>
      <c r="CB1149" s="764">
        <v>3.3415E-2</v>
      </c>
      <c r="CC1149" s="168">
        <f t="shared" si="1845"/>
        <v>4410.78</v>
      </c>
      <c r="CD1149" s="168">
        <f t="shared" si="1836"/>
        <v>2425.9290000000001</v>
      </c>
      <c r="CE1149" s="164">
        <v>1984.8510000000001</v>
      </c>
      <c r="CF1149" s="165"/>
      <c r="CG1149" s="72">
        <f t="shared" si="1837"/>
        <v>0</v>
      </c>
      <c r="CH1149" s="72"/>
      <c r="CI1149" s="72"/>
      <c r="CJ1149" s="72"/>
      <c r="CK1149" s="72"/>
      <c r="CL1149" s="164"/>
      <c r="CM1149" s="167"/>
      <c r="CN1149" s="72"/>
      <c r="CO1149" s="219"/>
      <c r="CP1149" s="220">
        <f t="shared" si="1846"/>
        <v>-4.9999999998817657E-3</v>
      </c>
      <c r="CQ1149" s="458"/>
      <c r="CR1149" s="56" t="s">
        <v>2625</v>
      </c>
    </row>
    <row r="1150" spans="1:97" s="3" customFormat="1" ht="15" customHeight="1">
      <c r="A1150" s="41" t="s">
        <v>2729</v>
      </c>
      <c r="B1150" s="6" t="s">
        <v>2727</v>
      </c>
      <c r="C1150" s="6" t="s">
        <v>2671</v>
      </c>
      <c r="D1150" s="274" t="s">
        <v>2623</v>
      </c>
      <c r="E1150" s="43">
        <v>1171</v>
      </c>
      <c r="F1150" s="43"/>
      <c r="G1150" s="49" t="s">
        <v>45</v>
      </c>
      <c r="H1150" s="191" t="s">
        <v>2730</v>
      </c>
      <c r="I1150" s="43"/>
      <c r="J1150" s="243"/>
      <c r="K1150" s="357"/>
      <c r="L1150" s="56"/>
      <c r="M1150" s="73">
        <v>34683.26</v>
      </c>
      <c r="N1150" s="147"/>
      <c r="O1150" s="56"/>
      <c r="P1150" s="56"/>
      <c r="Q1150" s="56"/>
      <c r="R1150" s="56"/>
      <c r="S1150" s="56"/>
      <c r="T1150" s="73">
        <v>52175.040000000001</v>
      </c>
      <c r="U1150" s="147"/>
      <c r="V1150" s="78"/>
      <c r="W1150" s="78"/>
      <c r="X1150" s="78"/>
      <c r="Y1150" s="48"/>
      <c r="Z1150" s="6"/>
      <c r="AA1150" s="73">
        <v>55150.75</v>
      </c>
      <c r="AB1150" s="147"/>
      <c r="AC1150" s="357"/>
      <c r="AD1150" s="43"/>
      <c r="AE1150" s="43"/>
      <c r="AF1150" s="6"/>
      <c r="AG1150" s="6"/>
      <c r="AH1150" s="117">
        <v>58566.82</v>
      </c>
      <c r="AI1150" s="149"/>
      <c r="AJ1150" s="102"/>
      <c r="AK1150" s="6"/>
      <c r="AL1150" s="6"/>
      <c r="AM1150" s="6"/>
      <c r="AN1150" s="6"/>
      <c r="AO1150" s="117">
        <v>61849.440000000002</v>
      </c>
      <c r="AP1150" s="147"/>
      <c r="AQ1150" s="6"/>
      <c r="AR1150" s="6"/>
      <c r="AS1150" s="6"/>
      <c r="AT1150" s="6"/>
      <c r="AU1150" s="6"/>
      <c r="AV1150" s="122">
        <v>96409.600000000006</v>
      </c>
      <c r="AW1150" s="147"/>
      <c r="AX1150" s="6"/>
      <c r="AY1150" s="280">
        <v>3200000</v>
      </c>
      <c r="AZ1150" s="748">
        <v>3.9995000000000003E-2</v>
      </c>
      <c r="BA1150" s="141">
        <f t="shared" si="1829"/>
        <v>127984.00000000001</v>
      </c>
      <c r="BB1150" s="72"/>
      <c r="BC1150" s="142">
        <v>127984</v>
      </c>
      <c r="BD1150" s="147"/>
      <c r="BE1150" s="141">
        <f t="shared" si="1830"/>
        <v>0</v>
      </c>
      <c r="BF1150" s="280">
        <v>3200000</v>
      </c>
      <c r="BG1150" s="764">
        <v>4.2875000000000003E-2</v>
      </c>
      <c r="BH1150" s="168">
        <f t="shared" si="1831"/>
        <v>137200</v>
      </c>
      <c r="BI1150" s="56"/>
      <c r="BJ1150" s="164">
        <v>137200</v>
      </c>
      <c r="BK1150" s="165"/>
      <c r="BL1150" s="166">
        <f t="shared" si="1847"/>
        <v>0</v>
      </c>
      <c r="BM1150" s="280">
        <v>3200000</v>
      </c>
      <c r="BN1150" s="56">
        <v>4.802E-2</v>
      </c>
      <c r="BO1150" s="302">
        <f t="shared" si="1832"/>
        <v>153664</v>
      </c>
      <c r="BP1150" s="56"/>
      <c r="BQ1150" s="164">
        <v>153664</v>
      </c>
      <c r="BR1150" s="147"/>
      <c r="BS1150" s="166">
        <f t="shared" si="1844"/>
        <v>0</v>
      </c>
      <c r="BT1150" s="152">
        <v>3200000</v>
      </c>
      <c r="BU1150" s="764">
        <v>5.1861060808999999E-2</v>
      </c>
      <c r="BV1150" s="166">
        <f t="shared" si="1833"/>
        <v>165955.3945888</v>
      </c>
      <c r="BW1150" s="56"/>
      <c r="BX1150" s="164">
        <v>165955.3945888</v>
      </c>
      <c r="BY1150" s="147"/>
      <c r="BZ1150" s="166">
        <f t="shared" si="1834"/>
        <v>0</v>
      </c>
      <c r="CA1150" s="152">
        <v>3528500</v>
      </c>
      <c r="CB1150" s="764">
        <v>3.3415E-2</v>
      </c>
      <c r="CC1150" s="168">
        <f t="shared" si="1845"/>
        <v>117904.8275</v>
      </c>
      <c r="CD1150" s="168">
        <f t="shared" si="1836"/>
        <v>64847.655125000005</v>
      </c>
      <c r="CE1150" s="164">
        <v>53057.172375000002</v>
      </c>
      <c r="CF1150" s="165"/>
      <c r="CG1150" s="72">
        <f t="shared" si="1837"/>
        <v>0</v>
      </c>
      <c r="CH1150" s="72"/>
      <c r="CI1150" s="72"/>
      <c r="CJ1150" s="72"/>
      <c r="CK1150" s="72"/>
      <c r="CL1150" s="164"/>
      <c r="CM1150" s="167"/>
      <c r="CN1150" s="72"/>
      <c r="CO1150" s="219"/>
      <c r="CP1150" s="220">
        <f t="shared" si="1846"/>
        <v>0</v>
      </c>
      <c r="CQ1150" s="458"/>
      <c r="CR1150" s="56" t="s">
        <v>2625</v>
      </c>
    </row>
    <row r="1151" spans="1:97" s="3" customFormat="1" ht="15" customHeight="1">
      <c r="A1151" s="41" t="s">
        <v>2731</v>
      </c>
      <c r="B1151" s="42" t="s">
        <v>2732</v>
      </c>
      <c r="C1151" s="6" t="s">
        <v>2671</v>
      </c>
      <c r="D1151" s="274" t="s">
        <v>2623</v>
      </c>
      <c r="E1151" s="43">
        <v>1198</v>
      </c>
      <c r="F1151" s="43"/>
      <c r="G1151" s="49" t="s">
        <v>45</v>
      </c>
      <c r="H1151" s="191" t="s">
        <v>2733</v>
      </c>
      <c r="I1151" s="43"/>
      <c r="J1151" s="243"/>
      <c r="K1151" s="357"/>
      <c r="L1151" s="56"/>
      <c r="M1151" s="73">
        <v>971.52</v>
      </c>
      <c r="N1151" s="147"/>
      <c r="O1151" s="56"/>
      <c r="P1151" s="56"/>
      <c r="Q1151" s="56"/>
      <c r="R1151" s="56"/>
      <c r="S1151" s="56"/>
      <c r="T1151" s="73">
        <v>2815.2</v>
      </c>
      <c r="U1151" s="147"/>
      <c r="V1151" s="78"/>
      <c r="W1151" s="78"/>
      <c r="X1151" s="78"/>
      <c r="Y1151" s="48"/>
      <c r="Z1151" s="6"/>
      <c r="AA1151" s="73">
        <v>2975.76</v>
      </c>
      <c r="AB1151" s="147"/>
      <c r="AC1151" s="357"/>
      <c r="AD1151" s="43"/>
      <c r="AE1151" s="43"/>
      <c r="AF1151" s="6"/>
      <c r="AG1151" s="6"/>
      <c r="AH1151" s="117">
        <v>3160.08</v>
      </c>
      <c r="AI1151" s="149"/>
      <c r="AJ1151" s="102"/>
      <c r="AK1151" s="6"/>
      <c r="AL1151" s="6"/>
      <c r="AM1151" s="6"/>
      <c r="AN1151" s="6"/>
      <c r="AO1151" s="117">
        <v>3337.2</v>
      </c>
      <c r="AP1151" s="147"/>
      <c r="AQ1151" s="6"/>
      <c r="AR1151" s="6"/>
      <c r="AS1151" s="6"/>
      <c r="AT1151" s="6"/>
      <c r="AU1151" s="6"/>
      <c r="AV1151" s="122">
        <v>2711.52</v>
      </c>
      <c r="AW1151" s="147"/>
      <c r="AX1151" s="6"/>
      <c r="AY1151" s="280">
        <v>90000</v>
      </c>
      <c r="AZ1151" s="748">
        <v>3.9995000000000003E-2</v>
      </c>
      <c r="BA1151" s="141">
        <f t="shared" si="1829"/>
        <v>3599.55</v>
      </c>
      <c r="BB1151" s="72"/>
      <c r="BC1151" s="142">
        <v>3599.55</v>
      </c>
      <c r="BD1151" s="147"/>
      <c r="BE1151" s="141">
        <f t="shared" si="1830"/>
        <v>0</v>
      </c>
      <c r="BF1151" s="280">
        <v>90000</v>
      </c>
      <c r="BG1151" s="764">
        <v>4.2875000000000003E-2</v>
      </c>
      <c r="BH1151" s="168">
        <f t="shared" si="1831"/>
        <v>3858.7500000000005</v>
      </c>
      <c r="BI1151" s="56"/>
      <c r="BJ1151" s="164">
        <v>3858.75</v>
      </c>
      <c r="BK1151" s="165"/>
      <c r="BL1151" s="166">
        <f t="shared" si="1847"/>
        <v>0</v>
      </c>
      <c r="BM1151" s="280">
        <v>90000</v>
      </c>
      <c r="BN1151" s="56">
        <v>4.802E-2</v>
      </c>
      <c r="BO1151" s="302">
        <f t="shared" si="1832"/>
        <v>4321.8</v>
      </c>
      <c r="BP1151" s="56"/>
      <c r="BQ1151" s="164">
        <v>4321.8</v>
      </c>
      <c r="BR1151" s="147"/>
      <c r="BS1151" s="166">
        <f t="shared" si="1844"/>
        <v>0</v>
      </c>
      <c r="BT1151" s="152">
        <v>90000</v>
      </c>
      <c r="BU1151" s="764">
        <v>5.1861060808999999E-2</v>
      </c>
      <c r="BV1151" s="166">
        <f t="shared" si="1833"/>
        <v>4667.4954728100001</v>
      </c>
      <c r="BW1151" s="56"/>
      <c r="BX1151" s="164">
        <v>4667.4954728100001</v>
      </c>
      <c r="BY1151" s="147"/>
      <c r="BZ1151" s="166">
        <f t="shared" si="1834"/>
        <v>0</v>
      </c>
      <c r="CA1151" s="152">
        <v>300000</v>
      </c>
      <c r="CB1151" s="764">
        <v>3.3415E-2</v>
      </c>
      <c r="CC1151" s="168">
        <f t="shared" si="1845"/>
        <v>10024.5</v>
      </c>
      <c r="CD1151" s="168">
        <f t="shared" si="1836"/>
        <v>5513.4750000000004</v>
      </c>
      <c r="CE1151" s="164">
        <v>4511.0249999999996</v>
      </c>
      <c r="CF1151" s="165"/>
      <c r="CG1151" s="72">
        <f t="shared" si="1837"/>
        <v>0</v>
      </c>
      <c r="CH1151" s="72"/>
      <c r="CI1151" s="72"/>
      <c r="CJ1151" s="72"/>
      <c r="CK1151" s="72"/>
      <c r="CL1151" s="164"/>
      <c r="CM1151" s="167"/>
      <c r="CN1151" s="72"/>
      <c r="CO1151" s="219"/>
      <c r="CP1151" s="220">
        <f t="shared" si="1846"/>
        <v>0</v>
      </c>
      <c r="CQ1151" s="458"/>
      <c r="CR1151" s="56" t="s">
        <v>2625</v>
      </c>
    </row>
    <row r="1152" spans="1:97" s="3" customFormat="1" ht="15" customHeight="1">
      <c r="A1152" s="41" t="s">
        <v>2734</v>
      </c>
      <c r="B1152" s="42" t="s">
        <v>2735</v>
      </c>
      <c r="C1152" s="6" t="s">
        <v>2671</v>
      </c>
      <c r="D1152" s="274" t="s">
        <v>2623</v>
      </c>
      <c r="E1152" s="43">
        <v>1202</v>
      </c>
      <c r="F1152" s="43"/>
      <c r="G1152" s="49" t="s">
        <v>45</v>
      </c>
      <c r="H1152" s="191" t="s">
        <v>2736</v>
      </c>
      <c r="I1152" s="43"/>
      <c r="J1152" s="243"/>
      <c r="K1152" s="357"/>
      <c r="L1152" s="56"/>
      <c r="M1152" s="73">
        <v>173902.07999999999</v>
      </c>
      <c r="N1152" s="147"/>
      <c r="O1152" s="56"/>
      <c r="P1152" s="56"/>
      <c r="Q1152" s="56"/>
      <c r="R1152" s="56"/>
      <c r="S1152" s="56"/>
      <c r="T1152" s="73">
        <v>163281.60000000001</v>
      </c>
      <c r="U1152" s="147"/>
      <c r="V1152" s="78"/>
      <c r="W1152" s="78"/>
      <c r="X1152" s="78"/>
      <c r="Y1152" s="48"/>
      <c r="Z1152" s="6"/>
      <c r="AA1152" s="73">
        <v>172594.08</v>
      </c>
      <c r="AB1152" s="147"/>
      <c r="AC1152" s="357"/>
      <c r="AD1152" s="43"/>
      <c r="AE1152" s="43"/>
      <c r="AF1152" s="6"/>
      <c r="AG1152" s="6"/>
      <c r="AH1152" s="117">
        <v>183284.64</v>
      </c>
      <c r="AI1152" s="149"/>
      <c r="AJ1152" s="102"/>
      <c r="AK1152" s="6"/>
      <c r="AL1152" s="6"/>
      <c r="AM1152" s="6"/>
      <c r="AN1152" s="6"/>
      <c r="AO1152" s="117">
        <v>193557.6</v>
      </c>
      <c r="AP1152" s="147"/>
      <c r="AQ1152" s="6"/>
      <c r="AR1152" s="6"/>
      <c r="AS1152" s="6"/>
      <c r="AT1152" s="6"/>
      <c r="AU1152" s="6"/>
      <c r="AV1152" s="122">
        <v>211799.84</v>
      </c>
      <c r="AW1152" s="147"/>
      <c r="AX1152" s="6"/>
      <c r="AY1152" s="280">
        <v>7030000</v>
      </c>
      <c r="AZ1152" s="748">
        <v>3.9995000000000003E-2</v>
      </c>
      <c r="BA1152" s="141">
        <f t="shared" si="1829"/>
        <v>281164.85000000003</v>
      </c>
      <c r="BB1152" s="72"/>
      <c r="BC1152" s="142">
        <v>281164.84999999998</v>
      </c>
      <c r="BD1152" s="147"/>
      <c r="BE1152" s="141">
        <f t="shared" si="1830"/>
        <v>0</v>
      </c>
      <c r="BF1152" s="280">
        <v>7030000</v>
      </c>
      <c r="BG1152" s="764">
        <v>4.2875000000000003E-2</v>
      </c>
      <c r="BH1152" s="168">
        <f t="shared" si="1831"/>
        <v>301411.25</v>
      </c>
      <c r="BI1152" s="56"/>
      <c r="BJ1152" s="164">
        <v>301411.25</v>
      </c>
      <c r="BK1152" s="165"/>
      <c r="BL1152" s="166">
        <f t="shared" si="1847"/>
        <v>0</v>
      </c>
      <c r="BM1152" s="280">
        <v>7030000</v>
      </c>
      <c r="BN1152" s="56">
        <v>4.802E-2</v>
      </c>
      <c r="BO1152" s="302">
        <f t="shared" si="1832"/>
        <v>337580.6</v>
      </c>
      <c r="BP1152" s="56"/>
      <c r="BQ1152" s="164">
        <v>337580.6</v>
      </c>
      <c r="BR1152" s="147"/>
      <c r="BS1152" s="166">
        <f t="shared" si="1844"/>
        <v>0</v>
      </c>
      <c r="BT1152" s="152">
        <v>7030000</v>
      </c>
      <c r="BU1152" s="764">
        <v>5.1861060808999999E-2</v>
      </c>
      <c r="BV1152" s="166">
        <f t="shared" si="1833"/>
        <v>364583.25748726999</v>
      </c>
      <c r="BW1152" s="56"/>
      <c r="BX1152" s="164">
        <v>364583.25748726999</v>
      </c>
      <c r="BY1152" s="147"/>
      <c r="BZ1152" s="166">
        <f t="shared" si="1834"/>
        <v>0</v>
      </c>
      <c r="CA1152" s="152">
        <v>20301000</v>
      </c>
      <c r="CB1152" s="764">
        <v>3.3415E-2</v>
      </c>
      <c r="CC1152" s="168">
        <f t="shared" si="1845"/>
        <v>678357.91500000004</v>
      </c>
      <c r="CD1152" s="168">
        <f t="shared" si="1836"/>
        <v>373096.85325000004</v>
      </c>
      <c r="CE1152" s="164">
        <v>305261.06174999999</v>
      </c>
      <c r="CF1152" s="165"/>
      <c r="CG1152" s="72">
        <f t="shared" si="1837"/>
        <v>0</v>
      </c>
      <c r="CH1152" s="72"/>
      <c r="CI1152" s="72"/>
      <c r="CJ1152" s="72"/>
      <c r="CK1152" s="72"/>
      <c r="CL1152" s="164"/>
      <c r="CM1152" s="167"/>
      <c r="CN1152" s="72"/>
      <c r="CO1152" s="219"/>
      <c r="CP1152" s="220">
        <f t="shared" si="1846"/>
        <v>0</v>
      </c>
      <c r="CQ1152" s="458"/>
      <c r="CR1152" s="56" t="s">
        <v>2625</v>
      </c>
    </row>
    <row r="1153" spans="1:97" s="3" customFormat="1" ht="15" customHeight="1">
      <c r="A1153" s="41" t="s">
        <v>2737</v>
      </c>
      <c r="B1153" s="42" t="s">
        <v>2687</v>
      </c>
      <c r="C1153" s="6" t="s">
        <v>2671</v>
      </c>
      <c r="D1153" s="274" t="s">
        <v>2623</v>
      </c>
      <c r="E1153" s="43">
        <v>1238</v>
      </c>
      <c r="F1153" s="43"/>
      <c r="G1153" s="49" t="s">
        <v>66</v>
      </c>
      <c r="H1153" s="191" t="s">
        <v>2738</v>
      </c>
      <c r="I1153" s="43"/>
      <c r="J1153" s="243"/>
      <c r="K1153" s="357"/>
      <c r="L1153" s="56"/>
      <c r="M1153" s="73">
        <v>2574.5300000000002</v>
      </c>
      <c r="N1153" s="147"/>
      <c r="O1153" s="56"/>
      <c r="P1153" s="56"/>
      <c r="Q1153" s="56"/>
      <c r="R1153" s="56"/>
      <c r="S1153" s="56"/>
      <c r="T1153" s="73">
        <v>3878.72</v>
      </c>
      <c r="U1153" s="147"/>
      <c r="V1153" s="78"/>
      <c r="W1153" s="78"/>
      <c r="X1153" s="78"/>
      <c r="Y1153" s="48"/>
      <c r="Z1153" s="6"/>
      <c r="AA1153" s="73">
        <v>4099.9399999999996</v>
      </c>
      <c r="AB1153" s="147"/>
      <c r="AC1153" s="357"/>
      <c r="AD1153" s="43"/>
      <c r="AE1153" s="43"/>
      <c r="AF1153" s="6"/>
      <c r="AG1153" s="6"/>
      <c r="AH1153" s="117">
        <v>4353.8900000000003</v>
      </c>
      <c r="AI1153" s="149"/>
      <c r="AJ1153" s="102"/>
      <c r="AK1153" s="6"/>
      <c r="AL1153" s="6"/>
      <c r="AM1153" s="6"/>
      <c r="AN1153" s="6"/>
      <c r="AO1153" s="117">
        <v>4597.92</v>
      </c>
      <c r="AP1153" s="147"/>
      <c r="AQ1153" s="6"/>
      <c r="AR1153" s="6"/>
      <c r="AS1153" s="6"/>
      <c r="AT1153" s="6"/>
      <c r="AU1153" s="6"/>
      <c r="AV1153" s="122">
        <v>9942.24</v>
      </c>
      <c r="AW1153" s="147"/>
      <c r="AX1153" s="6"/>
      <c r="AY1153" s="280">
        <v>330000</v>
      </c>
      <c r="AZ1153" s="748">
        <v>3.9995000000000003E-2</v>
      </c>
      <c r="BA1153" s="141">
        <f t="shared" si="1829"/>
        <v>13198.35</v>
      </c>
      <c r="BB1153" s="72"/>
      <c r="BC1153" s="142">
        <v>13198.35</v>
      </c>
      <c r="BD1153" s="147"/>
      <c r="BE1153" s="141">
        <f t="shared" si="1830"/>
        <v>0</v>
      </c>
      <c r="BF1153" s="280">
        <v>330000</v>
      </c>
      <c r="BG1153" s="764">
        <v>4.2875000000000003E-2</v>
      </c>
      <c r="BH1153" s="168">
        <f t="shared" si="1831"/>
        <v>14148.750000000002</v>
      </c>
      <c r="BI1153" s="56"/>
      <c r="BJ1153" s="164">
        <v>14148.75</v>
      </c>
      <c r="BK1153" s="165"/>
      <c r="BL1153" s="166">
        <f t="shared" si="1847"/>
        <v>0</v>
      </c>
      <c r="BM1153" s="280">
        <v>330000</v>
      </c>
      <c r="BN1153" s="56">
        <v>4.802E-2</v>
      </c>
      <c r="BO1153" s="302">
        <f t="shared" si="1832"/>
        <v>15846.6</v>
      </c>
      <c r="BP1153" s="56"/>
      <c r="BQ1153" s="164">
        <v>15846.6</v>
      </c>
      <c r="BR1153" s="147"/>
      <c r="BS1153" s="166">
        <f t="shared" si="1844"/>
        <v>0</v>
      </c>
      <c r="BT1153" s="152">
        <v>330000</v>
      </c>
      <c r="BU1153" s="764">
        <v>5.1861060808999999E-2</v>
      </c>
      <c r="BV1153" s="166">
        <f t="shared" si="1833"/>
        <v>17114.15006697</v>
      </c>
      <c r="BW1153" s="56"/>
      <c r="BX1153" s="164">
        <v>17114.15006697</v>
      </c>
      <c r="BY1153" s="147"/>
      <c r="BZ1153" s="166">
        <f t="shared" si="1834"/>
        <v>0</v>
      </c>
      <c r="CA1153" s="152">
        <v>466500</v>
      </c>
      <c r="CB1153" s="764">
        <v>3.3415E-2</v>
      </c>
      <c r="CC1153" s="168">
        <f t="shared" si="1845"/>
        <v>15588.0975</v>
      </c>
      <c r="CD1153" s="168">
        <f t="shared" si="1836"/>
        <v>8573.4536250000001</v>
      </c>
      <c r="CE1153" s="164">
        <v>7014.6438749999998</v>
      </c>
      <c r="CF1153" s="165"/>
      <c r="CG1153" s="72">
        <f t="shared" si="1837"/>
        <v>0</v>
      </c>
      <c r="CH1153" s="72"/>
      <c r="CI1153" s="72"/>
      <c r="CJ1153" s="72"/>
      <c r="CK1153" s="72"/>
      <c r="CL1153" s="164"/>
      <c r="CM1153" s="167"/>
      <c r="CN1153" s="72"/>
      <c r="CO1153" s="219"/>
      <c r="CP1153" s="220">
        <f t="shared" si="1846"/>
        <v>0</v>
      </c>
      <c r="CQ1153" s="458"/>
      <c r="CR1153" s="56" t="s">
        <v>2625</v>
      </c>
      <c r="CS1153" s="228"/>
    </row>
    <row r="1154" spans="1:97" s="3" customFormat="1" ht="15" customHeight="1">
      <c r="A1154" s="41" t="s">
        <v>2739</v>
      </c>
      <c r="B1154" s="42" t="s">
        <v>2740</v>
      </c>
      <c r="C1154" s="6" t="s">
        <v>2671</v>
      </c>
      <c r="D1154" s="274" t="s">
        <v>2623</v>
      </c>
      <c r="E1154" s="43">
        <v>1252</v>
      </c>
      <c r="F1154" s="43"/>
      <c r="G1154" s="49" t="s">
        <v>45</v>
      </c>
      <c r="H1154" s="191" t="s">
        <v>2741</v>
      </c>
      <c r="I1154" s="43"/>
      <c r="J1154" s="243"/>
      <c r="K1154" s="357"/>
      <c r="L1154" s="56"/>
      <c r="M1154" s="73">
        <v>218203.39</v>
      </c>
      <c r="N1154" s="147"/>
      <c r="O1154" s="56"/>
      <c r="P1154" s="56"/>
      <c r="Q1154" s="56"/>
      <c r="R1154" s="56"/>
      <c r="S1154" s="56"/>
      <c r="T1154" s="73">
        <v>168912</v>
      </c>
      <c r="U1154" s="147"/>
      <c r="V1154" s="78"/>
      <c r="W1154" s="78"/>
      <c r="X1154" s="78"/>
      <c r="Y1154" s="48"/>
      <c r="Z1154" s="6"/>
      <c r="AA1154" s="73">
        <v>178545.6</v>
      </c>
      <c r="AB1154" s="147"/>
      <c r="AC1154" s="357"/>
      <c r="AD1154" s="43"/>
      <c r="AE1154" s="43"/>
      <c r="AF1154" s="6"/>
      <c r="AG1154" s="6"/>
      <c r="AH1154" s="117">
        <v>189604.8</v>
      </c>
      <c r="AI1154" s="149"/>
      <c r="AJ1154" s="102"/>
      <c r="AK1154" s="6"/>
      <c r="AL1154" s="6"/>
      <c r="AM1154" s="6"/>
      <c r="AN1154" s="6"/>
      <c r="AO1154" s="117">
        <v>200232</v>
      </c>
      <c r="AP1154" s="147"/>
      <c r="AQ1154" s="6"/>
      <c r="AR1154" s="6"/>
      <c r="AS1154" s="6"/>
      <c r="AT1154" s="6"/>
      <c r="AU1154" s="6"/>
      <c r="AV1154" s="122">
        <v>256088</v>
      </c>
      <c r="AW1154" s="147"/>
      <c r="AX1154" s="6"/>
      <c r="AY1154" s="280">
        <v>8500000</v>
      </c>
      <c r="AZ1154" s="748">
        <v>3.9995000000000003E-2</v>
      </c>
      <c r="BA1154" s="141">
        <f t="shared" si="1829"/>
        <v>339957.5</v>
      </c>
      <c r="BB1154" s="72"/>
      <c r="BC1154" s="142">
        <v>339957.5</v>
      </c>
      <c r="BD1154" s="147"/>
      <c r="BE1154" s="141">
        <f t="shared" si="1830"/>
        <v>0</v>
      </c>
      <c r="BF1154" s="280">
        <v>8500000</v>
      </c>
      <c r="BG1154" s="764">
        <v>4.2875000000000003E-2</v>
      </c>
      <c r="BH1154" s="168">
        <f t="shared" si="1831"/>
        <v>364437.5</v>
      </c>
      <c r="BI1154" s="56"/>
      <c r="BJ1154" s="164">
        <v>364437.5</v>
      </c>
      <c r="BK1154" s="165"/>
      <c r="BL1154" s="166">
        <f t="shared" si="1847"/>
        <v>0</v>
      </c>
      <c r="BM1154" s="280">
        <v>8500000</v>
      </c>
      <c r="BN1154" s="56">
        <v>4.802E-2</v>
      </c>
      <c r="BO1154" s="302">
        <f t="shared" si="1832"/>
        <v>408170</v>
      </c>
      <c r="BP1154" s="56"/>
      <c r="BQ1154" s="164">
        <v>408170</v>
      </c>
      <c r="BR1154" s="147"/>
      <c r="BS1154" s="166">
        <f t="shared" si="1844"/>
        <v>0</v>
      </c>
      <c r="BT1154" s="139">
        <v>8500000</v>
      </c>
      <c r="BU1154" s="764">
        <v>5.1861060808999999E-2</v>
      </c>
      <c r="BV1154" s="166">
        <f t="shared" si="1833"/>
        <v>440819.01687649998</v>
      </c>
      <c r="BW1154" s="56"/>
      <c r="BX1154" s="164">
        <v>440819.01687649998</v>
      </c>
      <c r="BY1154" s="147"/>
      <c r="BZ1154" s="166">
        <f t="shared" si="1834"/>
        <v>0</v>
      </c>
      <c r="CA1154" s="139">
        <v>75495000</v>
      </c>
      <c r="CB1154" s="764">
        <v>3.3415E-2</v>
      </c>
      <c r="CC1154" s="168">
        <f t="shared" si="1845"/>
        <v>2522665.4249999998</v>
      </c>
      <c r="CD1154" s="168">
        <f t="shared" si="1836"/>
        <v>1387465.9837499999</v>
      </c>
      <c r="CE1154" s="164">
        <v>1135199.4412499999</v>
      </c>
      <c r="CF1154" s="165"/>
      <c r="CG1154" s="72">
        <f t="shared" si="1837"/>
        <v>0</v>
      </c>
      <c r="CH1154" s="72"/>
      <c r="CI1154" s="72"/>
      <c r="CJ1154" s="72"/>
      <c r="CK1154" s="72"/>
      <c r="CL1154" s="164"/>
      <c r="CM1154" s="167"/>
      <c r="CN1154" s="72"/>
      <c r="CO1154" s="219"/>
      <c r="CP1154" s="220">
        <f t="shared" si="1846"/>
        <v>0</v>
      </c>
      <c r="CQ1154" s="458"/>
      <c r="CR1154" s="56" t="s">
        <v>2625</v>
      </c>
    </row>
    <row r="1155" spans="1:97" s="9" customFormat="1" ht="30" customHeight="1">
      <c r="A1155" s="41" t="s">
        <v>2742</v>
      </c>
      <c r="B1155" s="42" t="s">
        <v>2743</v>
      </c>
      <c r="C1155" s="6" t="s">
        <v>2671</v>
      </c>
      <c r="D1155" s="274" t="s">
        <v>2623</v>
      </c>
      <c r="E1155" s="43">
        <v>2958</v>
      </c>
      <c r="F1155" s="43"/>
      <c r="G1155" s="49" t="s">
        <v>2744</v>
      </c>
      <c r="H1155" s="191" t="s">
        <v>2745</v>
      </c>
      <c r="I1155" s="276"/>
      <c r="J1155" s="772"/>
      <c r="K1155" s="773"/>
      <c r="L1155" s="356"/>
      <c r="M1155" s="73">
        <v>47499.85</v>
      </c>
      <c r="N1155" s="147"/>
      <c r="O1155" s="356"/>
      <c r="P1155" s="356"/>
      <c r="Q1155" s="356"/>
      <c r="R1155" s="356"/>
      <c r="S1155" s="356"/>
      <c r="T1155" s="73"/>
      <c r="U1155" s="147"/>
      <c r="V1155" s="778"/>
      <c r="W1155" s="778"/>
      <c r="X1155" s="778"/>
      <c r="Y1155" s="48"/>
      <c r="Z1155" s="6"/>
      <c r="AA1155" s="73">
        <v>195624.25</v>
      </c>
      <c r="AB1155" s="147"/>
      <c r="AC1155" s="357"/>
      <c r="AD1155" s="43"/>
      <c r="AE1155" s="43"/>
      <c r="AF1155" s="6"/>
      <c r="AG1155" s="6"/>
      <c r="AH1155" s="117">
        <v>62499.360000000001</v>
      </c>
      <c r="AI1155" s="147"/>
      <c r="AJ1155" s="6"/>
      <c r="AK1155" s="6"/>
      <c r="AL1155" s="6"/>
      <c r="AM1155" s="6"/>
      <c r="AN1155" s="6"/>
      <c r="AO1155" s="117">
        <v>66002.399999999994</v>
      </c>
      <c r="AP1155" s="147"/>
      <c r="AQ1155" s="6"/>
      <c r="AR1155" s="6"/>
      <c r="AS1155" s="6"/>
      <c r="AT1155" s="6"/>
      <c r="AU1155" s="6"/>
      <c r="AV1155" s="122">
        <v>34044.639999999999</v>
      </c>
      <c r="AW1155" s="147"/>
      <c r="AX1155" s="6"/>
      <c r="AY1155" s="373">
        <v>1130000</v>
      </c>
      <c r="AZ1155" s="748">
        <v>3.9995000000000003E-2</v>
      </c>
      <c r="BA1155" s="141">
        <f t="shared" si="1829"/>
        <v>45194.350000000006</v>
      </c>
      <c r="BB1155" s="72"/>
      <c r="BC1155" s="142">
        <v>45194.35</v>
      </c>
      <c r="BD1155" s="147"/>
      <c r="BE1155" s="141">
        <f t="shared" si="1830"/>
        <v>0</v>
      </c>
      <c r="BF1155" s="373"/>
      <c r="BG1155" s="764">
        <v>4.2875000000000003E-2</v>
      </c>
      <c r="BH1155" s="168">
        <f t="shared" si="1831"/>
        <v>0</v>
      </c>
      <c r="BI1155" s="356"/>
      <c r="BJ1155" s="164"/>
      <c r="BK1155" s="165"/>
      <c r="BL1155" s="166">
        <f t="shared" si="1847"/>
        <v>0</v>
      </c>
      <c r="BM1155" s="373">
        <v>1130000</v>
      </c>
      <c r="BN1155" s="56">
        <v>4.802E-2</v>
      </c>
      <c r="BO1155" s="302">
        <f t="shared" si="1832"/>
        <v>54262.6</v>
      </c>
      <c r="BP1155" s="356"/>
      <c r="BQ1155" s="164">
        <v>54262.6</v>
      </c>
      <c r="BR1155" s="147"/>
      <c r="BS1155" s="166">
        <f t="shared" si="1844"/>
        <v>0</v>
      </c>
      <c r="BT1155" s="255">
        <v>1130000</v>
      </c>
      <c r="BU1155" s="764">
        <v>5.1861060808999999E-2</v>
      </c>
      <c r="BV1155" s="166">
        <f t="shared" si="1833"/>
        <v>58602.998714169997</v>
      </c>
      <c r="BW1155" s="356">
        <v>12010.01</v>
      </c>
      <c r="BX1155" s="164">
        <v>46592.988714170002</v>
      </c>
      <c r="BY1155" s="147"/>
      <c r="BZ1155" s="166">
        <f t="shared" si="1834"/>
        <v>0</v>
      </c>
      <c r="CA1155" s="255">
        <v>197000</v>
      </c>
      <c r="CB1155" s="332">
        <v>3.3415E-2</v>
      </c>
      <c r="CC1155" s="168">
        <f t="shared" si="1845"/>
        <v>6582.7550000000001</v>
      </c>
      <c r="CD1155" s="168">
        <f t="shared" si="1836"/>
        <v>3620.5152500000004</v>
      </c>
      <c r="CE1155" s="164">
        <v>2962.2397500000002</v>
      </c>
      <c r="CF1155" s="165"/>
      <c r="CG1155" s="72">
        <f t="shared" si="1837"/>
        <v>0</v>
      </c>
      <c r="CH1155" s="72"/>
      <c r="CI1155" s="72"/>
      <c r="CJ1155" s="72"/>
      <c r="CK1155" s="72"/>
      <c r="CL1155" s="164"/>
      <c r="CM1155" s="167"/>
      <c r="CN1155" s="72"/>
      <c r="CO1155" s="219"/>
      <c r="CP1155" s="220">
        <f t="shared" si="1846"/>
        <v>0</v>
      </c>
      <c r="CQ1155" s="357"/>
      <c r="CR1155" s="56" t="s">
        <v>2625</v>
      </c>
      <c r="CS1155" s="227" t="s">
        <v>42</v>
      </c>
    </row>
    <row r="1156" spans="1:97" s="2" customFormat="1" ht="30" customHeight="1">
      <c r="A1156" s="41" t="s">
        <v>2746</v>
      </c>
      <c r="B1156" s="42" t="s">
        <v>2747</v>
      </c>
      <c r="C1156" s="6" t="s">
        <v>2671</v>
      </c>
      <c r="D1156" s="41" t="s">
        <v>2623</v>
      </c>
      <c r="E1156" s="52">
        <v>3894</v>
      </c>
      <c r="F1156" s="43"/>
      <c r="G1156" s="49" t="s">
        <v>340</v>
      </c>
      <c r="H1156" s="191" t="s">
        <v>2748</v>
      </c>
      <c r="I1156" s="43"/>
      <c r="J1156" s="241"/>
      <c r="K1156" s="357"/>
      <c r="L1156" s="6"/>
      <c r="M1156" s="117"/>
      <c r="N1156" s="77"/>
      <c r="O1156" s="6"/>
      <c r="P1156" s="6"/>
      <c r="Q1156" s="6"/>
      <c r="R1156" s="6"/>
      <c r="S1156" s="6"/>
      <c r="T1156" s="117"/>
      <c r="U1156" s="77"/>
      <c r="V1156" s="57"/>
      <c r="W1156" s="57"/>
      <c r="X1156" s="57"/>
      <c r="Y1156" s="48"/>
      <c r="Z1156" s="6"/>
      <c r="AA1156" s="117"/>
      <c r="AB1156" s="77"/>
      <c r="AC1156" s="357"/>
      <c r="AD1156" s="43"/>
      <c r="AE1156" s="43"/>
      <c r="AF1156" s="6"/>
      <c r="AG1156" s="6"/>
      <c r="AH1156" s="117"/>
      <c r="AI1156" s="77"/>
      <c r="AJ1156" s="6"/>
      <c r="AK1156" s="6"/>
      <c r="AL1156" s="6"/>
      <c r="AM1156" s="6"/>
      <c r="AN1156" s="6"/>
      <c r="AO1156" s="117"/>
      <c r="AP1156" s="77"/>
      <c r="AQ1156" s="6"/>
      <c r="AR1156" s="6"/>
      <c r="AS1156" s="6"/>
      <c r="AT1156" s="6"/>
      <c r="AU1156" s="6"/>
      <c r="AV1156" s="122"/>
      <c r="AW1156" s="77"/>
      <c r="AX1156" s="6"/>
      <c r="AY1156" s="255"/>
      <c r="AZ1156" s="748">
        <v>3.9995000000000003E-2</v>
      </c>
      <c r="BA1156" s="141">
        <f t="shared" si="1829"/>
        <v>0</v>
      </c>
      <c r="BB1156" s="72"/>
      <c r="BC1156" s="142"/>
      <c r="BD1156" s="77"/>
      <c r="BE1156" s="141">
        <f t="shared" si="1830"/>
        <v>0</v>
      </c>
      <c r="BF1156" s="255"/>
      <c r="BG1156" s="332"/>
      <c r="BH1156" s="72"/>
      <c r="BI1156" s="6"/>
      <c r="BJ1156" s="164"/>
      <c r="BK1156" s="167"/>
      <c r="BL1156" s="75"/>
      <c r="BM1156" s="255"/>
      <c r="BN1156" s="6"/>
      <c r="BO1156" s="302"/>
      <c r="BP1156" s="6"/>
      <c r="BQ1156" s="164"/>
      <c r="BR1156" s="77"/>
      <c r="BS1156" s="75"/>
      <c r="BT1156" s="255">
        <v>1200000</v>
      </c>
      <c r="BU1156" s="332">
        <v>5.1861060808999999E-2</v>
      </c>
      <c r="BV1156" s="75">
        <f t="shared" si="1833"/>
        <v>62233.272970799997</v>
      </c>
      <c r="BW1156" s="6"/>
      <c r="BX1156" s="253"/>
      <c r="BY1156" s="77" t="s">
        <v>118</v>
      </c>
      <c r="BZ1156" s="75">
        <f t="shared" si="1834"/>
        <v>62233.272970799997</v>
      </c>
      <c r="CA1156" s="255">
        <v>2138500</v>
      </c>
      <c r="CB1156" s="332">
        <v>3.3415E-2</v>
      </c>
      <c r="CC1156" s="72">
        <f t="shared" si="1845"/>
        <v>71457.977499999994</v>
      </c>
      <c r="CD1156" s="72">
        <f t="shared" si="1836"/>
        <v>39301.887625000003</v>
      </c>
      <c r="CE1156" s="164">
        <v>94389.339875000005</v>
      </c>
      <c r="CF1156" s="167"/>
      <c r="CG1156" s="483">
        <f t="shared" si="1837"/>
        <v>-62233.250000000015</v>
      </c>
      <c r="CH1156" s="483"/>
      <c r="CI1156" s="483"/>
      <c r="CJ1156" s="483"/>
      <c r="CK1156" s="483"/>
      <c r="CL1156" s="223"/>
      <c r="CM1156" s="224"/>
      <c r="CN1156" s="483"/>
      <c r="CO1156" s="219"/>
      <c r="CP1156" s="220">
        <f t="shared" si="1846"/>
        <v>2.2970799982431345E-2</v>
      </c>
      <c r="CQ1156" s="220"/>
      <c r="CR1156" s="6"/>
      <c r="CS1156" s="358" t="s">
        <v>42</v>
      </c>
    </row>
    <row r="1157" spans="1:97" s="2" customFormat="1" ht="30" customHeight="1">
      <c r="A1157" s="41" t="s">
        <v>2749</v>
      </c>
      <c r="B1157" s="47" t="s">
        <v>2750</v>
      </c>
      <c r="C1157" s="47" t="s">
        <v>2751</v>
      </c>
      <c r="D1157" s="767" t="s">
        <v>2623</v>
      </c>
      <c r="E1157" s="52">
        <v>11</v>
      </c>
      <c r="F1157" s="43">
        <v>6</v>
      </c>
      <c r="G1157" s="49" t="s">
        <v>45</v>
      </c>
      <c r="H1157" s="649" t="s">
        <v>2752</v>
      </c>
      <c r="I1157" s="43"/>
      <c r="J1157" s="241"/>
      <c r="K1157" s="357"/>
      <c r="L1157" s="6"/>
      <c r="M1157" s="73"/>
      <c r="N1157" s="77"/>
      <c r="O1157" s="6"/>
      <c r="P1157" s="6"/>
      <c r="Q1157" s="6"/>
      <c r="R1157" s="6"/>
      <c r="S1157" s="6"/>
      <c r="T1157" s="73"/>
      <c r="U1157" s="147"/>
      <c r="V1157" s="57"/>
      <c r="W1157" s="57"/>
      <c r="X1157" s="57"/>
      <c r="Y1157" s="48"/>
      <c r="Z1157" s="6"/>
      <c r="AA1157" s="73"/>
      <c r="AB1157" s="147"/>
      <c r="AC1157" s="357"/>
      <c r="AD1157" s="43"/>
      <c r="AE1157" s="43"/>
      <c r="AF1157" s="6"/>
      <c r="AG1157" s="6"/>
      <c r="AH1157" s="117"/>
      <c r="AI1157" s="147"/>
      <c r="AJ1157" s="6"/>
      <c r="AK1157" s="6"/>
      <c r="AL1157" s="6"/>
      <c r="AM1157" s="6"/>
      <c r="AN1157" s="6"/>
      <c r="AO1157" s="117"/>
      <c r="AP1157" s="147"/>
      <c r="AQ1157" s="6"/>
      <c r="AR1157" s="6"/>
      <c r="AS1157" s="6"/>
      <c r="AT1157" s="6"/>
      <c r="AU1157" s="6"/>
      <c r="AV1157" s="122"/>
      <c r="AW1157" s="147"/>
      <c r="AX1157" s="6"/>
      <c r="AY1157" s="255">
        <v>10000</v>
      </c>
      <c r="AZ1157" s="793">
        <v>2.7900000000000001E-4</v>
      </c>
      <c r="BA1157" s="141">
        <f t="shared" si="1829"/>
        <v>2.79</v>
      </c>
      <c r="BB1157" s="72">
        <f>BA1157*20%</f>
        <v>0.55800000000000005</v>
      </c>
      <c r="BC1157" s="142"/>
      <c r="BD1157" s="147"/>
      <c r="BE1157" s="141">
        <f t="shared" si="1830"/>
        <v>2.2320000000000002</v>
      </c>
      <c r="BF1157" s="255">
        <v>10000</v>
      </c>
      <c r="BG1157" s="764">
        <v>4.4999999999999999E-4</v>
      </c>
      <c r="BH1157" s="168">
        <f t="shared" si="1831"/>
        <v>4.5</v>
      </c>
      <c r="BI1157" s="56">
        <f>BH1157*30%</f>
        <v>1.3499999999999999</v>
      </c>
      <c r="BJ1157" s="164"/>
      <c r="BK1157" s="165"/>
      <c r="BL1157" s="166">
        <f t="shared" ref="BL1157:BL1159" si="1848">BH1157-BI1157-BJ1157</f>
        <v>3.1500000000000004</v>
      </c>
      <c r="BM1157" s="255">
        <v>10000</v>
      </c>
      <c r="BN1157" s="56">
        <v>5.1699999999999999E-4</v>
      </c>
      <c r="BO1157" s="302">
        <f t="shared" si="1832"/>
        <v>5.17</v>
      </c>
      <c r="BP1157" s="796">
        <f>BO1157*30%</f>
        <v>1.5509999999999999</v>
      </c>
      <c r="BQ1157" s="164"/>
      <c r="BR1157" s="147"/>
      <c r="BS1157" s="166">
        <f>BO1157-BP1157-BQ1157</f>
        <v>3.6189999999999998</v>
      </c>
      <c r="BT1157" s="542">
        <v>10000</v>
      </c>
      <c r="BU1157" s="332">
        <v>6.2100000000000002E-4</v>
      </c>
      <c r="BV1157" s="166">
        <f t="shared" si="1833"/>
        <v>6.21</v>
      </c>
      <c r="BW1157" s="72">
        <f>BV1157*30%</f>
        <v>1.863</v>
      </c>
      <c r="BX1157" s="164">
        <v>4.3470000000000004</v>
      </c>
      <c r="BY1157" s="147"/>
      <c r="BZ1157" s="166">
        <f t="shared" si="1834"/>
        <v>0</v>
      </c>
      <c r="CA1157" s="6">
        <v>500</v>
      </c>
      <c r="CB1157" s="6">
        <v>6.3000000000000003E-4</v>
      </c>
      <c r="CC1157" s="168">
        <f t="shared" si="1845"/>
        <v>0.315</v>
      </c>
      <c r="CD1157" s="72">
        <f>CC1157*30%</f>
        <v>9.4500000000000001E-2</v>
      </c>
      <c r="CE1157" s="164">
        <v>9.2605000000000004</v>
      </c>
      <c r="CF1157" s="165"/>
      <c r="CG1157" s="483">
        <f t="shared" si="1837"/>
        <v>-9.0400000000000009</v>
      </c>
      <c r="CH1157" s="483"/>
      <c r="CI1157" s="483"/>
      <c r="CJ1157" s="483"/>
      <c r="CK1157" s="483"/>
      <c r="CL1157" s="223"/>
      <c r="CM1157" s="224"/>
      <c r="CN1157" s="483"/>
      <c r="CO1157" s="219"/>
      <c r="CP1157" s="220">
        <f t="shared" si="1846"/>
        <v>-3.8999999999999702E-2</v>
      </c>
      <c r="CQ1157" s="666">
        <v>0</v>
      </c>
      <c r="CR1157" s="56" t="s">
        <v>2625</v>
      </c>
    </row>
    <row r="1158" spans="1:97" s="3" customFormat="1" ht="15" customHeight="1">
      <c r="A1158" s="59" t="s">
        <v>2753</v>
      </c>
      <c r="B1158" s="42" t="s">
        <v>2754</v>
      </c>
      <c r="C1158" s="6" t="s">
        <v>2755</v>
      </c>
      <c r="D1158" s="274" t="s">
        <v>2623</v>
      </c>
      <c r="E1158" s="43">
        <v>104</v>
      </c>
      <c r="F1158" s="43">
        <v>17</v>
      </c>
      <c r="G1158" s="49" t="s">
        <v>45</v>
      </c>
      <c r="H1158" s="58" t="s">
        <v>2756</v>
      </c>
      <c r="I1158" s="55"/>
      <c r="J1158" s="399"/>
      <c r="K1158" s="458"/>
      <c r="L1158" s="56"/>
      <c r="M1158" s="73"/>
      <c r="N1158" s="147"/>
      <c r="O1158" s="56"/>
      <c r="P1158" s="56"/>
      <c r="Q1158" s="56"/>
      <c r="R1158" s="56"/>
      <c r="S1158" s="56"/>
      <c r="T1158" s="73"/>
      <c r="U1158" s="147"/>
      <c r="V1158" s="78"/>
      <c r="W1158" s="78"/>
      <c r="X1158" s="78"/>
      <c r="Y1158" s="48"/>
      <c r="Z1158" s="6"/>
      <c r="AA1158" s="73"/>
      <c r="AB1158" s="147"/>
      <c r="AC1158" s="357"/>
      <c r="AD1158" s="43"/>
      <c r="AE1158" s="43"/>
      <c r="AF1158" s="6"/>
      <c r="AG1158" s="6"/>
      <c r="AH1158" s="117"/>
      <c r="AI1158" s="149"/>
      <c r="AJ1158" s="102"/>
      <c r="AK1158" s="6"/>
      <c r="AL1158" s="6"/>
      <c r="AM1158" s="6"/>
      <c r="AN1158" s="6"/>
      <c r="AO1158" s="117"/>
      <c r="AP1158" s="147"/>
      <c r="AQ1158" s="6"/>
      <c r="AR1158" s="6"/>
      <c r="AS1158" s="6"/>
      <c r="AT1158" s="6"/>
      <c r="AU1158" s="6"/>
      <c r="AV1158" s="122" t="s">
        <v>118</v>
      </c>
      <c r="AW1158" s="147"/>
      <c r="AX1158" s="6"/>
      <c r="AY1158" s="151">
        <v>160000</v>
      </c>
      <c r="AZ1158" s="793">
        <v>2.7900000000000001E-4</v>
      </c>
      <c r="BA1158" s="141">
        <f t="shared" si="1829"/>
        <v>44.64</v>
      </c>
      <c r="BB1158" s="72">
        <v>21.2</v>
      </c>
      <c r="BC1158" s="142">
        <v>40.39</v>
      </c>
      <c r="BD1158" s="147"/>
      <c r="BE1158" s="141">
        <f t="shared" si="1830"/>
        <v>-16.95</v>
      </c>
      <c r="BF1158" s="151">
        <v>160000</v>
      </c>
      <c r="BG1158" s="56">
        <v>4.4999999999999999E-4</v>
      </c>
      <c r="BH1158" s="168">
        <f t="shared" si="1831"/>
        <v>72</v>
      </c>
      <c r="BI1158" s="56">
        <f>BH1158*30%</f>
        <v>21.599999999999998</v>
      </c>
      <c r="BJ1158" s="164">
        <v>50.4</v>
      </c>
      <c r="BK1158" s="165"/>
      <c r="BL1158" s="166">
        <f t="shared" si="1848"/>
        <v>0</v>
      </c>
      <c r="BM1158" s="151">
        <v>160000</v>
      </c>
      <c r="BN1158" s="56">
        <v>5.1699999999999999E-4</v>
      </c>
      <c r="BO1158" s="302">
        <f t="shared" si="1832"/>
        <v>82.72</v>
      </c>
      <c r="BP1158" s="796">
        <f>BO1158*30%</f>
        <v>24.815999999999999</v>
      </c>
      <c r="BQ1158" s="164">
        <v>57.904000000000003</v>
      </c>
      <c r="BR1158" s="147"/>
      <c r="BS1158" s="166">
        <f>BO1158-BP1158-BQ1158</f>
        <v>0</v>
      </c>
      <c r="BT1158" s="542">
        <v>160000</v>
      </c>
      <c r="BU1158" s="764">
        <v>6.2100000000000002E-4</v>
      </c>
      <c r="BV1158" s="166">
        <f t="shared" si="1833"/>
        <v>99.36</v>
      </c>
      <c r="BW1158" s="72">
        <f>BV1158*30%</f>
        <v>29.808</v>
      </c>
      <c r="BX1158" s="164">
        <v>69.552000000000007</v>
      </c>
      <c r="BY1158" s="147"/>
      <c r="BZ1158" s="166">
        <f t="shared" si="1834"/>
        <v>0</v>
      </c>
      <c r="CA1158" s="56">
        <v>5500</v>
      </c>
      <c r="CB1158" s="764">
        <v>6.3000000000000003E-4</v>
      </c>
      <c r="CC1158" s="168">
        <f t="shared" si="1845"/>
        <v>3.4650000000000003</v>
      </c>
      <c r="CD1158" s="72">
        <f>CC1158*30%</f>
        <v>1.0395000000000001</v>
      </c>
      <c r="CE1158" s="164">
        <v>2.4255</v>
      </c>
      <c r="CF1158" s="165"/>
      <c r="CG1158" s="168">
        <f t="shared" si="1837"/>
        <v>0</v>
      </c>
      <c r="CH1158" s="168"/>
      <c r="CI1158" s="168"/>
      <c r="CJ1158" s="168"/>
      <c r="CK1158" s="168"/>
      <c r="CL1158" s="164"/>
      <c r="CM1158" s="167"/>
      <c r="CN1158" s="168"/>
      <c r="CO1158" s="219"/>
      <c r="CP1158" s="220">
        <f t="shared" si="1846"/>
        <v>-16.95</v>
      </c>
      <c r="CQ1158" s="458"/>
      <c r="CR1158" s="56" t="s">
        <v>2625</v>
      </c>
    </row>
    <row r="1159" spans="1:97" s="3" customFormat="1" ht="15" customHeight="1">
      <c r="A1159" s="59" t="s">
        <v>2757</v>
      </c>
      <c r="B1159" s="501" t="s">
        <v>2758</v>
      </c>
      <c r="C1159" s="6" t="s">
        <v>2759</v>
      </c>
      <c r="D1159" s="59" t="s">
        <v>2760</v>
      </c>
      <c r="E1159" s="43">
        <v>123</v>
      </c>
      <c r="F1159" s="43"/>
      <c r="G1159" s="429"/>
      <c r="H1159" s="191">
        <v>5259000513</v>
      </c>
      <c r="I1159" s="234"/>
      <c r="J1159" s="774">
        <v>5.7276000000000001E-2</v>
      </c>
      <c r="K1159" s="72">
        <f>I1159*J1159</f>
        <v>0</v>
      </c>
      <c r="L1159" s="56"/>
      <c r="M1159" s="73"/>
      <c r="N1159" s="147"/>
      <c r="O1159" s="168"/>
      <c r="P1159" s="56"/>
      <c r="Q1159" s="56">
        <v>5.7276000000000001E-2</v>
      </c>
      <c r="R1159" s="168">
        <f>P1159*Q1159</f>
        <v>0</v>
      </c>
      <c r="S1159" s="56"/>
      <c r="T1159" s="73"/>
      <c r="U1159" s="147"/>
      <c r="V1159" s="574">
        <f>R1159-S1159-T1159</f>
        <v>0</v>
      </c>
      <c r="W1159" s="779"/>
      <c r="X1159" s="780">
        <v>6.3004000000000004E-2</v>
      </c>
      <c r="Y1159" s="310">
        <f>W1159*X1159</f>
        <v>0</v>
      </c>
      <c r="Z1159" s="102"/>
      <c r="AA1159" s="73"/>
      <c r="AB1159" s="147"/>
      <c r="AC1159" s="787">
        <f>Y1159-Z1159-AA1159</f>
        <v>0</v>
      </c>
      <c r="AD1159" s="255">
        <v>152000</v>
      </c>
      <c r="AE1159" s="101">
        <v>6.1428999999999997E-2</v>
      </c>
      <c r="AF1159" s="141">
        <f>AD1159*AE1159</f>
        <v>9337.2079999999987</v>
      </c>
      <c r="AG1159" s="6"/>
      <c r="AH1159" s="122">
        <v>9337.2099999999991</v>
      </c>
      <c r="AI1159" s="149"/>
      <c r="AJ1159" s="141">
        <f t="shared" ref="AJ1159:AJ1190" si="1849">AF1159-AG1159-AH1159</f>
        <v>-2.0000000004074536E-3</v>
      </c>
      <c r="AK1159" s="255">
        <v>152000</v>
      </c>
      <c r="AL1159" s="748">
        <v>7.3774000000000006E-2</v>
      </c>
      <c r="AM1159" s="141">
        <f>AK1159*AL1159</f>
        <v>11213.648000000001</v>
      </c>
      <c r="AN1159" s="102"/>
      <c r="AO1159" s="164">
        <v>11213.65</v>
      </c>
      <c r="AP1159" s="143"/>
      <c r="AQ1159" s="141">
        <f t="shared" ref="AQ1159:AQ1190" si="1850">AM1159-AN1159-AO1159</f>
        <v>-1.9999999985884642E-3</v>
      </c>
      <c r="AR1159" s="255">
        <v>152000</v>
      </c>
      <c r="AS1159" s="52">
        <v>8.0359E-2</v>
      </c>
      <c r="AT1159" s="72">
        <f>AR1159*AS1159</f>
        <v>12214.567999999999</v>
      </c>
      <c r="AU1159" s="52"/>
      <c r="AV1159" s="142">
        <v>12214.567999999999</v>
      </c>
      <c r="AW1159" s="147"/>
      <c r="AX1159" s="141">
        <f t="shared" ref="AX1159:AX1190" si="1851">AT1159-AU1159-AV1159</f>
        <v>0</v>
      </c>
      <c r="AY1159" s="72">
        <v>152000</v>
      </c>
      <c r="AZ1159" s="52">
        <v>8.7135000000000004E-2</v>
      </c>
      <c r="BA1159" s="141">
        <f>AY1159*AZ1159</f>
        <v>13244.52</v>
      </c>
      <c r="BB1159" s="141"/>
      <c r="BC1159" s="142">
        <v>13244.52</v>
      </c>
      <c r="BD1159" s="204"/>
      <c r="BE1159" s="141">
        <f>BA1159-BB1159-BC1159</f>
        <v>0</v>
      </c>
      <c r="BF1159" s="72">
        <v>152000</v>
      </c>
      <c r="BG1159" s="56">
        <v>6.8930000000000005E-2</v>
      </c>
      <c r="BH1159" s="166">
        <f>BF1159*BG1159</f>
        <v>10477.36</v>
      </c>
      <c r="BI1159" s="56"/>
      <c r="BJ1159" s="164">
        <v>22691.93</v>
      </c>
      <c r="BK1159" s="320"/>
      <c r="BL1159" s="166">
        <f t="shared" si="1848"/>
        <v>-12214.57</v>
      </c>
      <c r="BM1159" s="168">
        <v>152000</v>
      </c>
      <c r="BN1159" s="52">
        <v>2.9062999999999999E-2</v>
      </c>
      <c r="BO1159" s="166">
        <f>BM1159*BN1159</f>
        <v>4417.576</v>
      </c>
      <c r="BP1159" s="56"/>
      <c r="BQ1159" s="164">
        <v>4417.576</v>
      </c>
      <c r="BR1159" s="147"/>
      <c r="BS1159" s="166">
        <f t="shared" ref="BS1159:BS1190" si="1852">BO1159-BP1159-BQ1159</f>
        <v>0</v>
      </c>
      <c r="BT1159" s="402">
        <v>152000</v>
      </c>
      <c r="BU1159" s="234">
        <v>5.1103999999999997E-2</v>
      </c>
      <c r="BV1159" s="168">
        <f>BT1159*BU1159</f>
        <v>7767.8079999999991</v>
      </c>
      <c r="BW1159" s="6"/>
      <c r="BX1159" s="142">
        <v>7767.808</v>
      </c>
      <c r="BY1159" s="147"/>
      <c r="BZ1159" s="166">
        <f>BV1159-BW1159-BX1159</f>
        <v>0</v>
      </c>
      <c r="CA1159" s="151">
        <v>700000</v>
      </c>
      <c r="CB1159" s="234">
        <v>5.4170999999999997E-2</v>
      </c>
      <c r="CC1159" s="168">
        <f>CA1159*CB1159</f>
        <v>37919.699999999997</v>
      </c>
      <c r="CD1159" s="166"/>
      <c r="CE1159" s="164">
        <v>37919.699999999997</v>
      </c>
      <c r="CF1159" s="165"/>
      <c r="CG1159" s="72">
        <f>CC1159-CD1159-CE1159</f>
        <v>0</v>
      </c>
      <c r="CH1159" s="351">
        <v>127000</v>
      </c>
      <c r="CI1159" s="802">
        <v>4.3883999999999999E-2</v>
      </c>
      <c r="CJ1159" s="666">
        <f t="shared" ref="CJ1159:CJ1222" si="1853">CH1159*CI1159</f>
        <v>5573.268</v>
      </c>
      <c r="CK1159" s="72"/>
      <c r="CL1159" s="164"/>
      <c r="CM1159" s="167"/>
      <c r="CN1159" s="666">
        <f t="shared" ref="CN1159:CN1222" si="1854">CJ1159-CK1159-CL1159</f>
        <v>5573.268</v>
      </c>
      <c r="CO1159" s="219"/>
      <c r="CP1159" s="220">
        <f t="shared" ref="CP1159:CP1222" si="1855">O1159+V1159+AC1159+AJ1159+AQ1159+AX1159+BE1159+BL1159+BS1159+BZ1159+CG1159+CN1159</f>
        <v>-6641.3059999999987</v>
      </c>
      <c r="CQ1159" s="458"/>
      <c r="CR1159" s="56"/>
      <c r="CS1159" s="228"/>
    </row>
    <row r="1160" spans="1:97" s="2" customFormat="1" ht="15" customHeight="1">
      <c r="A1160" s="59" t="s">
        <v>2761</v>
      </c>
      <c r="B1160" s="501" t="s">
        <v>2758</v>
      </c>
      <c r="C1160" s="6" t="s">
        <v>2759</v>
      </c>
      <c r="D1160" s="59" t="s">
        <v>2760</v>
      </c>
      <c r="E1160" s="43">
        <v>124</v>
      </c>
      <c r="F1160" s="43"/>
      <c r="G1160" s="429"/>
      <c r="H1160" s="45">
        <v>900000005981</v>
      </c>
      <c r="I1160" s="234"/>
      <c r="J1160" s="774">
        <v>5.7276000000000001E-2</v>
      </c>
      <c r="K1160" s="72">
        <f t="shared" ref="K1160:K1223" si="1856">I1160*J1160</f>
        <v>0</v>
      </c>
      <c r="L1160" s="56"/>
      <c r="M1160" s="73">
        <v>3744</v>
      </c>
      <c r="N1160" s="147"/>
      <c r="O1160" s="168"/>
      <c r="P1160" s="56"/>
      <c r="Q1160" s="56">
        <v>5.7276000000000001E-2</v>
      </c>
      <c r="R1160" s="168">
        <f t="shared" ref="R1160:R1223" si="1857">P1160*Q1160</f>
        <v>0</v>
      </c>
      <c r="S1160" s="56"/>
      <c r="T1160" s="73">
        <v>4868.46</v>
      </c>
      <c r="U1160" s="147"/>
      <c r="V1160" s="574">
        <f t="shared" ref="V1160:V1223" si="1858">R1160-S1160-T1160</f>
        <v>-4868.46</v>
      </c>
      <c r="W1160" s="779">
        <v>85000</v>
      </c>
      <c r="X1160" s="780">
        <v>6.3004000000000004E-2</v>
      </c>
      <c r="Y1160" s="310">
        <f t="shared" ref="Y1160:Y1223" si="1859">W1160*X1160</f>
        <v>5355.34</v>
      </c>
      <c r="Z1160" s="102"/>
      <c r="AA1160" s="73">
        <v>5355.34</v>
      </c>
      <c r="AB1160" s="147"/>
      <c r="AC1160" s="787">
        <f t="shared" ref="AC1160:AC1223" si="1860">Y1160-Z1160-AA1160</f>
        <v>0</v>
      </c>
      <c r="AD1160" s="255">
        <v>152000</v>
      </c>
      <c r="AE1160" s="101">
        <v>6.1428999999999997E-2</v>
      </c>
      <c r="AF1160" s="141">
        <f t="shared" ref="AF1160:AF1223" si="1861">AD1160*AE1160</f>
        <v>9337.2079999999987</v>
      </c>
      <c r="AG1160" s="6"/>
      <c r="AH1160" s="122">
        <v>9337.2099999999991</v>
      </c>
      <c r="AI1160" s="149"/>
      <c r="AJ1160" s="141">
        <f t="shared" si="1849"/>
        <v>-2.0000000004074536E-3</v>
      </c>
      <c r="AK1160" s="255">
        <v>152000</v>
      </c>
      <c r="AL1160" s="748">
        <v>7.3774000000000006E-2</v>
      </c>
      <c r="AM1160" s="141">
        <f t="shared" ref="AM1160:AM1223" si="1862">AK1160*AL1160</f>
        <v>11213.648000000001</v>
      </c>
      <c r="AN1160" s="102"/>
      <c r="AO1160" s="164">
        <v>11213.65</v>
      </c>
      <c r="AP1160" s="143"/>
      <c r="AQ1160" s="141">
        <f t="shared" si="1850"/>
        <v>-1.9999999985884642E-3</v>
      </c>
      <c r="AR1160" s="255">
        <v>152000</v>
      </c>
      <c r="AS1160" s="52">
        <v>8.0359E-2</v>
      </c>
      <c r="AT1160" s="72">
        <f t="shared" ref="AT1160:AT1223" si="1863">AR1160*AS1160</f>
        <v>12214.567999999999</v>
      </c>
      <c r="AU1160" s="52"/>
      <c r="AV1160" s="142">
        <v>12214.567999999999</v>
      </c>
      <c r="AW1160" s="147"/>
      <c r="AX1160" s="141">
        <f t="shared" si="1851"/>
        <v>0</v>
      </c>
      <c r="AY1160" s="72">
        <v>152000</v>
      </c>
      <c r="AZ1160" s="52">
        <v>8.7135000000000004E-2</v>
      </c>
      <c r="BA1160" s="141">
        <f t="shared" ref="BA1160:BA1182" si="1864">AY1160*AZ1160</f>
        <v>13244.52</v>
      </c>
      <c r="BB1160" s="141"/>
      <c r="BC1160" s="142">
        <v>13244.52</v>
      </c>
      <c r="BD1160" s="204"/>
      <c r="BE1160" s="141">
        <f t="shared" ref="BE1160:BE1223" si="1865">BA1160-BB1160-BC1160</f>
        <v>0</v>
      </c>
      <c r="BF1160" s="72">
        <v>152000</v>
      </c>
      <c r="BG1160" s="56">
        <v>6.8930000000000005E-2</v>
      </c>
      <c r="BH1160" s="166">
        <f t="shared" ref="BH1160:BH1223" si="1866">BF1160*BG1160</f>
        <v>10477.36</v>
      </c>
      <c r="BI1160" s="56"/>
      <c r="BJ1160" s="164">
        <v>22691.93</v>
      </c>
      <c r="BK1160" s="320"/>
      <c r="BL1160" s="166">
        <f t="shared" ref="BL1160:BL1223" si="1867">BH1160-BI1160-BJ1160</f>
        <v>-12214.57</v>
      </c>
      <c r="BM1160" s="72">
        <v>152000</v>
      </c>
      <c r="BN1160" s="52">
        <v>2.9062999999999999E-2</v>
      </c>
      <c r="BO1160" s="166">
        <f t="shared" ref="BO1160:BO1223" si="1868">BM1160*BN1160</f>
        <v>4417.576</v>
      </c>
      <c r="BP1160" s="56"/>
      <c r="BQ1160" s="164">
        <v>4417.576</v>
      </c>
      <c r="BR1160" s="147"/>
      <c r="BS1160" s="166">
        <f t="shared" si="1852"/>
        <v>0</v>
      </c>
      <c r="BT1160" s="402">
        <v>152000</v>
      </c>
      <c r="BU1160" s="234">
        <v>5.1103999999999997E-2</v>
      </c>
      <c r="BV1160" s="168">
        <f t="shared" ref="BV1160:BV1223" si="1869">BT1160*BU1160</f>
        <v>7767.8079999999991</v>
      </c>
      <c r="BW1160" s="6"/>
      <c r="BX1160" s="142">
        <v>7767.808</v>
      </c>
      <c r="BY1160" s="147"/>
      <c r="BZ1160" s="166">
        <f t="shared" ref="BZ1160:BZ1223" si="1870">BV1160-BW1160-BX1160</f>
        <v>0</v>
      </c>
      <c r="CA1160" s="151">
        <v>152000</v>
      </c>
      <c r="CB1160" s="234">
        <v>5.4170999999999997E-2</v>
      </c>
      <c r="CC1160" s="168">
        <f t="shared" ref="CC1160:CC1223" si="1871">CA1160*CB1160</f>
        <v>8233.9920000000002</v>
      </c>
      <c r="CD1160" s="166"/>
      <c r="CE1160" s="164">
        <v>8233.9920000000002</v>
      </c>
      <c r="CF1160" s="165"/>
      <c r="CG1160" s="72">
        <f t="shared" ref="CG1160:CG1223" si="1872">CC1160-CD1160-CE1160</f>
        <v>0</v>
      </c>
      <c r="CH1160" s="351">
        <v>139000</v>
      </c>
      <c r="CI1160" s="802">
        <v>4.3883999999999999E-2</v>
      </c>
      <c r="CJ1160" s="666">
        <f t="shared" si="1853"/>
        <v>6099.8760000000002</v>
      </c>
      <c r="CK1160" s="72"/>
      <c r="CL1160" s="164"/>
      <c r="CM1160" s="167"/>
      <c r="CN1160" s="666">
        <f t="shared" si="1854"/>
        <v>6099.8760000000002</v>
      </c>
      <c r="CO1160" s="219"/>
      <c r="CP1160" s="220">
        <f t="shared" si="1855"/>
        <v>-10983.157999999999</v>
      </c>
      <c r="CQ1160" s="458"/>
      <c r="CR1160" s="56"/>
      <c r="CS1160" s="226"/>
    </row>
    <row r="1161" spans="1:97" s="3" customFormat="1" ht="15" customHeight="1">
      <c r="A1161" s="41" t="s">
        <v>2762</v>
      </c>
      <c r="B1161" s="501" t="s">
        <v>2763</v>
      </c>
      <c r="C1161" s="6" t="s">
        <v>2764</v>
      </c>
      <c r="D1161" s="41" t="s">
        <v>2760</v>
      </c>
      <c r="E1161" s="43">
        <v>138</v>
      </c>
      <c r="F1161" s="43"/>
      <c r="G1161" s="429"/>
      <c r="H1161" s="45">
        <v>900000005968</v>
      </c>
      <c r="I1161" s="234"/>
      <c r="J1161" s="774">
        <v>5.7276000000000001E-2</v>
      </c>
      <c r="K1161" s="72">
        <f t="shared" si="1856"/>
        <v>0</v>
      </c>
      <c r="L1161" s="356"/>
      <c r="M1161" s="73">
        <v>828.08</v>
      </c>
      <c r="N1161" s="147"/>
      <c r="O1161" s="168"/>
      <c r="P1161" s="356"/>
      <c r="Q1161" s="56">
        <v>5.7276000000000001E-2</v>
      </c>
      <c r="R1161" s="168">
        <f t="shared" si="1857"/>
        <v>0</v>
      </c>
      <c r="S1161" s="356"/>
      <c r="T1161" s="73">
        <v>1076.79</v>
      </c>
      <c r="U1161" s="147"/>
      <c r="V1161" s="574">
        <f t="shared" si="1858"/>
        <v>-1076.79</v>
      </c>
      <c r="W1161" s="781">
        <v>18800</v>
      </c>
      <c r="X1161" s="780">
        <v>6.3004000000000004E-2</v>
      </c>
      <c r="Y1161" s="310">
        <f t="shared" si="1859"/>
        <v>1184.4752000000001</v>
      </c>
      <c r="Z1161" s="6"/>
      <c r="AA1161" s="73">
        <v>1184.48</v>
      </c>
      <c r="AB1161" s="147"/>
      <c r="AC1161" s="787">
        <f t="shared" si="1860"/>
        <v>-4.7999999999319698E-3</v>
      </c>
      <c r="AD1161" s="255">
        <v>48000</v>
      </c>
      <c r="AE1161" s="101">
        <v>6.1428999999999997E-2</v>
      </c>
      <c r="AF1161" s="141">
        <f t="shared" si="1861"/>
        <v>2948.5920000000001</v>
      </c>
      <c r="AG1161" s="356"/>
      <c r="AH1161" s="122">
        <v>2948.59</v>
      </c>
      <c r="AI1161" s="147"/>
      <c r="AJ1161" s="141">
        <f t="shared" si="1849"/>
        <v>1.9999999999527063E-3</v>
      </c>
      <c r="AK1161" s="255">
        <v>48000</v>
      </c>
      <c r="AL1161" s="748">
        <v>7.3774000000000006E-2</v>
      </c>
      <c r="AM1161" s="141">
        <f t="shared" si="1862"/>
        <v>3541.1520000000005</v>
      </c>
      <c r="AN1161" s="6"/>
      <c r="AO1161" s="164">
        <v>3541.15</v>
      </c>
      <c r="AP1161" s="147"/>
      <c r="AQ1161" s="141">
        <f t="shared" si="1850"/>
        <v>2.0000000004074536E-3</v>
      </c>
      <c r="AR1161" s="255">
        <v>48000</v>
      </c>
      <c r="AS1161" s="52">
        <v>8.0359E-2</v>
      </c>
      <c r="AT1161" s="72">
        <f t="shared" si="1863"/>
        <v>3857.232</v>
      </c>
      <c r="AU1161" s="52"/>
      <c r="AV1161" s="142">
        <v>3857.232</v>
      </c>
      <c r="AW1161" s="147"/>
      <c r="AX1161" s="141">
        <f t="shared" si="1851"/>
        <v>0</v>
      </c>
      <c r="AY1161" s="72">
        <v>48000</v>
      </c>
      <c r="AZ1161" s="52">
        <v>8.7135000000000004E-2</v>
      </c>
      <c r="BA1161" s="141">
        <f t="shared" si="1864"/>
        <v>4182.4800000000005</v>
      </c>
      <c r="BB1161" s="72"/>
      <c r="BC1161" s="142">
        <v>3857.232</v>
      </c>
      <c r="BD1161" s="204"/>
      <c r="BE1161" s="141">
        <f t="shared" si="1865"/>
        <v>325.2480000000005</v>
      </c>
      <c r="BF1161" s="72">
        <v>120000</v>
      </c>
      <c r="BG1161" s="56">
        <v>6.8930000000000005E-2</v>
      </c>
      <c r="BH1161" s="166">
        <f t="shared" si="1866"/>
        <v>8271.6</v>
      </c>
      <c r="BI1161" s="356"/>
      <c r="BJ1161" s="164">
        <v>0</v>
      </c>
      <c r="BK1161" s="320"/>
      <c r="BL1161" s="166">
        <f t="shared" si="1867"/>
        <v>8271.6</v>
      </c>
      <c r="BM1161" s="72">
        <v>120000</v>
      </c>
      <c r="BN1161" s="52">
        <v>2.9062999999999999E-2</v>
      </c>
      <c r="BO1161" s="166">
        <f t="shared" si="1868"/>
        <v>3487.56</v>
      </c>
      <c r="BP1161" s="356"/>
      <c r="BQ1161" s="164">
        <v>0</v>
      </c>
      <c r="BR1161" s="147"/>
      <c r="BS1161" s="166">
        <f t="shared" si="1852"/>
        <v>3487.56</v>
      </c>
      <c r="BT1161" s="402">
        <v>120000</v>
      </c>
      <c r="BU1161" s="234">
        <v>5.1103999999999997E-2</v>
      </c>
      <c r="BV1161" s="168">
        <f t="shared" si="1869"/>
        <v>6132.48</v>
      </c>
      <c r="BW1161" s="6"/>
      <c r="BX1161" s="142">
        <v>6132.48</v>
      </c>
      <c r="BY1161" s="147"/>
      <c r="BZ1161" s="166">
        <f t="shared" si="1870"/>
        <v>0</v>
      </c>
      <c r="CA1161" s="151">
        <v>120000</v>
      </c>
      <c r="CB1161" s="234">
        <v>5.4170999999999997E-2</v>
      </c>
      <c r="CC1161" s="168">
        <f t="shared" si="1871"/>
        <v>6500.5199999999995</v>
      </c>
      <c r="CD1161" s="166"/>
      <c r="CE1161" s="164"/>
      <c r="CF1161" s="165"/>
      <c r="CG1161" s="168">
        <f t="shared" si="1872"/>
        <v>6500.5199999999995</v>
      </c>
      <c r="CH1161" s="587">
        <v>160000</v>
      </c>
      <c r="CI1161" s="802">
        <v>4.3883999999999999E-2</v>
      </c>
      <c r="CJ1161" s="666">
        <f t="shared" si="1853"/>
        <v>7021.44</v>
      </c>
      <c r="CK1161" s="168"/>
      <c r="CL1161" s="164"/>
      <c r="CM1161" s="167"/>
      <c r="CN1161" s="666">
        <f t="shared" si="1854"/>
        <v>7021.44</v>
      </c>
      <c r="CO1161" s="219"/>
      <c r="CP1161" s="220">
        <f t="shared" si="1855"/>
        <v>24529.5772</v>
      </c>
      <c r="CQ1161" s="773"/>
      <c r="CR1161" s="356"/>
      <c r="CS1161" s="228"/>
    </row>
    <row r="1162" spans="1:97" s="3" customFormat="1" ht="15" customHeight="1">
      <c r="A1162" s="41" t="s">
        <v>2765</v>
      </c>
      <c r="B1162" s="61" t="s">
        <v>2763</v>
      </c>
      <c r="C1162" s="6" t="s">
        <v>2764</v>
      </c>
      <c r="D1162" s="41" t="s">
        <v>2760</v>
      </c>
      <c r="E1162" s="43">
        <v>139</v>
      </c>
      <c r="F1162" s="43"/>
      <c r="G1162" s="429"/>
      <c r="H1162" s="45">
        <v>900000005969</v>
      </c>
      <c r="I1162" s="234"/>
      <c r="J1162" s="774">
        <v>5.7276000000000001E-2</v>
      </c>
      <c r="K1162" s="72">
        <f t="shared" si="1856"/>
        <v>0</v>
      </c>
      <c r="L1162" s="356"/>
      <c r="M1162" s="73">
        <v>1383.08</v>
      </c>
      <c r="N1162" s="147"/>
      <c r="O1162" s="168"/>
      <c r="P1162" s="356"/>
      <c r="Q1162" s="56">
        <v>5.7276000000000001E-2</v>
      </c>
      <c r="R1162" s="168">
        <f t="shared" si="1857"/>
        <v>0</v>
      </c>
      <c r="S1162" s="356"/>
      <c r="T1162" s="73">
        <v>1798.47</v>
      </c>
      <c r="U1162" s="147"/>
      <c r="V1162" s="574">
        <f t="shared" si="1858"/>
        <v>-1798.47</v>
      </c>
      <c r="W1162" s="781">
        <v>31500</v>
      </c>
      <c r="X1162" s="780">
        <v>6.3004000000000004E-2</v>
      </c>
      <c r="Y1162" s="310">
        <f t="shared" si="1859"/>
        <v>1984.6260000000002</v>
      </c>
      <c r="Z1162" s="6"/>
      <c r="AA1162" s="73">
        <v>1978.33</v>
      </c>
      <c r="AB1162" s="147"/>
      <c r="AC1162" s="787">
        <f t="shared" si="1860"/>
        <v>6.2960000000002765</v>
      </c>
      <c r="AD1162" s="255">
        <v>63000</v>
      </c>
      <c r="AE1162" s="101">
        <v>6.1428999999999997E-2</v>
      </c>
      <c r="AF1162" s="141">
        <f t="shared" si="1861"/>
        <v>3870.027</v>
      </c>
      <c r="AG1162" s="356"/>
      <c r="AH1162" s="122">
        <v>3870.03</v>
      </c>
      <c r="AI1162" s="147"/>
      <c r="AJ1162" s="141">
        <f t="shared" si="1849"/>
        <v>-3.0000000001564331E-3</v>
      </c>
      <c r="AK1162" s="255">
        <v>63000</v>
      </c>
      <c r="AL1162" s="748">
        <v>7.3774000000000006E-2</v>
      </c>
      <c r="AM1162" s="141">
        <f t="shared" si="1862"/>
        <v>4647.7620000000006</v>
      </c>
      <c r="AN1162" s="6"/>
      <c r="AO1162" s="164">
        <v>4647.76</v>
      </c>
      <c r="AP1162" s="147"/>
      <c r="AQ1162" s="141">
        <f t="shared" si="1850"/>
        <v>2.0000000004074536E-3</v>
      </c>
      <c r="AR1162" s="255">
        <v>63000</v>
      </c>
      <c r="AS1162" s="52">
        <v>8.0359E-2</v>
      </c>
      <c r="AT1162" s="72">
        <f t="shared" si="1863"/>
        <v>5062.6170000000002</v>
      </c>
      <c r="AU1162" s="52"/>
      <c r="AV1162" s="142">
        <v>5062.6170000000002</v>
      </c>
      <c r="AW1162" s="143"/>
      <c r="AX1162" s="141">
        <f t="shared" si="1851"/>
        <v>0</v>
      </c>
      <c r="AY1162" s="72">
        <v>63000</v>
      </c>
      <c r="AZ1162" s="52">
        <v>8.7135000000000004E-2</v>
      </c>
      <c r="BA1162" s="141">
        <f t="shared" si="1864"/>
        <v>5489.5050000000001</v>
      </c>
      <c r="BB1162" s="72"/>
      <c r="BC1162" s="142">
        <v>5062.6170000000002</v>
      </c>
      <c r="BD1162" s="204"/>
      <c r="BE1162" s="141">
        <f t="shared" si="1865"/>
        <v>426.88799999999992</v>
      </c>
      <c r="BF1162" s="72">
        <v>420000</v>
      </c>
      <c r="BG1162" s="56">
        <v>6.8930000000000005E-2</v>
      </c>
      <c r="BH1162" s="166">
        <f t="shared" si="1866"/>
        <v>28950.600000000002</v>
      </c>
      <c r="BI1162" s="356"/>
      <c r="BJ1162" s="164">
        <v>0</v>
      </c>
      <c r="BK1162" s="320"/>
      <c r="BL1162" s="166">
        <f t="shared" si="1867"/>
        <v>28950.600000000002</v>
      </c>
      <c r="BM1162" s="72">
        <v>420000</v>
      </c>
      <c r="BN1162" s="52">
        <v>2.9062999999999999E-2</v>
      </c>
      <c r="BO1162" s="166">
        <f t="shared" si="1868"/>
        <v>12206.46</v>
      </c>
      <c r="BP1162" s="356"/>
      <c r="BQ1162" s="164">
        <v>0</v>
      </c>
      <c r="BR1162" s="147"/>
      <c r="BS1162" s="166">
        <f t="shared" si="1852"/>
        <v>12206.46</v>
      </c>
      <c r="BT1162" s="402">
        <v>420000</v>
      </c>
      <c r="BU1162" s="234">
        <v>5.1103999999999997E-2</v>
      </c>
      <c r="BV1162" s="168">
        <f t="shared" si="1869"/>
        <v>21463.68</v>
      </c>
      <c r="BW1162" s="6"/>
      <c r="BX1162" s="142">
        <v>21463.68</v>
      </c>
      <c r="BY1162" s="147"/>
      <c r="BZ1162" s="166">
        <f t="shared" si="1870"/>
        <v>0</v>
      </c>
      <c r="CA1162" s="151">
        <v>420000</v>
      </c>
      <c r="CB1162" s="234">
        <v>5.4170999999999997E-2</v>
      </c>
      <c r="CC1162" s="168">
        <f t="shared" si="1871"/>
        <v>22751.82</v>
      </c>
      <c r="CD1162" s="166"/>
      <c r="CE1162" s="164"/>
      <c r="CF1162" s="165"/>
      <c r="CG1162" s="168">
        <f t="shared" si="1872"/>
        <v>22751.82</v>
      </c>
      <c r="CH1162" s="587">
        <v>260000</v>
      </c>
      <c r="CI1162" s="802">
        <v>4.3883999999999999E-2</v>
      </c>
      <c r="CJ1162" s="666">
        <f t="shared" si="1853"/>
        <v>11409.84</v>
      </c>
      <c r="CK1162" s="168"/>
      <c r="CL1162" s="164"/>
      <c r="CM1162" s="167"/>
      <c r="CN1162" s="666">
        <f t="shared" si="1854"/>
        <v>11409.84</v>
      </c>
      <c r="CO1162" s="219"/>
      <c r="CP1162" s="220">
        <f t="shared" si="1855"/>
        <v>73953.433000000005</v>
      </c>
      <c r="CQ1162" s="773"/>
      <c r="CR1162" s="356"/>
      <c r="CS1162" s="228"/>
    </row>
    <row r="1163" spans="1:97" s="3" customFormat="1" ht="15" customHeight="1">
      <c r="A1163" s="565" t="s">
        <v>2766</v>
      </c>
      <c r="B1163" s="501" t="s">
        <v>2763</v>
      </c>
      <c r="C1163" s="6" t="s">
        <v>2764</v>
      </c>
      <c r="D1163" s="41" t="s">
        <v>2760</v>
      </c>
      <c r="E1163" s="43">
        <v>144</v>
      </c>
      <c r="F1163" s="43"/>
      <c r="G1163" s="429"/>
      <c r="H1163" s="45">
        <v>900000005970</v>
      </c>
      <c r="I1163" s="234"/>
      <c r="J1163" s="774">
        <v>5.7276000000000001E-2</v>
      </c>
      <c r="K1163" s="72">
        <f t="shared" si="1856"/>
        <v>0</v>
      </c>
      <c r="L1163" s="356"/>
      <c r="M1163" s="73">
        <v>841.3</v>
      </c>
      <c r="N1163" s="147"/>
      <c r="O1163" s="168"/>
      <c r="P1163" s="356"/>
      <c r="Q1163" s="56">
        <v>5.7276000000000001E-2</v>
      </c>
      <c r="R1163" s="168">
        <f t="shared" si="1857"/>
        <v>0</v>
      </c>
      <c r="S1163" s="356"/>
      <c r="T1163" s="73">
        <v>1093.97</v>
      </c>
      <c r="U1163" s="147"/>
      <c r="V1163" s="574">
        <f t="shared" si="1858"/>
        <v>-1093.97</v>
      </c>
      <c r="W1163" s="781"/>
      <c r="X1163" s="780">
        <v>6.3004000000000004E-2</v>
      </c>
      <c r="Y1163" s="310">
        <f t="shared" si="1859"/>
        <v>0</v>
      </c>
      <c r="Z1163" s="6"/>
      <c r="AA1163" s="73">
        <v>1203.3800000000001</v>
      </c>
      <c r="AB1163" s="147"/>
      <c r="AC1163" s="412">
        <f t="shared" si="1860"/>
        <v>-1203.3800000000001</v>
      </c>
      <c r="AD1163" s="255">
        <v>48000</v>
      </c>
      <c r="AE1163" s="101">
        <v>6.1428999999999997E-2</v>
      </c>
      <c r="AF1163" s="141">
        <f t="shared" si="1861"/>
        <v>2948.5920000000001</v>
      </c>
      <c r="AG1163" s="356"/>
      <c r="AH1163" s="122">
        <v>2948.59</v>
      </c>
      <c r="AI1163" s="147"/>
      <c r="AJ1163" s="141">
        <f t="shared" si="1849"/>
        <v>1.9999999999527063E-3</v>
      </c>
      <c r="AK1163" s="255">
        <v>48000</v>
      </c>
      <c r="AL1163" s="748">
        <v>7.3774000000000006E-2</v>
      </c>
      <c r="AM1163" s="141">
        <f t="shared" si="1862"/>
        <v>3541.1520000000005</v>
      </c>
      <c r="AN1163" s="6"/>
      <c r="AO1163" s="164">
        <v>3541.15</v>
      </c>
      <c r="AP1163" s="147"/>
      <c r="AQ1163" s="141">
        <f t="shared" si="1850"/>
        <v>2.0000000004074536E-3</v>
      </c>
      <c r="AR1163" s="255">
        <v>48000</v>
      </c>
      <c r="AS1163" s="52">
        <v>8.0359E-2</v>
      </c>
      <c r="AT1163" s="72">
        <f t="shared" si="1863"/>
        <v>3857.232</v>
      </c>
      <c r="AU1163" s="52"/>
      <c r="AV1163" s="142">
        <v>3857.232</v>
      </c>
      <c r="AW1163" s="147"/>
      <c r="AX1163" s="141">
        <f t="shared" si="1851"/>
        <v>0</v>
      </c>
      <c r="AY1163" s="72">
        <v>48000</v>
      </c>
      <c r="AZ1163" s="52">
        <v>8.7135000000000004E-2</v>
      </c>
      <c r="BA1163" s="141">
        <f t="shared" si="1864"/>
        <v>4182.4800000000005</v>
      </c>
      <c r="BB1163" s="72"/>
      <c r="BC1163" s="142">
        <v>3857.232</v>
      </c>
      <c r="BD1163" s="204"/>
      <c r="BE1163" s="141">
        <f t="shared" si="1865"/>
        <v>325.2480000000005</v>
      </c>
      <c r="BF1163" s="72">
        <v>70000</v>
      </c>
      <c r="BG1163" s="56">
        <v>6.8930000000000005E-2</v>
      </c>
      <c r="BH1163" s="166">
        <f t="shared" si="1866"/>
        <v>4825.1000000000004</v>
      </c>
      <c r="BI1163" s="356"/>
      <c r="BJ1163" s="164">
        <v>0</v>
      </c>
      <c r="BK1163" s="320"/>
      <c r="BL1163" s="166">
        <f t="shared" si="1867"/>
        <v>4825.1000000000004</v>
      </c>
      <c r="BM1163" s="72">
        <v>70000</v>
      </c>
      <c r="BN1163" s="52">
        <v>2.9062999999999999E-2</v>
      </c>
      <c r="BO1163" s="166">
        <f t="shared" si="1868"/>
        <v>2034.4099999999999</v>
      </c>
      <c r="BP1163" s="356"/>
      <c r="BQ1163" s="164">
        <v>0</v>
      </c>
      <c r="BR1163" s="147"/>
      <c r="BS1163" s="166">
        <f t="shared" si="1852"/>
        <v>2034.4099999999999</v>
      </c>
      <c r="BT1163" s="402">
        <v>70000</v>
      </c>
      <c r="BU1163" s="234">
        <v>5.1103999999999997E-2</v>
      </c>
      <c r="BV1163" s="168">
        <f t="shared" si="1869"/>
        <v>3577.2799999999997</v>
      </c>
      <c r="BW1163" s="6"/>
      <c r="BX1163" s="142">
        <v>3577.28</v>
      </c>
      <c r="BY1163" s="147"/>
      <c r="BZ1163" s="166">
        <f t="shared" si="1870"/>
        <v>0</v>
      </c>
      <c r="CA1163" s="151">
        <v>70000</v>
      </c>
      <c r="CB1163" s="234">
        <v>5.4170999999999997E-2</v>
      </c>
      <c r="CC1163" s="168">
        <f t="shared" si="1871"/>
        <v>3791.97</v>
      </c>
      <c r="CD1163" s="166"/>
      <c r="CE1163" s="164">
        <v>3791.97</v>
      </c>
      <c r="CF1163" s="165"/>
      <c r="CG1163" s="72">
        <f t="shared" si="1872"/>
        <v>0</v>
      </c>
      <c r="CH1163" s="351">
        <v>100000</v>
      </c>
      <c r="CI1163" s="802">
        <v>4.3883999999999999E-2</v>
      </c>
      <c r="CJ1163" s="666">
        <f t="shared" si="1853"/>
        <v>4388.3999999999996</v>
      </c>
      <c r="CK1163" s="72"/>
      <c r="CL1163" s="164"/>
      <c r="CM1163" s="167"/>
      <c r="CN1163" s="666">
        <f t="shared" si="1854"/>
        <v>4388.3999999999996</v>
      </c>
      <c r="CO1163" s="219"/>
      <c r="CP1163" s="220">
        <f t="shared" si="1855"/>
        <v>9275.8119999999999</v>
      </c>
      <c r="CQ1163" s="773"/>
      <c r="CR1163" s="356"/>
      <c r="CS1163" s="228"/>
    </row>
    <row r="1164" spans="1:97" s="3" customFormat="1">
      <c r="A1164" s="768" t="s">
        <v>2767</v>
      </c>
      <c r="B1164" s="501" t="s">
        <v>2763</v>
      </c>
      <c r="C1164" s="6" t="s">
        <v>2764</v>
      </c>
      <c r="D1164" s="41" t="s">
        <v>2760</v>
      </c>
      <c r="E1164" s="43">
        <v>157</v>
      </c>
      <c r="F1164" s="43"/>
      <c r="G1164" s="429"/>
      <c r="H1164" s="45">
        <v>900000005971</v>
      </c>
      <c r="I1164" s="234"/>
      <c r="J1164" s="774">
        <v>5.7276000000000001E-2</v>
      </c>
      <c r="K1164" s="72">
        <f t="shared" si="1856"/>
        <v>0</v>
      </c>
      <c r="L1164" s="356"/>
      <c r="M1164" s="73">
        <v>49059.55</v>
      </c>
      <c r="N1164" s="147"/>
      <c r="O1164" s="168"/>
      <c r="P1164" s="356"/>
      <c r="Q1164" s="56">
        <v>5.7276000000000001E-2</v>
      </c>
      <c r="R1164" s="168">
        <f t="shared" si="1857"/>
        <v>0</v>
      </c>
      <c r="S1164" s="356"/>
      <c r="T1164" s="73">
        <v>63794.01</v>
      </c>
      <c r="U1164" s="147"/>
      <c r="V1164" s="574">
        <f t="shared" si="1858"/>
        <v>-63794.01</v>
      </c>
      <c r="W1164" s="781"/>
      <c r="X1164" s="780">
        <v>6.3004000000000004E-2</v>
      </c>
      <c r="Y1164" s="310">
        <f t="shared" si="1859"/>
        <v>0</v>
      </c>
      <c r="Z1164" s="99"/>
      <c r="AA1164" s="73">
        <v>70173.86</v>
      </c>
      <c r="AB1164" s="147"/>
      <c r="AC1164" s="412">
        <f t="shared" si="1860"/>
        <v>-70173.86</v>
      </c>
      <c r="AD1164" s="255">
        <v>1700000</v>
      </c>
      <c r="AE1164" s="101">
        <v>6.1428999999999997E-2</v>
      </c>
      <c r="AF1164" s="141">
        <f t="shared" si="1861"/>
        <v>104429.3</v>
      </c>
      <c r="AG1164" s="685"/>
      <c r="AH1164" s="122">
        <v>104429.3</v>
      </c>
      <c r="AI1164" s="147"/>
      <c r="AJ1164" s="141">
        <f t="shared" si="1849"/>
        <v>0</v>
      </c>
      <c r="AK1164" s="255">
        <v>1700000</v>
      </c>
      <c r="AL1164" s="748">
        <v>7.3774000000000006E-2</v>
      </c>
      <c r="AM1164" s="141">
        <f t="shared" si="1862"/>
        <v>125415.80000000002</v>
      </c>
      <c r="AN1164" s="99"/>
      <c r="AO1164" s="164">
        <v>125415.8</v>
      </c>
      <c r="AP1164" s="143"/>
      <c r="AQ1164" s="141">
        <f t="shared" si="1850"/>
        <v>0</v>
      </c>
      <c r="AR1164" s="255">
        <v>1700000</v>
      </c>
      <c r="AS1164" s="52">
        <v>8.0359E-2</v>
      </c>
      <c r="AT1164" s="72">
        <f t="shared" si="1863"/>
        <v>136610.29999999999</v>
      </c>
      <c r="AU1164" s="52"/>
      <c r="AV1164" s="142">
        <v>136610.29999999999</v>
      </c>
      <c r="AW1164" s="143"/>
      <c r="AX1164" s="141">
        <f t="shared" si="1851"/>
        <v>0</v>
      </c>
      <c r="AY1164" s="72">
        <v>1700000</v>
      </c>
      <c r="AZ1164" s="52">
        <v>8.7135000000000004E-2</v>
      </c>
      <c r="BA1164" s="141">
        <f t="shared" si="1864"/>
        <v>148129.5</v>
      </c>
      <c r="BB1164" s="72"/>
      <c r="BC1164" s="142">
        <v>136610.29999999999</v>
      </c>
      <c r="BD1164" s="204"/>
      <c r="BE1164" s="141">
        <f t="shared" si="1865"/>
        <v>11519.200000000012</v>
      </c>
      <c r="BF1164" s="168">
        <v>1700000</v>
      </c>
      <c r="BG1164" s="56">
        <v>6.8930000000000005E-2</v>
      </c>
      <c r="BH1164" s="166">
        <f t="shared" si="1866"/>
        <v>117181.00000000001</v>
      </c>
      <c r="BI1164" s="356"/>
      <c r="BJ1164" s="164">
        <v>0</v>
      </c>
      <c r="BK1164" s="320"/>
      <c r="BL1164" s="166">
        <f t="shared" si="1867"/>
        <v>117181.00000000001</v>
      </c>
      <c r="BM1164" s="72">
        <v>70000</v>
      </c>
      <c r="BN1164" s="52">
        <v>2.9062999999999999E-2</v>
      </c>
      <c r="BO1164" s="166">
        <f t="shared" si="1868"/>
        <v>2034.4099999999999</v>
      </c>
      <c r="BP1164" s="356"/>
      <c r="BQ1164" s="164">
        <v>0</v>
      </c>
      <c r="BR1164" s="147"/>
      <c r="BS1164" s="166">
        <f t="shared" si="1852"/>
        <v>2034.4099999999999</v>
      </c>
      <c r="BT1164" s="402">
        <v>55000</v>
      </c>
      <c r="BU1164" s="234">
        <v>5.1103999999999997E-2</v>
      </c>
      <c r="BV1164" s="168">
        <f t="shared" si="1869"/>
        <v>2810.72</v>
      </c>
      <c r="BW1164" s="6"/>
      <c r="BX1164" s="142">
        <v>2810.72</v>
      </c>
      <c r="BY1164" s="147"/>
      <c r="BZ1164" s="166">
        <f t="shared" si="1870"/>
        <v>0</v>
      </c>
      <c r="CA1164" s="151">
        <v>55000</v>
      </c>
      <c r="CB1164" s="234">
        <v>5.4170999999999997E-2</v>
      </c>
      <c r="CC1164" s="168">
        <f t="shared" si="1871"/>
        <v>2979.4049999999997</v>
      </c>
      <c r="CD1164" s="166"/>
      <c r="CE1164" s="164">
        <v>2979.4050000000002</v>
      </c>
      <c r="CF1164" s="165"/>
      <c r="CG1164" s="72">
        <f t="shared" si="1872"/>
        <v>0</v>
      </c>
      <c r="CH1164" s="351">
        <v>40000</v>
      </c>
      <c r="CI1164" s="802">
        <v>4.3883999999999999E-2</v>
      </c>
      <c r="CJ1164" s="666">
        <f t="shared" si="1853"/>
        <v>1755.36</v>
      </c>
      <c r="CK1164" s="72"/>
      <c r="CL1164" s="164"/>
      <c r="CM1164" s="167"/>
      <c r="CN1164" s="666">
        <f t="shared" si="1854"/>
        <v>1755.36</v>
      </c>
      <c r="CO1164" s="219"/>
      <c r="CP1164" s="220">
        <f t="shared" si="1855"/>
        <v>-1477.8999999999694</v>
      </c>
      <c r="CQ1164" s="773"/>
      <c r="CR1164" s="356"/>
      <c r="CS1164" s="228"/>
    </row>
    <row r="1165" spans="1:97" s="3" customFormat="1" ht="15" customHeight="1">
      <c r="A1165" s="41" t="s">
        <v>2768</v>
      </c>
      <c r="B1165" s="501" t="s">
        <v>2763</v>
      </c>
      <c r="C1165" s="6" t="s">
        <v>2764</v>
      </c>
      <c r="D1165" s="41" t="s">
        <v>2760</v>
      </c>
      <c r="E1165" s="43">
        <v>158</v>
      </c>
      <c r="F1165" s="43"/>
      <c r="G1165" s="429"/>
      <c r="H1165" s="45">
        <v>900000005972</v>
      </c>
      <c r="I1165" s="234"/>
      <c r="J1165" s="774">
        <v>5.7276000000000001E-2</v>
      </c>
      <c r="K1165" s="72">
        <f t="shared" si="1856"/>
        <v>0</v>
      </c>
      <c r="L1165" s="356"/>
      <c r="M1165" s="73">
        <v>1105.58</v>
      </c>
      <c r="N1165" s="147"/>
      <c r="O1165" s="168"/>
      <c r="P1165" s="356"/>
      <c r="Q1165" s="56">
        <v>5.7276000000000001E-2</v>
      </c>
      <c r="R1165" s="168">
        <f t="shared" si="1857"/>
        <v>0</v>
      </c>
      <c r="S1165" s="356"/>
      <c r="T1165" s="73">
        <v>1437.63</v>
      </c>
      <c r="U1165" s="147"/>
      <c r="V1165" s="574">
        <f t="shared" si="1858"/>
        <v>-1437.63</v>
      </c>
      <c r="W1165" s="781"/>
      <c r="X1165" s="780">
        <v>6.3004000000000004E-2</v>
      </c>
      <c r="Y1165" s="310">
        <f t="shared" si="1859"/>
        <v>0</v>
      </c>
      <c r="Z1165" s="99"/>
      <c r="AA1165" s="73">
        <v>1581.4</v>
      </c>
      <c r="AB1165" s="147"/>
      <c r="AC1165" s="412">
        <f t="shared" si="1860"/>
        <v>-1581.4</v>
      </c>
      <c r="AD1165" s="255">
        <v>55000</v>
      </c>
      <c r="AE1165" s="101">
        <v>6.1428999999999997E-2</v>
      </c>
      <c r="AF1165" s="141">
        <f t="shared" si="1861"/>
        <v>3378.5949999999998</v>
      </c>
      <c r="AG1165" s="356"/>
      <c r="AH1165" s="122">
        <v>3378.6</v>
      </c>
      <c r="AI1165" s="143"/>
      <c r="AJ1165" s="141">
        <f t="shared" si="1849"/>
        <v>-5.0000000001091394E-3</v>
      </c>
      <c r="AK1165" s="255">
        <v>55000</v>
      </c>
      <c r="AL1165" s="748">
        <v>7.3774000000000006E-2</v>
      </c>
      <c r="AM1165" s="141">
        <f t="shared" si="1862"/>
        <v>4057.57</v>
      </c>
      <c r="AN1165" s="99"/>
      <c r="AO1165" s="164">
        <v>4057.57</v>
      </c>
      <c r="AP1165" s="143"/>
      <c r="AQ1165" s="141">
        <f t="shared" si="1850"/>
        <v>0</v>
      </c>
      <c r="AR1165" s="255">
        <v>55000</v>
      </c>
      <c r="AS1165" s="52">
        <v>8.0359E-2</v>
      </c>
      <c r="AT1165" s="72">
        <f t="shared" si="1863"/>
        <v>4419.7449999999999</v>
      </c>
      <c r="AU1165" s="52"/>
      <c r="AV1165" s="142">
        <v>4419.7449999999999</v>
      </c>
      <c r="AW1165" s="143"/>
      <c r="AX1165" s="141">
        <f t="shared" si="1851"/>
        <v>0</v>
      </c>
      <c r="AY1165" s="72">
        <v>55000</v>
      </c>
      <c r="AZ1165" s="52">
        <v>8.7135000000000004E-2</v>
      </c>
      <c r="BA1165" s="141">
        <f t="shared" si="1864"/>
        <v>4792.4250000000002</v>
      </c>
      <c r="BB1165" s="141"/>
      <c r="BC1165" s="142">
        <v>4419.7449999999999</v>
      </c>
      <c r="BD1165" s="204"/>
      <c r="BE1165" s="141">
        <f t="shared" si="1865"/>
        <v>372.68000000000029</v>
      </c>
      <c r="BF1165" s="168">
        <v>55000</v>
      </c>
      <c r="BG1165" s="56">
        <v>6.8930000000000005E-2</v>
      </c>
      <c r="BH1165" s="166">
        <f t="shared" si="1866"/>
        <v>3791.15</v>
      </c>
      <c r="BI1165" s="356"/>
      <c r="BJ1165" s="164">
        <v>0</v>
      </c>
      <c r="BK1165" s="320"/>
      <c r="BL1165" s="166">
        <f t="shared" si="1867"/>
        <v>3791.15</v>
      </c>
      <c r="BM1165" s="72">
        <v>320000</v>
      </c>
      <c r="BN1165" s="52">
        <v>2.9062999999999999E-2</v>
      </c>
      <c r="BO1165" s="166">
        <f t="shared" si="1868"/>
        <v>9300.16</v>
      </c>
      <c r="BP1165" s="356"/>
      <c r="BQ1165" s="164">
        <v>0</v>
      </c>
      <c r="BR1165" s="147"/>
      <c r="BS1165" s="166">
        <f t="shared" si="1852"/>
        <v>9300.16</v>
      </c>
      <c r="BT1165" s="402">
        <v>320000</v>
      </c>
      <c r="BU1165" s="234">
        <v>5.1103999999999997E-2</v>
      </c>
      <c r="BV1165" s="168">
        <f t="shared" si="1869"/>
        <v>16353.279999999999</v>
      </c>
      <c r="BW1165" s="6"/>
      <c r="BX1165" s="142">
        <v>16353.28</v>
      </c>
      <c r="BY1165" s="147"/>
      <c r="BZ1165" s="166">
        <f t="shared" si="1870"/>
        <v>0</v>
      </c>
      <c r="CA1165" s="151">
        <v>320000</v>
      </c>
      <c r="CB1165" s="234">
        <v>5.4170999999999997E-2</v>
      </c>
      <c r="CC1165" s="168">
        <f t="shared" si="1871"/>
        <v>17334.719999999998</v>
      </c>
      <c r="CD1165" s="166"/>
      <c r="CE1165" s="164"/>
      <c r="CF1165" s="165"/>
      <c r="CG1165" s="168">
        <f t="shared" si="1872"/>
        <v>17334.719999999998</v>
      </c>
      <c r="CH1165" s="587">
        <v>1800000</v>
      </c>
      <c r="CI1165" s="802">
        <v>4.3883999999999999E-2</v>
      </c>
      <c r="CJ1165" s="666">
        <f t="shared" si="1853"/>
        <v>78991.199999999997</v>
      </c>
      <c r="CK1165" s="168"/>
      <c r="CL1165" s="164"/>
      <c r="CM1165" s="167"/>
      <c r="CN1165" s="666">
        <f t="shared" si="1854"/>
        <v>78991.199999999997</v>
      </c>
      <c r="CO1165" s="219"/>
      <c r="CP1165" s="220">
        <f t="shared" si="1855"/>
        <v>106770.875</v>
      </c>
      <c r="CQ1165" s="773"/>
      <c r="CR1165" s="356"/>
      <c r="CS1165" s="228"/>
    </row>
    <row r="1166" spans="1:97" s="3" customFormat="1" ht="15" customHeight="1">
      <c r="A1166" s="41" t="s">
        <v>2769</v>
      </c>
      <c r="B1166" s="501" t="s">
        <v>2763</v>
      </c>
      <c r="C1166" s="6" t="s">
        <v>2764</v>
      </c>
      <c r="D1166" s="41" t="s">
        <v>2760</v>
      </c>
      <c r="E1166" s="43">
        <v>159</v>
      </c>
      <c r="F1166" s="43"/>
      <c r="G1166" s="429"/>
      <c r="H1166" s="45">
        <v>900000005973</v>
      </c>
      <c r="I1166" s="234"/>
      <c r="J1166" s="774">
        <v>5.7276000000000001E-2</v>
      </c>
      <c r="K1166" s="72">
        <f t="shared" si="1856"/>
        <v>0</v>
      </c>
      <c r="L1166" s="356"/>
      <c r="M1166" s="73">
        <v>1114.3900000000001</v>
      </c>
      <c r="N1166" s="147"/>
      <c r="O1166" s="168"/>
      <c r="P1166" s="356"/>
      <c r="Q1166" s="56">
        <v>5.7276000000000001E-2</v>
      </c>
      <c r="R1166" s="168">
        <f t="shared" si="1857"/>
        <v>0</v>
      </c>
      <c r="S1166" s="356"/>
      <c r="T1166" s="73">
        <v>1449.08</v>
      </c>
      <c r="U1166" s="147"/>
      <c r="V1166" s="574">
        <f t="shared" si="1858"/>
        <v>-1449.08</v>
      </c>
      <c r="W1166" s="781"/>
      <c r="X1166" s="780">
        <v>6.3004000000000004E-2</v>
      </c>
      <c r="Y1166" s="310">
        <f t="shared" si="1859"/>
        <v>0</v>
      </c>
      <c r="Z1166" s="6"/>
      <c r="AA1166" s="73">
        <v>1594</v>
      </c>
      <c r="AB1166" s="147"/>
      <c r="AC1166" s="412">
        <f t="shared" si="1860"/>
        <v>-1594</v>
      </c>
      <c r="AD1166" s="255">
        <v>55400</v>
      </c>
      <c r="AE1166" s="101">
        <v>6.1428999999999997E-2</v>
      </c>
      <c r="AF1166" s="141">
        <f t="shared" si="1861"/>
        <v>3403.1666</v>
      </c>
      <c r="AG1166" s="356"/>
      <c r="AH1166" s="122">
        <v>3403.17</v>
      </c>
      <c r="AI1166" s="147"/>
      <c r="AJ1166" s="141">
        <f t="shared" si="1849"/>
        <v>-3.4000000000560249E-3</v>
      </c>
      <c r="AK1166" s="255">
        <v>55400</v>
      </c>
      <c r="AL1166" s="748">
        <v>7.3774000000000006E-2</v>
      </c>
      <c r="AM1166" s="141">
        <f t="shared" si="1862"/>
        <v>4087.0796000000005</v>
      </c>
      <c r="AN1166" s="6"/>
      <c r="AO1166" s="164">
        <v>4087.08</v>
      </c>
      <c r="AP1166" s="147"/>
      <c r="AQ1166" s="141">
        <f t="shared" si="1850"/>
        <v>-3.9999999944484443E-4</v>
      </c>
      <c r="AR1166" s="255">
        <v>55400</v>
      </c>
      <c r="AS1166" s="52">
        <v>8.0359E-2</v>
      </c>
      <c r="AT1166" s="72">
        <f t="shared" si="1863"/>
        <v>4451.8886000000002</v>
      </c>
      <c r="AU1166" s="52"/>
      <c r="AV1166" s="142">
        <v>4451.8886000000002</v>
      </c>
      <c r="AW1166" s="147"/>
      <c r="AX1166" s="141">
        <f t="shared" si="1851"/>
        <v>0</v>
      </c>
      <c r="AY1166" s="72">
        <v>55400</v>
      </c>
      <c r="AZ1166" s="52">
        <v>8.7135000000000004E-2</v>
      </c>
      <c r="BA1166" s="141">
        <f t="shared" si="1864"/>
        <v>4827.2790000000005</v>
      </c>
      <c r="BB1166" s="72"/>
      <c r="BC1166" s="142">
        <v>4451.8886000000002</v>
      </c>
      <c r="BD1166" s="204"/>
      <c r="BE1166" s="141">
        <f t="shared" si="1865"/>
        <v>375.39040000000023</v>
      </c>
      <c r="BF1166" s="72">
        <v>160000</v>
      </c>
      <c r="BG1166" s="56">
        <v>6.8930000000000005E-2</v>
      </c>
      <c r="BH1166" s="166">
        <f t="shared" si="1866"/>
        <v>11028.800000000001</v>
      </c>
      <c r="BI1166" s="356"/>
      <c r="BJ1166" s="164">
        <v>0</v>
      </c>
      <c r="BK1166" s="320"/>
      <c r="BL1166" s="166">
        <f t="shared" si="1867"/>
        <v>11028.800000000001</v>
      </c>
      <c r="BM1166" s="72">
        <v>160000</v>
      </c>
      <c r="BN1166" s="52">
        <v>2.9062999999999999E-2</v>
      </c>
      <c r="BO1166" s="166">
        <f t="shared" si="1868"/>
        <v>4650.08</v>
      </c>
      <c r="BP1166" s="356"/>
      <c r="BQ1166" s="164">
        <v>0</v>
      </c>
      <c r="BR1166" s="147"/>
      <c r="BS1166" s="166">
        <f t="shared" si="1852"/>
        <v>4650.08</v>
      </c>
      <c r="BT1166" s="402">
        <v>160000</v>
      </c>
      <c r="BU1166" s="234">
        <v>5.1103999999999997E-2</v>
      </c>
      <c r="BV1166" s="168">
        <f t="shared" si="1869"/>
        <v>8176.6399999999994</v>
      </c>
      <c r="BW1166" s="6"/>
      <c r="BX1166" s="142">
        <v>8176.64</v>
      </c>
      <c r="BY1166" s="147"/>
      <c r="BZ1166" s="166">
        <f t="shared" si="1870"/>
        <v>0</v>
      </c>
      <c r="CA1166" s="151">
        <v>160000</v>
      </c>
      <c r="CB1166" s="234">
        <v>5.4170999999999997E-2</v>
      </c>
      <c r="CC1166" s="168">
        <f t="shared" si="1871"/>
        <v>8667.3599999999988</v>
      </c>
      <c r="CD1166" s="166"/>
      <c r="CE1166" s="164">
        <v>8667.36</v>
      </c>
      <c r="CF1166" s="165"/>
      <c r="CG1166" s="72">
        <f t="shared" si="1872"/>
        <v>0</v>
      </c>
      <c r="CH1166" s="351">
        <v>130000</v>
      </c>
      <c r="CI1166" s="802">
        <v>4.3883999999999999E-2</v>
      </c>
      <c r="CJ1166" s="666">
        <f t="shared" si="1853"/>
        <v>5704.92</v>
      </c>
      <c r="CK1166" s="72"/>
      <c r="CL1166" s="164"/>
      <c r="CM1166" s="167"/>
      <c r="CN1166" s="666">
        <f t="shared" si="1854"/>
        <v>5704.92</v>
      </c>
      <c r="CO1166" s="219"/>
      <c r="CP1166" s="220">
        <f t="shared" si="1855"/>
        <v>18716.106600000003</v>
      </c>
      <c r="CQ1166" s="773"/>
      <c r="CR1166" s="356"/>
      <c r="CS1166" s="228"/>
    </row>
    <row r="1167" spans="1:97" s="3" customFormat="1" ht="15" customHeight="1">
      <c r="A1167" s="59" t="s">
        <v>2770</v>
      </c>
      <c r="B1167" s="501" t="s">
        <v>2771</v>
      </c>
      <c r="C1167" s="6" t="s">
        <v>2764</v>
      </c>
      <c r="D1167" s="274" t="s">
        <v>2760</v>
      </c>
      <c r="E1167" s="55">
        <v>219</v>
      </c>
      <c r="F1167" s="55"/>
      <c r="G1167" s="429"/>
      <c r="H1167" s="50">
        <v>900000005974</v>
      </c>
      <c r="I1167" s="234"/>
      <c r="J1167" s="774">
        <v>5.7276000000000001E-2</v>
      </c>
      <c r="K1167" s="72">
        <f t="shared" si="1856"/>
        <v>0</v>
      </c>
      <c r="L1167" s="6"/>
      <c r="M1167" s="73">
        <v>226692.29</v>
      </c>
      <c r="N1167" s="147"/>
      <c r="O1167" s="168"/>
      <c r="P1167" s="255">
        <v>5146600</v>
      </c>
      <c r="Q1167" s="56">
        <v>5.7276000000000001E-2</v>
      </c>
      <c r="R1167" s="168">
        <f t="shared" si="1857"/>
        <v>294776.66159999999</v>
      </c>
      <c r="S1167" s="6"/>
      <c r="T1167" s="73">
        <v>294776.65999999997</v>
      </c>
      <c r="U1167" s="147">
        <v>294776.65999999997</v>
      </c>
      <c r="V1167" s="574">
        <f t="shared" si="1858"/>
        <v>1.6000000177882612E-3</v>
      </c>
      <c r="W1167" s="782">
        <v>5146600</v>
      </c>
      <c r="X1167" s="780">
        <v>6.3004000000000004E-2</v>
      </c>
      <c r="Y1167" s="310">
        <f t="shared" si="1859"/>
        <v>324256.38640000002</v>
      </c>
      <c r="Z1167" s="6"/>
      <c r="AA1167" s="73">
        <v>324256.39</v>
      </c>
      <c r="AB1167" s="147">
        <v>324256.39</v>
      </c>
      <c r="AC1167" s="787">
        <f t="shared" si="1860"/>
        <v>-3.599999996367842E-3</v>
      </c>
      <c r="AD1167" s="255">
        <v>8200000</v>
      </c>
      <c r="AE1167" s="101">
        <v>6.1428999999999997E-2</v>
      </c>
      <c r="AF1167" s="141">
        <f t="shared" si="1861"/>
        <v>503717.8</v>
      </c>
      <c r="AG1167" s="6"/>
      <c r="AH1167" s="122">
        <v>503717.8</v>
      </c>
      <c r="AI1167" s="147">
        <v>503717.8</v>
      </c>
      <c r="AJ1167" s="141">
        <f t="shared" si="1849"/>
        <v>0</v>
      </c>
      <c r="AK1167" s="255">
        <v>8200000</v>
      </c>
      <c r="AL1167" s="748">
        <v>7.3774000000000006E-2</v>
      </c>
      <c r="AM1167" s="141">
        <f t="shared" si="1862"/>
        <v>604946.80000000005</v>
      </c>
      <c r="AN1167" s="6"/>
      <c r="AO1167" s="164">
        <v>604946.80000000005</v>
      </c>
      <c r="AP1167" s="147">
        <v>604946.80000000005</v>
      </c>
      <c r="AQ1167" s="141">
        <f t="shared" si="1850"/>
        <v>0</v>
      </c>
      <c r="AR1167" s="255">
        <v>8200000</v>
      </c>
      <c r="AS1167" s="52">
        <v>8.0359E-2</v>
      </c>
      <c r="AT1167" s="72">
        <f t="shared" si="1863"/>
        <v>658943.80000000005</v>
      </c>
      <c r="AU1167" s="52"/>
      <c r="AV1167" s="142"/>
      <c r="AW1167" s="143"/>
      <c r="AX1167" s="141">
        <f t="shared" si="1851"/>
        <v>658943.80000000005</v>
      </c>
      <c r="AY1167" s="72">
        <v>8200000</v>
      </c>
      <c r="AZ1167" s="52">
        <v>8.7135000000000004E-2</v>
      </c>
      <c r="BA1167" s="141">
        <f t="shared" si="1864"/>
        <v>714507</v>
      </c>
      <c r="BB1167" s="72"/>
      <c r="BC1167" s="142">
        <v>1373450.8</v>
      </c>
      <c r="BD1167" s="204"/>
      <c r="BE1167" s="141">
        <f t="shared" si="1865"/>
        <v>-658943.80000000005</v>
      </c>
      <c r="BF1167" s="168">
        <v>8200000</v>
      </c>
      <c r="BG1167" s="56">
        <v>6.8930000000000005E-2</v>
      </c>
      <c r="BH1167" s="166">
        <f t="shared" si="1866"/>
        <v>565226</v>
      </c>
      <c r="BI1167" s="6"/>
      <c r="BJ1167" s="164">
        <v>0</v>
      </c>
      <c r="BK1167" s="320"/>
      <c r="BL1167" s="166">
        <f t="shared" si="1867"/>
        <v>565226</v>
      </c>
      <c r="BM1167" s="72">
        <v>8200000</v>
      </c>
      <c r="BN1167" s="52">
        <v>6.7812999999999998E-2</v>
      </c>
      <c r="BO1167" s="166">
        <f t="shared" si="1868"/>
        <v>556066.6</v>
      </c>
      <c r="BP1167" s="6"/>
      <c r="BQ1167" s="164">
        <v>0</v>
      </c>
      <c r="BR1167" s="147"/>
      <c r="BS1167" s="166">
        <f t="shared" si="1852"/>
        <v>556066.6</v>
      </c>
      <c r="BT1167" s="402">
        <v>8200000</v>
      </c>
      <c r="BU1167" s="234">
        <v>7.1545999999999998E-2</v>
      </c>
      <c r="BV1167" s="168">
        <f t="shared" si="1869"/>
        <v>586677.19999999995</v>
      </c>
      <c r="BW1167" s="800">
        <v>359656.1</v>
      </c>
      <c r="BX1167" s="142">
        <v>419052.79999999999</v>
      </c>
      <c r="BY1167" s="147">
        <v>419052.79999999999</v>
      </c>
      <c r="BZ1167" s="166">
        <f t="shared" si="1870"/>
        <v>-192031.7</v>
      </c>
      <c r="CA1167" s="151">
        <v>8200000</v>
      </c>
      <c r="CB1167" s="234">
        <v>5.4170999999999997E-2</v>
      </c>
      <c r="CC1167" s="168">
        <f t="shared" si="1871"/>
        <v>444202.19999999995</v>
      </c>
      <c r="CD1167" s="166"/>
      <c r="CE1167" s="164">
        <v>444202.2</v>
      </c>
      <c r="CF1167" s="165"/>
      <c r="CG1167" s="72">
        <f t="shared" si="1872"/>
        <v>0</v>
      </c>
      <c r="CH1167" s="351">
        <v>8000000</v>
      </c>
      <c r="CI1167" s="802">
        <v>4.3883999999999999E-2</v>
      </c>
      <c r="CJ1167" s="666">
        <f t="shared" si="1853"/>
        <v>351072</v>
      </c>
      <c r="CK1167" s="72"/>
      <c r="CL1167" s="164"/>
      <c r="CM1167" s="167"/>
      <c r="CN1167" s="666">
        <f t="shared" si="1854"/>
        <v>351072</v>
      </c>
      <c r="CO1167" s="219"/>
      <c r="CP1167" s="220">
        <f t="shared" si="1855"/>
        <v>1280332.898</v>
      </c>
      <c r="CQ1167" s="357"/>
      <c r="CR1167" s="6"/>
      <c r="CS1167" s="228"/>
    </row>
    <row r="1168" spans="1:97" s="3" customFormat="1" ht="15" customHeight="1">
      <c r="A1168" s="59" t="s">
        <v>2772</v>
      </c>
      <c r="B1168" s="501" t="s">
        <v>2773</v>
      </c>
      <c r="C1168" s="6" t="s">
        <v>2764</v>
      </c>
      <c r="D1168" s="59" t="s">
        <v>2760</v>
      </c>
      <c r="E1168" s="55">
        <v>374</v>
      </c>
      <c r="F1168" s="55"/>
      <c r="G1168" s="49" t="s">
        <v>340</v>
      </c>
      <c r="H1168" s="50">
        <v>900000005975</v>
      </c>
      <c r="I1168" s="234"/>
      <c r="J1168" s="774">
        <v>5.7276000000000001E-2</v>
      </c>
      <c r="K1168" s="72">
        <f t="shared" si="1856"/>
        <v>0</v>
      </c>
      <c r="L1168" s="56"/>
      <c r="M1168" s="73"/>
      <c r="N1168" s="147"/>
      <c r="O1168" s="168"/>
      <c r="P1168" s="56"/>
      <c r="Q1168" s="56">
        <v>5.7276000000000001E-2</v>
      </c>
      <c r="R1168" s="168">
        <f t="shared" si="1857"/>
        <v>0</v>
      </c>
      <c r="S1168" s="56"/>
      <c r="T1168" s="73"/>
      <c r="U1168" s="147"/>
      <c r="V1168" s="574">
        <f t="shared" si="1858"/>
        <v>0</v>
      </c>
      <c r="W1168" s="779"/>
      <c r="X1168" s="780">
        <v>6.3004000000000004E-2</v>
      </c>
      <c r="Y1168" s="310">
        <f t="shared" si="1859"/>
        <v>0</v>
      </c>
      <c r="Z1168" s="6"/>
      <c r="AA1168" s="73"/>
      <c r="AB1168" s="149"/>
      <c r="AC1168" s="787">
        <f t="shared" si="1860"/>
        <v>0</v>
      </c>
      <c r="AD1168" s="255">
        <v>44000</v>
      </c>
      <c r="AE1168" s="101">
        <v>6.1428999999999997E-2</v>
      </c>
      <c r="AF1168" s="141">
        <f t="shared" si="1861"/>
        <v>2702.8759999999997</v>
      </c>
      <c r="AG1168" s="6"/>
      <c r="AH1168" s="122">
        <v>2702.88</v>
      </c>
      <c r="AI1168" s="147"/>
      <c r="AJ1168" s="141">
        <f t="shared" si="1849"/>
        <v>-4.0000000003601599E-3</v>
      </c>
      <c r="AK1168" s="255">
        <v>44000</v>
      </c>
      <c r="AL1168" s="748">
        <v>7.3774000000000006E-2</v>
      </c>
      <c r="AM1168" s="141">
        <f t="shared" si="1862"/>
        <v>3246.0560000000005</v>
      </c>
      <c r="AN1168" s="6"/>
      <c r="AO1168" s="164">
        <v>3246.06</v>
      </c>
      <c r="AP1168" s="147"/>
      <c r="AQ1168" s="141">
        <f t="shared" si="1850"/>
        <v>-3.9999999994506652E-3</v>
      </c>
      <c r="AR1168" s="255">
        <v>44000</v>
      </c>
      <c r="AS1168" s="52">
        <v>8.0359E-2</v>
      </c>
      <c r="AT1168" s="72">
        <f t="shared" si="1863"/>
        <v>3535.7959999999998</v>
      </c>
      <c r="AU1168" s="52"/>
      <c r="AV1168" s="142">
        <v>3535.7959999999998</v>
      </c>
      <c r="AW1168" s="143"/>
      <c r="AX1168" s="141">
        <f t="shared" si="1851"/>
        <v>0</v>
      </c>
      <c r="AY1168" s="72">
        <v>44000</v>
      </c>
      <c r="AZ1168" s="52">
        <v>8.7135000000000004E-2</v>
      </c>
      <c r="BA1168" s="141">
        <f t="shared" si="1864"/>
        <v>3833.94</v>
      </c>
      <c r="BB1168" s="72"/>
      <c r="BC1168" s="142">
        <v>7369.74</v>
      </c>
      <c r="BD1168" s="204"/>
      <c r="BE1168" s="141">
        <f t="shared" si="1865"/>
        <v>-3535.7999999999997</v>
      </c>
      <c r="BF1168" s="72">
        <v>190000</v>
      </c>
      <c r="BG1168" s="56">
        <v>6.8930000000000005E-2</v>
      </c>
      <c r="BH1168" s="166">
        <f t="shared" si="1866"/>
        <v>13096.7</v>
      </c>
      <c r="BI1168" s="56"/>
      <c r="BJ1168" s="164">
        <v>0</v>
      </c>
      <c r="BK1168" s="320"/>
      <c r="BL1168" s="166">
        <f t="shared" si="1867"/>
        <v>13096.7</v>
      </c>
      <c r="BM1168" s="72">
        <v>190000</v>
      </c>
      <c r="BN1168" s="797">
        <v>2.9062999999999999E-2</v>
      </c>
      <c r="BO1168" s="166">
        <f t="shared" si="1868"/>
        <v>5521.9699999999993</v>
      </c>
      <c r="BP1168" s="56"/>
      <c r="BQ1168" s="164">
        <v>0</v>
      </c>
      <c r="BR1168" s="147"/>
      <c r="BS1168" s="166">
        <f t="shared" si="1852"/>
        <v>5521.9699999999993</v>
      </c>
      <c r="BT1168" s="402">
        <v>190000</v>
      </c>
      <c r="BU1168" s="234">
        <v>5.1103999999999997E-2</v>
      </c>
      <c r="BV1168" s="168">
        <f t="shared" si="1869"/>
        <v>9709.76</v>
      </c>
      <c r="BW1168" s="6"/>
      <c r="BX1168" s="142">
        <v>9709.76</v>
      </c>
      <c r="BY1168" s="147"/>
      <c r="BZ1168" s="166">
        <f t="shared" si="1870"/>
        <v>0</v>
      </c>
      <c r="CA1168" s="151">
        <v>190000</v>
      </c>
      <c r="CB1168" s="234">
        <v>5.4170999999999997E-2</v>
      </c>
      <c r="CC1168" s="168">
        <f t="shared" si="1871"/>
        <v>10292.49</v>
      </c>
      <c r="CD1168" s="166"/>
      <c r="CE1168" s="164">
        <v>10292.49</v>
      </c>
      <c r="CF1168" s="165"/>
      <c r="CG1168" s="72">
        <f t="shared" si="1872"/>
        <v>0</v>
      </c>
      <c r="CH1168" s="351">
        <v>200000</v>
      </c>
      <c r="CI1168" s="802">
        <v>4.3883999999999999E-2</v>
      </c>
      <c r="CJ1168" s="666">
        <f t="shared" si="1853"/>
        <v>8776.7999999999993</v>
      </c>
      <c r="CK1168" s="72"/>
      <c r="CL1168" s="164"/>
      <c r="CM1168" s="167"/>
      <c r="CN1168" s="666">
        <f t="shared" si="1854"/>
        <v>8776.7999999999993</v>
      </c>
      <c r="CO1168" s="219"/>
      <c r="CP1168" s="220">
        <f t="shared" si="1855"/>
        <v>23859.662</v>
      </c>
      <c r="CQ1168" s="458"/>
      <c r="CR1168" s="56"/>
      <c r="CS1168" s="358" t="s">
        <v>42</v>
      </c>
    </row>
    <row r="1169" spans="1:97" s="2" customFormat="1" ht="15" customHeight="1">
      <c r="A1169" s="41" t="s">
        <v>2774</v>
      </c>
      <c r="B1169" s="61" t="s">
        <v>2775</v>
      </c>
      <c r="C1169" s="6" t="s">
        <v>2764</v>
      </c>
      <c r="D1169" s="41" t="s">
        <v>2760</v>
      </c>
      <c r="E1169" s="234">
        <v>378</v>
      </c>
      <c r="F1169" s="234"/>
      <c r="G1169" s="41" t="s">
        <v>41</v>
      </c>
      <c r="H1169" s="45">
        <v>900000005976</v>
      </c>
      <c r="I1169" s="234"/>
      <c r="J1169" s="775">
        <v>5.7276000000000001E-2</v>
      </c>
      <c r="K1169" s="72">
        <f t="shared" si="1856"/>
        <v>0</v>
      </c>
      <c r="L1169" s="6"/>
      <c r="M1169" s="117">
        <v>212667.73</v>
      </c>
      <c r="N1169" s="77"/>
      <c r="O1169" s="72"/>
      <c r="P1169" s="6"/>
      <c r="Q1169" s="6">
        <v>5.7276000000000001E-2</v>
      </c>
      <c r="R1169" s="72">
        <f t="shared" si="1857"/>
        <v>0</v>
      </c>
      <c r="S1169" s="6"/>
      <c r="T1169" s="117">
        <v>276539.98</v>
      </c>
      <c r="U1169" s="77"/>
      <c r="V1169" s="411">
        <f t="shared" si="1858"/>
        <v>-276539.98</v>
      </c>
      <c r="W1169" s="783"/>
      <c r="X1169" s="784">
        <v>6.3004000000000004E-2</v>
      </c>
      <c r="Y1169" s="310">
        <f t="shared" si="1859"/>
        <v>0</v>
      </c>
      <c r="Z1169" s="6"/>
      <c r="AA1169" s="117">
        <v>304195.90999999997</v>
      </c>
      <c r="AB1169" s="77"/>
      <c r="AC1169" s="787">
        <f t="shared" si="1860"/>
        <v>-304195.90999999997</v>
      </c>
      <c r="AD1169" s="255">
        <v>8800000</v>
      </c>
      <c r="AE1169" s="101">
        <v>6.1428999999999997E-2</v>
      </c>
      <c r="AF1169" s="141">
        <f t="shared" si="1861"/>
        <v>540575.19999999995</v>
      </c>
      <c r="AG1169" s="6"/>
      <c r="AH1169" s="122">
        <v>540575.19999999995</v>
      </c>
      <c r="AI1169" s="77"/>
      <c r="AJ1169" s="141">
        <f t="shared" si="1849"/>
        <v>0</v>
      </c>
      <c r="AK1169" s="255">
        <v>8800000</v>
      </c>
      <c r="AL1169" s="748">
        <v>7.3774000000000006E-2</v>
      </c>
      <c r="AM1169" s="141">
        <f t="shared" si="1862"/>
        <v>649211.20000000007</v>
      </c>
      <c r="AN1169" s="6"/>
      <c r="AO1169" s="164">
        <v>649211.19999999995</v>
      </c>
      <c r="AP1169" s="77"/>
      <c r="AQ1169" s="141">
        <f t="shared" si="1850"/>
        <v>0</v>
      </c>
      <c r="AR1169" s="255">
        <v>8800000</v>
      </c>
      <c r="AS1169" s="52">
        <v>8.0359E-2</v>
      </c>
      <c r="AT1169" s="72">
        <f t="shared" si="1863"/>
        <v>707159.2</v>
      </c>
      <c r="AU1169" s="52"/>
      <c r="AV1169" s="142">
        <v>707159.2</v>
      </c>
      <c r="AW1169" s="100"/>
      <c r="AX1169" s="141">
        <f t="shared" si="1851"/>
        <v>0</v>
      </c>
      <c r="AY1169" s="72">
        <v>8800000</v>
      </c>
      <c r="AZ1169" s="52">
        <v>8.7135000000000004E-2</v>
      </c>
      <c r="BA1169" s="141">
        <f t="shared" si="1864"/>
        <v>766788</v>
      </c>
      <c r="BB1169" s="72"/>
      <c r="BC1169" s="142">
        <v>1473947.2</v>
      </c>
      <c r="BD1169" s="218"/>
      <c r="BE1169" s="141">
        <f t="shared" si="1865"/>
        <v>-707159.2</v>
      </c>
      <c r="BF1169" s="72">
        <v>3700000</v>
      </c>
      <c r="BG1169" s="6">
        <v>6.8930000000000005E-2</v>
      </c>
      <c r="BH1169" s="75">
        <f t="shared" si="1866"/>
        <v>255041.00000000003</v>
      </c>
      <c r="BI1169" s="6"/>
      <c r="BJ1169" s="164">
        <v>0</v>
      </c>
      <c r="BK1169" s="321"/>
      <c r="BL1169" s="75">
        <f t="shared" si="1867"/>
        <v>255041.00000000003</v>
      </c>
      <c r="BM1169" s="72">
        <v>3700000</v>
      </c>
      <c r="BN1169" s="52">
        <v>2.9062999999999999E-2</v>
      </c>
      <c r="BO1169" s="75">
        <f t="shared" si="1868"/>
        <v>107533.09999999999</v>
      </c>
      <c r="BP1169" s="6"/>
      <c r="BQ1169" s="164">
        <v>0</v>
      </c>
      <c r="BR1169" s="77"/>
      <c r="BS1169" s="75">
        <f t="shared" si="1852"/>
        <v>107533.09999999999</v>
      </c>
      <c r="BT1169" s="402">
        <v>3700000</v>
      </c>
      <c r="BU1169" s="234">
        <v>5.1103999999999997E-2</v>
      </c>
      <c r="BV1169" s="72">
        <f t="shared" si="1869"/>
        <v>189084.79999999999</v>
      </c>
      <c r="BW1169" s="6"/>
      <c r="BX1169" s="142"/>
      <c r="BY1169" s="77"/>
      <c r="BZ1169" s="75">
        <f t="shared" si="1870"/>
        <v>189084.79999999999</v>
      </c>
      <c r="CA1169" s="255">
        <v>3700000</v>
      </c>
      <c r="CB1169" s="234">
        <v>5.4170999999999997E-2</v>
      </c>
      <c r="CC1169" s="72">
        <f t="shared" si="1871"/>
        <v>200432.69999999998</v>
      </c>
      <c r="CD1169" s="75"/>
      <c r="CE1169" s="164">
        <v>200432.7</v>
      </c>
      <c r="CF1169" s="167"/>
      <c r="CG1169" s="72">
        <f t="shared" si="1872"/>
        <v>0</v>
      </c>
      <c r="CH1169" s="351">
        <v>4200000</v>
      </c>
      <c r="CI1169" s="802">
        <v>4.3883999999999999E-2</v>
      </c>
      <c r="CJ1169" s="666">
        <f t="shared" si="1853"/>
        <v>184312.8</v>
      </c>
      <c r="CK1169" s="72"/>
      <c r="CL1169" s="164"/>
      <c r="CM1169" s="167"/>
      <c r="CN1169" s="666">
        <f t="shared" si="1854"/>
        <v>184312.8</v>
      </c>
      <c r="CO1169" s="219"/>
      <c r="CP1169" s="220">
        <f t="shared" si="1855"/>
        <v>-551923.3899999999</v>
      </c>
      <c r="CQ1169" s="357"/>
      <c r="CR1169" s="6"/>
      <c r="CS1169" s="227" t="s">
        <v>42</v>
      </c>
    </row>
    <row r="1170" spans="1:97" s="3" customFormat="1" ht="15" customHeight="1">
      <c r="A1170" s="501" t="s">
        <v>2776</v>
      </c>
      <c r="B1170" s="501" t="s">
        <v>2777</v>
      </c>
      <c r="C1170" s="61" t="s">
        <v>2764</v>
      </c>
      <c r="D1170" s="769" t="s">
        <v>2760</v>
      </c>
      <c r="E1170" s="234">
        <v>402</v>
      </c>
      <c r="F1170" s="234"/>
      <c r="G1170" s="49" t="s">
        <v>340</v>
      </c>
      <c r="H1170" s="770"/>
      <c r="I1170" s="234"/>
      <c r="J1170" s="774">
        <v>5.7276000000000001E-2</v>
      </c>
      <c r="K1170" s="72">
        <f t="shared" si="1856"/>
        <v>0</v>
      </c>
      <c r="L1170" s="56"/>
      <c r="M1170" s="73"/>
      <c r="N1170" s="147"/>
      <c r="O1170" s="168"/>
      <c r="P1170" s="56"/>
      <c r="Q1170" s="56"/>
      <c r="R1170" s="168">
        <f t="shared" si="1857"/>
        <v>0</v>
      </c>
      <c r="S1170" s="56"/>
      <c r="T1170" s="73"/>
      <c r="U1170" s="147"/>
      <c r="V1170" s="574">
        <f t="shared" si="1858"/>
        <v>0</v>
      </c>
      <c r="W1170" s="779"/>
      <c r="X1170" s="780">
        <v>6.3004000000000004E-2</v>
      </c>
      <c r="Y1170" s="310">
        <f t="shared" si="1859"/>
        <v>0</v>
      </c>
      <c r="Z1170" s="6"/>
      <c r="AA1170" s="73"/>
      <c r="AB1170" s="147"/>
      <c r="AC1170" s="787">
        <f t="shared" si="1860"/>
        <v>0</v>
      </c>
      <c r="AD1170" s="788"/>
      <c r="AE1170" s="101">
        <v>6.1428999999999997E-2</v>
      </c>
      <c r="AF1170" s="141">
        <f t="shared" si="1861"/>
        <v>0</v>
      </c>
      <c r="AG1170" s="6"/>
      <c r="AH1170" s="122"/>
      <c r="AI1170" s="147"/>
      <c r="AJ1170" s="141">
        <f t="shared" si="1849"/>
        <v>0</v>
      </c>
      <c r="AK1170" s="788"/>
      <c r="AL1170" s="748">
        <v>7.3774000000000006E-2</v>
      </c>
      <c r="AM1170" s="141">
        <f t="shared" si="1862"/>
        <v>0</v>
      </c>
      <c r="AN1170" s="6"/>
      <c r="AO1170" s="164"/>
      <c r="AP1170" s="147"/>
      <c r="AQ1170" s="141">
        <f t="shared" si="1850"/>
        <v>0</v>
      </c>
      <c r="AR1170" s="788"/>
      <c r="AS1170" s="52">
        <v>8.0359E-2</v>
      </c>
      <c r="AT1170" s="72">
        <f t="shared" si="1863"/>
        <v>0</v>
      </c>
      <c r="AU1170" s="56"/>
      <c r="AV1170" s="253"/>
      <c r="AW1170" s="143"/>
      <c r="AX1170" s="141">
        <f t="shared" si="1851"/>
        <v>0</v>
      </c>
      <c r="AY1170" s="56"/>
      <c r="AZ1170" s="52">
        <v>8.7135000000000004E-2</v>
      </c>
      <c r="BA1170" s="141">
        <f t="shared" si="1864"/>
        <v>0</v>
      </c>
      <c r="BB1170" s="72"/>
      <c r="BC1170" s="253"/>
      <c r="BD1170" s="147"/>
      <c r="BE1170" s="141">
        <f t="shared" si="1865"/>
        <v>0</v>
      </c>
      <c r="BF1170" s="56"/>
      <c r="BG1170" s="56">
        <v>6.8930000000000005E-2</v>
      </c>
      <c r="BH1170" s="166">
        <f t="shared" si="1866"/>
        <v>0</v>
      </c>
      <c r="BI1170" s="56"/>
      <c r="BJ1170" s="164"/>
      <c r="BK1170" s="165"/>
      <c r="BL1170" s="166">
        <f t="shared" si="1867"/>
        <v>0</v>
      </c>
      <c r="BM1170" s="56"/>
      <c r="BN1170" s="56"/>
      <c r="BO1170" s="166">
        <f t="shared" si="1868"/>
        <v>0</v>
      </c>
      <c r="BP1170" s="56"/>
      <c r="BQ1170" s="164"/>
      <c r="BR1170" s="147"/>
      <c r="BS1170" s="166">
        <f t="shared" si="1852"/>
        <v>0</v>
      </c>
      <c r="BT1170" s="402">
        <v>360000</v>
      </c>
      <c r="BU1170" s="548">
        <v>7.1545999999999998E-2</v>
      </c>
      <c r="BV1170" s="168">
        <f t="shared" si="1869"/>
        <v>25756.559999999998</v>
      </c>
      <c r="BW1170" s="6"/>
      <c r="BX1170" s="142"/>
      <c r="BY1170" s="147"/>
      <c r="BZ1170" s="166">
        <f t="shared" si="1870"/>
        <v>25756.559999999998</v>
      </c>
      <c r="CA1170" s="151">
        <v>360000</v>
      </c>
      <c r="CB1170" s="801">
        <v>7.5840000000000005E-2</v>
      </c>
      <c r="CC1170" s="168">
        <f t="shared" si="1871"/>
        <v>27302.400000000001</v>
      </c>
      <c r="CD1170" s="166"/>
      <c r="CE1170" s="164"/>
      <c r="CF1170" s="165"/>
      <c r="CG1170" s="168">
        <f t="shared" si="1872"/>
        <v>27302.400000000001</v>
      </c>
      <c r="CH1170" s="587">
        <v>120000</v>
      </c>
      <c r="CI1170" s="803">
        <v>5.8512000000000002E-2</v>
      </c>
      <c r="CJ1170" s="666">
        <f t="shared" si="1853"/>
        <v>7021.4400000000005</v>
      </c>
      <c r="CK1170" s="168"/>
      <c r="CL1170" s="164"/>
      <c r="CM1170" s="167"/>
      <c r="CN1170" s="666">
        <f t="shared" si="1854"/>
        <v>7021.4400000000005</v>
      </c>
      <c r="CO1170" s="219"/>
      <c r="CP1170" s="220">
        <f t="shared" si="1855"/>
        <v>60080.4</v>
      </c>
      <c r="CQ1170" s="458"/>
      <c r="CR1170" s="56"/>
      <c r="CS1170" s="358" t="s">
        <v>42</v>
      </c>
    </row>
    <row r="1171" spans="1:97" s="3" customFormat="1" ht="15" customHeight="1">
      <c r="A1171" s="41" t="s">
        <v>2778</v>
      </c>
      <c r="B1171" s="61" t="s">
        <v>2763</v>
      </c>
      <c r="C1171" s="6" t="s">
        <v>2764</v>
      </c>
      <c r="D1171" s="41" t="s">
        <v>2760</v>
      </c>
      <c r="E1171" s="43">
        <v>439</v>
      </c>
      <c r="F1171" s="43"/>
      <c r="G1171" s="429"/>
      <c r="H1171" s="45">
        <v>900000005977</v>
      </c>
      <c r="I1171" s="234"/>
      <c r="J1171" s="774">
        <v>5.7276000000000001E-2</v>
      </c>
      <c r="K1171" s="72">
        <f t="shared" si="1856"/>
        <v>0</v>
      </c>
      <c r="L1171" s="356"/>
      <c r="M1171" s="73">
        <v>1343.43</v>
      </c>
      <c r="N1171" s="147"/>
      <c r="O1171" s="168"/>
      <c r="P1171" s="356"/>
      <c r="Q1171" s="56">
        <v>5.7276000000000001E-2</v>
      </c>
      <c r="R1171" s="168">
        <f t="shared" si="1857"/>
        <v>0</v>
      </c>
      <c r="S1171" s="356"/>
      <c r="T1171" s="73">
        <v>1746.92</v>
      </c>
      <c r="U1171" s="147"/>
      <c r="V1171" s="574">
        <f t="shared" si="1858"/>
        <v>-1746.92</v>
      </c>
      <c r="W1171" s="781"/>
      <c r="X1171" s="780">
        <v>6.3004000000000004E-2</v>
      </c>
      <c r="Y1171" s="310">
        <f t="shared" si="1859"/>
        <v>0</v>
      </c>
      <c r="Z1171" s="99"/>
      <c r="AA1171" s="73">
        <v>1921.62</v>
      </c>
      <c r="AB1171" s="147"/>
      <c r="AC1171" s="787">
        <f t="shared" si="1860"/>
        <v>-1921.62</v>
      </c>
      <c r="AD1171" s="255">
        <v>50000</v>
      </c>
      <c r="AE1171" s="101">
        <v>6.1428999999999997E-2</v>
      </c>
      <c r="AF1171" s="141">
        <f t="shared" si="1861"/>
        <v>3071.45</v>
      </c>
      <c r="AG1171" s="356"/>
      <c r="AH1171" s="122">
        <v>3071.45</v>
      </c>
      <c r="AI1171" s="143"/>
      <c r="AJ1171" s="141">
        <f t="shared" si="1849"/>
        <v>0</v>
      </c>
      <c r="AK1171" s="255">
        <v>50000</v>
      </c>
      <c r="AL1171" s="748">
        <v>7.3774000000000006E-2</v>
      </c>
      <c r="AM1171" s="141">
        <f t="shared" si="1862"/>
        <v>3688.7000000000003</v>
      </c>
      <c r="AN1171" s="99"/>
      <c r="AO1171" s="164">
        <v>3688.7</v>
      </c>
      <c r="AP1171" s="143"/>
      <c r="AQ1171" s="141">
        <f t="shared" si="1850"/>
        <v>0</v>
      </c>
      <c r="AR1171" s="255">
        <v>50000</v>
      </c>
      <c r="AS1171" s="52">
        <v>8.0359E-2</v>
      </c>
      <c r="AT1171" s="72">
        <f t="shared" si="1863"/>
        <v>4017.95</v>
      </c>
      <c r="AU1171" s="52"/>
      <c r="AV1171" s="142">
        <v>4017.95</v>
      </c>
      <c r="AW1171" s="143"/>
      <c r="AX1171" s="141">
        <f t="shared" si="1851"/>
        <v>0</v>
      </c>
      <c r="AY1171" s="72">
        <v>50000</v>
      </c>
      <c r="AZ1171" s="52">
        <v>8.7135000000000004E-2</v>
      </c>
      <c r="BA1171" s="141">
        <f t="shared" si="1864"/>
        <v>4356.75</v>
      </c>
      <c r="BB1171" s="72"/>
      <c r="BC1171" s="142">
        <v>4017.95</v>
      </c>
      <c r="BD1171" s="204"/>
      <c r="BE1171" s="141">
        <f t="shared" si="1865"/>
        <v>338.80000000000018</v>
      </c>
      <c r="BF1171" s="72">
        <v>410000</v>
      </c>
      <c r="BG1171" s="56">
        <v>6.8930000000000005E-2</v>
      </c>
      <c r="BH1171" s="166">
        <f t="shared" si="1866"/>
        <v>28261.300000000003</v>
      </c>
      <c r="BI1171" s="356"/>
      <c r="BJ1171" s="164">
        <v>0</v>
      </c>
      <c r="BK1171" s="320"/>
      <c r="BL1171" s="166">
        <f t="shared" si="1867"/>
        <v>28261.300000000003</v>
      </c>
      <c r="BM1171" s="72">
        <v>410000</v>
      </c>
      <c r="BN1171" s="797">
        <v>2.9062999999999999E-2</v>
      </c>
      <c r="BO1171" s="166">
        <f t="shared" si="1868"/>
        <v>11915.83</v>
      </c>
      <c r="BP1171" s="356"/>
      <c r="BQ1171" s="164">
        <v>0</v>
      </c>
      <c r="BR1171" s="147"/>
      <c r="BS1171" s="166">
        <f t="shared" si="1852"/>
        <v>11915.83</v>
      </c>
      <c r="BT1171" s="402">
        <v>410000</v>
      </c>
      <c r="BU1171" s="548">
        <v>7.1545999999999998E-2</v>
      </c>
      <c r="BV1171" s="168">
        <f t="shared" si="1869"/>
        <v>29333.86</v>
      </c>
      <c r="BW1171" s="6"/>
      <c r="BX1171" s="142"/>
      <c r="BY1171" s="147"/>
      <c r="BZ1171" s="166">
        <f t="shared" si="1870"/>
        <v>29333.86</v>
      </c>
      <c r="CA1171" s="151">
        <v>410000</v>
      </c>
      <c r="CB1171" s="801">
        <v>7.5840000000000005E-2</v>
      </c>
      <c r="CC1171" s="168">
        <f t="shared" si="1871"/>
        <v>31094.400000000001</v>
      </c>
      <c r="CD1171" s="166"/>
      <c r="CE1171" s="164"/>
      <c r="CF1171" s="165"/>
      <c r="CG1171" s="168">
        <f t="shared" si="1872"/>
        <v>31094.400000000001</v>
      </c>
      <c r="CH1171" s="587">
        <v>200000</v>
      </c>
      <c r="CI1171" s="803">
        <v>5.8512000000000002E-2</v>
      </c>
      <c r="CJ1171" s="666">
        <f t="shared" si="1853"/>
        <v>11702.4</v>
      </c>
      <c r="CK1171" s="168"/>
      <c r="CL1171" s="164"/>
      <c r="CM1171" s="167"/>
      <c r="CN1171" s="666">
        <f t="shared" si="1854"/>
        <v>11702.4</v>
      </c>
      <c r="CO1171" s="219"/>
      <c r="CP1171" s="220">
        <f t="shared" si="1855"/>
        <v>108978.04999999999</v>
      </c>
      <c r="CQ1171" s="773"/>
      <c r="CR1171" s="356"/>
      <c r="CS1171" s="228"/>
    </row>
    <row r="1172" spans="1:97" s="3" customFormat="1" ht="15" customHeight="1">
      <c r="A1172" s="41" t="s">
        <v>2779</v>
      </c>
      <c r="B1172" s="501" t="s">
        <v>2763</v>
      </c>
      <c r="C1172" s="6" t="s">
        <v>2764</v>
      </c>
      <c r="D1172" s="41" t="s">
        <v>2760</v>
      </c>
      <c r="E1172" s="43">
        <v>440</v>
      </c>
      <c r="F1172" s="43"/>
      <c r="G1172" s="429"/>
      <c r="H1172" s="45">
        <v>900000005979</v>
      </c>
      <c r="I1172" s="234"/>
      <c r="J1172" s="774">
        <v>5.7276000000000001E-2</v>
      </c>
      <c r="K1172" s="72">
        <f t="shared" si="1856"/>
        <v>0</v>
      </c>
      <c r="L1172" s="356"/>
      <c r="M1172" s="73">
        <v>237.85</v>
      </c>
      <c r="N1172" s="147"/>
      <c r="O1172" s="168"/>
      <c r="P1172" s="356"/>
      <c r="Q1172" s="56">
        <v>5.7276000000000001E-2</v>
      </c>
      <c r="R1172" s="168">
        <f t="shared" si="1857"/>
        <v>0</v>
      </c>
      <c r="S1172" s="356"/>
      <c r="T1172" s="73">
        <v>309.29000000000002</v>
      </c>
      <c r="U1172" s="147"/>
      <c r="V1172" s="574">
        <f t="shared" si="1858"/>
        <v>-309.29000000000002</v>
      </c>
      <c r="W1172" s="781"/>
      <c r="X1172" s="780">
        <v>6.3004000000000004E-2</v>
      </c>
      <c r="Y1172" s="310">
        <f t="shared" si="1859"/>
        <v>0</v>
      </c>
      <c r="Z1172" s="99"/>
      <c r="AA1172" s="73">
        <v>340.22</v>
      </c>
      <c r="AB1172" s="147"/>
      <c r="AC1172" s="787">
        <f t="shared" si="1860"/>
        <v>-340.22</v>
      </c>
      <c r="AD1172" s="255">
        <v>15000</v>
      </c>
      <c r="AE1172" s="101">
        <v>6.1428999999999997E-2</v>
      </c>
      <c r="AF1172" s="141">
        <f t="shared" si="1861"/>
        <v>921.43499999999995</v>
      </c>
      <c r="AG1172" s="356"/>
      <c r="AH1172" s="122">
        <v>921.44</v>
      </c>
      <c r="AI1172" s="143"/>
      <c r="AJ1172" s="141">
        <f t="shared" si="1849"/>
        <v>-5.0000000001091394E-3</v>
      </c>
      <c r="AK1172" s="255">
        <v>15000</v>
      </c>
      <c r="AL1172" s="748">
        <v>7.3774000000000006E-2</v>
      </c>
      <c r="AM1172" s="141">
        <f t="shared" si="1862"/>
        <v>1106.6100000000001</v>
      </c>
      <c r="AN1172" s="99"/>
      <c r="AO1172" s="164">
        <v>1106.6099999999999</v>
      </c>
      <c r="AP1172" s="143"/>
      <c r="AQ1172" s="141">
        <f t="shared" si="1850"/>
        <v>0</v>
      </c>
      <c r="AR1172" s="255">
        <v>15000</v>
      </c>
      <c r="AS1172" s="52">
        <v>8.0359E-2</v>
      </c>
      <c r="AT1172" s="72">
        <f t="shared" si="1863"/>
        <v>1205.385</v>
      </c>
      <c r="AU1172" s="52"/>
      <c r="AV1172" s="142">
        <v>1205.385</v>
      </c>
      <c r="AW1172" s="143"/>
      <c r="AX1172" s="141">
        <f t="shared" si="1851"/>
        <v>0</v>
      </c>
      <c r="AY1172" s="72">
        <v>15000</v>
      </c>
      <c r="AZ1172" s="52">
        <v>8.7135000000000004E-2</v>
      </c>
      <c r="BA1172" s="141">
        <f t="shared" si="1864"/>
        <v>1307.0250000000001</v>
      </c>
      <c r="BB1172" s="72"/>
      <c r="BC1172" s="142">
        <v>1205.385</v>
      </c>
      <c r="BD1172" s="204"/>
      <c r="BE1172" s="141">
        <f t="shared" si="1865"/>
        <v>101.6400000000001</v>
      </c>
      <c r="BF1172" s="168">
        <v>15000</v>
      </c>
      <c r="BG1172" s="56">
        <v>6.8930000000000005E-2</v>
      </c>
      <c r="BH1172" s="166">
        <f t="shared" si="1866"/>
        <v>1033.95</v>
      </c>
      <c r="BI1172" s="356"/>
      <c r="BJ1172" s="164">
        <v>0</v>
      </c>
      <c r="BK1172" s="320"/>
      <c r="BL1172" s="166">
        <f t="shared" si="1867"/>
        <v>1033.95</v>
      </c>
      <c r="BM1172" s="72">
        <v>70000</v>
      </c>
      <c r="BN1172" s="797">
        <v>2.9062999999999999E-2</v>
      </c>
      <c r="BO1172" s="166">
        <f t="shared" si="1868"/>
        <v>2034.4099999999999</v>
      </c>
      <c r="BP1172" s="356"/>
      <c r="BQ1172" s="164">
        <v>0</v>
      </c>
      <c r="BR1172" s="147"/>
      <c r="BS1172" s="166">
        <f t="shared" si="1852"/>
        <v>2034.4099999999999</v>
      </c>
      <c r="BT1172" s="402">
        <v>15000</v>
      </c>
      <c r="BU1172" s="234">
        <v>5.1103999999999997E-2</v>
      </c>
      <c r="BV1172" s="168">
        <f t="shared" si="1869"/>
        <v>766.56</v>
      </c>
      <c r="BW1172" s="6"/>
      <c r="BX1172" s="142">
        <v>766.56</v>
      </c>
      <c r="BY1172" s="147"/>
      <c r="BZ1172" s="166">
        <f t="shared" si="1870"/>
        <v>0</v>
      </c>
      <c r="CA1172" s="151">
        <v>15000</v>
      </c>
      <c r="CB1172" s="234">
        <v>5.4170999999999997E-2</v>
      </c>
      <c r="CC1172" s="168">
        <f t="shared" si="1871"/>
        <v>812.56499999999994</v>
      </c>
      <c r="CD1172" s="166"/>
      <c r="CE1172" s="164">
        <v>812.56500000000005</v>
      </c>
      <c r="CF1172" s="165"/>
      <c r="CG1172" s="72">
        <f t="shared" si="1872"/>
        <v>0</v>
      </c>
      <c r="CH1172" s="351">
        <v>40000</v>
      </c>
      <c r="CI1172" s="802">
        <v>4.3883999999999999E-2</v>
      </c>
      <c r="CJ1172" s="666">
        <f t="shared" si="1853"/>
        <v>1755.36</v>
      </c>
      <c r="CK1172" s="72"/>
      <c r="CL1172" s="164"/>
      <c r="CM1172" s="167"/>
      <c r="CN1172" s="666">
        <f t="shared" si="1854"/>
        <v>1755.36</v>
      </c>
      <c r="CO1172" s="219"/>
      <c r="CP1172" s="220">
        <f t="shared" si="1855"/>
        <v>4275.8449999999993</v>
      </c>
      <c r="CQ1172" s="773"/>
      <c r="CR1172" s="356"/>
      <c r="CS1172" s="228"/>
    </row>
    <row r="1173" spans="1:97" s="3" customFormat="1" ht="15" customHeight="1">
      <c r="A1173" s="59" t="s">
        <v>2780</v>
      </c>
      <c r="B1173" s="501" t="s">
        <v>2781</v>
      </c>
      <c r="C1173" s="6" t="s">
        <v>2782</v>
      </c>
      <c r="D1173" s="274" t="s">
        <v>2760</v>
      </c>
      <c r="E1173" s="43">
        <v>461</v>
      </c>
      <c r="F1173" s="43"/>
      <c r="G1173" s="429"/>
      <c r="H1173" s="45">
        <v>900000005989</v>
      </c>
      <c r="I1173" s="234"/>
      <c r="J1173" s="774">
        <v>5.7276000000000001E-2</v>
      </c>
      <c r="K1173" s="72">
        <f t="shared" si="1856"/>
        <v>0</v>
      </c>
      <c r="L1173" s="56"/>
      <c r="M1173" s="73">
        <v>132141</v>
      </c>
      <c r="N1173" s="147"/>
      <c r="O1173" s="168"/>
      <c r="P1173" s="56">
        <v>3000000</v>
      </c>
      <c r="Q1173" s="56">
        <v>5.7276000000000001E-2</v>
      </c>
      <c r="R1173" s="168">
        <f t="shared" si="1857"/>
        <v>171828</v>
      </c>
      <c r="S1173" s="56"/>
      <c r="T1173" s="73">
        <v>171828</v>
      </c>
      <c r="U1173" s="147"/>
      <c r="V1173" s="574">
        <f t="shared" si="1858"/>
        <v>0</v>
      </c>
      <c r="W1173" s="782">
        <v>3000000</v>
      </c>
      <c r="X1173" s="780">
        <v>6.3004000000000004E-2</v>
      </c>
      <c r="Y1173" s="310">
        <f t="shared" si="1859"/>
        <v>189012</v>
      </c>
      <c r="Z1173" s="102"/>
      <c r="AA1173" s="73">
        <v>189012</v>
      </c>
      <c r="AB1173" s="147">
        <v>189012</v>
      </c>
      <c r="AC1173" s="787">
        <f t="shared" si="1860"/>
        <v>0</v>
      </c>
      <c r="AD1173" s="255">
        <v>7000000</v>
      </c>
      <c r="AE1173" s="101">
        <v>6.1428999999999997E-2</v>
      </c>
      <c r="AF1173" s="141">
        <f t="shared" si="1861"/>
        <v>430003</v>
      </c>
      <c r="AG1173" s="6"/>
      <c r="AH1173" s="122">
        <v>430003</v>
      </c>
      <c r="AI1173" s="147">
        <v>430003</v>
      </c>
      <c r="AJ1173" s="141">
        <f t="shared" si="1849"/>
        <v>0</v>
      </c>
      <c r="AK1173" s="255">
        <v>7000000</v>
      </c>
      <c r="AL1173" s="748">
        <v>7.3774000000000006E-2</v>
      </c>
      <c r="AM1173" s="141">
        <f t="shared" si="1862"/>
        <v>516418.00000000006</v>
      </c>
      <c r="AN1173" s="102"/>
      <c r="AO1173" s="142">
        <v>516418</v>
      </c>
      <c r="AP1173" s="143">
        <v>516418</v>
      </c>
      <c r="AQ1173" s="141">
        <f t="shared" si="1850"/>
        <v>0</v>
      </c>
      <c r="AR1173" s="255">
        <v>7000000</v>
      </c>
      <c r="AS1173" s="52">
        <v>8.0359E-2</v>
      </c>
      <c r="AT1173" s="72">
        <f t="shared" si="1863"/>
        <v>562513</v>
      </c>
      <c r="AU1173" s="52"/>
      <c r="AV1173" s="142"/>
      <c r="AW1173" s="147"/>
      <c r="AX1173" s="141">
        <f t="shared" si="1851"/>
        <v>562513</v>
      </c>
      <c r="AY1173" s="72">
        <v>7000000</v>
      </c>
      <c r="AZ1173" s="52">
        <v>8.7135000000000004E-2</v>
      </c>
      <c r="BA1173" s="141">
        <f t="shared" si="1864"/>
        <v>609945</v>
      </c>
      <c r="BB1173" s="141"/>
      <c r="BC1173" s="142"/>
      <c r="BD1173" s="204"/>
      <c r="BE1173" s="141">
        <f t="shared" si="1865"/>
        <v>609945</v>
      </c>
      <c r="BF1173" s="72">
        <v>19230000</v>
      </c>
      <c r="BG1173" s="56">
        <v>6.8930000000000005E-2</v>
      </c>
      <c r="BH1173" s="166">
        <f t="shared" si="1866"/>
        <v>1325523.9000000001</v>
      </c>
      <c r="BI1173" s="56"/>
      <c r="BJ1173" s="164">
        <v>482510</v>
      </c>
      <c r="BK1173" s="320">
        <v>482510</v>
      </c>
      <c r="BL1173" s="166">
        <f t="shared" si="1867"/>
        <v>843013.90000000014</v>
      </c>
      <c r="BM1173" s="168">
        <v>5147700</v>
      </c>
      <c r="BN1173" s="52">
        <v>2.9062999999999999E-2</v>
      </c>
      <c r="BO1173" s="166">
        <f t="shared" si="1868"/>
        <v>149607.60509999999</v>
      </c>
      <c r="BP1173" s="56"/>
      <c r="BQ1173" s="164">
        <v>348756</v>
      </c>
      <c r="BR1173" s="147">
        <v>348756</v>
      </c>
      <c r="BS1173" s="166">
        <f t="shared" si="1852"/>
        <v>-199148.39490000001</v>
      </c>
      <c r="BT1173" s="402">
        <v>12000000</v>
      </c>
      <c r="BU1173" s="234">
        <v>5.1103999999999997E-2</v>
      </c>
      <c r="BV1173" s="168">
        <f t="shared" si="1869"/>
        <v>613248</v>
      </c>
      <c r="BW1173" s="6"/>
      <c r="BX1173" s="142">
        <v>613248</v>
      </c>
      <c r="BY1173" s="147">
        <v>613248</v>
      </c>
      <c r="BZ1173" s="166">
        <f t="shared" si="1870"/>
        <v>0</v>
      </c>
      <c r="CA1173" s="151">
        <v>12000000</v>
      </c>
      <c r="CB1173" s="234">
        <v>5.4170999999999997E-2</v>
      </c>
      <c r="CC1173" s="168">
        <f t="shared" si="1871"/>
        <v>650052</v>
      </c>
      <c r="CD1173" s="166"/>
      <c r="CE1173" s="164"/>
      <c r="CF1173" s="165"/>
      <c r="CG1173" s="168">
        <f t="shared" si="1872"/>
        <v>650052</v>
      </c>
      <c r="CH1173" s="587">
        <v>12000000</v>
      </c>
      <c r="CI1173" s="802">
        <v>4.3883999999999999E-2</v>
      </c>
      <c r="CJ1173" s="666">
        <f t="shared" si="1853"/>
        <v>526608</v>
      </c>
      <c r="CK1173" s="168"/>
      <c r="CL1173" s="164"/>
      <c r="CM1173" s="167"/>
      <c r="CN1173" s="666">
        <f t="shared" si="1854"/>
        <v>526608</v>
      </c>
      <c r="CO1173" s="219"/>
      <c r="CP1173" s="220">
        <f t="shared" si="1855"/>
        <v>2992983.5051000002</v>
      </c>
      <c r="CQ1173" s="458"/>
      <c r="CR1173" s="56"/>
      <c r="CS1173" s="228"/>
    </row>
    <row r="1174" spans="1:97" s="3" customFormat="1" ht="15" customHeight="1">
      <c r="A1174" s="59" t="s">
        <v>2783</v>
      </c>
      <c r="B1174" s="501" t="s">
        <v>2784</v>
      </c>
      <c r="C1174" s="6" t="s">
        <v>2785</v>
      </c>
      <c r="D1174" s="274" t="s">
        <v>2760</v>
      </c>
      <c r="E1174" s="43">
        <v>603</v>
      </c>
      <c r="F1174" s="43"/>
      <c r="G1174" s="429"/>
      <c r="H1174" s="45">
        <v>900000005994</v>
      </c>
      <c r="I1174" s="234"/>
      <c r="J1174" s="774">
        <v>5.7276000000000001E-2</v>
      </c>
      <c r="K1174" s="72">
        <f t="shared" si="1856"/>
        <v>0</v>
      </c>
      <c r="L1174" s="56"/>
      <c r="M1174" s="73">
        <v>1982115</v>
      </c>
      <c r="N1174" s="147"/>
      <c r="O1174" s="168"/>
      <c r="P1174" s="151">
        <v>45000000</v>
      </c>
      <c r="Q1174" s="56">
        <v>5.7276000000000001E-2</v>
      </c>
      <c r="R1174" s="168">
        <f t="shared" si="1857"/>
        <v>2577420</v>
      </c>
      <c r="S1174" s="56"/>
      <c r="T1174" s="73">
        <v>2577420</v>
      </c>
      <c r="U1174" s="147">
        <v>2577420</v>
      </c>
      <c r="V1174" s="574">
        <f t="shared" si="1858"/>
        <v>0</v>
      </c>
      <c r="W1174" s="782">
        <v>45000000</v>
      </c>
      <c r="X1174" s="780">
        <v>6.3004000000000004E-2</v>
      </c>
      <c r="Y1174" s="310">
        <f t="shared" si="1859"/>
        <v>2835180</v>
      </c>
      <c r="Z1174" s="6"/>
      <c r="AA1174" s="73">
        <v>2835180</v>
      </c>
      <c r="AB1174" s="147">
        <v>2835180</v>
      </c>
      <c r="AC1174" s="787">
        <f t="shared" si="1860"/>
        <v>0</v>
      </c>
      <c r="AD1174" s="255">
        <v>51750000</v>
      </c>
      <c r="AE1174" s="101">
        <v>6.1428999999999997E-2</v>
      </c>
      <c r="AF1174" s="141">
        <f t="shared" si="1861"/>
        <v>3178950.75</v>
      </c>
      <c r="AG1174" s="6"/>
      <c r="AH1174" s="122">
        <v>3178950.75</v>
      </c>
      <c r="AI1174" s="149">
        <v>3178950.75</v>
      </c>
      <c r="AJ1174" s="141">
        <f t="shared" si="1849"/>
        <v>0</v>
      </c>
      <c r="AK1174" s="255">
        <v>51750000</v>
      </c>
      <c r="AL1174" s="748">
        <v>7.3774000000000006E-2</v>
      </c>
      <c r="AM1174" s="141">
        <f t="shared" si="1862"/>
        <v>3817804.5000000005</v>
      </c>
      <c r="AN1174" s="6"/>
      <c r="AO1174" s="142">
        <v>3817804.5</v>
      </c>
      <c r="AP1174" s="147">
        <v>3817804.5</v>
      </c>
      <c r="AQ1174" s="141">
        <f t="shared" si="1850"/>
        <v>0</v>
      </c>
      <c r="AR1174" s="255">
        <v>51750000</v>
      </c>
      <c r="AS1174" s="52">
        <v>8.0359E-2</v>
      </c>
      <c r="AT1174" s="72">
        <f t="shared" si="1863"/>
        <v>4158578.25</v>
      </c>
      <c r="AU1174" s="52"/>
      <c r="AV1174" s="142"/>
      <c r="AW1174" s="147"/>
      <c r="AX1174" s="141">
        <f t="shared" si="1851"/>
        <v>4158578.25</v>
      </c>
      <c r="AY1174" s="72">
        <v>51750000</v>
      </c>
      <c r="AZ1174" s="52">
        <v>8.7135000000000004E-2</v>
      </c>
      <c r="BA1174" s="141">
        <f t="shared" si="1864"/>
        <v>4509236.25</v>
      </c>
      <c r="BB1174" s="72"/>
      <c r="BC1174" s="142"/>
      <c r="BD1174" s="204"/>
      <c r="BE1174" s="141">
        <f t="shared" si="1865"/>
        <v>4509236.25</v>
      </c>
      <c r="BF1174" s="168">
        <v>51750000</v>
      </c>
      <c r="BG1174" s="56">
        <v>6.8930000000000005E-2</v>
      </c>
      <c r="BH1174" s="166">
        <f t="shared" si="1866"/>
        <v>3567127.5000000005</v>
      </c>
      <c r="BI1174" s="56"/>
      <c r="BJ1174" s="164">
        <v>0</v>
      </c>
      <c r="BK1174" s="320"/>
      <c r="BL1174" s="166">
        <f t="shared" si="1867"/>
        <v>3567127.5000000005</v>
      </c>
      <c r="BM1174" s="72">
        <v>155000000</v>
      </c>
      <c r="BN1174" s="52">
        <v>6.7812999999999998E-2</v>
      </c>
      <c r="BO1174" s="166">
        <f t="shared" si="1868"/>
        <v>10511015</v>
      </c>
      <c r="BP1174" s="168">
        <v>9596922.6099999994</v>
      </c>
      <c r="BQ1174" s="164">
        <v>0</v>
      </c>
      <c r="BR1174" s="147"/>
      <c r="BS1174" s="166">
        <f t="shared" si="1852"/>
        <v>914092.3900000006</v>
      </c>
      <c r="BT1174" s="402">
        <v>45730000</v>
      </c>
      <c r="BU1174" s="234">
        <v>5.1103999999999997E-2</v>
      </c>
      <c r="BV1174" s="168">
        <f t="shared" si="1869"/>
        <v>2336985.92</v>
      </c>
      <c r="BW1174" s="6"/>
      <c r="BX1174" s="142"/>
      <c r="BY1174" s="147"/>
      <c r="BZ1174" s="166">
        <f t="shared" si="1870"/>
        <v>2336985.92</v>
      </c>
      <c r="CA1174" s="151">
        <v>45730000</v>
      </c>
      <c r="CB1174" s="234">
        <v>5.4170999999999997E-2</v>
      </c>
      <c r="CC1174" s="168">
        <f t="shared" si="1871"/>
        <v>2477239.83</v>
      </c>
      <c r="CD1174" s="166"/>
      <c r="CE1174" s="164"/>
      <c r="CF1174" s="165"/>
      <c r="CG1174" s="168">
        <f t="shared" si="1872"/>
        <v>2477239.83</v>
      </c>
      <c r="CH1174" s="587">
        <v>113060000</v>
      </c>
      <c r="CI1174" s="802">
        <v>4.3883999999999999E-2</v>
      </c>
      <c r="CJ1174" s="666">
        <f t="shared" si="1853"/>
        <v>4961525.04</v>
      </c>
      <c r="CK1174" s="168"/>
      <c r="CL1174" s="485">
        <v>12574282.1</v>
      </c>
      <c r="CM1174" s="167"/>
      <c r="CN1174" s="666">
        <f t="shared" si="1854"/>
        <v>-7612757.0599999996</v>
      </c>
      <c r="CO1174" s="219"/>
      <c r="CP1174" s="220">
        <f t="shared" si="1855"/>
        <v>10350503.080000002</v>
      </c>
      <c r="CQ1174" s="458" t="s">
        <v>2786</v>
      </c>
      <c r="CR1174" s="56"/>
      <c r="CS1174" s="228"/>
    </row>
    <row r="1175" spans="1:97" s="3" customFormat="1" ht="15" customHeight="1">
      <c r="A1175" s="769" t="s">
        <v>2787</v>
      </c>
      <c r="B1175" s="501" t="s">
        <v>2788</v>
      </c>
      <c r="C1175" s="61" t="s">
        <v>2789</v>
      </c>
      <c r="D1175" s="59" t="s">
        <v>2760</v>
      </c>
      <c r="E1175" s="234">
        <v>653</v>
      </c>
      <c r="F1175" s="234"/>
      <c r="G1175" s="429"/>
      <c r="H1175" s="590">
        <v>900000005995</v>
      </c>
      <c r="I1175" s="234"/>
      <c r="J1175" s="774">
        <v>5.7276000000000001E-2</v>
      </c>
      <c r="K1175" s="72">
        <f t="shared" si="1856"/>
        <v>0</v>
      </c>
      <c r="L1175" s="56"/>
      <c r="M1175" s="80">
        <v>83689.3</v>
      </c>
      <c r="N1175" s="147"/>
      <c r="O1175" s="168"/>
      <c r="P1175" s="56"/>
      <c r="Q1175" s="56">
        <v>5.7276000000000001E-2</v>
      </c>
      <c r="R1175" s="168">
        <f t="shared" si="1857"/>
        <v>0</v>
      </c>
      <c r="S1175" s="56"/>
      <c r="T1175" s="80">
        <v>108824.4</v>
      </c>
      <c r="U1175" s="147"/>
      <c r="V1175" s="574">
        <f t="shared" si="1858"/>
        <v>-108824.4</v>
      </c>
      <c r="W1175" s="785"/>
      <c r="X1175" s="780">
        <v>6.3004000000000004E-2</v>
      </c>
      <c r="Y1175" s="310">
        <f t="shared" si="1859"/>
        <v>0</v>
      </c>
      <c r="Z1175" s="102"/>
      <c r="AA1175" s="80">
        <v>119707.6</v>
      </c>
      <c r="AB1175" s="147"/>
      <c r="AC1175" s="787">
        <f t="shared" si="1860"/>
        <v>-119707.6</v>
      </c>
      <c r="AD1175" s="374">
        <v>2470000</v>
      </c>
      <c r="AE1175" s="101">
        <v>6.1428999999999997E-2</v>
      </c>
      <c r="AF1175" s="141">
        <f t="shared" si="1861"/>
        <v>151729.63</v>
      </c>
      <c r="AG1175" s="102"/>
      <c r="AH1175" s="122">
        <v>151729.63</v>
      </c>
      <c r="AI1175" s="147"/>
      <c r="AJ1175" s="141">
        <f t="shared" si="1849"/>
        <v>0</v>
      </c>
      <c r="AK1175" s="374">
        <v>2470000</v>
      </c>
      <c r="AL1175" s="748">
        <v>7.3774000000000006E-2</v>
      </c>
      <c r="AM1175" s="141">
        <f t="shared" si="1862"/>
        <v>182221.78000000003</v>
      </c>
      <c r="AN1175" s="56"/>
      <c r="AO1175" s="142">
        <v>182221.78</v>
      </c>
      <c r="AP1175" s="143"/>
      <c r="AQ1175" s="141">
        <f t="shared" si="1850"/>
        <v>0</v>
      </c>
      <c r="AR1175" s="374">
        <v>2470000</v>
      </c>
      <c r="AS1175" s="52">
        <v>8.0359E-2</v>
      </c>
      <c r="AT1175" s="72">
        <f t="shared" si="1863"/>
        <v>198486.73</v>
      </c>
      <c r="AU1175" s="234"/>
      <c r="AV1175" s="142">
        <v>198486.73</v>
      </c>
      <c r="AW1175" s="147"/>
      <c r="AX1175" s="141">
        <f t="shared" si="1851"/>
        <v>0</v>
      </c>
      <c r="AY1175" s="141">
        <v>2470000</v>
      </c>
      <c r="AZ1175" s="52">
        <v>8.7135000000000004E-2</v>
      </c>
      <c r="BA1175" s="141">
        <f t="shared" si="1864"/>
        <v>215223.45</v>
      </c>
      <c r="BB1175" s="141"/>
      <c r="BC1175" s="142">
        <v>215223.45</v>
      </c>
      <c r="BD1175" s="204"/>
      <c r="BE1175" s="141">
        <f t="shared" si="1865"/>
        <v>0</v>
      </c>
      <c r="BF1175" s="168">
        <v>3100000</v>
      </c>
      <c r="BG1175" s="56">
        <v>6.8930000000000005E-2</v>
      </c>
      <c r="BH1175" s="166">
        <f t="shared" si="1866"/>
        <v>213683.00000000003</v>
      </c>
      <c r="BI1175" s="56"/>
      <c r="BJ1175" s="164">
        <v>213683</v>
      </c>
      <c r="BK1175" s="795"/>
      <c r="BL1175" s="166">
        <f t="shared" si="1867"/>
        <v>0</v>
      </c>
      <c r="BM1175" s="798">
        <v>3100000</v>
      </c>
      <c r="BN1175" s="548">
        <v>6.7812999999999998E-2</v>
      </c>
      <c r="BO1175" s="166">
        <f t="shared" si="1868"/>
        <v>210220.3</v>
      </c>
      <c r="BP1175" s="56"/>
      <c r="BQ1175" s="164">
        <v>210220.3</v>
      </c>
      <c r="BR1175" s="147"/>
      <c r="BS1175" s="166">
        <f t="shared" si="1852"/>
        <v>0</v>
      </c>
      <c r="BT1175" s="402">
        <v>3200000</v>
      </c>
      <c r="BU1175" s="548">
        <v>7.1545999999999998E-2</v>
      </c>
      <c r="BV1175" s="168">
        <f t="shared" si="1869"/>
        <v>228947.19999999998</v>
      </c>
      <c r="BW1175" s="6"/>
      <c r="BX1175" s="142">
        <v>228947.20000000001</v>
      </c>
      <c r="BY1175" s="147"/>
      <c r="BZ1175" s="166">
        <f t="shared" si="1870"/>
        <v>0</v>
      </c>
      <c r="CA1175" s="151">
        <v>3200000</v>
      </c>
      <c r="CB1175" s="548">
        <v>1.0834E-2</v>
      </c>
      <c r="CC1175" s="168">
        <f t="shared" si="1871"/>
        <v>34668.800000000003</v>
      </c>
      <c r="CD1175" s="166">
        <f>CB1175*15000</f>
        <v>162.51</v>
      </c>
      <c r="CE1175" s="164">
        <v>34506.29</v>
      </c>
      <c r="CF1175" s="165">
        <v>34506.29</v>
      </c>
      <c r="CG1175" s="72">
        <f t="shared" si="1872"/>
        <v>0</v>
      </c>
      <c r="CH1175" s="351">
        <v>4400000</v>
      </c>
      <c r="CI1175" s="804">
        <v>9.7520000000000003E-3</v>
      </c>
      <c r="CJ1175" s="666">
        <f t="shared" si="1853"/>
        <v>42908.800000000003</v>
      </c>
      <c r="CK1175" s="806">
        <f>CI1175*15000</f>
        <v>146.28</v>
      </c>
      <c r="CL1175" s="164"/>
      <c r="CM1175" s="167"/>
      <c r="CN1175" s="666">
        <f t="shared" si="1854"/>
        <v>42762.520000000004</v>
      </c>
      <c r="CO1175" s="219"/>
      <c r="CP1175" s="220">
        <f t="shared" si="1855"/>
        <v>-185769.47999999998</v>
      </c>
      <c r="CQ1175" s="458"/>
      <c r="CR1175" s="56"/>
      <c r="CS1175" s="228"/>
    </row>
    <row r="1176" spans="1:97" s="2" customFormat="1" ht="15" customHeight="1">
      <c r="A1176" s="41" t="s">
        <v>2790</v>
      </c>
      <c r="B1176" s="771" t="s">
        <v>2791</v>
      </c>
      <c r="C1176" s="61" t="s">
        <v>2782</v>
      </c>
      <c r="D1176" s="388" t="s">
        <v>2760</v>
      </c>
      <c r="E1176" s="234">
        <v>775</v>
      </c>
      <c r="F1176" s="234"/>
      <c r="G1176" s="429"/>
      <c r="H1176" s="590">
        <v>900000005996</v>
      </c>
      <c r="I1176" s="776"/>
      <c r="J1176" s="774">
        <v>5.7276000000000001E-2</v>
      </c>
      <c r="K1176" s="72">
        <f t="shared" si="1856"/>
        <v>0</v>
      </c>
      <c r="L1176" s="6"/>
      <c r="M1176" s="73">
        <v>352376</v>
      </c>
      <c r="N1176" s="147"/>
      <c r="O1176" s="168"/>
      <c r="P1176" s="255">
        <v>8000000</v>
      </c>
      <c r="Q1176" s="56">
        <v>5.7276000000000001E-2</v>
      </c>
      <c r="R1176" s="168">
        <f t="shared" si="1857"/>
        <v>458208</v>
      </c>
      <c r="S1176" s="6"/>
      <c r="T1176" s="73">
        <v>458208</v>
      </c>
      <c r="U1176" s="147">
        <v>458208</v>
      </c>
      <c r="V1176" s="574">
        <f t="shared" si="1858"/>
        <v>0</v>
      </c>
      <c r="W1176" s="779">
        <v>8000000</v>
      </c>
      <c r="X1176" s="780">
        <v>6.3004000000000004E-2</v>
      </c>
      <c r="Y1176" s="310">
        <f t="shared" si="1859"/>
        <v>504032.00000000006</v>
      </c>
      <c r="Z1176" s="102"/>
      <c r="AA1176" s="73">
        <v>504032</v>
      </c>
      <c r="AB1176" s="147">
        <v>504032</v>
      </c>
      <c r="AC1176" s="787">
        <f t="shared" si="1860"/>
        <v>0</v>
      </c>
      <c r="AD1176" s="789">
        <v>15800000</v>
      </c>
      <c r="AE1176" s="101">
        <v>6.1428999999999997E-2</v>
      </c>
      <c r="AF1176" s="141">
        <f t="shared" si="1861"/>
        <v>970578.2</v>
      </c>
      <c r="AG1176" s="6"/>
      <c r="AH1176" s="122">
        <v>970578.2</v>
      </c>
      <c r="AI1176" s="149">
        <v>970578.2</v>
      </c>
      <c r="AJ1176" s="141">
        <f t="shared" si="1849"/>
        <v>0</v>
      </c>
      <c r="AK1176" s="789">
        <v>15800000</v>
      </c>
      <c r="AL1176" s="748">
        <v>7.3774000000000006E-2</v>
      </c>
      <c r="AM1176" s="141">
        <f t="shared" si="1862"/>
        <v>1165629.2000000002</v>
      </c>
      <c r="AN1176" s="102"/>
      <c r="AO1176" s="142">
        <v>1165629.2</v>
      </c>
      <c r="AP1176" s="143">
        <v>1165629.2</v>
      </c>
      <c r="AQ1176" s="141">
        <f t="shared" si="1850"/>
        <v>0</v>
      </c>
      <c r="AR1176" s="789">
        <v>15800000</v>
      </c>
      <c r="AS1176" s="52">
        <v>8.0359E-2</v>
      </c>
      <c r="AT1176" s="72">
        <f t="shared" si="1863"/>
        <v>1269672.2</v>
      </c>
      <c r="AU1176" s="791"/>
      <c r="AV1176" s="142"/>
      <c r="AW1176" s="147"/>
      <c r="AX1176" s="141">
        <f t="shared" si="1851"/>
        <v>1269672.2</v>
      </c>
      <c r="AY1176" s="794">
        <v>15800000</v>
      </c>
      <c r="AZ1176" s="52">
        <v>8.7135000000000004E-2</v>
      </c>
      <c r="BA1176" s="141">
        <f t="shared" si="1864"/>
        <v>1376733</v>
      </c>
      <c r="BB1176" s="141"/>
      <c r="BC1176" s="142"/>
      <c r="BD1176" s="204"/>
      <c r="BE1176" s="141">
        <f t="shared" si="1865"/>
        <v>1376733</v>
      </c>
      <c r="BF1176" s="72">
        <v>49000000</v>
      </c>
      <c r="BG1176" s="56">
        <v>6.8930000000000005E-2</v>
      </c>
      <c r="BH1176" s="166">
        <f t="shared" si="1866"/>
        <v>3377570.0000000005</v>
      </c>
      <c r="BI1176" s="6">
        <v>540411.19999999995</v>
      </c>
      <c r="BJ1176" s="164">
        <v>0</v>
      </c>
      <c r="BK1176" s="320"/>
      <c r="BL1176" s="166">
        <f t="shared" si="1867"/>
        <v>2837158.8000000007</v>
      </c>
      <c r="BM1176" s="481">
        <v>41160000</v>
      </c>
      <c r="BN1176" s="52">
        <v>2.9062999999999999E-2</v>
      </c>
      <c r="BO1176" s="166">
        <f t="shared" si="1868"/>
        <v>1196233.0799999998</v>
      </c>
      <c r="BP1176" s="6">
        <v>1340034.08</v>
      </c>
      <c r="BQ1176" s="164">
        <v>0</v>
      </c>
      <c r="BR1176" s="147"/>
      <c r="BS1176" s="166">
        <f t="shared" si="1852"/>
        <v>-143801.00000000023</v>
      </c>
      <c r="BT1176" s="799">
        <v>33000000</v>
      </c>
      <c r="BU1176" s="776">
        <v>5.1103999999999997E-2</v>
      </c>
      <c r="BV1176" s="168">
        <f t="shared" si="1869"/>
        <v>1686432</v>
      </c>
      <c r="BW1176" s="6"/>
      <c r="BX1176" s="142"/>
      <c r="BY1176" s="147"/>
      <c r="BZ1176" s="166">
        <f t="shared" si="1870"/>
        <v>1686432</v>
      </c>
      <c r="CA1176" s="151">
        <v>33000000</v>
      </c>
      <c r="CB1176" s="234">
        <v>5.4170999999999997E-2</v>
      </c>
      <c r="CC1176" s="168">
        <f t="shared" si="1871"/>
        <v>1787643</v>
      </c>
      <c r="CD1176" s="166"/>
      <c r="CE1176" s="164"/>
      <c r="CF1176" s="165"/>
      <c r="CG1176" s="168">
        <f t="shared" si="1872"/>
        <v>1787643</v>
      </c>
      <c r="CH1176" s="587">
        <v>34000000</v>
      </c>
      <c r="CI1176" s="802">
        <v>4.3883999999999999E-2</v>
      </c>
      <c r="CJ1176" s="666">
        <f t="shared" si="1853"/>
        <v>1492056</v>
      </c>
      <c r="CK1176" s="168"/>
      <c r="CL1176" s="164"/>
      <c r="CM1176" s="167"/>
      <c r="CN1176" s="666">
        <f t="shared" si="1854"/>
        <v>1492056</v>
      </c>
      <c r="CO1176" s="219"/>
      <c r="CP1176" s="220">
        <f t="shared" si="1855"/>
        <v>10305894</v>
      </c>
      <c r="CQ1176" s="357"/>
      <c r="CR1176" s="6"/>
      <c r="CS1176" s="226"/>
    </row>
    <row r="1177" spans="1:97" s="3" customFormat="1" ht="15" customHeight="1">
      <c r="A1177" s="59" t="s">
        <v>2792</v>
      </c>
      <c r="B1177" s="501" t="s">
        <v>2793</v>
      </c>
      <c r="C1177" s="6" t="s">
        <v>2782</v>
      </c>
      <c r="D1177" s="274" t="s">
        <v>2760</v>
      </c>
      <c r="E1177" s="43">
        <v>776</v>
      </c>
      <c r="F1177" s="43"/>
      <c r="G1177" s="429"/>
      <c r="H1177" s="45">
        <v>900000005997</v>
      </c>
      <c r="I1177" s="234"/>
      <c r="J1177" s="774">
        <v>5.7276000000000001E-2</v>
      </c>
      <c r="K1177" s="72">
        <f t="shared" si="1856"/>
        <v>0</v>
      </c>
      <c r="L1177" s="56"/>
      <c r="M1177" s="73">
        <v>123331.6</v>
      </c>
      <c r="N1177" s="147"/>
      <c r="O1177" s="168"/>
      <c r="P1177" s="151">
        <v>2800000</v>
      </c>
      <c r="Q1177" s="56">
        <v>5.7276000000000001E-2</v>
      </c>
      <c r="R1177" s="168">
        <f t="shared" si="1857"/>
        <v>160372.79999999999</v>
      </c>
      <c r="S1177" s="56"/>
      <c r="T1177" s="73">
        <v>160372.79999999999</v>
      </c>
      <c r="U1177" s="147">
        <v>160372.79999999999</v>
      </c>
      <c r="V1177" s="574">
        <f t="shared" si="1858"/>
        <v>0</v>
      </c>
      <c r="W1177" s="782">
        <v>2800000</v>
      </c>
      <c r="X1177" s="780">
        <v>6.3004000000000004E-2</v>
      </c>
      <c r="Y1177" s="310">
        <f t="shared" si="1859"/>
        <v>176411.2</v>
      </c>
      <c r="Z1177" s="102"/>
      <c r="AA1177" s="73">
        <v>176411.2</v>
      </c>
      <c r="AB1177" s="147">
        <v>176411.2</v>
      </c>
      <c r="AC1177" s="787">
        <f t="shared" si="1860"/>
        <v>0</v>
      </c>
      <c r="AD1177" s="255">
        <v>3640000</v>
      </c>
      <c r="AE1177" s="101">
        <v>6.1428999999999997E-2</v>
      </c>
      <c r="AF1177" s="141">
        <f t="shared" si="1861"/>
        <v>223601.56</v>
      </c>
      <c r="AG1177" s="6"/>
      <c r="AH1177" s="122">
        <v>223601.56</v>
      </c>
      <c r="AI1177" s="149">
        <v>223601.56</v>
      </c>
      <c r="AJ1177" s="141">
        <f t="shared" si="1849"/>
        <v>0</v>
      </c>
      <c r="AK1177" s="255">
        <v>3640000</v>
      </c>
      <c r="AL1177" s="748">
        <v>7.3774000000000006E-2</v>
      </c>
      <c r="AM1177" s="141">
        <f t="shared" si="1862"/>
        <v>268537.36000000004</v>
      </c>
      <c r="AN1177" s="102"/>
      <c r="AO1177" s="142">
        <v>268537.36</v>
      </c>
      <c r="AP1177" s="143">
        <v>268537.36</v>
      </c>
      <c r="AQ1177" s="141">
        <f t="shared" si="1850"/>
        <v>0</v>
      </c>
      <c r="AR1177" s="255">
        <v>3640000</v>
      </c>
      <c r="AS1177" s="52">
        <v>8.0359E-2</v>
      </c>
      <c r="AT1177" s="72">
        <f t="shared" si="1863"/>
        <v>292506.76</v>
      </c>
      <c r="AU1177" s="43"/>
      <c r="AV1177" s="142"/>
      <c r="AW1177" s="147"/>
      <c r="AX1177" s="141">
        <f t="shared" si="1851"/>
        <v>292506.76</v>
      </c>
      <c r="AY1177" s="72">
        <v>3640000</v>
      </c>
      <c r="AZ1177" s="52">
        <v>8.7135000000000004E-2</v>
      </c>
      <c r="BA1177" s="141">
        <f t="shared" si="1864"/>
        <v>317171.40000000002</v>
      </c>
      <c r="BB1177" s="141"/>
      <c r="BC1177" s="142">
        <v>317171.40000000002</v>
      </c>
      <c r="BD1177" s="204">
        <v>317171.40000000002</v>
      </c>
      <c r="BE1177" s="141">
        <f t="shared" si="1865"/>
        <v>0</v>
      </c>
      <c r="BF1177" s="72">
        <v>31000000</v>
      </c>
      <c r="BG1177" s="56">
        <v>6.8930000000000005E-2</v>
      </c>
      <c r="BH1177" s="166">
        <f t="shared" si="1866"/>
        <v>2136830</v>
      </c>
      <c r="BI1177" s="56">
        <v>1102880</v>
      </c>
      <c r="BJ1177" s="164">
        <v>250905.2</v>
      </c>
      <c r="BK1177" s="320">
        <v>250905.2</v>
      </c>
      <c r="BL1177" s="166">
        <f t="shared" si="1867"/>
        <v>783044.8</v>
      </c>
      <c r="BM1177" s="72">
        <v>15000000</v>
      </c>
      <c r="BN1177" s="548">
        <v>6.7812999999999998E-2</v>
      </c>
      <c r="BO1177" s="166">
        <f t="shared" si="1868"/>
        <v>1017195</v>
      </c>
      <c r="BP1177" s="56"/>
      <c r="BQ1177" s="164">
        <v>2477847.62</v>
      </c>
      <c r="BR1177" s="147"/>
      <c r="BS1177" s="166">
        <f t="shared" si="1852"/>
        <v>-1460652.62</v>
      </c>
      <c r="BT1177" s="402">
        <v>15000000</v>
      </c>
      <c r="BU1177" s="548">
        <v>7.1545999999999998E-2</v>
      </c>
      <c r="BV1177" s="168">
        <f t="shared" si="1869"/>
        <v>1073190</v>
      </c>
      <c r="BW1177" s="6"/>
      <c r="BX1177" s="142"/>
      <c r="BY1177" s="147"/>
      <c r="BZ1177" s="166">
        <f t="shared" si="1870"/>
        <v>1073190</v>
      </c>
      <c r="CA1177" s="151">
        <v>15000000</v>
      </c>
      <c r="CB1177" s="801">
        <v>7.5840000000000005E-2</v>
      </c>
      <c r="CC1177" s="168">
        <f t="shared" si="1871"/>
        <v>1137600</v>
      </c>
      <c r="CD1177" s="166"/>
      <c r="CE1177" s="164"/>
      <c r="CF1177" s="165"/>
      <c r="CG1177" s="168">
        <f t="shared" si="1872"/>
        <v>1137600</v>
      </c>
      <c r="CH1177" s="587">
        <v>18500000</v>
      </c>
      <c r="CI1177" s="803">
        <v>5.8512000000000002E-2</v>
      </c>
      <c r="CJ1177" s="666">
        <f t="shared" si="1853"/>
        <v>1082472</v>
      </c>
      <c r="CK1177" s="168"/>
      <c r="CL1177" s="164"/>
      <c r="CM1177" s="167"/>
      <c r="CN1177" s="666">
        <f t="shared" si="1854"/>
        <v>1082472</v>
      </c>
      <c r="CO1177" s="219"/>
      <c r="CP1177" s="220">
        <f t="shared" si="1855"/>
        <v>2908160.94</v>
      </c>
      <c r="CQ1177" s="458"/>
      <c r="CR1177" s="56"/>
      <c r="CS1177" s="228"/>
    </row>
    <row r="1178" spans="1:97" s="3" customFormat="1" ht="15" customHeight="1">
      <c r="A1178" s="41" t="s">
        <v>2794</v>
      </c>
      <c r="B1178" s="771" t="s">
        <v>2795</v>
      </c>
      <c r="C1178" s="61" t="s">
        <v>2782</v>
      </c>
      <c r="D1178" s="388" t="s">
        <v>2760</v>
      </c>
      <c r="E1178" s="234">
        <v>777</v>
      </c>
      <c r="F1178" s="234"/>
      <c r="G1178" s="429"/>
      <c r="H1178" s="590">
        <v>900000005998</v>
      </c>
      <c r="I1178" s="776"/>
      <c r="J1178" s="774">
        <v>5.7276000000000001E-2</v>
      </c>
      <c r="K1178" s="72">
        <f t="shared" si="1856"/>
        <v>0</v>
      </c>
      <c r="L1178" s="6"/>
      <c r="M1178" s="73">
        <v>140950.39999999999</v>
      </c>
      <c r="N1178" s="147"/>
      <c r="O1178" s="168"/>
      <c r="P1178" s="255">
        <v>3200000</v>
      </c>
      <c r="Q1178" s="56">
        <v>5.7276000000000001E-2</v>
      </c>
      <c r="R1178" s="168">
        <f t="shared" si="1857"/>
        <v>183283.20000000001</v>
      </c>
      <c r="S1178" s="6"/>
      <c r="T1178" s="73">
        <v>183283.20000000001</v>
      </c>
      <c r="U1178" s="147"/>
      <c r="V1178" s="574">
        <f t="shared" si="1858"/>
        <v>0</v>
      </c>
      <c r="W1178" s="782">
        <v>3350000</v>
      </c>
      <c r="X1178" s="780">
        <v>6.3004000000000004E-2</v>
      </c>
      <c r="Y1178" s="310">
        <f t="shared" si="1859"/>
        <v>211063.40000000002</v>
      </c>
      <c r="Z1178" s="6"/>
      <c r="AA1178" s="73">
        <v>211063.4</v>
      </c>
      <c r="AB1178" s="147">
        <v>211063.4</v>
      </c>
      <c r="AC1178" s="787">
        <f t="shared" si="1860"/>
        <v>0</v>
      </c>
      <c r="AD1178" s="789">
        <v>10000000</v>
      </c>
      <c r="AE1178" s="101">
        <v>6.1428999999999997E-2</v>
      </c>
      <c r="AF1178" s="141">
        <f t="shared" si="1861"/>
        <v>614290</v>
      </c>
      <c r="AG1178" s="6"/>
      <c r="AH1178" s="122">
        <v>614290</v>
      </c>
      <c r="AI1178" s="147">
        <v>614290</v>
      </c>
      <c r="AJ1178" s="141">
        <f t="shared" si="1849"/>
        <v>0</v>
      </c>
      <c r="AK1178" s="789">
        <v>10000000</v>
      </c>
      <c r="AL1178" s="748">
        <v>7.3774000000000006E-2</v>
      </c>
      <c r="AM1178" s="141">
        <f t="shared" si="1862"/>
        <v>737740.00000000012</v>
      </c>
      <c r="AN1178" s="6"/>
      <c r="AO1178" s="142">
        <v>737740</v>
      </c>
      <c r="AP1178" s="147">
        <v>737740</v>
      </c>
      <c r="AQ1178" s="141">
        <f t="shared" si="1850"/>
        <v>0</v>
      </c>
      <c r="AR1178" s="789">
        <v>10000000</v>
      </c>
      <c r="AS1178" s="52">
        <v>8.0359E-2</v>
      </c>
      <c r="AT1178" s="72">
        <f t="shared" si="1863"/>
        <v>803590</v>
      </c>
      <c r="AU1178" s="791"/>
      <c r="AV1178" s="142"/>
      <c r="AW1178" s="143"/>
      <c r="AX1178" s="141">
        <f t="shared" si="1851"/>
        <v>803590</v>
      </c>
      <c r="AY1178" s="794">
        <v>10000000</v>
      </c>
      <c r="AZ1178" s="52">
        <v>8.7135000000000004E-2</v>
      </c>
      <c r="BA1178" s="141">
        <f t="shared" si="1864"/>
        <v>871350</v>
      </c>
      <c r="BB1178" s="141"/>
      <c r="BC1178" s="142"/>
      <c r="BD1178" s="204"/>
      <c r="BE1178" s="141">
        <f t="shared" si="1865"/>
        <v>871350</v>
      </c>
      <c r="BF1178" s="72">
        <v>18000000</v>
      </c>
      <c r="BG1178" s="56">
        <v>6.8930000000000005E-2</v>
      </c>
      <c r="BH1178" s="166">
        <f t="shared" si="1866"/>
        <v>1240740</v>
      </c>
      <c r="BI1178" s="6">
        <v>129588.4</v>
      </c>
      <c r="BJ1178" s="164">
        <v>0</v>
      </c>
      <c r="BK1178" s="320"/>
      <c r="BL1178" s="166">
        <f t="shared" si="1867"/>
        <v>1111151.6000000001</v>
      </c>
      <c r="BM1178" s="481">
        <v>16120000</v>
      </c>
      <c r="BN1178" s="52">
        <v>2.9062999999999999E-2</v>
      </c>
      <c r="BO1178" s="166">
        <f t="shared" si="1868"/>
        <v>468495.56</v>
      </c>
      <c r="BP1178" s="6">
        <v>119551.46</v>
      </c>
      <c r="BQ1178" s="164">
        <v>0</v>
      </c>
      <c r="BR1178" s="147"/>
      <c r="BS1178" s="166">
        <f t="shared" si="1852"/>
        <v>348944.1</v>
      </c>
      <c r="BT1178" s="799">
        <v>14900000</v>
      </c>
      <c r="BU1178" s="776">
        <v>5.1103999999999997E-2</v>
      </c>
      <c r="BV1178" s="168">
        <f t="shared" si="1869"/>
        <v>761449.6</v>
      </c>
      <c r="BW1178" s="6"/>
      <c r="BX1178" s="142"/>
      <c r="BY1178" s="147"/>
      <c r="BZ1178" s="166">
        <f t="shared" si="1870"/>
        <v>761449.6</v>
      </c>
      <c r="CA1178" s="151">
        <v>14900000</v>
      </c>
      <c r="CB1178" s="234">
        <v>5.4170999999999997E-2</v>
      </c>
      <c r="CC1178" s="168">
        <f t="shared" si="1871"/>
        <v>807147.89999999991</v>
      </c>
      <c r="CD1178" s="166"/>
      <c r="CE1178" s="164"/>
      <c r="CF1178" s="165"/>
      <c r="CG1178" s="168">
        <f t="shared" si="1872"/>
        <v>807147.89999999991</v>
      </c>
      <c r="CH1178" s="587">
        <v>14900000</v>
      </c>
      <c r="CI1178" s="802">
        <v>4.3883999999999999E-2</v>
      </c>
      <c r="CJ1178" s="666">
        <f t="shared" si="1853"/>
        <v>653871.6</v>
      </c>
      <c r="CK1178" s="168"/>
      <c r="CL1178" s="164"/>
      <c r="CM1178" s="167"/>
      <c r="CN1178" s="666">
        <f t="shared" si="1854"/>
        <v>653871.6</v>
      </c>
      <c r="CO1178" s="219"/>
      <c r="CP1178" s="220">
        <f t="shared" si="1855"/>
        <v>5357504.8</v>
      </c>
      <c r="CQ1178" s="357"/>
      <c r="CR1178" s="6"/>
      <c r="CS1178" s="228"/>
    </row>
    <row r="1179" spans="1:97" s="3" customFormat="1" ht="15" customHeight="1">
      <c r="A1179" s="59" t="s">
        <v>2796</v>
      </c>
      <c r="B1179" s="61" t="s">
        <v>2758</v>
      </c>
      <c r="C1179" s="6" t="s">
        <v>2759</v>
      </c>
      <c r="D1179" s="59" t="s">
        <v>2760</v>
      </c>
      <c r="E1179" s="43">
        <v>807</v>
      </c>
      <c r="F1179" s="43"/>
      <c r="G1179" s="429"/>
      <c r="H1179" s="45">
        <v>900000006000</v>
      </c>
      <c r="I1179" s="234"/>
      <c r="J1179" s="774">
        <v>5.7276000000000001E-2</v>
      </c>
      <c r="K1179" s="72">
        <f t="shared" si="1856"/>
        <v>0</v>
      </c>
      <c r="L1179" s="56"/>
      <c r="M1179" s="73">
        <v>4404.7</v>
      </c>
      <c r="N1179" s="147"/>
      <c r="O1179" s="168"/>
      <c r="P1179" s="56"/>
      <c r="Q1179" s="56">
        <v>5.7276000000000001E-2</v>
      </c>
      <c r="R1179" s="168">
        <f t="shared" si="1857"/>
        <v>0</v>
      </c>
      <c r="S1179" s="56"/>
      <c r="T1179" s="73">
        <v>5727.6</v>
      </c>
      <c r="U1179" s="147"/>
      <c r="V1179" s="574">
        <f t="shared" si="1858"/>
        <v>-5727.6</v>
      </c>
      <c r="W1179" s="779"/>
      <c r="X1179" s="780">
        <v>6.3004000000000004E-2</v>
      </c>
      <c r="Y1179" s="310">
        <f t="shared" si="1859"/>
        <v>0</v>
      </c>
      <c r="Z1179" s="102"/>
      <c r="AA1179" s="73">
        <v>6300.4</v>
      </c>
      <c r="AB1179" s="147"/>
      <c r="AC1179" s="787">
        <f t="shared" si="1860"/>
        <v>-6300.4</v>
      </c>
      <c r="AD1179" s="255">
        <v>190000</v>
      </c>
      <c r="AE1179" s="101">
        <v>6.1428999999999997E-2</v>
      </c>
      <c r="AF1179" s="141">
        <f t="shared" si="1861"/>
        <v>11671.51</v>
      </c>
      <c r="AG1179" s="6"/>
      <c r="AH1179" s="122">
        <v>11671.51</v>
      </c>
      <c r="AI1179" s="149"/>
      <c r="AJ1179" s="141">
        <f t="shared" si="1849"/>
        <v>0</v>
      </c>
      <c r="AK1179" s="255">
        <v>190000</v>
      </c>
      <c r="AL1179" s="748">
        <v>7.3774000000000006E-2</v>
      </c>
      <c r="AM1179" s="141">
        <f t="shared" si="1862"/>
        <v>14017.060000000001</v>
      </c>
      <c r="AN1179" s="102"/>
      <c r="AO1179" s="142">
        <v>14017.06</v>
      </c>
      <c r="AP1179" s="143"/>
      <c r="AQ1179" s="141">
        <f t="shared" si="1850"/>
        <v>0</v>
      </c>
      <c r="AR1179" s="255">
        <v>190000</v>
      </c>
      <c r="AS1179" s="52">
        <v>8.0359E-2</v>
      </c>
      <c r="AT1179" s="72">
        <f t="shared" si="1863"/>
        <v>15268.21</v>
      </c>
      <c r="AU1179" s="52"/>
      <c r="AV1179" s="142">
        <v>15268.21</v>
      </c>
      <c r="AW1179" s="147"/>
      <c r="AX1179" s="141">
        <f t="shared" si="1851"/>
        <v>0</v>
      </c>
      <c r="AY1179" s="72">
        <v>190000</v>
      </c>
      <c r="AZ1179" s="52">
        <v>8.7135000000000004E-2</v>
      </c>
      <c r="BA1179" s="141">
        <f t="shared" si="1864"/>
        <v>16555.650000000001</v>
      </c>
      <c r="BB1179" s="141"/>
      <c r="BC1179" s="142">
        <v>16555.650000000001</v>
      </c>
      <c r="BD1179" s="204"/>
      <c r="BE1179" s="141">
        <f t="shared" si="1865"/>
        <v>0</v>
      </c>
      <c r="BF1179" s="168">
        <v>250000</v>
      </c>
      <c r="BG1179" s="56">
        <v>6.8930000000000005E-2</v>
      </c>
      <c r="BH1179" s="166">
        <f t="shared" si="1866"/>
        <v>17232.5</v>
      </c>
      <c r="BI1179" s="56"/>
      <c r="BJ1179" s="164">
        <v>29054.21</v>
      </c>
      <c r="BK1179" s="320"/>
      <c r="BL1179" s="166">
        <f t="shared" si="1867"/>
        <v>-11821.71</v>
      </c>
      <c r="BM1179" s="72">
        <v>250000</v>
      </c>
      <c r="BN1179" s="52">
        <v>2.9062999999999999E-2</v>
      </c>
      <c r="BO1179" s="166">
        <f t="shared" si="1868"/>
        <v>7265.75</v>
      </c>
      <c r="BP1179" s="56"/>
      <c r="BQ1179" s="164">
        <v>7265.75</v>
      </c>
      <c r="BR1179" s="147"/>
      <c r="BS1179" s="166">
        <f t="shared" si="1852"/>
        <v>0</v>
      </c>
      <c r="BT1179" s="402">
        <v>250000</v>
      </c>
      <c r="BU1179" s="234">
        <v>5.1103999999999997E-2</v>
      </c>
      <c r="BV1179" s="168">
        <f t="shared" si="1869"/>
        <v>12776</v>
      </c>
      <c r="BW1179" s="6"/>
      <c r="BX1179" s="142">
        <v>12776</v>
      </c>
      <c r="BY1179" s="147"/>
      <c r="BZ1179" s="166">
        <f t="shared" si="1870"/>
        <v>0</v>
      </c>
      <c r="CA1179" s="151">
        <v>250000</v>
      </c>
      <c r="CB1179" s="234">
        <v>5.4170999999999997E-2</v>
      </c>
      <c r="CC1179" s="168">
        <f t="shared" si="1871"/>
        <v>13542.75</v>
      </c>
      <c r="CD1179" s="166"/>
      <c r="CE1179" s="164">
        <v>13542.75</v>
      </c>
      <c r="CF1179" s="165"/>
      <c r="CG1179" s="72">
        <f t="shared" si="1872"/>
        <v>0</v>
      </c>
      <c r="CH1179" s="351">
        <v>570000</v>
      </c>
      <c r="CI1179" s="802">
        <v>4.3883999999999999E-2</v>
      </c>
      <c r="CJ1179" s="666">
        <f t="shared" si="1853"/>
        <v>25013.88</v>
      </c>
      <c r="CK1179" s="72"/>
      <c r="CL1179" s="164"/>
      <c r="CM1179" s="167"/>
      <c r="CN1179" s="666">
        <f t="shared" si="1854"/>
        <v>25013.88</v>
      </c>
      <c r="CO1179" s="219"/>
      <c r="CP1179" s="220">
        <f t="shared" si="1855"/>
        <v>1164.1700000000019</v>
      </c>
      <c r="CQ1179" s="458"/>
      <c r="CR1179" s="56"/>
      <c r="CS1179" s="228"/>
    </row>
    <row r="1180" spans="1:97" s="3" customFormat="1" ht="15" customHeight="1">
      <c r="A1180" s="59" t="s">
        <v>2797</v>
      </c>
      <c r="B1180" s="501" t="s">
        <v>2758</v>
      </c>
      <c r="C1180" s="6" t="s">
        <v>2759</v>
      </c>
      <c r="D1180" s="59" t="s">
        <v>2760</v>
      </c>
      <c r="E1180" s="43">
        <v>808</v>
      </c>
      <c r="F1180" s="43"/>
      <c r="G1180" s="429"/>
      <c r="H1180" s="45">
        <v>900000005999</v>
      </c>
      <c r="I1180" s="234"/>
      <c r="J1180" s="774">
        <v>5.7276000000000001E-2</v>
      </c>
      <c r="K1180" s="72">
        <f t="shared" si="1856"/>
        <v>0</v>
      </c>
      <c r="L1180" s="56"/>
      <c r="M1180" s="73">
        <v>5505.88</v>
      </c>
      <c r="N1180" s="147"/>
      <c r="O1180" s="168"/>
      <c r="P1180" s="56"/>
      <c r="Q1180" s="56">
        <v>5.7276000000000001E-2</v>
      </c>
      <c r="R1180" s="168">
        <f t="shared" si="1857"/>
        <v>0</v>
      </c>
      <c r="S1180" s="56"/>
      <c r="T1180" s="73">
        <v>7159.5</v>
      </c>
      <c r="U1180" s="147"/>
      <c r="V1180" s="574">
        <f t="shared" si="1858"/>
        <v>-7159.5</v>
      </c>
      <c r="W1180" s="779"/>
      <c r="X1180" s="780">
        <v>6.3004000000000004E-2</v>
      </c>
      <c r="Y1180" s="310">
        <f t="shared" si="1859"/>
        <v>0</v>
      </c>
      <c r="Z1180" s="102"/>
      <c r="AA1180" s="73">
        <v>7875.5</v>
      </c>
      <c r="AB1180" s="147"/>
      <c r="AC1180" s="787">
        <f t="shared" si="1860"/>
        <v>-7875.5</v>
      </c>
      <c r="AD1180" s="255">
        <v>240000</v>
      </c>
      <c r="AE1180" s="101">
        <v>6.1428999999999997E-2</v>
      </c>
      <c r="AF1180" s="141">
        <f t="shared" si="1861"/>
        <v>14742.96</v>
      </c>
      <c r="AG1180" s="6"/>
      <c r="AH1180" s="122">
        <v>14742.96</v>
      </c>
      <c r="AI1180" s="149"/>
      <c r="AJ1180" s="141">
        <f t="shared" si="1849"/>
        <v>0</v>
      </c>
      <c r="AK1180" s="255">
        <v>240000</v>
      </c>
      <c r="AL1180" s="748">
        <v>7.3774000000000006E-2</v>
      </c>
      <c r="AM1180" s="141">
        <f t="shared" si="1862"/>
        <v>17705.760000000002</v>
      </c>
      <c r="AN1180" s="102"/>
      <c r="AO1180" s="142">
        <v>17705.759999999998</v>
      </c>
      <c r="AP1180" s="143"/>
      <c r="AQ1180" s="141">
        <f t="shared" si="1850"/>
        <v>0</v>
      </c>
      <c r="AR1180" s="255">
        <v>240000</v>
      </c>
      <c r="AS1180" s="52">
        <v>8.0359E-2</v>
      </c>
      <c r="AT1180" s="72">
        <f t="shared" si="1863"/>
        <v>19286.16</v>
      </c>
      <c r="AU1180" s="52"/>
      <c r="AV1180" s="142">
        <v>19286.16</v>
      </c>
      <c r="AW1180" s="147"/>
      <c r="AX1180" s="141">
        <f t="shared" si="1851"/>
        <v>0</v>
      </c>
      <c r="AY1180" s="72">
        <v>240000</v>
      </c>
      <c r="AZ1180" s="52">
        <v>8.7135000000000004E-2</v>
      </c>
      <c r="BA1180" s="141">
        <f t="shared" si="1864"/>
        <v>20912.400000000001</v>
      </c>
      <c r="BB1180" s="141"/>
      <c r="BC1180" s="142">
        <v>20912.400000000001</v>
      </c>
      <c r="BD1180" s="204"/>
      <c r="BE1180" s="141">
        <f t="shared" si="1865"/>
        <v>0</v>
      </c>
      <c r="BF1180" s="72">
        <v>300000</v>
      </c>
      <c r="BG1180" s="56">
        <v>6.8930000000000005E-2</v>
      </c>
      <c r="BH1180" s="166">
        <f t="shared" si="1866"/>
        <v>20679</v>
      </c>
      <c r="BI1180" s="56"/>
      <c r="BJ1180" s="164">
        <v>16543.2</v>
      </c>
      <c r="BK1180" s="320"/>
      <c r="BL1180" s="166">
        <f t="shared" si="1867"/>
        <v>4135.7999999999993</v>
      </c>
      <c r="BM1180" s="72">
        <v>300000</v>
      </c>
      <c r="BN1180" s="52">
        <v>2.9062999999999999E-2</v>
      </c>
      <c r="BO1180" s="166">
        <f t="shared" si="1868"/>
        <v>8718.9</v>
      </c>
      <c r="BP1180" s="56"/>
      <c r="BQ1180" s="164">
        <v>28005.06</v>
      </c>
      <c r="BR1180" s="147"/>
      <c r="BS1180" s="166">
        <f t="shared" si="1852"/>
        <v>-19286.160000000003</v>
      </c>
      <c r="BT1180" s="402">
        <v>300000</v>
      </c>
      <c r="BU1180" s="234">
        <v>5.1103999999999997E-2</v>
      </c>
      <c r="BV1180" s="168">
        <f t="shared" si="1869"/>
        <v>15331.199999999999</v>
      </c>
      <c r="BW1180" s="6"/>
      <c r="BX1180" s="142">
        <v>15331.2</v>
      </c>
      <c r="BY1180" s="147"/>
      <c r="BZ1180" s="166">
        <f t="shared" si="1870"/>
        <v>0</v>
      </c>
      <c r="CA1180" s="151">
        <v>300000</v>
      </c>
      <c r="CB1180" s="234">
        <v>5.4170999999999997E-2</v>
      </c>
      <c r="CC1180" s="168">
        <f t="shared" si="1871"/>
        <v>16251.3</v>
      </c>
      <c r="CD1180" s="166"/>
      <c r="CE1180" s="164">
        <v>16251.3</v>
      </c>
      <c r="CF1180" s="165"/>
      <c r="CG1180" s="72">
        <f t="shared" si="1872"/>
        <v>0</v>
      </c>
      <c r="CH1180" s="351">
        <v>640000</v>
      </c>
      <c r="CI1180" s="802">
        <v>4.3883999999999999E-2</v>
      </c>
      <c r="CJ1180" s="666">
        <f t="shared" si="1853"/>
        <v>28085.759999999998</v>
      </c>
      <c r="CK1180" s="72"/>
      <c r="CL1180" s="164"/>
      <c r="CM1180" s="167"/>
      <c r="CN1180" s="666">
        <f t="shared" si="1854"/>
        <v>28085.759999999998</v>
      </c>
      <c r="CO1180" s="219"/>
      <c r="CP1180" s="220">
        <f t="shared" si="1855"/>
        <v>-2099.6000000000058</v>
      </c>
      <c r="CQ1180" s="458"/>
      <c r="CR1180" s="56"/>
      <c r="CS1180" s="228"/>
    </row>
    <row r="1181" spans="1:97" s="3" customFormat="1" ht="15" customHeight="1">
      <c r="A1181" s="59" t="s">
        <v>2798</v>
      </c>
      <c r="B1181" s="501" t="s">
        <v>2758</v>
      </c>
      <c r="C1181" s="6" t="s">
        <v>2759</v>
      </c>
      <c r="D1181" s="59" t="s">
        <v>2760</v>
      </c>
      <c r="E1181" s="43">
        <v>809</v>
      </c>
      <c r="F1181" s="43"/>
      <c r="G1181" s="429"/>
      <c r="H1181" s="45">
        <v>900000006001</v>
      </c>
      <c r="I1181" s="234"/>
      <c r="J1181" s="774">
        <v>5.7276000000000001E-2</v>
      </c>
      <c r="K1181" s="72">
        <f t="shared" si="1856"/>
        <v>0</v>
      </c>
      <c r="L1181" s="56"/>
      <c r="M1181" s="73">
        <v>7487.99</v>
      </c>
      <c r="N1181" s="147"/>
      <c r="O1181" s="168"/>
      <c r="P1181" s="56"/>
      <c r="Q1181" s="56">
        <v>5.7276000000000001E-2</v>
      </c>
      <c r="R1181" s="168">
        <f t="shared" si="1857"/>
        <v>0</v>
      </c>
      <c r="S1181" s="56"/>
      <c r="T1181" s="73">
        <v>9736.92</v>
      </c>
      <c r="U1181" s="147"/>
      <c r="V1181" s="574">
        <f t="shared" si="1858"/>
        <v>-9736.92</v>
      </c>
      <c r="W1181" s="779"/>
      <c r="X1181" s="780">
        <v>6.3004000000000004E-2</v>
      </c>
      <c r="Y1181" s="310">
        <f t="shared" si="1859"/>
        <v>0</v>
      </c>
      <c r="Z1181" s="102"/>
      <c r="AA1181" s="73">
        <v>10710.68</v>
      </c>
      <c r="AB1181" s="147"/>
      <c r="AC1181" s="787">
        <f t="shared" si="1860"/>
        <v>-10710.68</v>
      </c>
      <c r="AD1181" s="255">
        <v>364000</v>
      </c>
      <c r="AE1181" s="101">
        <v>6.1428999999999997E-2</v>
      </c>
      <c r="AF1181" s="141">
        <f t="shared" si="1861"/>
        <v>22360.155999999999</v>
      </c>
      <c r="AG1181" s="6"/>
      <c r="AH1181" s="122">
        <v>22360.16</v>
      </c>
      <c r="AI1181" s="149"/>
      <c r="AJ1181" s="141">
        <f t="shared" si="1849"/>
        <v>-4.0000000008149073E-3</v>
      </c>
      <c r="AK1181" s="255">
        <v>364000</v>
      </c>
      <c r="AL1181" s="748">
        <v>7.3774000000000006E-2</v>
      </c>
      <c r="AM1181" s="141">
        <f t="shared" si="1862"/>
        <v>26853.736000000001</v>
      </c>
      <c r="AN1181" s="102"/>
      <c r="AO1181" s="142">
        <v>26853.74</v>
      </c>
      <c r="AP1181" s="143"/>
      <c r="AQ1181" s="141">
        <f t="shared" si="1850"/>
        <v>-4.0000000008149073E-3</v>
      </c>
      <c r="AR1181" s="255">
        <v>364000</v>
      </c>
      <c r="AS1181" s="52">
        <v>8.0359E-2</v>
      </c>
      <c r="AT1181" s="72">
        <f t="shared" si="1863"/>
        <v>29250.675999999999</v>
      </c>
      <c r="AU1181" s="52"/>
      <c r="AV1181" s="142">
        <v>29250.675999999999</v>
      </c>
      <c r="AW1181" s="147"/>
      <c r="AX1181" s="141">
        <f t="shared" si="1851"/>
        <v>0</v>
      </c>
      <c r="AY1181" s="72">
        <v>364000</v>
      </c>
      <c r="AZ1181" s="52">
        <v>8.7135000000000004E-2</v>
      </c>
      <c r="BA1181" s="141">
        <f t="shared" si="1864"/>
        <v>31717.140000000003</v>
      </c>
      <c r="BB1181" s="141"/>
      <c r="BC1181" s="142">
        <v>31717.14</v>
      </c>
      <c r="BD1181" s="204"/>
      <c r="BE1181" s="141">
        <f t="shared" si="1865"/>
        <v>0</v>
      </c>
      <c r="BF1181" s="72">
        <v>450000</v>
      </c>
      <c r="BG1181" s="56">
        <v>6.8930000000000005E-2</v>
      </c>
      <c r="BH1181" s="166">
        <f t="shared" si="1866"/>
        <v>31018.500000000004</v>
      </c>
      <c r="BI1181" s="56"/>
      <c r="BJ1181" s="164">
        <v>54341.2</v>
      </c>
      <c r="BK1181" s="320"/>
      <c r="BL1181" s="166">
        <f t="shared" si="1867"/>
        <v>-23322.699999999993</v>
      </c>
      <c r="BM1181" s="72">
        <v>450000</v>
      </c>
      <c r="BN1181" s="52">
        <v>2.9062999999999999E-2</v>
      </c>
      <c r="BO1181" s="166">
        <f t="shared" si="1868"/>
        <v>13078.349999999999</v>
      </c>
      <c r="BP1181" s="56"/>
      <c r="BQ1181" s="164">
        <v>13078.35</v>
      </c>
      <c r="BR1181" s="147"/>
      <c r="BS1181" s="166">
        <f t="shared" si="1852"/>
        <v>0</v>
      </c>
      <c r="BT1181" s="402">
        <v>450000</v>
      </c>
      <c r="BU1181" s="234">
        <v>5.1103999999999997E-2</v>
      </c>
      <c r="BV1181" s="168">
        <f t="shared" si="1869"/>
        <v>22996.799999999999</v>
      </c>
      <c r="BW1181" s="6"/>
      <c r="BX1181" s="142">
        <v>22996.799999999999</v>
      </c>
      <c r="BY1181" s="147"/>
      <c r="BZ1181" s="166">
        <f t="shared" si="1870"/>
        <v>0</v>
      </c>
      <c r="CA1181" s="151">
        <v>450000</v>
      </c>
      <c r="CB1181" s="234">
        <v>5.4170999999999997E-2</v>
      </c>
      <c r="CC1181" s="168">
        <f t="shared" si="1871"/>
        <v>24376.949999999997</v>
      </c>
      <c r="CD1181" s="166"/>
      <c r="CE1181" s="164">
        <v>24376.95</v>
      </c>
      <c r="CF1181" s="165"/>
      <c r="CG1181" s="72">
        <f t="shared" si="1872"/>
        <v>0</v>
      </c>
      <c r="CH1181" s="351">
        <v>750000</v>
      </c>
      <c r="CI1181" s="802">
        <v>4.3883999999999999E-2</v>
      </c>
      <c r="CJ1181" s="666">
        <f t="shared" si="1853"/>
        <v>32913</v>
      </c>
      <c r="CK1181" s="72"/>
      <c r="CL1181" s="164"/>
      <c r="CM1181" s="167"/>
      <c r="CN1181" s="666">
        <f t="shared" si="1854"/>
        <v>32913</v>
      </c>
      <c r="CO1181" s="219"/>
      <c r="CP1181" s="220">
        <f t="shared" si="1855"/>
        <v>-10857.30799999999</v>
      </c>
      <c r="CQ1181" s="458"/>
      <c r="CR1181" s="56"/>
      <c r="CS1181" s="228"/>
    </row>
    <row r="1182" spans="1:97" s="2" customFormat="1" ht="15" customHeight="1">
      <c r="A1182" s="264" t="s">
        <v>2799</v>
      </c>
      <c r="B1182" s="771" t="s">
        <v>2800</v>
      </c>
      <c r="C1182" s="61" t="s">
        <v>2759</v>
      </c>
      <c r="D1182" s="388" t="s">
        <v>2760</v>
      </c>
      <c r="E1182" s="234">
        <v>879</v>
      </c>
      <c r="F1182" s="234"/>
      <c r="G1182" s="429"/>
      <c r="H1182" s="590">
        <v>1436071895</v>
      </c>
      <c r="I1182" s="776"/>
      <c r="J1182" s="774">
        <v>5.7276000000000001E-2</v>
      </c>
      <c r="K1182" s="72">
        <f t="shared" si="1856"/>
        <v>0</v>
      </c>
      <c r="L1182" s="56"/>
      <c r="M1182" s="80">
        <v>101308.1</v>
      </c>
      <c r="N1182" s="147">
        <v>101308.1</v>
      </c>
      <c r="O1182" s="168"/>
      <c r="P1182" s="168">
        <v>2300000</v>
      </c>
      <c r="Q1182" s="56">
        <v>5.7276000000000001E-2</v>
      </c>
      <c r="R1182" s="168">
        <f t="shared" si="1857"/>
        <v>131734.79999999999</v>
      </c>
      <c r="S1182" s="56"/>
      <c r="T1182" s="80">
        <v>131734.79999999999</v>
      </c>
      <c r="U1182" s="147">
        <v>131734.79999999999</v>
      </c>
      <c r="V1182" s="574">
        <f t="shared" si="1858"/>
        <v>0</v>
      </c>
      <c r="W1182" s="782">
        <v>2300000</v>
      </c>
      <c r="X1182" s="780">
        <v>6.3004000000000004E-2</v>
      </c>
      <c r="Y1182" s="310">
        <f t="shared" si="1859"/>
        <v>144909.20000000001</v>
      </c>
      <c r="Z1182" s="102"/>
      <c r="AA1182" s="80">
        <v>144909.20000000001</v>
      </c>
      <c r="AB1182" s="147">
        <v>144909.20000000001</v>
      </c>
      <c r="AC1182" s="787">
        <f t="shared" si="1860"/>
        <v>0</v>
      </c>
      <c r="AD1182" s="789">
        <v>2576000</v>
      </c>
      <c r="AE1182" s="101">
        <v>6.1428999999999997E-2</v>
      </c>
      <c r="AF1182" s="141">
        <f t="shared" si="1861"/>
        <v>158241.10399999999</v>
      </c>
      <c r="AG1182" s="102"/>
      <c r="AH1182" s="122">
        <v>158241.1</v>
      </c>
      <c r="AI1182" s="147">
        <v>158241.1</v>
      </c>
      <c r="AJ1182" s="141">
        <f t="shared" si="1849"/>
        <v>3.999999986262992E-3</v>
      </c>
      <c r="AK1182" s="789">
        <v>2576000</v>
      </c>
      <c r="AL1182" s="748">
        <v>7.3774000000000006E-2</v>
      </c>
      <c r="AM1182" s="141">
        <f t="shared" si="1862"/>
        <v>190041.82400000002</v>
      </c>
      <c r="AN1182" s="102"/>
      <c r="AO1182" s="142">
        <v>190041.82</v>
      </c>
      <c r="AP1182" s="143">
        <v>190041.82</v>
      </c>
      <c r="AQ1182" s="141">
        <f t="shared" si="1850"/>
        <v>4.0000000153668225E-3</v>
      </c>
      <c r="AR1182" s="789">
        <v>2576000</v>
      </c>
      <c r="AS1182" s="52">
        <v>8.0359E-2</v>
      </c>
      <c r="AT1182" s="72">
        <f t="shared" si="1863"/>
        <v>207004.78400000001</v>
      </c>
      <c r="AU1182" s="792"/>
      <c r="AV1182" s="142"/>
      <c r="AW1182" s="147"/>
      <c r="AX1182" s="141">
        <f t="shared" si="1851"/>
        <v>207004.78400000001</v>
      </c>
      <c r="AY1182" s="794">
        <v>2576000</v>
      </c>
      <c r="AZ1182" s="52">
        <v>8.7135000000000004E-2</v>
      </c>
      <c r="BA1182" s="141">
        <f t="shared" si="1864"/>
        <v>224459.76</v>
      </c>
      <c r="BB1182" s="141"/>
      <c r="BC1182" s="142"/>
      <c r="BD1182" s="204"/>
      <c r="BE1182" s="141">
        <f t="shared" si="1865"/>
        <v>224459.76</v>
      </c>
      <c r="BF1182" s="72">
        <v>5150000</v>
      </c>
      <c r="BG1182" s="56">
        <v>6.8930000000000005E-2</v>
      </c>
      <c r="BH1182" s="166">
        <f t="shared" si="1866"/>
        <v>354989.5</v>
      </c>
      <c r="BI1182" s="56"/>
      <c r="BJ1182" s="164">
        <v>0</v>
      </c>
      <c r="BK1182" s="320"/>
      <c r="BL1182" s="166">
        <f t="shared" si="1867"/>
        <v>354989.5</v>
      </c>
      <c r="BM1182" s="481">
        <v>8338600</v>
      </c>
      <c r="BN1182" s="548">
        <v>6.7812999999999998E-2</v>
      </c>
      <c r="BO1182" s="166">
        <f t="shared" si="1868"/>
        <v>565465.48179999995</v>
      </c>
      <c r="BP1182" s="56"/>
      <c r="BQ1182" s="164">
        <v>0</v>
      </c>
      <c r="BR1182" s="147"/>
      <c r="BS1182" s="166">
        <f t="shared" si="1852"/>
        <v>565465.48179999995</v>
      </c>
      <c r="BT1182" s="799">
        <v>6000000</v>
      </c>
      <c r="BU1182" s="776">
        <v>7.1545999999999998E-2</v>
      </c>
      <c r="BV1182" s="168">
        <f t="shared" si="1869"/>
        <v>429276</v>
      </c>
      <c r="BW1182" s="6">
        <v>-610692.78</v>
      </c>
      <c r="BX1182" s="142"/>
      <c r="BY1182" s="147"/>
      <c r="BZ1182" s="166">
        <f t="shared" si="1870"/>
        <v>1039968.78</v>
      </c>
      <c r="CA1182" s="151">
        <v>23900000</v>
      </c>
      <c r="CB1182" s="234">
        <v>2.1669000000000001E-2</v>
      </c>
      <c r="CC1182" s="168">
        <f t="shared" si="1871"/>
        <v>517889.10000000003</v>
      </c>
      <c r="CD1182" s="166"/>
      <c r="CE1182" s="164"/>
      <c r="CF1182" s="165"/>
      <c r="CG1182" s="168">
        <f t="shared" si="1872"/>
        <v>517889.10000000003</v>
      </c>
      <c r="CH1182" s="587">
        <v>62000000</v>
      </c>
      <c r="CI1182" s="805">
        <v>2.9256000000000001E-2</v>
      </c>
      <c r="CJ1182" s="666">
        <f t="shared" si="1853"/>
        <v>1813872</v>
      </c>
      <c r="CK1182" s="168"/>
      <c r="CL1182" s="164"/>
      <c r="CM1182" s="167"/>
      <c r="CN1182" s="666">
        <f t="shared" si="1854"/>
        <v>1813872</v>
      </c>
      <c r="CO1182" s="219"/>
      <c r="CP1182" s="220">
        <f t="shared" si="1855"/>
        <v>4723649.4137999993</v>
      </c>
      <c r="CQ1182" s="458"/>
      <c r="CR1182" s="56"/>
      <c r="CS1182" s="226"/>
    </row>
    <row r="1183" spans="1:97" s="2" customFormat="1" ht="15" customHeight="1">
      <c r="A1183" s="59" t="s">
        <v>2801</v>
      </c>
      <c r="B1183" s="501" t="s">
        <v>2802</v>
      </c>
      <c r="C1183" s="6" t="s">
        <v>2785</v>
      </c>
      <c r="D1183" s="274" t="s">
        <v>2760</v>
      </c>
      <c r="E1183" s="43">
        <v>882</v>
      </c>
      <c r="F1183" s="43"/>
      <c r="G1183" s="429"/>
      <c r="H1183" s="45">
        <v>24073968</v>
      </c>
      <c r="I1183" s="402"/>
      <c r="J1183" s="774">
        <v>5.7276000000000001E-2</v>
      </c>
      <c r="K1183" s="72">
        <f t="shared" si="1856"/>
        <v>0</v>
      </c>
      <c r="L1183" s="56"/>
      <c r="M1183" s="73">
        <v>374399.5</v>
      </c>
      <c r="N1183" s="147">
        <v>374399.5</v>
      </c>
      <c r="O1183" s="168"/>
      <c r="P1183" s="151">
        <v>8500000</v>
      </c>
      <c r="Q1183" s="56">
        <v>5.7276000000000001E-2</v>
      </c>
      <c r="R1183" s="168">
        <f t="shared" si="1857"/>
        <v>486846</v>
      </c>
      <c r="S1183" s="56"/>
      <c r="T1183" s="73">
        <v>486846</v>
      </c>
      <c r="U1183" s="147">
        <v>486846</v>
      </c>
      <c r="V1183" s="574">
        <f t="shared" si="1858"/>
        <v>0</v>
      </c>
      <c r="W1183" s="782">
        <v>8500000</v>
      </c>
      <c r="X1183" s="780">
        <v>6.3004000000000004E-2</v>
      </c>
      <c r="Y1183" s="310">
        <f t="shared" si="1859"/>
        <v>535534</v>
      </c>
      <c r="Z1183" s="102"/>
      <c r="AA1183" s="73">
        <v>535534</v>
      </c>
      <c r="AB1183" s="147">
        <v>535534</v>
      </c>
      <c r="AC1183" s="787">
        <f t="shared" si="1860"/>
        <v>0</v>
      </c>
      <c r="AD1183" s="255">
        <v>12500000</v>
      </c>
      <c r="AE1183" s="101">
        <v>6.1428999999999997E-2</v>
      </c>
      <c r="AF1183" s="141">
        <f t="shared" si="1861"/>
        <v>767862.5</v>
      </c>
      <c r="AG1183" s="102"/>
      <c r="AH1183" s="122">
        <v>767862.5</v>
      </c>
      <c r="AI1183" s="149">
        <v>767862.5</v>
      </c>
      <c r="AJ1183" s="141">
        <f t="shared" si="1849"/>
        <v>0</v>
      </c>
      <c r="AK1183" s="255">
        <v>12500000</v>
      </c>
      <c r="AL1183" s="748">
        <v>7.3774000000000006E-2</v>
      </c>
      <c r="AM1183" s="141">
        <f t="shared" si="1862"/>
        <v>922175.00000000012</v>
      </c>
      <c r="AN1183" s="102"/>
      <c r="AO1183" s="142">
        <v>922175</v>
      </c>
      <c r="AP1183" s="143">
        <v>922175</v>
      </c>
      <c r="AQ1183" s="141">
        <f t="shared" si="1850"/>
        <v>0</v>
      </c>
      <c r="AR1183" s="255">
        <v>12500000</v>
      </c>
      <c r="AS1183" s="52">
        <v>8.0359E-2</v>
      </c>
      <c r="AT1183" s="72">
        <f t="shared" si="1863"/>
        <v>1004487.5</v>
      </c>
      <c r="AU1183" s="52"/>
      <c r="AV1183" s="142"/>
      <c r="AW1183" s="147"/>
      <c r="AX1183" s="141">
        <f t="shared" si="1851"/>
        <v>1004487.5</v>
      </c>
      <c r="AY1183" s="72">
        <v>12500000</v>
      </c>
      <c r="AZ1183" s="52">
        <v>8.7135000000000004E-2</v>
      </c>
      <c r="BA1183" s="141">
        <f t="shared" ref="BA1183:BA1223" si="1873">AY1183*AZ1183</f>
        <v>1089187.5</v>
      </c>
      <c r="BB1183" s="141"/>
      <c r="BC1183" s="142"/>
      <c r="BD1183" s="204"/>
      <c r="BE1183" s="141">
        <f t="shared" si="1865"/>
        <v>1089187.5</v>
      </c>
      <c r="BF1183" s="72">
        <v>18110000</v>
      </c>
      <c r="BG1183" s="56">
        <v>6.8930000000000005E-2</v>
      </c>
      <c r="BH1183" s="166">
        <f t="shared" si="1866"/>
        <v>1248322.3</v>
      </c>
      <c r="BI1183" s="56"/>
      <c r="BJ1183" s="164">
        <v>861625</v>
      </c>
      <c r="BK1183" s="320">
        <v>861625</v>
      </c>
      <c r="BL1183" s="166">
        <f t="shared" si="1867"/>
        <v>386697.30000000005</v>
      </c>
      <c r="BM1183" s="72">
        <v>18110000</v>
      </c>
      <c r="BN1183" s="52">
        <v>2.9062999999999999E-2</v>
      </c>
      <c r="BO1183" s="166">
        <f t="shared" si="1868"/>
        <v>526330.92999999993</v>
      </c>
      <c r="BP1183" s="56">
        <v>-224403.97</v>
      </c>
      <c r="BQ1183" s="164">
        <v>363287.5</v>
      </c>
      <c r="BR1183" s="147">
        <v>363287.5</v>
      </c>
      <c r="BS1183" s="166">
        <f t="shared" si="1852"/>
        <v>387447.39999999991</v>
      </c>
      <c r="BT1183" s="402">
        <v>20400000</v>
      </c>
      <c r="BU1183" s="234">
        <v>5.1103999999999997E-2</v>
      </c>
      <c r="BV1183" s="168">
        <f t="shared" si="1869"/>
        <v>1042521.6</v>
      </c>
      <c r="BW1183" s="6"/>
      <c r="BX1183" s="580"/>
      <c r="BY1183" s="147"/>
      <c r="BZ1183" s="166">
        <f t="shared" si="1870"/>
        <v>1042521.6</v>
      </c>
      <c r="CA1183" s="151">
        <v>20400000</v>
      </c>
      <c r="CB1183" s="234">
        <v>5.4170999999999997E-2</v>
      </c>
      <c r="CC1183" s="168">
        <f t="shared" si="1871"/>
        <v>1105088.3999999999</v>
      </c>
      <c r="CD1183" s="166"/>
      <c r="CE1183" s="164"/>
      <c r="CF1183" s="165"/>
      <c r="CG1183" s="168">
        <f t="shared" si="1872"/>
        <v>1105088.3999999999</v>
      </c>
      <c r="CH1183" s="587">
        <v>22700000</v>
      </c>
      <c r="CI1183" s="802">
        <v>4.3883999999999999E-2</v>
      </c>
      <c r="CJ1183" s="666">
        <f t="shared" si="1853"/>
        <v>996166.79999999993</v>
      </c>
      <c r="CK1183" s="168"/>
      <c r="CL1183" s="164"/>
      <c r="CM1183" s="167"/>
      <c r="CN1183" s="666">
        <f t="shared" si="1854"/>
        <v>996166.79999999993</v>
      </c>
      <c r="CO1183" s="219"/>
      <c r="CP1183" s="220">
        <f t="shared" si="1855"/>
        <v>6011596.4999999991</v>
      </c>
      <c r="CQ1183" s="458"/>
      <c r="CR1183" s="56"/>
      <c r="CS1183" s="226"/>
    </row>
    <row r="1184" spans="1:97" s="2" customFormat="1" ht="15" customHeight="1">
      <c r="A1184" s="59" t="s">
        <v>2803</v>
      </c>
      <c r="B1184" s="501" t="s">
        <v>2802</v>
      </c>
      <c r="C1184" s="6" t="s">
        <v>2804</v>
      </c>
      <c r="D1184" s="59" t="s">
        <v>2760</v>
      </c>
      <c r="E1184" s="43">
        <v>899</v>
      </c>
      <c r="F1184" s="43"/>
      <c r="G1184" s="429"/>
      <c r="H1184" s="45">
        <v>900000006002</v>
      </c>
      <c r="I1184" s="234"/>
      <c r="J1184" s="774">
        <v>5.7276000000000001E-2</v>
      </c>
      <c r="K1184" s="72">
        <f t="shared" si="1856"/>
        <v>0</v>
      </c>
      <c r="L1184" s="56"/>
      <c r="M1184" s="73">
        <v>66070.5</v>
      </c>
      <c r="N1184" s="147"/>
      <c r="O1184" s="168"/>
      <c r="P1184" s="56"/>
      <c r="Q1184" s="56">
        <v>5.7276000000000001E-2</v>
      </c>
      <c r="R1184" s="168">
        <f t="shared" si="1857"/>
        <v>0</v>
      </c>
      <c r="S1184" s="56"/>
      <c r="T1184" s="73">
        <v>85914</v>
      </c>
      <c r="U1184" s="147"/>
      <c r="V1184" s="574">
        <f t="shared" si="1858"/>
        <v>-85914</v>
      </c>
      <c r="W1184" s="779"/>
      <c r="X1184" s="780">
        <v>6.3004000000000004E-2</v>
      </c>
      <c r="Y1184" s="310">
        <f t="shared" si="1859"/>
        <v>0</v>
      </c>
      <c r="Z1184" s="102"/>
      <c r="AA1184" s="73">
        <v>94506</v>
      </c>
      <c r="AB1184" s="147"/>
      <c r="AC1184" s="787">
        <f t="shared" si="1860"/>
        <v>-94506</v>
      </c>
      <c r="AD1184" s="255">
        <v>2000000</v>
      </c>
      <c r="AE1184" s="101">
        <v>6.1428999999999997E-2</v>
      </c>
      <c r="AF1184" s="141">
        <f t="shared" si="1861"/>
        <v>122858</v>
      </c>
      <c r="AG1184" s="6"/>
      <c r="AH1184" s="122">
        <v>122858</v>
      </c>
      <c r="AI1184" s="147"/>
      <c r="AJ1184" s="141">
        <f t="shared" si="1849"/>
        <v>0</v>
      </c>
      <c r="AK1184" s="255">
        <v>2000000</v>
      </c>
      <c r="AL1184" s="748">
        <v>7.3774000000000006E-2</v>
      </c>
      <c r="AM1184" s="141">
        <f t="shared" si="1862"/>
        <v>147548</v>
      </c>
      <c r="AN1184" s="102"/>
      <c r="AO1184" s="142">
        <v>147548</v>
      </c>
      <c r="AP1184" s="143"/>
      <c r="AQ1184" s="141">
        <f t="shared" si="1850"/>
        <v>0</v>
      </c>
      <c r="AR1184" s="255">
        <v>2000000</v>
      </c>
      <c r="AS1184" s="52">
        <v>8.0359E-2</v>
      </c>
      <c r="AT1184" s="72">
        <f t="shared" si="1863"/>
        <v>160718</v>
      </c>
      <c r="AU1184" s="52"/>
      <c r="AV1184" s="142"/>
      <c r="AW1184" s="147"/>
      <c r="AX1184" s="141">
        <f t="shared" si="1851"/>
        <v>160718</v>
      </c>
      <c r="AY1184" s="72">
        <v>2000000</v>
      </c>
      <c r="AZ1184" s="52">
        <v>8.7135000000000004E-2</v>
      </c>
      <c r="BA1184" s="141">
        <f t="shared" si="1873"/>
        <v>174270</v>
      </c>
      <c r="BB1184" s="141"/>
      <c r="BC1184" s="142">
        <v>174270</v>
      </c>
      <c r="BD1184" s="204"/>
      <c r="BE1184" s="141">
        <f t="shared" si="1865"/>
        <v>0</v>
      </c>
      <c r="BF1184" s="168">
        <v>4330000</v>
      </c>
      <c r="BG1184" s="56">
        <v>6.8930000000000005E-2</v>
      </c>
      <c r="BH1184" s="166">
        <f t="shared" si="1866"/>
        <v>298466.90000000002</v>
      </c>
      <c r="BI1184" s="56"/>
      <c r="BJ1184" s="164">
        <v>298466.90000000002</v>
      </c>
      <c r="BK1184" s="320"/>
      <c r="BL1184" s="166">
        <f t="shared" si="1867"/>
        <v>0</v>
      </c>
      <c r="BM1184" s="72">
        <v>4330000</v>
      </c>
      <c r="BN1184" s="52">
        <v>2.9062999999999999E-2</v>
      </c>
      <c r="BO1184" s="166">
        <f t="shared" si="1868"/>
        <v>125842.79</v>
      </c>
      <c r="BP1184" s="56"/>
      <c r="BQ1184" s="164">
        <v>125842.79</v>
      </c>
      <c r="BR1184" s="147"/>
      <c r="BS1184" s="166">
        <f t="shared" si="1852"/>
        <v>0</v>
      </c>
      <c r="BT1184" s="402">
        <v>6700000</v>
      </c>
      <c r="BU1184" s="234">
        <v>5.1103999999999997E-2</v>
      </c>
      <c r="BV1184" s="168">
        <f t="shared" si="1869"/>
        <v>342396.8</v>
      </c>
      <c r="BW1184" s="6"/>
      <c r="BX1184" s="142">
        <v>342396.8</v>
      </c>
      <c r="BY1184" s="147"/>
      <c r="BZ1184" s="166">
        <f t="shared" si="1870"/>
        <v>0</v>
      </c>
      <c r="CA1184" s="151">
        <v>6700000</v>
      </c>
      <c r="CB1184" s="234">
        <v>5.4170999999999997E-2</v>
      </c>
      <c r="CC1184" s="168">
        <f t="shared" si="1871"/>
        <v>362945.69999999995</v>
      </c>
      <c r="CD1184" s="166"/>
      <c r="CE1184" s="164">
        <v>362945.7</v>
      </c>
      <c r="CF1184" s="165"/>
      <c r="CG1184" s="72">
        <f t="shared" si="1872"/>
        <v>0</v>
      </c>
      <c r="CH1184" s="351">
        <v>8900000</v>
      </c>
      <c r="CI1184" s="802">
        <v>4.3883999999999999E-2</v>
      </c>
      <c r="CJ1184" s="666">
        <f t="shared" si="1853"/>
        <v>390567.6</v>
      </c>
      <c r="CK1184" s="72"/>
      <c r="CL1184" s="164"/>
      <c r="CM1184" s="167"/>
      <c r="CN1184" s="666">
        <f t="shared" si="1854"/>
        <v>390567.6</v>
      </c>
      <c r="CO1184" s="219"/>
      <c r="CP1184" s="220">
        <f t="shared" si="1855"/>
        <v>370865.6</v>
      </c>
      <c r="CQ1184" s="458"/>
      <c r="CR1184" s="56"/>
      <c r="CS1184" s="226"/>
    </row>
    <row r="1185" spans="1:97" s="3" customFormat="1" ht="15" customHeight="1">
      <c r="A1185" s="59" t="s">
        <v>2805</v>
      </c>
      <c r="B1185" s="501" t="s">
        <v>2802</v>
      </c>
      <c r="C1185" s="6" t="s">
        <v>2804</v>
      </c>
      <c r="D1185" s="274" t="s">
        <v>2760</v>
      </c>
      <c r="E1185" s="43">
        <v>908</v>
      </c>
      <c r="F1185" s="43"/>
      <c r="G1185" s="429"/>
      <c r="H1185" s="45">
        <v>900000006004</v>
      </c>
      <c r="I1185" s="234"/>
      <c r="J1185" s="774">
        <v>5.7276000000000001E-2</v>
      </c>
      <c r="K1185" s="72">
        <f t="shared" si="1856"/>
        <v>0</v>
      </c>
      <c r="L1185" s="56"/>
      <c r="M1185" s="73">
        <v>140950.39999999999</v>
      </c>
      <c r="N1185" s="147"/>
      <c r="O1185" s="168"/>
      <c r="P1185" s="56">
        <v>3200000</v>
      </c>
      <c r="Q1185" s="56">
        <v>5.7276000000000001E-2</v>
      </c>
      <c r="R1185" s="168">
        <f t="shared" si="1857"/>
        <v>183283.20000000001</v>
      </c>
      <c r="S1185" s="56"/>
      <c r="T1185" s="73">
        <v>183283.20000000001</v>
      </c>
      <c r="U1185" s="147"/>
      <c r="V1185" s="574">
        <f t="shared" si="1858"/>
        <v>0</v>
      </c>
      <c r="W1185" s="782">
        <v>3200000</v>
      </c>
      <c r="X1185" s="780">
        <v>6.3004000000000004E-2</v>
      </c>
      <c r="Y1185" s="310">
        <f t="shared" si="1859"/>
        <v>201612.80000000002</v>
      </c>
      <c r="Z1185" s="102"/>
      <c r="AA1185" s="73">
        <v>201612.79999999999</v>
      </c>
      <c r="AB1185" s="147">
        <v>201612.79999999999</v>
      </c>
      <c r="AC1185" s="787">
        <f t="shared" si="1860"/>
        <v>0</v>
      </c>
      <c r="AD1185" s="255">
        <v>5000000</v>
      </c>
      <c r="AE1185" s="101">
        <v>6.1428999999999997E-2</v>
      </c>
      <c r="AF1185" s="141">
        <f t="shared" si="1861"/>
        <v>307145</v>
      </c>
      <c r="AG1185" s="6"/>
      <c r="AH1185" s="122">
        <v>307145</v>
      </c>
      <c r="AI1185" s="147">
        <v>307145</v>
      </c>
      <c r="AJ1185" s="141">
        <f t="shared" si="1849"/>
        <v>0</v>
      </c>
      <c r="AK1185" s="255">
        <v>5000000</v>
      </c>
      <c r="AL1185" s="748">
        <v>7.3774000000000006E-2</v>
      </c>
      <c r="AM1185" s="141">
        <f t="shared" si="1862"/>
        <v>368870.00000000006</v>
      </c>
      <c r="AN1185" s="102"/>
      <c r="AO1185" s="142">
        <v>368870</v>
      </c>
      <c r="AP1185" s="143">
        <v>368870</v>
      </c>
      <c r="AQ1185" s="141">
        <f t="shared" si="1850"/>
        <v>0</v>
      </c>
      <c r="AR1185" s="255">
        <v>5000000</v>
      </c>
      <c r="AS1185" s="52">
        <v>8.0359E-2</v>
      </c>
      <c r="AT1185" s="72">
        <f t="shared" si="1863"/>
        <v>401795</v>
      </c>
      <c r="AU1185" s="52"/>
      <c r="AV1185" s="142"/>
      <c r="AW1185" s="147"/>
      <c r="AX1185" s="141">
        <f t="shared" si="1851"/>
        <v>401795</v>
      </c>
      <c r="AY1185" s="72">
        <v>5000000</v>
      </c>
      <c r="AZ1185" s="52">
        <v>8.7135000000000004E-2</v>
      </c>
      <c r="BA1185" s="141">
        <f t="shared" si="1873"/>
        <v>435675</v>
      </c>
      <c r="BB1185" s="141"/>
      <c r="BC1185" s="142"/>
      <c r="BD1185" s="204"/>
      <c r="BE1185" s="141">
        <f t="shared" si="1865"/>
        <v>435675</v>
      </c>
      <c r="BF1185" s="72">
        <v>8300000</v>
      </c>
      <c r="BG1185" s="56">
        <v>6.8930000000000005E-2</v>
      </c>
      <c r="BH1185" s="166">
        <f t="shared" si="1866"/>
        <v>572119</v>
      </c>
      <c r="BI1185" s="56"/>
      <c r="BJ1185" s="164">
        <v>344650</v>
      </c>
      <c r="BK1185" s="320">
        <v>344650</v>
      </c>
      <c r="BL1185" s="166">
        <f t="shared" si="1867"/>
        <v>227469</v>
      </c>
      <c r="BM1185" s="72">
        <v>11526400</v>
      </c>
      <c r="BN1185" s="52">
        <v>6.7812999999999998E-2</v>
      </c>
      <c r="BO1185" s="166">
        <f t="shared" si="1868"/>
        <v>781639.76319999993</v>
      </c>
      <c r="BP1185" s="56"/>
      <c r="BQ1185" s="164">
        <v>287723.7</v>
      </c>
      <c r="BR1185" s="147">
        <v>287723.7</v>
      </c>
      <c r="BS1185" s="166">
        <f t="shared" si="1852"/>
        <v>493916.06319999992</v>
      </c>
      <c r="BT1185" s="402">
        <v>9900000</v>
      </c>
      <c r="BU1185" s="234">
        <v>5.1103999999999997E-2</v>
      </c>
      <c r="BV1185" s="168">
        <f t="shared" si="1869"/>
        <v>505929.6</v>
      </c>
      <c r="BW1185" s="6"/>
      <c r="BX1185" s="142">
        <v>505929.6</v>
      </c>
      <c r="BY1185" s="147">
        <v>505929.6</v>
      </c>
      <c r="BZ1185" s="166">
        <f t="shared" si="1870"/>
        <v>0</v>
      </c>
      <c r="CA1185" s="151">
        <v>9900000</v>
      </c>
      <c r="CB1185" s="234">
        <v>5.4170999999999997E-2</v>
      </c>
      <c r="CC1185" s="168">
        <f t="shared" si="1871"/>
        <v>536292.9</v>
      </c>
      <c r="CD1185" s="166"/>
      <c r="CE1185" s="164"/>
      <c r="CF1185" s="165"/>
      <c r="CG1185" s="168">
        <f t="shared" si="1872"/>
        <v>536292.9</v>
      </c>
      <c r="CH1185" s="587">
        <v>11100000</v>
      </c>
      <c r="CI1185" s="802">
        <v>4.3883999999999999E-2</v>
      </c>
      <c r="CJ1185" s="666">
        <f t="shared" si="1853"/>
        <v>487112.39999999997</v>
      </c>
      <c r="CK1185" s="168"/>
      <c r="CL1185" s="164"/>
      <c r="CM1185" s="167"/>
      <c r="CN1185" s="666">
        <f t="shared" si="1854"/>
        <v>487112.39999999997</v>
      </c>
      <c r="CO1185" s="219"/>
      <c r="CP1185" s="220">
        <f t="shared" si="1855"/>
        <v>2582260.3632</v>
      </c>
      <c r="CQ1185" s="458"/>
      <c r="CR1185" s="56"/>
      <c r="CS1185" s="228"/>
    </row>
    <row r="1186" spans="1:97" s="3" customFormat="1" ht="15" customHeight="1">
      <c r="A1186" s="41" t="s">
        <v>2806</v>
      </c>
      <c r="B1186" s="771" t="s">
        <v>2807</v>
      </c>
      <c r="C1186" s="6" t="s">
        <v>2782</v>
      </c>
      <c r="D1186" s="41" t="s">
        <v>2760</v>
      </c>
      <c r="E1186" s="43">
        <v>1317</v>
      </c>
      <c r="F1186" s="43"/>
      <c r="G1186" s="429"/>
      <c r="H1186" s="45">
        <v>900000006005</v>
      </c>
      <c r="I1186" s="776"/>
      <c r="J1186" s="774">
        <v>5.7276000000000001E-2</v>
      </c>
      <c r="K1186" s="72">
        <f t="shared" si="1856"/>
        <v>0</v>
      </c>
      <c r="L1186" s="777"/>
      <c r="M1186" s="73">
        <v>30832.9</v>
      </c>
      <c r="N1186" s="147"/>
      <c r="O1186" s="168"/>
      <c r="P1186" s="777"/>
      <c r="Q1186" s="56">
        <v>5.7276000000000001E-2</v>
      </c>
      <c r="R1186" s="168">
        <f t="shared" si="1857"/>
        <v>0</v>
      </c>
      <c r="S1186" s="777"/>
      <c r="T1186" s="73">
        <v>40093.199999999997</v>
      </c>
      <c r="U1186" s="147"/>
      <c r="V1186" s="574">
        <f t="shared" si="1858"/>
        <v>-40093.199999999997</v>
      </c>
      <c r="W1186" s="786"/>
      <c r="X1186" s="780">
        <v>6.3004000000000004E-2</v>
      </c>
      <c r="Y1186" s="310">
        <f t="shared" si="1859"/>
        <v>0</v>
      </c>
      <c r="Z1186" s="102"/>
      <c r="AA1186" s="73">
        <v>44102.8</v>
      </c>
      <c r="AB1186" s="147"/>
      <c r="AC1186" s="787">
        <f t="shared" si="1860"/>
        <v>-44102.8</v>
      </c>
      <c r="AD1186" s="255">
        <v>1100000</v>
      </c>
      <c r="AE1186" s="101">
        <v>6.1428999999999997E-2</v>
      </c>
      <c r="AF1186" s="141">
        <f t="shared" si="1861"/>
        <v>67571.899999999994</v>
      </c>
      <c r="AG1186" s="790"/>
      <c r="AH1186" s="122">
        <v>67571.899999999994</v>
      </c>
      <c r="AI1186" s="147"/>
      <c r="AJ1186" s="141">
        <f t="shared" si="1849"/>
        <v>0</v>
      </c>
      <c r="AK1186" s="255">
        <v>1100000</v>
      </c>
      <c r="AL1186" s="748">
        <v>7.3774000000000006E-2</v>
      </c>
      <c r="AM1186" s="141">
        <f t="shared" si="1862"/>
        <v>81151.400000000009</v>
      </c>
      <c r="AN1186" s="102"/>
      <c r="AO1186" s="142">
        <v>81151.399999999994</v>
      </c>
      <c r="AP1186" s="143"/>
      <c r="AQ1186" s="141">
        <f t="shared" si="1850"/>
        <v>0</v>
      </c>
      <c r="AR1186" s="255">
        <v>1100000</v>
      </c>
      <c r="AS1186" s="52">
        <v>8.0359E-2</v>
      </c>
      <c r="AT1186" s="72">
        <f t="shared" si="1863"/>
        <v>88394.9</v>
      </c>
      <c r="AU1186" s="52"/>
      <c r="AV1186" s="142"/>
      <c r="AW1186" s="147"/>
      <c r="AX1186" s="141">
        <f t="shared" si="1851"/>
        <v>88394.9</v>
      </c>
      <c r="AY1186" s="72">
        <v>1100000</v>
      </c>
      <c r="AZ1186" s="52">
        <v>8.7135000000000004E-2</v>
      </c>
      <c r="BA1186" s="141">
        <f t="shared" si="1873"/>
        <v>95848.5</v>
      </c>
      <c r="BB1186" s="141"/>
      <c r="BC1186" s="142">
        <v>95848.5</v>
      </c>
      <c r="BD1186" s="204"/>
      <c r="BE1186" s="141">
        <f t="shared" si="1865"/>
        <v>0</v>
      </c>
      <c r="BF1186" s="72">
        <v>3400000</v>
      </c>
      <c r="BG1186" s="56">
        <v>6.8930000000000005E-2</v>
      </c>
      <c r="BH1186" s="166">
        <f t="shared" si="1866"/>
        <v>234362.00000000003</v>
      </c>
      <c r="BI1186" s="777"/>
      <c r="BJ1186" s="164">
        <v>75823</v>
      </c>
      <c r="BK1186" s="320"/>
      <c r="BL1186" s="166">
        <f t="shared" si="1867"/>
        <v>158539.00000000003</v>
      </c>
      <c r="BM1186" s="481">
        <v>3460000</v>
      </c>
      <c r="BN1186" s="52">
        <v>2.9062999999999999E-2</v>
      </c>
      <c r="BO1186" s="166">
        <f t="shared" si="1868"/>
        <v>100557.98</v>
      </c>
      <c r="BP1186" s="777"/>
      <c r="BQ1186" s="164">
        <v>0</v>
      </c>
      <c r="BR1186" s="147"/>
      <c r="BS1186" s="166">
        <f t="shared" si="1852"/>
        <v>100557.98</v>
      </c>
      <c r="BT1186" s="799">
        <v>3400000</v>
      </c>
      <c r="BU1186" s="776">
        <v>5.1103999999999997E-2</v>
      </c>
      <c r="BV1186" s="168">
        <f t="shared" si="1869"/>
        <v>173753.59999999998</v>
      </c>
      <c r="BW1186" s="6"/>
      <c r="BX1186" s="142"/>
      <c r="BY1186" s="147"/>
      <c r="BZ1186" s="166">
        <f t="shared" si="1870"/>
        <v>173753.59999999998</v>
      </c>
      <c r="CA1186" s="151">
        <v>3400000</v>
      </c>
      <c r="CB1186" s="234">
        <v>2.1669000000000001E-2</v>
      </c>
      <c r="CC1186" s="168">
        <f t="shared" si="1871"/>
        <v>73674.600000000006</v>
      </c>
      <c r="CD1186" s="166"/>
      <c r="CE1186" s="164"/>
      <c r="CF1186" s="165"/>
      <c r="CG1186" s="168">
        <f t="shared" si="1872"/>
        <v>73674.600000000006</v>
      </c>
      <c r="CH1186" s="587">
        <v>3500000</v>
      </c>
      <c r="CI1186" s="805">
        <v>2.9256000000000001E-2</v>
      </c>
      <c r="CJ1186" s="666">
        <f t="shared" si="1853"/>
        <v>102396</v>
      </c>
      <c r="CK1186" s="168"/>
      <c r="CL1186" s="164"/>
      <c r="CM1186" s="167"/>
      <c r="CN1186" s="666">
        <f t="shared" si="1854"/>
        <v>102396</v>
      </c>
      <c r="CO1186" s="219"/>
      <c r="CP1186" s="220">
        <f t="shared" si="1855"/>
        <v>613120.07999999996</v>
      </c>
      <c r="CQ1186" s="357"/>
      <c r="CR1186" s="6"/>
      <c r="CS1186" s="228"/>
    </row>
    <row r="1187" spans="1:97" s="3" customFormat="1" ht="15" customHeight="1">
      <c r="A1187" s="59" t="s">
        <v>2808</v>
      </c>
      <c r="B1187" s="501" t="s">
        <v>2809</v>
      </c>
      <c r="C1187" s="6" t="s">
        <v>2810</v>
      </c>
      <c r="D1187" s="59" t="s">
        <v>2760</v>
      </c>
      <c r="E1187" s="43">
        <v>1450</v>
      </c>
      <c r="F1187" s="43"/>
      <c r="G1187" s="429"/>
      <c r="H1187" s="45">
        <v>900000006006</v>
      </c>
      <c r="I1187" s="234"/>
      <c r="J1187" s="774">
        <v>5.7276000000000001E-2</v>
      </c>
      <c r="K1187" s="72">
        <f t="shared" si="1856"/>
        <v>0</v>
      </c>
      <c r="L1187" s="56"/>
      <c r="M1187" s="73">
        <v>4845.17</v>
      </c>
      <c r="N1187" s="147"/>
      <c r="O1187" s="168"/>
      <c r="P1187" s="56"/>
      <c r="Q1187" s="56">
        <v>5.7276000000000001E-2</v>
      </c>
      <c r="R1187" s="168">
        <f t="shared" si="1857"/>
        <v>0</v>
      </c>
      <c r="S1187" s="56"/>
      <c r="T1187" s="73">
        <v>6300.36</v>
      </c>
      <c r="U1187" s="147"/>
      <c r="V1187" s="574">
        <f t="shared" si="1858"/>
        <v>-6300.36</v>
      </c>
      <c r="W1187" s="779"/>
      <c r="X1187" s="780">
        <v>6.3004000000000004E-2</v>
      </c>
      <c r="Y1187" s="310">
        <f t="shared" si="1859"/>
        <v>0</v>
      </c>
      <c r="Z1187" s="6"/>
      <c r="AA1187" s="73">
        <v>6930.44</v>
      </c>
      <c r="AB1187" s="147"/>
      <c r="AC1187" s="787">
        <f t="shared" si="1860"/>
        <v>-6930.44</v>
      </c>
      <c r="AD1187" s="255">
        <v>200000</v>
      </c>
      <c r="AE1187" s="101">
        <v>6.1428999999999997E-2</v>
      </c>
      <c r="AF1187" s="141">
        <f t="shared" si="1861"/>
        <v>12285.8</v>
      </c>
      <c r="AG1187" s="6"/>
      <c r="AH1187" s="122">
        <v>12285.8</v>
      </c>
      <c r="AI1187" s="147"/>
      <c r="AJ1187" s="141">
        <f t="shared" si="1849"/>
        <v>0</v>
      </c>
      <c r="AK1187" s="255">
        <v>200000</v>
      </c>
      <c r="AL1187" s="748">
        <v>7.3774000000000006E-2</v>
      </c>
      <c r="AM1187" s="141">
        <f t="shared" si="1862"/>
        <v>14754.800000000001</v>
      </c>
      <c r="AN1187" s="6"/>
      <c r="AO1187" s="142">
        <v>14754.8</v>
      </c>
      <c r="AP1187" s="147"/>
      <c r="AQ1187" s="141">
        <f t="shared" si="1850"/>
        <v>0</v>
      </c>
      <c r="AR1187" s="255">
        <v>200000</v>
      </c>
      <c r="AS1187" s="52">
        <v>8.0359E-2</v>
      </c>
      <c r="AT1187" s="72">
        <f t="shared" si="1863"/>
        <v>16071.8</v>
      </c>
      <c r="AU1187" s="52"/>
      <c r="AV1187" s="142">
        <v>16071.8</v>
      </c>
      <c r="AW1187" s="147"/>
      <c r="AX1187" s="141">
        <f t="shared" si="1851"/>
        <v>0</v>
      </c>
      <c r="AY1187" s="72">
        <v>200000</v>
      </c>
      <c r="AZ1187" s="52">
        <v>8.7135000000000004E-2</v>
      </c>
      <c r="BA1187" s="141">
        <f t="shared" si="1873"/>
        <v>17427</v>
      </c>
      <c r="BB1187" s="72"/>
      <c r="BC1187" s="142">
        <v>17427</v>
      </c>
      <c r="BD1187" s="204"/>
      <c r="BE1187" s="141">
        <f t="shared" si="1865"/>
        <v>0</v>
      </c>
      <c r="BF1187" s="72">
        <v>610000</v>
      </c>
      <c r="BG1187" s="56">
        <v>6.8930000000000005E-2</v>
      </c>
      <c r="BH1187" s="166">
        <f t="shared" si="1866"/>
        <v>42047.3</v>
      </c>
      <c r="BI1187" s="56"/>
      <c r="BJ1187" s="164">
        <v>29857.8</v>
      </c>
      <c r="BK1187" s="320"/>
      <c r="BL1187" s="166">
        <f t="shared" si="1867"/>
        <v>12189.500000000004</v>
      </c>
      <c r="BM1187" s="168">
        <v>610000</v>
      </c>
      <c r="BN1187" s="52">
        <v>2.9062999999999999E-2</v>
      </c>
      <c r="BO1187" s="166">
        <f t="shared" si="1868"/>
        <v>17728.43</v>
      </c>
      <c r="BP1187" s="56"/>
      <c r="BQ1187" s="164">
        <v>35456.86</v>
      </c>
      <c r="BR1187" s="147"/>
      <c r="BS1187" s="166">
        <f t="shared" si="1852"/>
        <v>-17728.43</v>
      </c>
      <c r="BT1187" s="402">
        <v>610000</v>
      </c>
      <c r="BU1187" s="234">
        <v>5.1103999999999997E-2</v>
      </c>
      <c r="BV1187" s="168">
        <f t="shared" si="1869"/>
        <v>31173.439999999999</v>
      </c>
      <c r="BW1187" s="6"/>
      <c r="BX1187" s="142">
        <v>31173.439999999999</v>
      </c>
      <c r="BY1187" s="147"/>
      <c r="BZ1187" s="166">
        <f t="shared" si="1870"/>
        <v>0</v>
      </c>
      <c r="CA1187" s="151">
        <v>610000</v>
      </c>
      <c r="CB1187" s="234">
        <v>5.4170999999999997E-2</v>
      </c>
      <c r="CC1187" s="168">
        <f t="shared" si="1871"/>
        <v>33044.31</v>
      </c>
      <c r="CD1187" s="166"/>
      <c r="CE1187" s="164">
        <v>33044.31</v>
      </c>
      <c r="CF1187" s="165"/>
      <c r="CG1187" s="72">
        <f t="shared" si="1872"/>
        <v>0</v>
      </c>
      <c r="CH1187" s="351">
        <v>2190000</v>
      </c>
      <c r="CI1187" s="802">
        <v>4.3883999999999999E-2</v>
      </c>
      <c r="CJ1187" s="666">
        <f t="shared" si="1853"/>
        <v>96105.959999999992</v>
      </c>
      <c r="CK1187" s="72"/>
      <c r="CL1187" s="164"/>
      <c r="CM1187" s="167"/>
      <c r="CN1187" s="666">
        <f t="shared" si="1854"/>
        <v>96105.959999999992</v>
      </c>
      <c r="CO1187" s="219"/>
      <c r="CP1187" s="220">
        <f t="shared" si="1855"/>
        <v>77336.23</v>
      </c>
      <c r="CQ1187" s="458"/>
      <c r="CR1187" s="56"/>
      <c r="CS1187" s="228"/>
    </row>
    <row r="1188" spans="1:97" s="3" customFormat="1" ht="15" customHeight="1">
      <c r="A1188" s="59" t="s">
        <v>2811</v>
      </c>
      <c r="B1188" s="501" t="s">
        <v>2809</v>
      </c>
      <c r="C1188" s="6" t="s">
        <v>2810</v>
      </c>
      <c r="D1188" s="274" t="s">
        <v>2760</v>
      </c>
      <c r="E1188" s="43">
        <v>1451</v>
      </c>
      <c r="F1188" s="43"/>
      <c r="G1188" s="429"/>
      <c r="H1188" s="45">
        <v>7795013204</v>
      </c>
      <c r="I1188" s="234"/>
      <c r="J1188" s="774">
        <v>5.7276000000000001E-2</v>
      </c>
      <c r="K1188" s="72">
        <f t="shared" si="1856"/>
        <v>0</v>
      </c>
      <c r="L1188" s="56"/>
      <c r="M1188" s="73">
        <v>215830.3</v>
      </c>
      <c r="N1188" s="147">
        <v>215830.3</v>
      </c>
      <c r="O1188" s="168"/>
      <c r="P1188" s="56">
        <v>4900000</v>
      </c>
      <c r="Q1188" s="56">
        <v>5.7276000000000001E-2</v>
      </c>
      <c r="R1188" s="168">
        <f t="shared" si="1857"/>
        <v>280652.40000000002</v>
      </c>
      <c r="S1188" s="56"/>
      <c r="T1188" s="73">
        <v>280652.40000000002</v>
      </c>
      <c r="U1188" s="147">
        <v>280652.40000000002</v>
      </c>
      <c r="V1188" s="574">
        <f t="shared" si="1858"/>
        <v>0</v>
      </c>
      <c r="W1188" s="779">
        <v>4900000</v>
      </c>
      <c r="X1188" s="780">
        <v>6.3004000000000004E-2</v>
      </c>
      <c r="Y1188" s="310">
        <f t="shared" si="1859"/>
        <v>308719.60000000003</v>
      </c>
      <c r="Z1188" s="6"/>
      <c r="AA1188" s="73">
        <v>308719.59999999998</v>
      </c>
      <c r="AB1188" s="147">
        <v>308719.59999999998</v>
      </c>
      <c r="AC1188" s="787">
        <f t="shared" si="1860"/>
        <v>0</v>
      </c>
      <c r="AD1188" s="255">
        <v>9700000</v>
      </c>
      <c r="AE1188" s="101">
        <v>6.1428999999999997E-2</v>
      </c>
      <c r="AF1188" s="141">
        <f t="shared" si="1861"/>
        <v>595861.29999999993</v>
      </c>
      <c r="AG1188" s="6"/>
      <c r="AH1188" s="122">
        <v>595861.30000000005</v>
      </c>
      <c r="AI1188" s="147">
        <v>595861.30000000005</v>
      </c>
      <c r="AJ1188" s="141">
        <f t="shared" si="1849"/>
        <v>0</v>
      </c>
      <c r="AK1188" s="255">
        <v>9700000</v>
      </c>
      <c r="AL1188" s="748">
        <v>7.3774000000000006E-2</v>
      </c>
      <c r="AM1188" s="141">
        <f t="shared" si="1862"/>
        <v>715607.8</v>
      </c>
      <c r="AN1188" s="6"/>
      <c r="AO1188" s="142">
        <v>715607.8</v>
      </c>
      <c r="AP1188" s="147">
        <v>715607.8</v>
      </c>
      <c r="AQ1188" s="141">
        <f t="shared" si="1850"/>
        <v>0</v>
      </c>
      <c r="AR1188" s="255">
        <v>9700000</v>
      </c>
      <c r="AS1188" s="52">
        <v>8.0359E-2</v>
      </c>
      <c r="AT1188" s="72">
        <f t="shared" si="1863"/>
        <v>779482.3</v>
      </c>
      <c r="AU1188" s="52"/>
      <c r="AV1188" s="142"/>
      <c r="AW1188" s="147"/>
      <c r="AX1188" s="141">
        <f t="shared" si="1851"/>
        <v>779482.3</v>
      </c>
      <c r="AY1188" s="72">
        <v>9700000</v>
      </c>
      <c r="AZ1188" s="52">
        <v>8.7135000000000004E-2</v>
      </c>
      <c r="BA1188" s="141">
        <f t="shared" si="1873"/>
        <v>845209.5</v>
      </c>
      <c r="BB1188" s="72"/>
      <c r="BC1188" s="142"/>
      <c r="BD1188" s="204"/>
      <c r="BE1188" s="141">
        <f t="shared" si="1865"/>
        <v>845209.5</v>
      </c>
      <c r="BF1188" s="72">
        <v>9700000</v>
      </c>
      <c r="BG1188" s="56">
        <v>6.8930000000000005E-2</v>
      </c>
      <c r="BH1188" s="166">
        <f t="shared" si="1866"/>
        <v>668621</v>
      </c>
      <c r="BI1188" s="56"/>
      <c r="BJ1188" s="164">
        <v>668621</v>
      </c>
      <c r="BK1188" s="320">
        <v>668621</v>
      </c>
      <c r="BL1188" s="166">
        <f t="shared" si="1867"/>
        <v>0</v>
      </c>
      <c r="BM1188" s="168">
        <v>14427400</v>
      </c>
      <c r="BN1188" s="52">
        <v>6.7812999999999998E-2</v>
      </c>
      <c r="BO1188" s="166">
        <f t="shared" si="1868"/>
        <v>978365.27619999996</v>
      </c>
      <c r="BP1188" s="56"/>
      <c r="BQ1188" s="164">
        <v>287200.56599999999</v>
      </c>
      <c r="BR1188" s="147">
        <v>287200.57</v>
      </c>
      <c r="BS1188" s="166">
        <f t="shared" si="1852"/>
        <v>691164.71019999997</v>
      </c>
      <c r="BT1188" s="402">
        <v>9882000</v>
      </c>
      <c r="BU1188" s="234">
        <v>5.1103999999999997E-2</v>
      </c>
      <c r="BV1188" s="168">
        <f t="shared" si="1869"/>
        <v>505009.72799999994</v>
      </c>
      <c r="BW1188" s="6"/>
      <c r="BX1188" s="580"/>
      <c r="BY1188" s="147"/>
      <c r="BZ1188" s="166">
        <f t="shared" si="1870"/>
        <v>505009.72799999994</v>
      </c>
      <c r="CA1188" s="151">
        <v>9882000</v>
      </c>
      <c r="CB1188" s="234">
        <v>5.4170999999999997E-2</v>
      </c>
      <c r="CC1188" s="168">
        <f t="shared" si="1871"/>
        <v>535317.82199999993</v>
      </c>
      <c r="CD1188" s="166"/>
      <c r="CE1188" s="164"/>
      <c r="CF1188" s="165"/>
      <c r="CG1188" s="168">
        <f t="shared" si="1872"/>
        <v>535317.82199999993</v>
      </c>
      <c r="CH1188" s="587">
        <v>3710000</v>
      </c>
      <c r="CI1188" s="802">
        <v>4.3883999999999999E-2</v>
      </c>
      <c r="CJ1188" s="666">
        <f t="shared" si="1853"/>
        <v>162809.63999999998</v>
      </c>
      <c r="CK1188" s="168"/>
      <c r="CL1188" s="164"/>
      <c r="CM1188" s="167"/>
      <c r="CN1188" s="666">
        <f t="shared" si="1854"/>
        <v>162809.63999999998</v>
      </c>
      <c r="CO1188" s="219"/>
      <c r="CP1188" s="220">
        <f t="shared" si="1855"/>
        <v>3518993.7002000003</v>
      </c>
      <c r="CQ1188" s="458"/>
      <c r="CR1188" s="56"/>
      <c r="CS1188" s="228"/>
    </row>
    <row r="1189" spans="1:97" s="3" customFormat="1" ht="15" customHeight="1">
      <c r="A1189" s="59" t="s">
        <v>2812</v>
      </c>
      <c r="B1189" s="501" t="s">
        <v>2809</v>
      </c>
      <c r="C1189" s="6" t="s">
        <v>2810</v>
      </c>
      <c r="D1189" s="59" t="s">
        <v>2760</v>
      </c>
      <c r="E1189" s="43">
        <v>1452</v>
      </c>
      <c r="F1189" s="43"/>
      <c r="G1189" s="429"/>
      <c r="H1189" s="45">
        <v>5322013204</v>
      </c>
      <c r="I1189" s="234"/>
      <c r="J1189" s="774">
        <v>5.7276000000000001E-2</v>
      </c>
      <c r="K1189" s="72">
        <f t="shared" si="1856"/>
        <v>0</v>
      </c>
      <c r="L1189" s="56"/>
      <c r="M1189" s="73">
        <v>7047.52</v>
      </c>
      <c r="N1189" s="147"/>
      <c r="O1189" s="168"/>
      <c r="P1189" s="56"/>
      <c r="Q1189" s="56">
        <v>5.7276000000000001E-2</v>
      </c>
      <c r="R1189" s="168">
        <f t="shared" si="1857"/>
        <v>0</v>
      </c>
      <c r="S1189" s="56"/>
      <c r="T1189" s="73">
        <v>9164.16</v>
      </c>
      <c r="U1189" s="147"/>
      <c r="V1189" s="574">
        <f t="shared" si="1858"/>
        <v>-9164.16</v>
      </c>
      <c r="W1189" s="779"/>
      <c r="X1189" s="780">
        <v>6.3004000000000004E-2</v>
      </c>
      <c r="Y1189" s="310">
        <f t="shared" si="1859"/>
        <v>0</v>
      </c>
      <c r="Z1189" s="102"/>
      <c r="AA1189" s="73">
        <v>10080.64</v>
      </c>
      <c r="AB1189" s="147"/>
      <c r="AC1189" s="787">
        <f t="shared" si="1860"/>
        <v>-10080.64</v>
      </c>
      <c r="AD1189" s="255">
        <v>250000</v>
      </c>
      <c r="AE1189" s="101">
        <v>6.1428999999999997E-2</v>
      </c>
      <c r="AF1189" s="141">
        <f t="shared" si="1861"/>
        <v>15357.25</v>
      </c>
      <c r="AG1189" s="102"/>
      <c r="AH1189" s="122">
        <v>15357.25</v>
      </c>
      <c r="AI1189" s="147"/>
      <c r="AJ1189" s="141">
        <f t="shared" si="1849"/>
        <v>0</v>
      </c>
      <c r="AK1189" s="255">
        <v>250000</v>
      </c>
      <c r="AL1189" s="748">
        <v>7.3774000000000006E-2</v>
      </c>
      <c r="AM1189" s="141">
        <f t="shared" si="1862"/>
        <v>18443.5</v>
      </c>
      <c r="AN1189" s="56"/>
      <c r="AO1189" s="142">
        <v>18443.5</v>
      </c>
      <c r="AP1189" s="143"/>
      <c r="AQ1189" s="141">
        <f t="shared" si="1850"/>
        <v>0</v>
      </c>
      <c r="AR1189" s="255">
        <v>250000</v>
      </c>
      <c r="AS1189" s="52">
        <v>8.0359E-2</v>
      </c>
      <c r="AT1189" s="72">
        <f t="shared" si="1863"/>
        <v>20089.75</v>
      </c>
      <c r="AU1189" s="52"/>
      <c r="AV1189" s="142">
        <v>20089.75</v>
      </c>
      <c r="AW1189" s="147"/>
      <c r="AX1189" s="141">
        <f t="shared" si="1851"/>
        <v>0</v>
      </c>
      <c r="AY1189" s="72">
        <v>250000</v>
      </c>
      <c r="AZ1189" s="52">
        <v>8.7135000000000004E-2</v>
      </c>
      <c r="BA1189" s="141">
        <f t="shared" si="1873"/>
        <v>21783.75</v>
      </c>
      <c r="BB1189" s="141"/>
      <c r="BC1189" s="142">
        <v>21783.75</v>
      </c>
      <c r="BD1189" s="204"/>
      <c r="BE1189" s="141">
        <f t="shared" si="1865"/>
        <v>0</v>
      </c>
      <c r="BF1189" s="72">
        <v>3100000</v>
      </c>
      <c r="BG1189" s="56">
        <v>6.8930000000000005E-2</v>
      </c>
      <c r="BH1189" s="166">
        <f t="shared" si="1866"/>
        <v>213683.00000000003</v>
      </c>
      <c r="BI1189" s="56"/>
      <c r="BJ1189" s="164">
        <v>0</v>
      </c>
      <c r="BK1189" s="320"/>
      <c r="BL1189" s="166">
        <f t="shared" si="1867"/>
        <v>213683.00000000003</v>
      </c>
      <c r="BM1189" s="72">
        <v>460000</v>
      </c>
      <c r="BN1189" s="52">
        <v>2.9062999999999999E-2</v>
      </c>
      <c r="BO1189" s="166">
        <f t="shared" si="1868"/>
        <v>13368.98</v>
      </c>
      <c r="BP1189" s="56"/>
      <c r="BQ1189" s="164">
        <v>0</v>
      </c>
      <c r="BR1189" s="147"/>
      <c r="BS1189" s="166">
        <f t="shared" si="1852"/>
        <v>13368.98</v>
      </c>
      <c r="BT1189" s="402">
        <v>3100000</v>
      </c>
      <c r="BU1189" s="234">
        <v>5.1103999999999997E-2</v>
      </c>
      <c r="BV1189" s="168">
        <f t="shared" si="1869"/>
        <v>158422.39999999999</v>
      </c>
      <c r="BW1189" s="6"/>
      <c r="BX1189" s="142">
        <v>158422.39999999999</v>
      </c>
      <c r="BY1189" s="147"/>
      <c r="BZ1189" s="166">
        <f t="shared" si="1870"/>
        <v>0</v>
      </c>
      <c r="CA1189" s="151">
        <v>3100000</v>
      </c>
      <c r="CB1189" s="234">
        <v>5.4170999999999997E-2</v>
      </c>
      <c r="CC1189" s="168">
        <f t="shared" si="1871"/>
        <v>167930.09999999998</v>
      </c>
      <c r="CD1189" s="166"/>
      <c r="CE1189" s="164"/>
      <c r="CF1189" s="165"/>
      <c r="CG1189" s="168">
        <f t="shared" si="1872"/>
        <v>167930.09999999998</v>
      </c>
      <c r="CH1189" s="587">
        <v>260000</v>
      </c>
      <c r="CI1189" s="802">
        <v>4.3883999999999999E-2</v>
      </c>
      <c r="CJ1189" s="666">
        <f t="shared" si="1853"/>
        <v>11409.84</v>
      </c>
      <c r="CK1189" s="168"/>
      <c r="CL1189" s="164"/>
      <c r="CM1189" s="167"/>
      <c r="CN1189" s="666">
        <f t="shared" si="1854"/>
        <v>11409.84</v>
      </c>
      <c r="CO1189" s="219"/>
      <c r="CP1189" s="220">
        <f t="shared" si="1855"/>
        <v>387147.12000000005</v>
      </c>
      <c r="CQ1189" s="458"/>
      <c r="CR1189" s="56"/>
      <c r="CS1189" s="228"/>
    </row>
    <row r="1190" spans="1:97" s="3" customFormat="1" ht="15" customHeight="1">
      <c r="A1190" s="59" t="s">
        <v>2813</v>
      </c>
      <c r="B1190" s="501" t="s">
        <v>2809</v>
      </c>
      <c r="C1190" s="6" t="s">
        <v>2810</v>
      </c>
      <c r="D1190" s="59" t="s">
        <v>2760</v>
      </c>
      <c r="E1190" s="43">
        <v>1453</v>
      </c>
      <c r="F1190" s="43"/>
      <c r="G1190" s="429"/>
      <c r="H1190" s="45">
        <v>900000006007</v>
      </c>
      <c r="I1190" s="234"/>
      <c r="J1190" s="774">
        <v>5.7276000000000001E-2</v>
      </c>
      <c r="K1190" s="72">
        <f t="shared" si="1856"/>
        <v>0</v>
      </c>
      <c r="L1190" s="56"/>
      <c r="M1190" s="73">
        <v>2026.16</v>
      </c>
      <c r="N1190" s="147"/>
      <c r="O1190" s="168"/>
      <c r="P1190" s="56"/>
      <c r="Q1190" s="56">
        <v>5.7276000000000001E-2</v>
      </c>
      <c r="R1190" s="168">
        <f t="shared" si="1857"/>
        <v>0</v>
      </c>
      <c r="S1190" s="56"/>
      <c r="T1190" s="73">
        <v>2634.7</v>
      </c>
      <c r="U1190" s="147"/>
      <c r="V1190" s="574">
        <f t="shared" si="1858"/>
        <v>-2634.7</v>
      </c>
      <c r="W1190" s="779"/>
      <c r="X1190" s="780">
        <v>6.3004000000000004E-2</v>
      </c>
      <c r="Y1190" s="310">
        <f t="shared" si="1859"/>
        <v>0</v>
      </c>
      <c r="Z1190" s="102"/>
      <c r="AA1190" s="73">
        <v>2898.18</v>
      </c>
      <c r="AB1190" s="147"/>
      <c r="AC1190" s="787">
        <f t="shared" si="1860"/>
        <v>-2898.18</v>
      </c>
      <c r="AD1190" s="255">
        <v>72000</v>
      </c>
      <c r="AE1190" s="101">
        <v>6.1428999999999997E-2</v>
      </c>
      <c r="AF1190" s="141">
        <f t="shared" si="1861"/>
        <v>4422.8879999999999</v>
      </c>
      <c r="AG1190" s="6"/>
      <c r="AH1190" s="122">
        <v>4422.8900000000003</v>
      </c>
      <c r="AI1190" s="149"/>
      <c r="AJ1190" s="141">
        <f t="shared" si="1849"/>
        <v>-2.0000000004074536E-3</v>
      </c>
      <c r="AK1190" s="255">
        <v>72000</v>
      </c>
      <c r="AL1190" s="748">
        <v>7.3774000000000006E-2</v>
      </c>
      <c r="AM1190" s="141">
        <f t="shared" si="1862"/>
        <v>5311.7280000000001</v>
      </c>
      <c r="AN1190" s="102"/>
      <c r="AO1190" s="142">
        <v>5311.73</v>
      </c>
      <c r="AP1190" s="143"/>
      <c r="AQ1190" s="141">
        <f t="shared" si="1850"/>
        <v>-1.9999999994979589E-3</v>
      </c>
      <c r="AR1190" s="255">
        <v>72000</v>
      </c>
      <c r="AS1190" s="52">
        <v>8.0359E-2</v>
      </c>
      <c r="AT1190" s="72">
        <f t="shared" si="1863"/>
        <v>5785.848</v>
      </c>
      <c r="AU1190" s="52"/>
      <c r="AV1190" s="142">
        <v>5785.848</v>
      </c>
      <c r="AW1190" s="147"/>
      <c r="AX1190" s="141">
        <f t="shared" si="1851"/>
        <v>0</v>
      </c>
      <c r="AY1190" s="72">
        <v>72000</v>
      </c>
      <c r="AZ1190" s="52">
        <v>8.7135000000000004E-2</v>
      </c>
      <c r="BA1190" s="141">
        <f t="shared" si="1873"/>
        <v>6273.72</v>
      </c>
      <c r="BB1190" s="141"/>
      <c r="BC1190" s="142">
        <v>6273.72</v>
      </c>
      <c r="BD1190" s="204"/>
      <c r="BE1190" s="141">
        <f t="shared" si="1865"/>
        <v>0</v>
      </c>
      <c r="BF1190" s="168">
        <v>3100000</v>
      </c>
      <c r="BG1190" s="56">
        <v>6.8930000000000005E-2</v>
      </c>
      <c r="BH1190" s="166">
        <f t="shared" si="1866"/>
        <v>213683.00000000003</v>
      </c>
      <c r="BI1190" s="56"/>
      <c r="BJ1190" s="164">
        <v>5785.85</v>
      </c>
      <c r="BK1190" s="320"/>
      <c r="BL1190" s="166">
        <f t="shared" si="1867"/>
        <v>207897.15000000002</v>
      </c>
      <c r="BM1190" s="72">
        <v>120000</v>
      </c>
      <c r="BN1190" s="52">
        <v>2.9062999999999999E-2</v>
      </c>
      <c r="BO1190" s="166">
        <f t="shared" si="1868"/>
        <v>3487.56</v>
      </c>
      <c r="BP1190" s="56"/>
      <c r="BQ1190" s="164">
        <v>0</v>
      </c>
      <c r="BR1190" s="147"/>
      <c r="BS1190" s="166">
        <f t="shared" si="1852"/>
        <v>3487.56</v>
      </c>
      <c r="BT1190" s="402">
        <v>3100000</v>
      </c>
      <c r="BU1190" s="234">
        <v>5.1103999999999997E-2</v>
      </c>
      <c r="BV1190" s="168">
        <f t="shared" si="1869"/>
        <v>158422.39999999999</v>
      </c>
      <c r="BW1190" s="6"/>
      <c r="BX1190" s="142">
        <v>158422.39999999999</v>
      </c>
      <c r="BY1190" s="147"/>
      <c r="BZ1190" s="166">
        <f t="shared" si="1870"/>
        <v>0</v>
      </c>
      <c r="CA1190" s="151">
        <v>3100000</v>
      </c>
      <c r="CB1190" s="234">
        <v>5.4170999999999997E-2</v>
      </c>
      <c r="CC1190" s="168">
        <f t="shared" si="1871"/>
        <v>167930.09999999998</v>
      </c>
      <c r="CD1190" s="166"/>
      <c r="CE1190" s="164"/>
      <c r="CF1190" s="165"/>
      <c r="CG1190" s="168">
        <f t="shared" si="1872"/>
        <v>167930.09999999998</v>
      </c>
      <c r="CH1190" s="587">
        <v>250000</v>
      </c>
      <c r="CI1190" s="802">
        <v>4.3883999999999999E-2</v>
      </c>
      <c r="CJ1190" s="666">
        <f t="shared" si="1853"/>
        <v>10971</v>
      </c>
      <c r="CK1190" s="168"/>
      <c r="CL1190" s="164"/>
      <c r="CM1190" s="167"/>
      <c r="CN1190" s="666">
        <f t="shared" si="1854"/>
        <v>10971</v>
      </c>
      <c r="CO1190" s="219"/>
      <c r="CP1190" s="220">
        <f t="shared" si="1855"/>
        <v>384752.92599999998</v>
      </c>
      <c r="CQ1190" s="458"/>
      <c r="CR1190" s="56"/>
      <c r="CS1190" s="228"/>
    </row>
    <row r="1191" spans="1:97" s="3" customFormat="1" ht="15" customHeight="1">
      <c r="A1191" s="59" t="s">
        <v>2814</v>
      </c>
      <c r="B1191" s="501" t="s">
        <v>2809</v>
      </c>
      <c r="C1191" s="6" t="s">
        <v>2810</v>
      </c>
      <c r="D1191" s="59" t="s">
        <v>2760</v>
      </c>
      <c r="E1191" s="43">
        <v>1454</v>
      </c>
      <c r="F1191" s="43"/>
      <c r="G1191" s="429"/>
      <c r="H1191" s="45">
        <v>900000006008</v>
      </c>
      <c r="I1191" s="234"/>
      <c r="J1191" s="774">
        <v>5.7276000000000001E-2</v>
      </c>
      <c r="K1191" s="72">
        <f t="shared" si="1856"/>
        <v>0</v>
      </c>
      <c r="L1191" s="56"/>
      <c r="M1191" s="73">
        <v>1365.46</v>
      </c>
      <c r="N1191" s="147"/>
      <c r="O1191" s="168"/>
      <c r="P1191" s="56"/>
      <c r="Q1191" s="56">
        <v>5.7276000000000001E-2</v>
      </c>
      <c r="R1191" s="168">
        <f t="shared" si="1857"/>
        <v>0</v>
      </c>
      <c r="S1191" s="56"/>
      <c r="T1191" s="73">
        <v>1775.55</v>
      </c>
      <c r="U1191" s="147"/>
      <c r="V1191" s="574">
        <f t="shared" si="1858"/>
        <v>-1775.55</v>
      </c>
      <c r="W1191" s="779"/>
      <c r="X1191" s="780">
        <v>6.3004000000000004E-2</v>
      </c>
      <c r="Y1191" s="310">
        <f t="shared" si="1859"/>
        <v>0</v>
      </c>
      <c r="Z1191" s="102"/>
      <c r="AA1191" s="73">
        <v>1953.12</v>
      </c>
      <c r="AB1191" s="149"/>
      <c r="AC1191" s="787">
        <f t="shared" si="1860"/>
        <v>-1953.12</v>
      </c>
      <c r="AD1191" s="255">
        <v>57000</v>
      </c>
      <c r="AE1191" s="101">
        <v>6.1428999999999997E-2</v>
      </c>
      <c r="AF1191" s="141">
        <f t="shared" si="1861"/>
        <v>3501.453</v>
      </c>
      <c r="AG1191" s="102"/>
      <c r="AH1191" s="122">
        <v>3501.45</v>
      </c>
      <c r="AI1191" s="149"/>
      <c r="AJ1191" s="141">
        <f t="shared" ref="AJ1191:AJ1222" si="1874">AF1191-AG1191-AH1191</f>
        <v>3.0000000001564331E-3</v>
      </c>
      <c r="AK1191" s="255">
        <v>57000</v>
      </c>
      <c r="AL1191" s="748">
        <v>7.3774000000000006E-2</v>
      </c>
      <c r="AM1191" s="141">
        <f t="shared" si="1862"/>
        <v>4205.1180000000004</v>
      </c>
      <c r="AN1191" s="102"/>
      <c r="AO1191" s="142">
        <v>4205.12</v>
      </c>
      <c r="AP1191" s="143"/>
      <c r="AQ1191" s="141">
        <f t="shared" ref="AQ1191:AQ1222" si="1875">AM1191-AN1191-AO1191</f>
        <v>-1.9999999994979589E-3</v>
      </c>
      <c r="AR1191" s="255">
        <v>57000</v>
      </c>
      <c r="AS1191" s="52">
        <v>8.0359E-2</v>
      </c>
      <c r="AT1191" s="72">
        <f t="shared" si="1863"/>
        <v>4580.4629999999997</v>
      </c>
      <c r="AU1191" s="52"/>
      <c r="AV1191" s="142">
        <v>4580.4629999999997</v>
      </c>
      <c r="AW1191" s="147"/>
      <c r="AX1191" s="141">
        <f t="shared" ref="AX1191:AX1222" si="1876">AT1191-AU1191-AV1191</f>
        <v>0</v>
      </c>
      <c r="AY1191" s="72">
        <v>57000</v>
      </c>
      <c r="AZ1191" s="52">
        <v>8.7135000000000004E-2</v>
      </c>
      <c r="BA1191" s="141">
        <f t="shared" si="1873"/>
        <v>4966.6950000000006</v>
      </c>
      <c r="BB1191" s="141"/>
      <c r="BC1191" s="142">
        <v>4966.6949999999997</v>
      </c>
      <c r="BD1191" s="204"/>
      <c r="BE1191" s="141">
        <f t="shared" si="1865"/>
        <v>0</v>
      </c>
      <c r="BF1191" s="168">
        <v>3100000</v>
      </c>
      <c r="BG1191" s="56">
        <v>6.8930000000000005E-2</v>
      </c>
      <c r="BH1191" s="166">
        <f t="shared" si="1866"/>
        <v>213683.00000000003</v>
      </c>
      <c r="BI1191" s="56"/>
      <c r="BJ1191" s="164">
        <v>11473.46</v>
      </c>
      <c r="BK1191" s="320"/>
      <c r="BL1191" s="166">
        <f t="shared" si="1867"/>
        <v>202209.54000000004</v>
      </c>
      <c r="BM1191" s="72">
        <v>100000</v>
      </c>
      <c r="BN1191" s="52">
        <v>2.9062999999999999E-2</v>
      </c>
      <c r="BO1191" s="166">
        <f t="shared" si="1868"/>
        <v>2906.2999999999997</v>
      </c>
      <c r="BP1191" s="56"/>
      <c r="BQ1191" s="164">
        <v>0</v>
      </c>
      <c r="BR1191" s="147"/>
      <c r="BS1191" s="166">
        <f t="shared" ref="BS1191:BS1222" si="1877">BO1191-BP1191-BQ1191</f>
        <v>2906.2999999999997</v>
      </c>
      <c r="BT1191" s="402">
        <v>3100000</v>
      </c>
      <c r="BU1191" s="234">
        <v>5.1103999999999997E-2</v>
      </c>
      <c r="BV1191" s="168">
        <f t="shared" si="1869"/>
        <v>158422.39999999999</v>
      </c>
      <c r="BW1191" s="6"/>
      <c r="BX1191" s="142">
        <v>158422.39999999999</v>
      </c>
      <c r="BY1191" s="147"/>
      <c r="BZ1191" s="166">
        <f t="shared" si="1870"/>
        <v>0</v>
      </c>
      <c r="CA1191" s="151">
        <v>3100000</v>
      </c>
      <c r="CB1191" s="234">
        <v>5.4170999999999997E-2</v>
      </c>
      <c r="CC1191" s="168">
        <f t="shared" si="1871"/>
        <v>167930.09999999998</v>
      </c>
      <c r="CD1191" s="166"/>
      <c r="CE1191" s="164"/>
      <c r="CF1191" s="165"/>
      <c r="CG1191" s="168">
        <f t="shared" si="1872"/>
        <v>167930.09999999998</v>
      </c>
      <c r="CH1191" s="587">
        <v>170000</v>
      </c>
      <c r="CI1191" s="802">
        <v>4.3883999999999999E-2</v>
      </c>
      <c r="CJ1191" s="666">
        <f t="shared" si="1853"/>
        <v>7460.28</v>
      </c>
      <c r="CK1191" s="168"/>
      <c r="CL1191" s="164"/>
      <c r="CM1191" s="167"/>
      <c r="CN1191" s="666">
        <f t="shared" si="1854"/>
        <v>7460.28</v>
      </c>
      <c r="CO1191" s="219"/>
      <c r="CP1191" s="220">
        <f t="shared" si="1855"/>
        <v>376777.55100000004</v>
      </c>
      <c r="CQ1191" s="458"/>
      <c r="CR1191" s="56"/>
      <c r="CS1191" s="228"/>
    </row>
    <row r="1192" spans="1:97" s="3" customFormat="1" ht="15" customHeight="1">
      <c r="A1192" s="59" t="s">
        <v>2815</v>
      </c>
      <c r="B1192" s="501" t="s">
        <v>2809</v>
      </c>
      <c r="C1192" s="6" t="s">
        <v>2810</v>
      </c>
      <c r="D1192" s="59" t="s">
        <v>2760</v>
      </c>
      <c r="E1192" s="43">
        <v>1455</v>
      </c>
      <c r="F1192" s="43"/>
      <c r="G1192" s="429"/>
      <c r="H1192" s="45">
        <v>900000006009</v>
      </c>
      <c r="I1192" s="234"/>
      <c r="J1192" s="774">
        <v>5.7276000000000001E-2</v>
      </c>
      <c r="K1192" s="72">
        <f t="shared" si="1856"/>
        <v>0</v>
      </c>
      <c r="L1192" s="56"/>
      <c r="M1192" s="73">
        <v>1365.46</v>
      </c>
      <c r="N1192" s="147"/>
      <c r="O1192" s="168"/>
      <c r="P1192" s="56"/>
      <c r="Q1192" s="56">
        <v>5.7276000000000001E-2</v>
      </c>
      <c r="R1192" s="168">
        <f t="shared" si="1857"/>
        <v>0</v>
      </c>
      <c r="S1192" s="56"/>
      <c r="T1192" s="73">
        <v>1775.56</v>
      </c>
      <c r="U1192" s="147"/>
      <c r="V1192" s="574">
        <f t="shared" si="1858"/>
        <v>-1775.56</v>
      </c>
      <c r="W1192" s="779"/>
      <c r="X1192" s="780">
        <v>6.3004000000000004E-2</v>
      </c>
      <c r="Y1192" s="310">
        <f t="shared" si="1859"/>
        <v>0</v>
      </c>
      <c r="Z1192" s="102"/>
      <c r="AA1192" s="73">
        <v>1953.12</v>
      </c>
      <c r="AB1192" s="147"/>
      <c r="AC1192" s="787">
        <f t="shared" si="1860"/>
        <v>-1953.12</v>
      </c>
      <c r="AD1192" s="255">
        <v>57000</v>
      </c>
      <c r="AE1192" s="101">
        <v>6.1428999999999997E-2</v>
      </c>
      <c r="AF1192" s="141">
        <f t="shared" si="1861"/>
        <v>3501.453</v>
      </c>
      <c r="AG1192" s="6"/>
      <c r="AH1192" s="122">
        <v>3501.45</v>
      </c>
      <c r="AI1192" s="149"/>
      <c r="AJ1192" s="141">
        <f t="shared" si="1874"/>
        <v>3.0000000001564331E-3</v>
      </c>
      <c r="AK1192" s="255">
        <v>57000</v>
      </c>
      <c r="AL1192" s="748">
        <v>7.3774000000000006E-2</v>
      </c>
      <c r="AM1192" s="141">
        <f t="shared" si="1862"/>
        <v>4205.1180000000004</v>
      </c>
      <c r="AN1192" s="102"/>
      <c r="AO1192" s="142">
        <v>4205.12</v>
      </c>
      <c r="AP1192" s="143"/>
      <c r="AQ1192" s="141">
        <f t="shared" si="1875"/>
        <v>-1.9999999994979589E-3</v>
      </c>
      <c r="AR1192" s="255">
        <v>57000</v>
      </c>
      <c r="AS1192" s="52">
        <v>8.0359E-2</v>
      </c>
      <c r="AT1192" s="72">
        <f t="shared" si="1863"/>
        <v>4580.4629999999997</v>
      </c>
      <c r="AU1192" s="52"/>
      <c r="AV1192" s="142">
        <v>4580.4629999999997</v>
      </c>
      <c r="AW1192" s="147"/>
      <c r="AX1192" s="141">
        <f t="shared" si="1876"/>
        <v>0</v>
      </c>
      <c r="AY1192" s="72">
        <v>57000</v>
      </c>
      <c r="AZ1192" s="52">
        <v>8.7135000000000004E-2</v>
      </c>
      <c r="BA1192" s="141">
        <f t="shared" si="1873"/>
        <v>4966.6950000000006</v>
      </c>
      <c r="BB1192" s="141"/>
      <c r="BC1192" s="142">
        <v>4966.6949999999997</v>
      </c>
      <c r="BD1192" s="204"/>
      <c r="BE1192" s="141">
        <f t="shared" si="1865"/>
        <v>0</v>
      </c>
      <c r="BF1192" s="72">
        <v>3100000</v>
      </c>
      <c r="BG1192" s="56">
        <v>6.8930000000000005E-2</v>
      </c>
      <c r="BH1192" s="166">
        <f t="shared" si="1866"/>
        <v>213683.00000000003</v>
      </c>
      <c r="BI1192" s="56"/>
      <c r="BJ1192" s="164">
        <v>4580.46</v>
      </c>
      <c r="BK1192" s="320"/>
      <c r="BL1192" s="166">
        <f t="shared" si="1867"/>
        <v>209102.54000000004</v>
      </c>
      <c r="BM1192" s="72">
        <v>3100000</v>
      </c>
      <c r="BN1192" s="52">
        <v>2.9062999999999999E-2</v>
      </c>
      <c r="BO1192" s="166">
        <f t="shared" si="1868"/>
        <v>90095.299999999988</v>
      </c>
      <c r="BP1192" s="56"/>
      <c r="BQ1192" s="164">
        <v>90095.3</v>
      </c>
      <c r="BR1192" s="147"/>
      <c r="BS1192" s="166">
        <f t="shared" si="1877"/>
        <v>0</v>
      </c>
      <c r="BT1192" s="402">
        <v>3100000</v>
      </c>
      <c r="BU1192" s="234">
        <v>5.1103999999999997E-2</v>
      </c>
      <c r="BV1192" s="168">
        <f t="shared" si="1869"/>
        <v>158422.39999999999</v>
      </c>
      <c r="BW1192" s="6"/>
      <c r="BX1192" s="142">
        <v>158422.39999999999</v>
      </c>
      <c r="BY1192" s="147"/>
      <c r="BZ1192" s="166">
        <f t="shared" si="1870"/>
        <v>0</v>
      </c>
      <c r="CA1192" s="151">
        <v>3100000</v>
      </c>
      <c r="CB1192" s="234">
        <v>5.4170999999999997E-2</v>
      </c>
      <c r="CC1192" s="168">
        <f t="shared" si="1871"/>
        <v>167930.09999999998</v>
      </c>
      <c r="CD1192" s="166"/>
      <c r="CE1192" s="164">
        <v>167930.1</v>
      </c>
      <c r="CF1192" s="165"/>
      <c r="CG1192" s="72">
        <f t="shared" si="1872"/>
        <v>0</v>
      </c>
      <c r="CH1192" s="351">
        <v>170000</v>
      </c>
      <c r="CI1192" s="802">
        <v>4.3883999999999999E-2</v>
      </c>
      <c r="CJ1192" s="666">
        <f t="shared" si="1853"/>
        <v>7460.28</v>
      </c>
      <c r="CK1192" s="72"/>
      <c r="CL1192" s="164"/>
      <c r="CM1192" s="167"/>
      <c r="CN1192" s="666">
        <f t="shared" si="1854"/>
        <v>7460.28</v>
      </c>
      <c r="CO1192" s="219"/>
      <c r="CP1192" s="220">
        <f t="shared" si="1855"/>
        <v>212834.14100000003</v>
      </c>
      <c r="CQ1192" s="458"/>
      <c r="CR1192" s="56"/>
      <c r="CS1192" s="228"/>
    </row>
    <row r="1193" spans="1:97" s="3" customFormat="1" ht="15" customHeight="1">
      <c r="A1193" s="59" t="s">
        <v>2816</v>
      </c>
      <c r="B1193" s="501" t="s">
        <v>2817</v>
      </c>
      <c r="C1193" s="6" t="s">
        <v>2818</v>
      </c>
      <c r="D1193" s="59" t="s">
        <v>2760</v>
      </c>
      <c r="E1193" s="43">
        <v>1724</v>
      </c>
      <c r="F1193" s="43"/>
      <c r="G1193" s="429"/>
      <c r="H1193" s="45">
        <v>900000006010</v>
      </c>
      <c r="I1193" s="234"/>
      <c r="J1193" s="774">
        <v>5.7276000000000001E-2</v>
      </c>
      <c r="K1193" s="72">
        <f t="shared" si="1856"/>
        <v>0</v>
      </c>
      <c r="L1193" s="56"/>
      <c r="M1193" s="73">
        <v>61665.8</v>
      </c>
      <c r="N1193" s="147"/>
      <c r="O1193" s="168"/>
      <c r="P1193" s="56"/>
      <c r="Q1193" s="56">
        <v>5.7276000000000001E-2</v>
      </c>
      <c r="R1193" s="168">
        <f t="shared" si="1857"/>
        <v>0</v>
      </c>
      <c r="S1193" s="56"/>
      <c r="T1193" s="73">
        <v>80186.399999999994</v>
      </c>
      <c r="U1193" s="147"/>
      <c r="V1193" s="574">
        <f t="shared" si="1858"/>
        <v>-80186.399999999994</v>
      </c>
      <c r="W1193" s="779"/>
      <c r="X1193" s="780">
        <v>6.3004000000000004E-2</v>
      </c>
      <c r="Y1193" s="310">
        <f t="shared" si="1859"/>
        <v>0</v>
      </c>
      <c r="Z1193" s="102"/>
      <c r="AA1193" s="73">
        <v>88205.6</v>
      </c>
      <c r="AB1193" s="147"/>
      <c r="AC1193" s="787">
        <f t="shared" si="1860"/>
        <v>-88205.6</v>
      </c>
      <c r="AD1193" s="255">
        <v>2500000</v>
      </c>
      <c r="AE1193" s="101">
        <v>6.1428999999999997E-2</v>
      </c>
      <c r="AF1193" s="141">
        <f t="shared" si="1861"/>
        <v>153572.5</v>
      </c>
      <c r="AG1193" s="102"/>
      <c r="AH1193" s="122">
        <v>153572.5</v>
      </c>
      <c r="AI1193" s="147"/>
      <c r="AJ1193" s="141">
        <f t="shared" si="1874"/>
        <v>0</v>
      </c>
      <c r="AK1193" s="255">
        <v>2500000</v>
      </c>
      <c r="AL1193" s="748">
        <v>7.3774000000000006E-2</v>
      </c>
      <c r="AM1193" s="141">
        <f t="shared" si="1862"/>
        <v>184435.00000000003</v>
      </c>
      <c r="AN1193" s="102"/>
      <c r="AO1193" s="142">
        <v>184435</v>
      </c>
      <c r="AP1193" s="143"/>
      <c r="AQ1193" s="141">
        <f t="shared" si="1875"/>
        <v>0</v>
      </c>
      <c r="AR1193" s="255">
        <v>2500000</v>
      </c>
      <c r="AS1193" s="52">
        <v>8.0359E-2</v>
      </c>
      <c r="AT1193" s="72">
        <f t="shared" si="1863"/>
        <v>200897.5</v>
      </c>
      <c r="AU1193" s="52"/>
      <c r="AV1193" s="142"/>
      <c r="AW1193" s="147"/>
      <c r="AX1193" s="141">
        <f t="shared" si="1876"/>
        <v>200897.5</v>
      </c>
      <c r="AY1193" s="72">
        <v>2500000</v>
      </c>
      <c r="AZ1193" s="52">
        <v>8.7135000000000004E-2</v>
      </c>
      <c r="BA1193" s="141">
        <f t="shared" si="1873"/>
        <v>217837.5</v>
      </c>
      <c r="BB1193" s="141"/>
      <c r="BC1193" s="142">
        <v>217837.5</v>
      </c>
      <c r="BD1193" s="204"/>
      <c r="BE1193" s="141">
        <f t="shared" si="1865"/>
        <v>0</v>
      </c>
      <c r="BF1193" s="72">
        <v>6000000</v>
      </c>
      <c r="BG1193" s="56">
        <v>6.8930000000000005E-2</v>
      </c>
      <c r="BH1193" s="166">
        <f t="shared" si="1866"/>
        <v>413580.00000000006</v>
      </c>
      <c r="BI1193" s="56"/>
      <c r="BJ1193" s="164">
        <v>172325</v>
      </c>
      <c r="BK1193" s="320"/>
      <c r="BL1193" s="166">
        <f t="shared" si="1867"/>
        <v>241255.00000000006</v>
      </c>
      <c r="BM1193" s="168">
        <v>6000000</v>
      </c>
      <c r="BN1193" s="52">
        <v>2.9062999999999999E-2</v>
      </c>
      <c r="BO1193" s="166">
        <f t="shared" si="1868"/>
        <v>174378</v>
      </c>
      <c r="BP1193" s="56"/>
      <c r="BQ1193" s="164">
        <v>174378</v>
      </c>
      <c r="BR1193" s="147"/>
      <c r="BS1193" s="166">
        <f t="shared" si="1877"/>
        <v>0</v>
      </c>
      <c r="BT1193" s="402">
        <v>6000000</v>
      </c>
      <c r="BU1193" s="234">
        <v>5.1103999999999997E-2</v>
      </c>
      <c r="BV1193" s="168">
        <f t="shared" si="1869"/>
        <v>306624</v>
      </c>
      <c r="BW1193" s="6"/>
      <c r="BX1193" s="580"/>
      <c r="BY1193" s="147"/>
      <c r="BZ1193" s="166">
        <f t="shared" si="1870"/>
        <v>306624</v>
      </c>
      <c r="CA1193" s="151">
        <v>6000000</v>
      </c>
      <c r="CB1193" s="234">
        <v>5.4170999999999997E-2</v>
      </c>
      <c r="CC1193" s="168">
        <f t="shared" si="1871"/>
        <v>325026</v>
      </c>
      <c r="CD1193" s="166"/>
      <c r="CE1193" s="164">
        <v>325026</v>
      </c>
      <c r="CF1193" s="165"/>
      <c r="CG1193" s="72">
        <f t="shared" si="1872"/>
        <v>0</v>
      </c>
      <c r="CH1193" s="351">
        <v>6700000</v>
      </c>
      <c r="CI1193" s="802">
        <v>4.3883999999999999E-2</v>
      </c>
      <c r="CJ1193" s="666">
        <f t="shared" si="1853"/>
        <v>294022.8</v>
      </c>
      <c r="CK1193" s="72"/>
      <c r="CL1193" s="164"/>
      <c r="CM1193" s="167"/>
      <c r="CN1193" s="666">
        <f t="shared" si="1854"/>
        <v>294022.8</v>
      </c>
      <c r="CO1193" s="219"/>
      <c r="CP1193" s="220">
        <f t="shared" si="1855"/>
        <v>874407.3</v>
      </c>
      <c r="CQ1193" s="458"/>
      <c r="CR1193" s="56"/>
      <c r="CS1193" s="228"/>
    </row>
    <row r="1194" spans="1:97" s="3" customFormat="1" ht="15" customHeight="1">
      <c r="A1194" s="59" t="s">
        <v>2819</v>
      </c>
      <c r="B1194" s="501" t="s">
        <v>2820</v>
      </c>
      <c r="C1194" s="6" t="s">
        <v>2821</v>
      </c>
      <c r="D1194" s="59" t="s">
        <v>2760</v>
      </c>
      <c r="E1194" s="43">
        <v>1850</v>
      </c>
      <c r="F1194" s="43"/>
      <c r="G1194" s="429"/>
      <c r="H1194" s="45">
        <v>900000006013</v>
      </c>
      <c r="I1194" s="234"/>
      <c r="J1194" s="774">
        <v>5.7276000000000001E-2</v>
      </c>
      <c r="K1194" s="72">
        <f t="shared" si="1856"/>
        <v>0</v>
      </c>
      <c r="L1194" s="56"/>
      <c r="M1194" s="73">
        <v>41844.65</v>
      </c>
      <c r="N1194" s="147"/>
      <c r="O1194" s="168"/>
      <c r="P1194" s="56"/>
      <c r="Q1194" s="56">
        <v>5.7276000000000001E-2</v>
      </c>
      <c r="R1194" s="168">
        <f t="shared" si="1857"/>
        <v>0</v>
      </c>
      <c r="S1194" s="56"/>
      <c r="T1194" s="73">
        <v>54412.2</v>
      </c>
      <c r="U1194" s="147"/>
      <c r="V1194" s="574">
        <f t="shared" si="1858"/>
        <v>-54412.2</v>
      </c>
      <c r="W1194" s="779"/>
      <c r="X1194" s="780">
        <v>6.3004000000000004E-2</v>
      </c>
      <c r="Y1194" s="310">
        <f t="shared" si="1859"/>
        <v>0</v>
      </c>
      <c r="Z1194" s="99"/>
      <c r="AA1194" s="73">
        <v>59853.8</v>
      </c>
      <c r="AB1194" s="147"/>
      <c r="AC1194" s="787">
        <f t="shared" si="1860"/>
        <v>-59853.8</v>
      </c>
      <c r="AD1194" s="255">
        <v>1600000</v>
      </c>
      <c r="AE1194" s="101">
        <v>6.1428999999999997E-2</v>
      </c>
      <c r="AF1194" s="141">
        <f t="shared" si="1861"/>
        <v>98286.399999999994</v>
      </c>
      <c r="AG1194" s="99"/>
      <c r="AH1194" s="122">
        <v>98286.399999999994</v>
      </c>
      <c r="AI1194" s="147"/>
      <c r="AJ1194" s="141">
        <f t="shared" si="1874"/>
        <v>0</v>
      </c>
      <c r="AK1194" s="255">
        <v>1600000</v>
      </c>
      <c r="AL1194" s="748">
        <v>7.3774000000000006E-2</v>
      </c>
      <c r="AM1194" s="141">
        <f t="shared" si="1862"/>
        <v>118038.40000000001</v>
      </c>
      <c r="AN1194" s="102"/>
      <c r="AO1194" s="142">
        <v>118038.39999999999</v>
      </c>
      <c r="AP1194" s="143"/>
      <c r="AQ1194" s="141">
        <f t="shared" si="1875"/>
        <v>0</v>
      </c>
      <c r="AR1194" s="255">
        <v>1600000</v>
      </c>
      <c r="AS1194" s="52">
        <v>8.0359E-2</v>
      </c>
      <c r="AT1194" s="72">
        <f t="shared" si="1863"/>
        <v>128574.39999999999</v>
      </c>
      <c r="AU1194" s="52"/>
      <c r="AV1194" s="142">
        <v>128574.39999999999</v>
      </c>
      <c r="AW1194" s="143"/>
      <c r="AX1194" s="141">
        <f t="shared" si="1876"/>
        <v>0</v>
      </c>
      <c r="AY1194" s="72">
        <v>1600000</v>
      </c>
      <c r="AZ1194" s="52">
        <v>8.7135000000000004E-2</v>
      </c>
      <c r="BA1194" s="141">
        <f t="shared" si="1873"/>
        <v>139416</v>
      </c>
      <c r="BB1194" s="141"/>
      <c r="BC1194" s="142">
        <v>139416</v>
      </c>
      <c r="BD1194" s="204"/>
      <c r="BE1194" s="141">
        <f t="shared" si="1865"/>
        <v>0</v>
      </c>
      <c r="BF1194" s="72">
        <v>4060000</v>
      </c>
      <c r="BG1194" s="56">
        <v>6.8930000000000005E-2</v>
      </c>
      <c r="BH1194" s="166">
        <f t="shared" si="1866"/>
        <v>279855.80000000005</v>
      </c>
      <c r="BI1194" s="56"/>
      <c r="BJ1194" s="164">
        <v>110288</v>
      </c>
      <c r="BK1194" s="320"/>
      <c r="BL1194" s="166">
        <f t="shared" si="1867"/>
        <v>169567.80000000005</v>
      </c>
      <c r="BM1194" s="72">
        <v>4060000</v>
      </c>
      <c r="BN1194" s="52">
        <v>2.9062999999999999E-2</v>
      </c>
      <c r="BO1194" s="166">
        <f t="shared" si="1868"/>
        <v>117995.78</v>
      </c>
      <c r="BP1194" s="56"/>
      <c r="BQ1194" s="164">
        <v>246570.18</v>
      </c>
      <c r="BR1194" s="147"/>
      <c r="BS1194" s="166">
        <f t="shared" si="1877"/>
        <v>-128574.39999999999</v>
      </c>
      <c r="BT1194" s="402">
        <v>4060000</v>
      </c>
      <c r="BU1194" s="234">
        <v>5.1103999999999997E-2</v>
      </c>
      <c r="BV1194" s="168">
        <f t="shared" si="1869"/>
        <v>207482.23999999999</v>
      </c>
      <c r="BW1194" s="6"/>
      <c r="BX1194" s="580"/>
      <c r="BY1194" s="147"/>
      <c r="BZ1194" s="166">
        <f t="shared" si="1870"/>
        <v>207482.23999999999</v>
      </c>
      <c r="CA1194" s="151">
        <v>4060000</v>
      </c>
      <c r="CB1194" s="234">
        <v>5.4170999999999997E-2</v>
      </c>
      <c r="CC1194" s="168">
        <f t="shared" si="1871"/>
        <v>219934.25999999998</v>
      </c>
      <c r="CD1194" s="166"/>
      <c r="CE1194" s="164">
        <v>219934.26</v>
      </c>
      <c r="CF1194" s="165"/>
      <c r="CG1194" s="72">
        <f t="shared" si="1872"/>
        <v>0</v>
      </c>
      <c r="CH1194" s="351">
        <v>4000000</v>
      </c>
      <c r="CI1194" s="802">
        <v>4.3883999999999999E-2</v>
      </c>
      <c r="CJ1194" s="666">
        <f t="shared" si="1853"/>
        <v>175536</v>
      </c>
      <c r="CK1194" s="72"/>
      <c r="CL1194" s="164"/>
      <c r="CM1194" s="167"/>
      <c r="CN1194" s="666">
        <f t="shared" si="1854"/>
        <v>175536</v>
      </c>
      <c r="CO1194" s="219"/>
      <c r="CP1194" s="220">
        <f t="shared" si="1855"/>
        <v>309745.64</v>
      </c>
      <c r="CQ1194" s="458"/>
      <c r="CR1194" s="56"/>
      <c r="CS1194" s="228"/>
    </row>
    <row r="1195" spans="1:97" s="2" customFormat="1" ht="15" customHeight="1">
      <c r="A1195" s="264" t="s">
        <v>2822</v>
      </c>
      <c r="B1195" s="61" t="s">
        <v>2823</v>
      </c>
      <c r="C1195" s="61" t="s">
        <v>2824</v>
      </c>
      <c r="D1195" s="41" t="s">
        <v>2760</v>
      </c>
      <c r="E1195" s="234">
        <v>2135</v>
      </c>
      <c r="F1195" s="234"/>
      <c r="G1195" s="41" t="s">
        <v>457</v>
      </c>
      <c r="H1195" s="590">
        <v>11999054210</v>
      </c>
      <c r="I1195" s="234"/>
      <c r="J1195" s="775">
        <v>5.7276000000000001E-2</v>
      </c>
      <c r="K1195" s="72">
        <f t="shared" si="1856"/>
        <v>0</v>
      </c>
      <c r="L1195" s="6"/>
      <c r="M1195" s="122">
        <v>39201.83</v>
      </c>
      <c r="N1195" s="77"/>
      <c r="O1195" s="72"/>
      <c r="P1195" s="6"/>
      <c r="Q1195" s="6">
        <v>5.7276000000000001E-2</v>
      </c>
      <c r="R1195" s="72">
        <f t="shared" si="1857"/>
        <v>0</v>
      </c>
      <c r="S1195" s="6"/>
      <c r="T1195" s="122">
        <v>50975.64</v>
      </c>
      <c r="U1195" s="77"/>
      <c r="V1195" s="411">
        <f t="shared" si="1858"/>
        <v>-50975.64</v>
      </c>
      <c r="W1195" s="783"/>
      <c r="X1195" s="784">
        <v>6.3004000000000004E-2</v>
      </c>
      <c r="Y1195" s="310">
        <f t="shared" si="1859"/>
        <v>0</v>
      </c>
      <c r="Z1195" s="102"/>
      <c r="AA1195" s="122">
        <v>56073.56</v>
      </c>
      <c r="AB1195" s="103"/>
      <c r="AC1195" s="787">
        <f t="shared" si="1860"/>
        <v>-56073.56</v>
      </c>
      <c r="AD1195" s="374">
        <v>952300</v>
      </c>
      <c r="AE1195" s="101">
        <v>6.1428999999999997E-2</v>
      </c>
      <c r="AF1195" s="141">
        <f t="shared" si="1861"/>
        <v>58498.8367</v>
      </c>
      <c r="AG1195" s="102"/>
      <c r="AH1195" s="122">
        <v>58498.84</v>
      </c>
      <c r="AI1195" s="77"/>
      <c r="AJ1195" s="141">
        <f t="shared" si="1874"/>
        <v>-3.2999999966705218E-3</v>
      </c>
      <c r="AK1195" s="374">
        <v>952300</v>
      </c>
      <c r="AL1195" s="748">
        <v>7.3774000000000006E-2</v>
      </c>
      <c r="AM1195" s="141">
        <f t="shared" si="1862"/>
        <v>70254.980200000005</v>
      </c>
      <c r="AN1195" s="102"/>
      <c r="AO1195" s="656">
        <v>70254.98</v>
      </c>
      <c r="AP1195" s="100"/>
      <c r="AQ1195" s="141">
        <f t="shared" si="1875"/>
        <v>2.0000000949949026E-4</v>
      </c>
      <c r="AR1195" s="374">
        <v>952300</v>
      </c>
      <c r="AS1195" s="52">
        <v>8.0359E-2</v>
      </c>
      <c r="AT1195" s="72">
        <f t="shared" si="1863"/>
        <v>76525.875700000004</v>
      </c>
      <c r="AU1195" s="234"/>
      <c r="AV1195" s="142">
        <v>76525.875700000004</v>
      </c>
      <c r="AW1195" s="77"/>
      <c r="AX1195" s="141">
        <f t="shared" si="1876"/>
        <v>0</v>
      </c>
      <c r="AY1195" s="141">
        <v>952300</v>
      </c>
      <c r="AZ1195" s="52">
        <v>8.7135000000000004E-2</v>
      </c>
      <c r="BA1195" s="141">
        <f t="shared" si="1873"/>
        <v>82978.660499999998</v>
      </c>
      <c r="BB1195" s="141"/>
      <c r="BC1195" s="142">
        <v>82978.660499999998</v>
      </c>
      <c r="BD1195" s="218"/>
      <c r="BE1195" s="141">
        <f t="shared" si="1865"/>
        <v>0</v>
      </c>
      <c r="BF1195" s="72">
        <v>830000</v>
      </c>
      <c r="BG1195" s="6">
        <v>6.8930000000000005E-2</v>
      </c>
      <c r="BH1195" s="75">
        <f t="shared" si="1866"/>
        <v>57211.9</v>
      </c>
      <c r="BI1195" s="6"/>
      <c r="BJ1195" s="164">
        <v>57211.9</v>
      </c>
      <c r="BK1195" s="816"/>
      <c r="BL1195" s="75">
        <f t="shared" si="1867"/>
        <v>0</v>
      </c>
      <c r="BM1195" s="141">
        <v>830000</v>
      </c>
      <c r="BN1195" s="548">
        <v>6.7812999999999998E-2</v>
      </c>
      <c r="BO1195" s="75">
        <f t="shared" si="1868"/>
        <v>56284.79</v>
      </c>
      <c r="BP1195" s="6"/>
      <c r="BQ1195" s="164">
        <v>56284.79</v>
      </c>
      <c r="BR1195" s="77"/>
      <c r="BS1195" s="75">
        <f t="shared" si="1877"/>
        <v>0</v>
      </c>
      <c r="BT1195" s="402">
        <v>830000</v>
      </c>
      <c r="BU1195" s="548">
        <v>7.1545999999999998E-2</v>
      </c>
      <c r="BV1195" s="72">
        <f t="shared" si="1869"/>
        <v>59383.18</v>
      </c>
      <c r="BW1195" s="6"/>
      <c r="BX1195" s="142">
        <v>59383.18</v>
      </c>
      <c r="BY1195" s="77"/>
      <c r="BZ1195" s="75">
        <f t="shared" si="1870"/>
        <v>0</v>
      </c>
      <c r="CA1195" s="255">
        <v>830000</v>
      </c>
      <c r="CB1195" s="548">
        <v>1.0834E-2</v>
      </c>
      <c r="CC1195" s="72">
        <f t="shared" si="1871"/>
        <v>8992.2199999999993</v>
      </c>
      <c r="CD1195" s="75">
        <f>CB1195*15000</f>
        <v>162.51</v>
      </c>
      <c r="CE1195" s="164">
        <v>8829.7099999999991</v>
      </c>
      <c r="CF1195" s="167">
        <v>8829.7099999999991</v>
      </c>
      <c r="CG1195" s="72">
        <f t="shared" si="1872"/>
        <v>0</v>
      </c>
      <c r="CH1195" s="351">
        <v>1270000</v>
      </c>
      <c r="CI1195" s="804">
        <v>9.7520000000000003E-3</v>
      </c>
      <c r="CJ1195" s="666">
        <f t="shared" si="1853"/>
        <v>12385.04</v>
      </c>
      <c r="CK1195" s="806">
        <f>CI1195*15000</f>
        <v>146.28</v>
      </c>
      <c r="CL1195" s="164"/>
      <c r="CM1195" s="167"/>
      <c r="CN1195" s="666">
        <f t="shared" si="1854"/>
        <v>12238.76</v>
      </c>
      <c r="CO1195" s="219"/>
      <c r="CP1195" s="220">
        <f t="shared" si="1855"/>
        <v>-94810.443099999989</v>
      </c>
      <c r="CQ1195" s="220"/>
      <c r="CR1195" s="6"/>
      <c r="CS1195" s="227" t="s">
        <v>42</v>
      </c>
    </row>
    <row r="1196" spans="1:97" s="3" customFormat="1" ht="15" customHeight="1">
      <c r="A1196" s="807" t="s">
        <v>2825</v>
      </c>
      <c r="B1196" s="501" t="s">
        <v>2826</v>
      </c>
      <c r="C1196" s="6" t="s">
        <v>2789</v>
      </c>
      <c r="D1196" s="59" t="s">
        <v>2760</v>
      </c>
      <c r="E1196" s="43">
        <v>2180</v>
      </c>
      <c r="F1196" s="43">
        <v>1</v>
      </c>
      <c r="G1196" s="429"/>
      <c r="H1196" s="45">
        <v>900000035089</v>
      </c>
      <c r="I1196" s="56"/>
      <c r="J1196" s="774">
        <v>5.7276000000000001E-2</v>
      </c>
      <c r="K1196" s="72">
        <f t="shared" si="1856"/>
        <v>0</v>
      </c>
      <c r="L1196" s="56"/>
      <c r="M1196" s="73"/>
      <c r="N1196" s="147"/>
      <c r="O1196" s="168"/>
      <c r="P1196" s="56"/>
      <c r="Q1196" s="56">
        <v>5.7276000000000001E-2</v>
      </c>
      <c r="R1196" s="168">
        <f t="shared" si="1857"/>
        <v>0</v>
      </c>
      <c r="S1196" s="56"/>
      <c r="T1196" s="73"/>
      <c r="U1196" s="147"/>
      <c r="V1196" s="574">
        <f t="shared" si="1858"/>
        <v>0</v>
      </c>
      <c r="W1196" s="779"/>
      <c r="X1196" s="780">
        <v>6.3004000000000004E-2</v>
      </c>
      <c r="Y1196" s="310">
        <f t="shared" si="1859"/>
        <v>0</v>
      </c>
      <c r="Z1196" s="102"/>
      <c r="AA1196" s="73"/>
      <c r="AB1196" s="147"/>
      <c r="AC1196" s="787">
        <f t="shared" si="1860"/>
        <v>0</v>
      </c>
      <c r="AD1196" s="788"/>
      <c r="AE1196" s="101">
        <v>6.1428999999999997E-2</v>
      </c>
      <c r="AF1196" s="141">
        <f t="shared" si="1861"/>
        <v>0</v>
      </c>
      <c r="AG1196" s="6"/>
      <c r="AH1196" s="122"/>
      <c r="AI1196" s="147"/>
      <c r="AJ1196" s="141">
        <f t="shared" si="1874"/>
        <v>0</v>
      </c>
      <c r="AK1196" s="788"/>
      <c r="AL1196" s="748">
        <v>7.3774000000000006E-2</v>
      </c>
      <c r="AM1196" s="141">
        <f t="shared" si="1862"/>
        <v>0</v>
      </c>
      <c r="AN1196" s="102"/>
      <c r="AO1196" s="142"/>
      <c r="AP1196" s="143"/>
      <c r="AQ1196" s="141">
        <f t="shared" si="1875"/>
        <v>0</v>
      </c>
      <c r="AR1196" s="788"/>
      <c r="AS1196" s="52">
        <v>8.0359E-2</v>
      </c>
      <c r="AT1196" s="72">
        <f t="shared" si="1863"/>
        <v>0</v>
      </c>
      <c r="AU1196" s="56"/>
      <c r="AV1196" s="253"/>
      <c r="AW1196" s="147"/>
      <c r="AX1196" s="141">
        <f t="shared" si="1876"/>
        <v>0</v>
      </c>
      <c r="AY1196" s="56"/>
      <c r="AZ1196" s="52">
        <v>8.7135000000000004E-2</v>
      </c>
      <c r="BA1196" s="141">
        <f t="shared" si="1873"/>
        <v>0</v>
      </c>
      <c r="BB1196" s="141"/>
      <c r="BC1196" s="253"/>
      <c r="BD1196" s="204"/>
      <c r="BE1196" s="141">
        <f t="shared" si="1865"/>
        <v>0</v>
      </c>
      <c r="BF1196" s="56"/>
      <c r="BG1196" s="56">
        <v>6.8930000000000005E-2</v>
      </c>
      <c r="BH1196" s="166">
        <f t="shared" si="1866"/>
        <v>0</v>
      </c>
      <c r="BI1196" s="56"/>
      <c r="BJ1196" s="164"/>
      <c r="BK1196" s="165"/>
      <c r="BL1196" s="166">
        <f t="shared" si="1867"/>
        <v>0</v>
      </c>
      <c r="BM1196" s="72">
        <v>280000</v>
      </c>
      <c r="BN1196" s="817">
        <v>6.7812999999999998E-2</v>
      </c>
      <c r="BO1196" s="166">
        <f t="shared" si="1868"/>
        <v>18987.64</v>
      </c>
      <c r="BP1196" s="56"/>
      <c r="BQ1196" s="164">
        <v>0</v>
      </c>
      <c r="BR1196" s="147"/>
      <c r="BS1196" s="166">
        <f t="shared" si="1877"/>
        <v>18987.64</v>
      </c>
      <c r="BT1196" s="402">
        <v>750000</v>
      </c>
      <c r="BU1196" s="548">
        <v>7.1545999999999998E-2</v>
      </c>
      <c r="BV1196" s="168">
        <f t="shared" si="1869"/>
        <v>53659.5</v>
      </c>
      <c r="BW1196" s="6"/>
      <c r="BX1196" s="142">
        <v>53659.5</v>
      </c>
      <c r="BY1196" s="147"/>
      <c r="BZ1196" s="166">
        <f t="shared" si="1870"/>
        <v>0</v>
      </c>
      <c r="CA1196" s="151">
        <v>750000</v>
      </c>
      <c r="CB1196" s="801">
        <v>7.5840000000000005E-2</v>
      </c>
      <c r="CC1196" s="168">
        <f t="shared" si="1871"/>
        <v>56880</v>
      </c>
      <c r="CD1196" s="166"/>
      <c r="CE1196" s="164"/>
      <c r="CF1196" s="165"/>
      <c r="CG1196" s="168">
        <f t="shared" si="1872"/>
        <v>56880</v>
      </c>
      <c r="CH1196" s="587">
        <v>900000</v>
      </c>
      <c r="CI1196" s="803">
        <v>5.8512000000000002E-2</v>
      </c>
      <c r="CJ1196" s="666">
        <f t="shared" si="1853"/>
        <v>52660.800000000003</v>
      </c>
      <c r="CK1196" s="168"/>
      <c r="CL1196" s="164"/>
      <c r="CM1196" s="167"/>
      <c r="CN1196" s="666">
        <f t="shared" si="1854"/>
        <v>52660.800000000003</v>
      </c>
      <c r="CO1196" s="219"/>
      <c r="CP1196" s="220">
        <f t="shared" si="1855"/>
        <v>128528.44</v>
      </c>
      <c r="CQ1196" s="458"/>
      <c r="CR1196" s="56"/>
      <c r="CS1196" s="228"/>
    </row>
    <row r="1197" spans="1:97" s="3" customFormat="1" ht="15" customHeight="1">
      <c r="A1197" s="807" t="s">
        <v>2825</v>
      </c>
      <c r="B1197" s="501" t="s">
        <v>2826</v>
      </c>
      <c r="C1197" s="6" t="s">
        <v>2789</v>
      </c>
      <c r="D1197" s="59" t="s">
        <v>2760</v>
      </c>
      <c r="E1197" s="43">
        <v>2180</v>
      </c>
      <c r="F1197" s="548">
        <v>2</v>
      </c>
      <c r="G1197" s="429"/>
      <c r="H1197" s="46">
        <v>900000035090</v>
      </c>
      <c r="I1197" s="56"/>
      <c r="J1197" s="774">
        <v>5.7276000000000001E-2</v>
      </c>
      <c r="K1197" s="72">
        <f t="shared" si="1856"/>
        <v>0</v>
      </c>
      <c r="L1197" s="56"/>
      <c r="M1197" s="73"/>
      <c r="N1197" s="147"/>
      <c r="O1197" s="168"/>
      <c r="P1197" s="56"/>
      <c r="Q1197" s="56">
        <v>5.7276000000000001E-2</v>
      </c>
      <c r="R1197" s="168">
        <f t="shared" si="1857"/>
        <v>0</v>
      </c>
      <c r="S1197" s="56"/>
      <c r="T1197" s="73"/>
      <c r="U1197" s="147"/>
      <c r="V1197" s="574">
        <f t="shared" si="1858"/>
        <v>0</v>
      </c>
      <c r="W1197" s="779"/>
      <c r="X1197" s="780">
        <v>6.3004000000000004E-2</v>
      </c>
      <c r="Y1197" s="310">
        <f t="shared" si="1859"/>
        <v>0</v>
      </c>
      <c r="Z1197" s="102"/>
      <c r="AA1197" s="73"/>
      <c r="AB1197" s="147"/>
      <c r="AC1197" s="787">
        <f t="shared" si="1860"/>
        <v>0</v>
      </c>
      <c r="AD1197" s="788"/>
      <c r="AE1197" s="101">
        <v>6.1428999999999997E-2</v>
      </c>
      <c r="AF1197" s="141">
        <f t="shared" si="1861"/>
        <v>0</v>
      </c>
      <c r="AG1197" s="6"/>
      <c r="AH1197" s="122"/>
      <c r="AI1197" s="147"/>
      <c r="AJ1197" s="141">
        <f t="shared" si="1874"/>
        <v>0</v>
      </c>
      <c r="AK1197" s="788"/>
      <c r="AL1197" s="748">
        <v>7.3774000000000006E-2</v>
      </c>
      <c r="AM1197" s="141">
        <f t="shared" si="1862"/>
        <v>0</v>
      </c>
      <c r="AN1197" s="102"/>
      <c r="AO1197" s="142"/>
      <c r="AP1197" s="143"/>
      <c r="AQ1197" s="141">
        <f t="shared" si="1875"/>
        <v>0</v>
      </c>
      <c r="AR1197" s="788"/>
      <c r="AS1197" s="52">
        <v>8.0359E-2</v>
      </c>
      <c r="AT1197" s="72">
        <f t="shared" si="1863"/>
        <v>0</v>
      </c>
      <c r="AU1197" s="56"/>
      <c r="AV1197" s="253"/>
      <c r="AW1197" s="147"/>
      <c r="AX1197" s="141">
        <f t="shared" si="1876"/>
        <v>0</v>
      </c>
      <c r="AY1197" s="56"/>
      <c r="AZ1197" s="52">
        <v>8.7135000000000004E-2</v>
      </c>
      <c r="BA1197" s="141">
        <f t="shared" si="1873"/>
        <v>0</v>
      </c>
      <c r="BB1197" s="141"/>
      <c r="BC1197" s="253"/>
      <c r="BD1197" s="204"/>
      <c r="BE1197" s="141">
        <f t="shared" si="1865"/>
        <v>0</v>
      </c>
      <c r="BF1197" s="56"/>
      <c r="BG1197" s="56">
        <v>6.8930000000000005E-2</v>
      </c>
      <c r="BH1197" s="166">
        <f t="shared" si="1866"/>
        <v>0</v>
      </c>
      <c r="BI1197" s="56"/>
      <c r="BJ1197" s="164"/>
      <c r="BK1197" s="165"/>
      <c r="BL1197" s="166">
        <f t="shared" si="1867"/>
        <v>0</v>
      </c>
      <c r="BM1197" s="72">
        <v>700000</v>
      </c>
      <c r="BN1197" s="817">
        <v>6.7812999999999998E-2</v>
      </c>
      <c r="BO1197" s="166">
        <f t="shared" si="1868"/>
        <v>47469.1</v>
      </c>
      <c r="BP1197" s="56"/>
      <c r="BQ1197" s="164">
        <v>0</v>
      </c>
      <c r="BR1197" s="147"/>
      <c r="BS1197" s="166">
        <f t="shared" si="1877"/>
        <v>47469.1</v>
      </c>
      <c r="BT1197" s="402">
        <v>700000</v>
      </c>
      <c r="BU1197" s="548">
        <v>7.1545999999999998E-2</v>
      </c>
      <c r="BV1197" s="168">
        <f t="shared" si="1869"/>
        <v>50082.2</v>
      </c>
      <c r="BW1197" s="6"/>
      <c r="BX1197" s="142">
        <v>50082.2</v>
      </c>
      <c r="BY1197" s="147"/>
      <c r="BZ1197" s="166">
        <f t="shared" si="1870"/>
        <v>0</v>
      </c>
      <c r="CA1197" s="151">
        <v>700000</v>
      </c>
      <c r="CB1197" s="801">
        <v>7.5840000000000005E-2</v>
      </c>
      <c r="CC1197" s="168">
        <f t="shared" si="1871"/>
        <v>53088</v>
      </c>
      <c r="CD1197" s="166"/>
      <c r="CE1197" s="164"/>
      <c r="CF1197" s="165"/>
      <c r="CG1197" s="168">
        <f t="shared" si="1872"/>
        <v>53088</v>
      </c>
      <c r="CH1197" s="587">
        <v>830000</v>
      </c>
      <c r="CI1197" s="803">
        <v>5.8512000000000002E-2</v>
      </c>
      <c r="CJ1197" s="666">
        <f t="shared" si="1853"/>
        <v>48564.959999999999</v>
      </c>
      <c r="CK1197" s="168"/>
      <c r="CL1197" s="164"/>
      <c r="CM1197" s="167"/>
      <c r="CN1197" s="666">
        <f t="shared" si="1854"/>
        <v>48564.959999999999</v>
      </c>
      <c r="CO1197" s="219"/>
      <c r="CP1197" s="220">
        <f t="shared" si="1855"/>
        <v>149122.06</v>
      </c>
      <c r="CQ1197" s="458"/>
      <c r="CR1197" s="56"/>
      <c r="CS1197" s="228"/>
    </row>
    <row r="1198" spans="1:97" s="3" customFormat="1" ht="15" customHeight="1">
      <c r="A1198" s="807" t="s">
        <v>2825</v>
      </c>
      <c r="B1198" s="501" t="s">
        <v>2826</v>
      </c>
      <c r="C1198" s="6" t="s">
        <v>2789</v>
      </c>
      <c r="D1198" s="59" t="s">
        <v>2760</v>
      </c>
      <c r="E1198" s="43">
        <v>2180</v>
      </c>
      <c r="F1198" s="548">
        <v>3</v>
      </c>
      <c r="G1198" s="429"/>
      <c r="H1198" s="46">
        <v>900000035093</v>
      </c>
      <c r="I1198" s="56"/>
      <c r="J1198" s="774">
        <v>5.7276000000000001E-2</v>
      </c>
      <c r="K1198" s="72">
        <f t="shared" si="1856"/>
        <v>0</v>
      </c>
      <c r="L1198" s="56"/>
      <c r="M1198" s="73"/>
      <c r="N1198" s="147"/>
      <c r="O1198" s="168"/>
      <c r="P1198" s="56"/>
      <c r="Q1198" s="56">
        <v>5.7276000000000001E-2</v>
      </c>
      <c r="R1198" s="168">
        <f t="shared" si="1857"/>
        <v>0</v>
      </c>
      <c r="S1198" s="56"/>
      <c r="T1198" s="73"/>
      <c r="U1198" s="147"/>
      <c r="V1198" s="574">
        <f t="shared" si="1858"/>
        <v>0</v>
      </c>
      <c r="W1198" s="779"/>
      <c r="X1198" s="780">
        <v>6.3004000000000004E-2</v>
      </c>
      <c r="Y1198" s="310">
        <f t="shared" si="1859"/>
        <v>0</v>
      </c>
      <c r="Z1198" s="102"/>
      <c r="AA1198" s="73"/>
      <c r="AB1198" s="147"/>
      <c r="AC1198" s="141">
        <f t="shared" si="1860"/>
        <v>0</v>
      </c>
      <c r="AD1198" s="788"/>
      <c r="AE1198" s="101">
        <v>6.1428999999999997E-2</v>
      </c>
      <c r="AF1198" s="141">
        <f t="shared" si="1861"/>
        <v>0</v>
      </c>
      <c r="AG1198" s="6"/>
      <c r="AH1198" s="122"/>
      <c r="AI1198" s="147"/>
      <c r="AJ1198" s="141">
        <f t="shared" si="1874"/>
        <v>0</v>
      </c>
      <c r="AK1198" s="788"/>
      <c r="AL1198" s="748">
        <v>7.3774000000000006E-2</v>
      </c>
      <c r="AM1198" s="141">
        <f t="shared" si="1862"/>
        <v>0</v>
      </c>
      <c r="AN1198" s="102"/>
      <c r="AO1198" s="142"/>
      <c r="AP1198" s="143"/>
      <c r="AQ1198" s="141">
        <f t="shared" si="1875"/>
        <v>0</v>
      </c>
      <c r="AR1198" s="788"/>
      <c r="AS1198" s="52">
        <v>8.0359E-2</v>
      </c>
      <c r="AT1198" s="72">
        <f t="shared" si="1863"/>
        <v>0</v>
      </c>
      <c r="AU1198" s="56"/>
      <c r="AV1198" s="253"/>
      <c r="AW1198" s="147"/>
      <c r="AX1198" s="141">
        <f t="shared" si="1876"/>
        <v>0</v>
      </c>
      <c r="AY1198" s="56"/>
      <c r="AZ1198" s="52">
        <v>8.7135000000000004E-2</v>
      </c>
      <c r="BA1198" s="141">
        <f t="shared" si="1873"/>
        <v>0</v>
      </c>
      <c r="BB1198" s="141"/>
      <c r="BC1198" s="253"/>
      <c r="BD1198" s="204"/>
      <c r="BE1198" s="141">
        <f t="shared" si="1865"/>
        <v>0</v>
      </c>
      <c r="BF1198" s="56"/>
      <c r="BG1198" s="56">
        <v>6.8930000000000005E-2</v>
      </c>
      <c r="BH1198" s="166">
        <f t="shared" si="1866"/>
        <v>0</v>
      </c>
      <c r="BI1198" s="56"/>
      <c r="BJ1198" s="164"/>
      <c r="BK1198" s="165"/>
      <c r="BL1198" s="166">
        <f t="shared" si="1867"/>
        <v>0</v>
      </c>
      <c r="BM1198" s="72">
        <v>400000</v>
      </c>
      <c r="BN1198" s="817">
        <v>6.7812999999999998E-2</v>
      </c>
      <c r="BO1198" s="166">
        <f t="shared" si="1868"/>
        <v>27125.200000000001</v>
      </c>
      <c r="BP1198" s="56"/>
      <c r="BQ1198" s="164">
        <v>0</v>
      </c>
      <c r="BR1198" s="147"/>
      <c r="BS1198" s="166">
        <f t="shared" si="1877"/>
        <v>27125.200000000001</v>
      </c>
      <c r="BT1198" s="402">
        <v>400000</v>
      </c>
      <c r="BU1198" s="548">
        <v>7.1545999999999998E-2</v>
      </c>
      <c r="BV1198" s="168">
        <f t="shared" si="1869"/>
        <v>28618.399999999998</v>
      </c>
      <c r="BW1198" s="6"/>
      <c r="BX1198" s="142">
        <v>28618.400000000001</v>
      </c>
      <c r="BY1198" s="147"/>
      <c r="BZ1198" s="166">
        <f t="shared" si="1870"/>
        <v>0</v>
      </c>
      <c r="CA1198" s="151">
        <v>400000</v>
      </c>
      <c r="CB1198" s="801">
        <v>7.5840000000000005E-2</v>
      </c>
      <c r="CC1198" s="168">
        <f t="shared" si="1871"/>
        <v>30336.000000000004</v>
      </c>
      <c r="CD1198" s="166"/>
      <c r="CE1198" s="164"/>
      <c r="CF1198" s="165"/>
      <c r="CG1198" s="168">
        <f t="shared" si="1872"/>
        <v>30336.000000000004</v>
      </c>
      <c r="CH1198" s="587">
        <v>580000</v>
      </c>
      <c r="CI1198" s="803">
        <v>5.8512000000000002E-2</v>
      </c>
      <c r="CJ1198" s="666">
        <f t="shared" si="1853"/>
        <v>33936.959999999999</v>
      </c>
      <c r="CK1198" s="168"/>
      <c r="CL1198" s="164"/>
      <c r="CM1198" s="167"/>
      <c r="CN1198" s="666">
        <f t="shared" si="1854"/>
        <v>33936.959999999999</v>
      </c>
      <c r="CO1198" s="219"/>
      <c r="CP1198" s="220">
        <f t="shared" si="1855"/>
        <v>91398.16</v>
      </c>
      <c r="CQ1198" s="458"/>
      <c r="CR1198" s="56"/>
      <c r="CS1198" s="228"/>
    </row>
    <row r="1199" spans="1:97" s="3" customFormat="1" ht="15" customHeight="1">
      <c r="A1199" s="807" t="s">
        <v>2825</v>
      </c>
      <c r="B1199" s="501" t="s">
        <v>2826</v>
      </c>
      <c r="C1199" s="6" t="s">
        <v>2789</v>
      </c>
      <c r="D1199" s="59" t="s">
        <v>2760</v>
      </c>
      <c r="E1199" s="43">
        <v>2180</v>
      </c>
      <c r="F1199" s="548">
        <v>4</v>
      </c>
      <c r="G1199" s="429"/>
      <c r="H1199" s="46">
        <v>900000035094</v>
      </c>
      <c r="I1199" s="56"/>
      <c r="J1199" s="774">
        <v>5.7276000000000001E-2</v>
      </c>
      <c r="K1199" s="72">
        <f t="shared" si="1856"/>
        <v>0</v>
      </c>
      <c r="L1199" s="56"/>
      <c r="M1199" s="73"/>
      <c r="N1199" s="147"/>
      <c r="O1199" s="168"/>
      <c r="P1199" s="56"/>
      <c r="Q1199" s="56">
        <v>5.7276000000000001E-2</v>
      </c>
      <c r="R1199" s="168">
        <f t="shared" si="1857"/>
        <v>0</v>
      </c>
      <c r="S1199" s="56"/>
      <c r="T1199" s="73"/>
      <c r="U1199" s="147"/>
      <c r="V1199" s="574">
        <f t="shared" si="1858"/>
        <v>0</v>
      </c>
      <c r="W1199" s="779"/>
      <c r="X1199" s="780">
        <v>6.3004000000000004E-2</v>
      </c>
      <c r="Y1199" s="310">
        <f t="shared" si="1859"/>
        <v>0</v>
      </c>
      <c r="Z1199" s="102"/>
      <c r="AA1199" s="73"/>
      <c r="AB1199" s="147"/>
      <c r="AC1199" s="141">
        <f t="shared" si="1860"/>
        <v>0</v>
      </c>
      <c r="AD1199" s="788"/>
      <c r="AE1199" s="101">
        <v>6.1428999999999997E-2</v>
      </c>
      <c r="AF1199" s="141">
        <f t="shared" si="1861"/>
        <v>0</v>
      </c>
      <c r="AG1199" s="6"/>
      <c r="AH1199" s="122"/>
      <c r="AI1199" s="147"/>
      <c r="AJ1199" s="141">
        <f t="shared" si="1874"/>
        <v>0</v>
      </c>
      <c r="AK1199" s="788"/>
      <c r="AL1199" s="748">
        <v>7.3774000000000006E-2</v>
      </c>
      <c r="AM1199" s="141">
        <f t="shared" si="1862"/>
        <v>0</v>
      </c>
      <c r="AN1199" s="102"/>
      <c r="AO1199" s="142"/>
      <c r="AP1199" s="143"/>
      <c r="AQ1199" s="141">
        <f t="shared" si="1875"/>
        <v>0</v>
      </c>
      <c r="AR1199" s="788"/>
      <c r="AS1199" s="52">
        <v>8.0359E-2</v>
      </c>
      <c r="AT1199" s="72">
        <f t="shared" si="1863"/>
        <v>0</v>
      </c>
      <c r="AU1199" s="56"/>
      <c r="AV1199" s="253"/>
      <c r="AW1199" s="147"/>
      <c r="AX1199" s="141">
        <f t="shared" si="1876"/>
        <v>0</v>
      </c>
      <c r="AY1199" s="56"/>
      <c r="AZ1199" s="52">
        <v>8.7135000000000004E-2</v>
      </c>
      <c r="BA1199" s="141">
        <f t="shared" si="1873"/>
        <v>0</v>
      </c>
      <c r="BB1199" s="141"/>
      <c r="BC1199" s="253"/>
      <c r="BD1199" s="204"/>
      <c r="BE1199" s="141">
        <f t="shared" si="1865"/>
        <v>0</v>
      </c>
      <c r="BF1199" s="56"/>
      <c r="BG1199" s="56">
        <v>6.8930000000000005E-2</v>
      </c>
      <c r="BH1199" s="166">
        <f t="shared" si="1866"/>
        <v>0</v>
      </c>
      <c r="BI1199" s="56"/>
      <c r="BJ1199" s="164"/>
      <c r="BK1199" s="165"/>
      <c r="BL1199" s="166">
        <f t="shared" si="1867"/>
        <v>0</v>
      </c>
      <c r="BM1199" s="72">
        <v>380000</v>
      </c>
      <c r="BN1199" s="817">
        <v>6.7812999999999998E-2</v>
      </c>
      <c r="BO1199" s="166">
        <f t="shared" si="1868"/>
        <v>25768.94</v>
      </c>
      <c r="BP1199" s="56"/>
      <c r="BQ1199" s="164">
        <v>0</v>
      </c>
      <c r="BR1199" s="147"/>
      <c r="BS1199" s="166">
        <f t="shared" si="1877"/>
        <v>25768.94</v>
      </c>
      <c r="BT1199" s="402">
        <v>380000</v>
      </c>
      <c r="BU1199" s="548">
        <v>7.1545999999999998E-2</v>
      </c>
      <c r="BV1199" s="168">
        <f t="shared" si="1869"/>
        <v>27187.48</v>
      </c>
      <c r="BW1199" s="6"/>
      <c r="BX1199" s="142">
        <v>27187.48</v>
      </c>
      <c r="BY1199" s="147"/>
      <c r="BZ1199" s="166">
        <f t="shared" si="1870"/>
        <v>0</v>
      </c>
      <c r="CA1199" s="151">
        <v>380000</v>
      </c>
      <c r="CB1199" s="801">
        <v>7.5840000000000005E-2</v>
      </c>
      <c r="CC1199" s="168">
        <f t="shared" si="1871"/>
        <v>28819.200000000001</v>
      </c>
      <c r="CD1199" s="166"/>
      <c r="CE1199" s="164"/>
      <c r="CF1199" s="165"/>
      <c r="CG1199" s="168">
        <f t="shared" si="1872"/>
        <v>28819.200000000001</v>
      </c>
      <c r="CH1199" s="587">
        <v>550000</v>
      </c>
      <c r="CI1199" s="803">
        <v>5.8512000000000002E-2</v>
      </c>
      <c r="CJ1199" s="666">
        <f t="shared" si="1853"/>
        <v>32181.600000000002</v>
      </c>
      <c r="CK1199" s="168"/>
      <c r="CL1199" s="164"/>
      <c r="CM1199" s="167"/>
      <c r="CN1199" s="666">
        <f t="shared" si="1854"/>
        <v>32181.600000000002</v>
      </c>
      <c r="CO1199" s="219"/>
      <c r="CP1199" s="220">
        <f t="shared" si="1855"/>
        <v>86769.74</v>
      </c>
      <c r="CQ1199" s="458"/>
      <c r="CR1199" s="56"/>
      <c r="CS1199" s="228"/>
    </row>
    <row r="1200" spans="1:97" s="3" customFormat="1" ht="15" customHeight="1">
      <c r="A1200" s="807" t="s">
        <v>2825</v>
      </c>
      <c r="B1200" s="501" t="s">
        <v>2826</v>
      </c>
      <c r="C1200" s="6" t="s">
        <v>2789</v>
      </c>
      <c r="D1200" s="59" t="s">
        <v>2760</v>
      </c>
      <c r="E1200" s="43">
        <v>2180</v>
      </c>
      <c r="F1200" s="548">
        <v>5</v>
      </c>
      <c r="G1200" s="429"/>
      <c r="H1200" s="808">
        <v>900000035095</v>
      </c>
      <c r="I1200" s="56"/>
      <c r="J1200" s="774">
        <v>5.7276000000000001E-2</v>
      </c>
      <c r="K1200" s="72">
        <f t="shared" si="1856"/>
        <v>0</v>
      </c>
      <c r="L1200" s="56"/>
      <c r="M1200" s="73"/>
      <c r="N1200" s="147"/>
      <c r="O1200" s="168"/>
      <c r="P1200" s="56"/>
      <c r="Q1200" s="56">
        <v>5.7276000000000001E-2</v>
      </c>
      <c r="R1200" s="168">
        <f t="shared" si="1857"/>
        <v>0</v>
      </c>
      <c r="S1200" s="56"/>
      <c r="T1200" s="73"/>
      <c r="U1200" s="147"/>
      <c r="V1200" s="574">
        <f t="shared" si="1858"/>
        <v>0</v>
      </c>
      <c r="W1200" s="779"/>
      <c r="X1200" s="780">
        <v>6.3004000000000004E-2</v>
      </c>
      <c r="Y1200" s="310">
        <f t="shared" si="1859"/>
        <v>0</v>
      </c>
      <c r="Z1200" s="102"/>
      <c r="AA1200" s="73"/>
      <c r="AB1200" s="147"/>
      <c r="AC1200" s="141">
        <f t="shared" si="1860"/>
        <v>0</v>
      </c>
      <c r="AD1200" s="788"/>
      <c r="AE1200" s="101">
        <v>6.1428999999999997E-2</v>
      </c>
      <c r="AF1200" s="141">
        <f t="shared" si="1861"/>
        <v>0</v>
      </c>
      <c r="AG1200" s="6"/>
      <c r="AH1200" s="122"/>
      <c r="AI1200" s="147"/>
      <c r="AJ1200" s="141">
        <f t="shared" si="1874"/>
        <v>0</v>
      </c>
      <c r="AK1200" s="788"/>
      <c r="AL1200" s="748">
        <v>7.3774000000000006E-2</v>
      </c>
      <c r="AM1200" s="141">
        <f t="shared" si="1862"/>
        <v>0</v>
      </c>
      <c r="AN1200" s="102"/>
      <c r="AO1200" s="142"/>
      <c r="AP1200" s="143"/>
      <c r="AQ1200" s="141">
        <f t="shared" si="1875"/>
        <v>0</v>
      </c>
      <c r="AR1200" s="788"/>
      <c r="AS1200" s="52">
        <v>8.0359E-2</v>
      </c>
      <c r="AT1200" s="72">
        <f t="shared" si="1863"/>
        <v>0</v>
      </c>
      <c r="AU1200" s="56"/>
      <c r="AV1200" s="253"/>
      <c r="AW1200" s="147"/>
      <c r="AX1200" s="141">
        <f t="shared" si="1876"/>
        <v>0</v>
      </c>
      <c r="AY1200" s="56"/>
      <c r="AZ1200" s="52">
        <v>8.7135000000000004E-2</v>
      </c>
      <c r="BA1200" s="141">
        <f t="shared" si="1873"/>
        <v>0</v>
      </c>
      <c r="BB1200" s="141"/>
      <c r="BC1200" s="253"/>
      <c r="BD1200" s="204"/>
      <c r="BE1200" s="141">
        <f t="shared" si="1865"/>
        <v>0</v>
      </c>
      <c r="BF1200" s="56"/>
      <c r="BG1200" s="56">
        <v>6.8930000000000005E-2</v>
      </c>
      <c r="BH1200" s="166">
        <f t="shared" si="1866"/>
        <v>0</v>
      </c>
      <c r="BI1200" s="56"/>
      <c r="BJ1200" s="164"/>
      <c r="BK1200" s="165"/>
      <c r="BL1200" s="166">
        <f t="shared" si="1867"/>
        <v>0</v>
      </c>
      <c r="BM1200" s="72">
        <v>380000</v>
      </c>
      <c r="BN1200" s="817">
        <v>6.7812999999999998E-2</v>
      </c>
      <c r="BO1200" s="166">
        <f t="shared" si="1868"/>
        <v>25768.94</v>
      </c>
      <c r="BP1200" s="56"/>
      <c r="BQ1200" s="164">
        <v>0</v>
      </c>
      <c r="BR1200" s="147"/>
      <c r="BS1200" s="166">
        <f t="shared" si="1877"/>
        <v>25768.94</v>
      </c>
      <c r="BT1200" s="402">
        <v>380000</v>
      </c>
      <c r="BU1200" s="548">
        <v>7.1545999999999998E-2</v>
      </c>
      <c r="BV1200" s="168">
        <f t="shared" si="1869"/>
        <v>27187.48</v>
      </c>
      <c r="BW1200" s="6"/>
      <c r="BX1200" s="142">
        <v>27187.48</v>
      </c>
      <c r="BY1200" s="147"/>
      <c r="BZ1200" s="166">
        <f t="shared" si="1870"/>
        <v>0</v>
      </c>
      <c r="CA1200" s="151">
        <v>380000</v>
      </c>
      <c r="CB1200" s="801">
        <v>7.5840000000000005E-2</v>
      </c>
      <c r="CC1200" s="168">
        <f t="shared" si="1871"/>
        <v>28819.200000000001</v>
      </c>
      <c r="CD1200" s="166"/>
      <c r="CE1200" s="164">
        <v>28819.200000000001</v>
      </c>
      <c r="CF1200" s="165"/>
      <c r="CG1200" s="72">
        <f t="shared" si="1872"/>
        <v>0</v>
      </c>
      <c r="CH1200" s="351">
        <v>540000</v>
      </c>
      <c r="CI1200" s="803">
        <v>5.8512000000000002E-2</v>
      </c>
      <c r="CJ1200" s="666">
        <f t="shared" si="1853"/>
        <v>31596.48</v>
      </c>
      <c r="CK1200" s="72"/>
      <c r="CL1200" s="164"/>
      <c r="CM1200" s="167"/>
      <c r="CN1200" s="666">
        <f t="shared" si="1854"/>
        <v>31596.48</v>
      </c>
      <c r="CO1200" s="219"/>
      <c r="CP1200" s="220">
        <f t="shared" si="1855"/>
        <v>57365.42</v>
      </c>
      <c r="CQ1200" s="458"/>
      <c r="CR1200" s="56"/>
      <c r="CS1200" s="228"/>
    </row>
    <row r="1201" spans="1:97" s="3" customFormat="1" ht="15" customHeight="1">
      <c r="A1201" s="807" t="s">
        <v>2825</v>
      </c>
      <c r="B1201" s="501" t="s">
        <v>2826</v>
      </c>
      <c r="C1201" s="6" t="s">
        <v>2789</v>
      </c>
      <c r="D1201" s="59" t="s">
        <v>2760</v>
      </c>
      <c r="E1201" s="43">
        <v>2180</v>
      </c>
      <c r="F1201" s="548">
        <v>6</v>
      </c>
      <c r="G1201" s="429"/>
      <c r="H1201" s="808">
        <v>900000035096</v>
      </c>
      <c r="I1201" s="56"/>
      <c r="J1201" s="774">
        <v>5.7276000000000001E-2</v>
      </c>
      <c r="K1201" s="72">
        <f t="shared" si="1856"/>
        <v>0</v>
      </c>
      <c r="L1201" s="56"/>
      <c r="M1201" s="73"/>
      <c r="N1201" s="147"/>
      <c r="O1201" s="168"/>
      <c r="P1201" s="56"/>
      <c r="Q1201" s="56">
        <v>5.7276000000000001E-2</v>
      </c>
      <c r="R1201" s="168">
        <f t="shared" si="1857"/>
        <v>0</v>
      </c>
      <c r="S1201" s="56"/>
      <c r="T1201" s="73"/>
      <c r="U1201" s="147"/>
      <c r="V1201" s="574">
        <f t="shared" si="1858"/>
        <v>0</v>
      </c>
      <c r="W1201" s="779"/>
      <c r="X1201" s="780">
        <v>6.3004000000000004E-2</v>
      </c>
      <c r="Y1201" s="310">
        <f t="shared" si="1859"/>
        <v>0</v>
      </c>
      <c r="Z1201" s="102"/>
      <c r="AA1201" s="73"/>
      <c r="AB1201" s="147"/>
      <c r="AC1201" s="141">
        <f t="shared" si="1860"/>
        <v>0</v>
      </c>
      <c r="AD1201" s="788"/>
      <c r="AE1201" s="101">
        <v>6.1428999999999997E-2</v>
      </c>
      <c r="AF1201" s="141">
        <f t="shared" si="1861"/>
        <v>0</v>
      </c>
      <c r="AG1201" s="6"/>
      <c r="AH1201" s="122"/>
      <c r="AI1201" s="147"/>
      <c r="AJ1201" s="141">
        <f t="shared" si="1874"/>
        <v>0</v>
      </c>
      <c r="AK1201" s="788"/>
      <c r="AL1201" s="748">
        <v>7.3774000000000006E-2</v>
      </c>
      <c r="AM1201" s="141">
        <f t="shared" si="1862"/>
        <v>0</v>
      </c>
      <c r="AN1201" s="102"/>
      <c r="AO1201" s="142"/>
      <c r="AP1201" s="143"/>
      <c r="AQ1201" s="141">
        <f t="shared" si="1875"/>
        <v>0</v>
      </c>
      <c r="AR1201" s="788"/>
      <c r="AS1201" s="52">
        <v>8.0359E-2</v>
      </c>
      <c r="AT1201" s="72">
        <f t="shared" si="1863"/>
        <v>0</v>
      </c>
      <c r="AU1201" s="56"/>
      <c r="AV1201" s="253"/>
      <c r="AW1201" s="147"/>
      <c r="AX1201" s="141">
        <f t="shared" si="1876"/>
        <v>0</v>
      </c>
      <c r="AY1201" s="56"/>
      <c r="AZ1201" s="52">
        <v>8.7135000000000004E-2</v>
      </c>
      <c r="BA1201" s="141">
        <f t="shared" si="1873"/>
        <v>0</v>
      </c>
      <c r="BB1201" s="141"/>
      <c r="BC1201" s="253"/>
      <c r="BD1201" s="204"/>
      <c r="BE1201" s="141">
        <f t="shared" si="1865"/>
        <v>0</v>
      </c>
      <c r="BF1201" s="56"/>
      <c r="BG1201" s="56">
        <v>6.8930000000000005E-2</v>
      </c>
      <c r="BH1201" s="166">
        <f t="shared" si="1866"/>
        <v>0</v>
      </c>
      <c r="BI1201" s="56"/>
      <c r="BJ1201" s="164"/>
      <c r="BK1201" s="165"/>
      <c r="BL1201" s="166">
        <f t="shared" si="1867"/>
        <v>0</v>
      </c>
      <c r="BM1201" s="72">
        <v>230000</v>
      </c>
      <c r="BN1201" s="817">
        <v>6.7812999999999998E-2</v>
      </c>
      <c r="BO1201" s="166">
        <f t="shared" si="1868"/>
        <v>15596.99</v>
      </c>
      <c r="BP1201" s="56"/>
      <c r="BQ1201" s="164">
        <v>0</v>
      </c>
      <c r="BR1201" s="147"/>
      <c r="BS1201" s="166">
        <f t="shared" si="1877"/>
        <v>15596.99</v>
      </c>
      <c r="BT1201" s="402">
        <v>230000</v>
      </c>
      <c r="BU1201" s="548">
        <v>7.1545999999999998E-2</v>
      </c>
      <c r="BV1201" s="168">
        <f t="shared" si="1869"/>
        <v>16455.579999999998</v>
      </c>
      <c r="BW1201" s="6"/>
      <c r="BX1201" s="142">
        <v>16455.580000000002</v>
      </c>
      <c r="BY1201" s="147"/>
      <c r="BZ1201" s="166">
        <f t="shared" si="1870"/>
        <v>0</v>
      </c>
      <c r="CA1201" s="151">
        <v>230000</v>
      </c>
      <c r="CB1201" s="801">
        <v>7.5840000000000005E-2</v>
      </c>
      <c r="CC1201" s="168">
        <f t="shared" si="1871"/>
        <v>17443.2</v>
      </c>
      <c r="CD1201" s="166"/>
      <c r="CE1201" s="164">
        <v>17443.2</v>
      </c>
      <c r="CF1201" s="165"/>
      <c r="CG1201" s="72">
        <f t="shared" si="1872"/>
        <v>0</v>
      </c>
      <c r="CH1201" s="351">
        <v>360000</v>
      </c>
      <c r="CI1201" s="803">
        <v>5.8512000000000002E-2</v>
      </c>
      <c r="CJ1201" s="666">
        <f t="shared" si="1853"/>
        <v>21064.32</v>
      </c>
      <c r="CK1201" s="72"/>
      <c r="CL1201" s="164"/>
      <c r="CM1201" s="167"/>
      <c r="CN1201" s="666">
        <f t="shared" si="1854"/>
        <v>21064.32</v>
      </c>
      <c r="CO1201" s="219"/>
      <c r="CP1201" s="220">
        <f t="shared" si="1855"/>
        <v>36661.31</v>
      </c>
      <c r="CQ1201" s="458"/>
      <c r="CR1201" s="56"/>
      <c r="CS1201" s="228"/>
    </row>
    <row r="1202" spans="1:97" s="3" customFormat="1" ht="15" customHeight="1">
      <c r="A1202" s="807" t="s">
        <v>2825</v>
      </c>
      <c r="B1202" s="501" t="s">
        <v>2826</v>
      </c>
      <c r="C1202" s="6" t="s">
        <v>2789</v>
      </c>
      <c r="D1202" s="59" t="s">
        <v>2760</v>
      </c>
      <c r="E1202" s="43">
        <v>2180</v>
      </c>
      <c r="F1202" s="548">
        <v>7</v>
      </c>
      <c r="G1202" s="429"/>
      <c r="H1202" s="808">
        <v>900000035097</v>
      </c>
      <c r="I1202" s="56"/>
      <c r="J1202" s="774">
        <v>5.7276000000000001E-2</v>
      </c>
      <c r="K1202" s="72">
        <f t="shared" si="1856"/>
        <v>0</v>
      </c>
      <c r="L1202" s="56"/>
      <c r="M1202" s="73"/>
      <c r="N1202" s="147"/>
      <c r="O1202" s="168"/>
      <c r="P1202" s="56"/>
      <c r="Q1202" s="56">
        <v>5.7276000000000001E-2</v>
      </c>
      <c r="R1202" s="168">
        <f t="shared" si="1857"/>
        <v>0</v>
      </c>
      <c r="S1202" s="56"/>
      <c r="T1202" s="73"/>
      <c r="U1202" s="147"/>
      <c r="V1202" s="574">
        <f t="shared" si="1858"/>
        <v>0</v>
      </c>
      <c r="W1202" s="779"/>
      <c r="X1202" s="780">
        <v>6.3004000000000004E-2</v>
      </c>
      <c r="Y1202" s="310">
        <f t="shared" si="1859"/>
        <v>0</v>
      </c>
      <c r="Z1202" s="102"/>
      <c r="AA1202" s="73"/>
      <c r="AB1202" s="147"/>
      <c r="AC1202" s="141">
        <f t="shared" si="1860"/>
        <v>0</v>
      </c>
      <c r="AD1202" s="788"/>
      <c r="AE1202" s="101">
        <v>6.1428999999999997E-2</v>
      </c>
      <c r="AF1202" s="141">
        <f t="shared" si="1861"/>
        <v>0</v>
      </c>
      <c r="AG1202" s="6"/>
      <c r="AH1202" s="122"/>
      <c r="AI1202" s="147"/>
      <c r="AJ1202" s="141">
        <f t="shared" si="1874"/>
        <v>0</v>
      </c>
      <c r="AK1202" s="788"/>
      <c r="AL1202" s="748">
        <v>7.3774000000000006E-2</v>
      </c>
      <c r="AM1202" s="141">
        <f t="shared" si="1862"/>
        <v>0</v>
      </c>
      <c r="AN1202" s="102"/>
      <c r="AO1202" s="142"/>
      <c r="AP1202" s="143"/>
      <c r="AQ1202" s="141">
        <f t="shared" si="1875"/>
        <v>0</v>
      </c>
      <c r="AR1202" s="788"/>
      <c r="AS1202" s="52">
        <v>8.0359E-2</v>
      </c>
      <c r="AT1202" s="72">
        <f t="shared" si="1863"/>
        <v>0</v>
      </c>
      <c r="AU1202" s="56"/>
      <c r="AV1202" s="253"/>
      <c r="AW1202" s="147"/>
      <c r="AX1202" s="141">
        <f t="shared" si="1876"/>
        <v>0</v>
      </c>
      <c r="AY1202" s="56"/>
      <c r="AZ1202" s="52">
        <v>8.7135000000000004E-2</v>
      </c>
      <c r="BA1202" s="141">
        <f t="shared" si="1873"/>
        <v>0</v>
      </c>
      <c r="BB1202" s="141"/>
      <c r="BC1202" s="253"/>
      <c r="BD1202" s="204"/>
      <c r="BE1202" s="141">
        <f t="shared" si="1865"/>
        <v>0</v>
      </c>
      <c r="BF1202" s="56"/>
      <c r="BG1202" s="56">
        <v>6.8930000000000005E-2</v>
      </c>
      <c r="BH1202" s="166">
        <f t="shared" si="1866"/>
        <v>0</v>
      </c>
      <c r="BI1202" s="56"/>
      <c r="BJ1202" s="164"/>
      <c r="BK1202" s="165"/>
      <c r="BL1202" s="166">
        <f t="shared" si="1867"/>
        <v>0</v>
      </c>
      <c r="BM1202" s="72">
        <v>230000</v>
      </c>
      <c r="BN1202" s="817">
        <v>6.7812999999999998E-2</v>
      </c>
      <c r="BO1202" s="166">
        <f t="shared" si="1868"/>
        <v>15596.99</v>
      </c>
      <c r="BP1202" s="56"/>
      <c r="BQ1202" s="164">
        <v>0</v>
      </c>
      <c r="BR1202" s="147"/>
      <c r="BS1202" s="166">
        <f t="shared" si="1877"/>
        <v>15596.99</v>
      </c>
      <c r="BT1202" s="402">
        <v>230000</v>
      </c>
      <c r="BU1202" s="548">
        <v>7.1545999999999998E-2</v>
      </c>
      <c r="BV1202" s="168">
        <f t="shared" si="1869"/>
        <v>16455.579999999998</v>
      </c>
      <c r="BW1202" s="6"/>
      <c r="BX1202" s="142">
        <v>16455.580000000002</v>
      </c>
      <c r="BY1202" s="147"/>
      <c r="BZ1202" s="166">
        <f t="shared" si="1870"/>
        <v>0</v>
      </c>
      <c r="CA1202" s="151">
        <v>230000</v>
      </c>
      <c r="CB1202" s="801">
        <v>7.5840000000000005E-2</v>
      </c>
      <c r="CC1202" s="168">
        <f t="shared" si="1871"/>
        <v>17443.2</v>
      </c>
      <c r="CD1202" s="166"/>
      <c r="CE1202" s="164">
        <v>17443.2</v>
      </c>
      <c r="CF1202" s="165"/>
      <c r="CG1202" s="72">
        <f t="shared" si="1872"/>
        <v>0</v>
      </c>
      <c r="CH1202" s="351">
        <v>370000</v>
      </c>
      <c r="CI1202" s="803">
        <v>5.8512000000000002E-2</v>
      </c>
      <c r="CJ1202" s="666">
        <f t="shared" si="1853"/>
        <v>21649.440000000002</v>
      </c>
      <c r="CK1202" s="72"/>
      <c r="CL1202" s="164"/>
      <c r="CM1202" s="167"/>
      <c r="CN1202" s="666">
        <f t="shared" si="1854"/>
        <v>21649.440000000002</v>
      </c>
      <c r="CO1202" s="219"/>
      <c r="CP1202" s="220">
        <f t="shared" si="1855"/>
        <v>37246.43</v>
      </c>
      <c r="CQ1202" s="458"/>
      <c r="CR1202" s="56"/>
      <c r="CS1202" s="228"/>
    </row>
    <row r="1203" spans="1:97" s="3" customFormat="1" ht="15" customHeight="1">
      <c r="A1203" s="807" t="s">
        <v>2825</v>
      </c>
      <c r="B1203" s="501" t="s">
        <v>2826</v>
      </c>
      <c r="C1203" s="6" t="s">
        <v>2789</v>
      </c>
      <c r="D1203" s="59" t="s">
        <v>2760</v>
      </c>
      <c r="E1203" s="43">
        <v>2180</v>
      </c>
      <c r="F1203" s="548">
        <v>8</v>
      </c>
      <c r="G1203" s="429"/>
      <c r="H1203" s="808">
        <v>900000035098</v>
      </c>
      <c r="I1203" s="56"/>
      <c r="J1203" s="774">
        <v>5.7276000000000001E-2</v>
      </c>
      <c r="K1203" s="72">
        <f t="shared" si="1856"/>
        <v>0</v>
      </c>
      <c r="L1203" s="56"/>
      <c r="M1203" s="73"/>
      <c r="N1203" s="147"/>
      <c r="O1203" s="168"/>
      <c r="P1203" s="56"/>
      <c r="Q1203" s="56">
        <v>5.7276000000000001E-2</v>
      </c>
      <c r="R1203" s="168">
        <f t="shared" si="1857"/>
        <v>0</v>
      </c>
      <c r="S1203" s="56"/>
      <c r="T1203" s="73"/>
      <c r="U1203" s="147"/>
      <c r="V1203" s="574">
        <f t="shared" si="1858"/>
        <v>0</v>
      </c>
      <c r="W1203" s="779"/>
      <c r="X1203" s="780">
        <v>6.3004000000000004E-2</v>
      </c>
      <c r="Y1203" s="310">
        <f t="shared" si="1859"/>
        <v>0</v>
      </c>
      <c r="Z1203" s="102"/>
      <c r="AA1203" s="73"/>
      <c r="AB1203" s="147"/>
      <c r="AC1203" s="141">
        <f t="shared" si="1860"/>
        <v>0</v>
      </c>
      <c r="AD1203" s="788"/>
      <c r="AE1203" s="101">
        <v>6.1428999999999997E-2</v>
      </c>
      <c r="AF1203" s="141">
        <f t="shared" si="1861"/>
        <v>0</v>
      </c>
      <c r="AG1203" s="6"/>
      <c r="AH1203" s="122"/>
      <c r="AI1203" s="147"/>
      <c r="AJ1203" s="141">
        <f t="shared" si="1874"/>
        <v>0</v>
      </c>
      <c r="AK1203" s="788"/>
      <c r="AL1203" s="748">
        <v>7.3774000000000006E-2</v>
      </c>
      <c r="AM1203" s="141">
        <f t="shared" si="1862"/>
        <v>0</v>
      </c>
      <c r="AN1203" s="102"/>
      <c r="AO1203" s="142"/>
      <c r="AP1203" s="143"/>
      <c r="AQ1203" s="141">
        <f t="shared" si="1875"/>
        <v>0</v>
      </c>
      <c r="AR1203" s="788"/>
      <c r="AS1203" s="52">
        <v>8.0359E-2</v>
      </c>
      <c r="AT1203" s="72">
        <f t="shared" si="1863"/>
        <v>0</v>
      </c>
      <c r="AU1203" s="56"/>
      <c r="AV1203" s="253"/>
      <c r="AW1203" s="147"/>
      <c r="AX1203" s="141">
        <f t="shared" si="1876"/>
        <v>0</v>
      </c>
      <c r="AY1203" s="56"/>
      <c r="AZ1203" s="52">
        <v>8.7135000000000004E-2</v>
      </c>
      <c r="BA1203" s="141">
        <f t="shared" si="1873"/>
        <v>0</v>
      </c>
      <c r="BB1203" s="141"/>
      <c r="BC1203" s="253"/>
      <c r="BD1203" s="204"/>
      <c r="BE1203" s="141">
        <f t="shared" si="1865"/>
        <v>0</v>
      </c>
      <c r="BF1203" s="56"/>
      <c r="BG1203" s="56">
        <v>6.8930000000000005E-2</v>
      </c>
      <c r="BH1203" s="166">
        <f t="shared" si="1866"/>
        <v>0</v>
      </c>
      <c r="BI1203" s="56"/>
      <c r="BJ1203" s="164"/>
      <c r="BK1203" s="165"/>
      <c r="BL1203" s="166">
        <f t="shared" si="1867"/>
        <v>0</v>
      </c>
      <c r="BM1203" s="72">
        <v>240000</v>
      </c>
      <c r="BN1203" s="817">
        <v>6.7812999999999998E-2</v>
      </c>
      <c r="BO1203" s="166">
        <f t="shared" si="1868"/>
        <v>16275.119999999999</v>
      </c>
      <c r="BP1203" s="56"/>
      <c r="BQ1203" s="164">
        <v>0</v>
      </c>
      <c r="BR1203" s="147"/>
      <c r="BS1203" s="166">
        <f t="shared" si="1877"/>
        <v>16275.119999999999</v>
      </c>
      <c r="BT1203" s="402">
        <v>240000</v>
      </c>
      <c r="BU1203" s="548">
        <v>7.1545999999999998E-2</v>
      </c>
      <c r="BV1203" s="168">
        <f t="shared" si="1869"/>
        <v>17171.04</v>
      </c>
      <c r="BW1203" s="6"/>
      <c r="BX1203" s="142">
        <v>17171.04</v>
      </c>
      <c r="BY1203" s="147"/>
      <c r="BZ1203" s="166">
        <f t="shared" si="1870"/>
        <v>0</v>
      </c>
      <c r="CA1203" s="151">
        <v>240000</v>
      </c>
      <c r="CB1203" s="801">
        <v>7.5840000000000005E-2</v>
      </c>
      <c r="CC1203" s="168">
        <f t="shared" si="1871"/>
        <v>18201.600000000002</v>
      </c>
      <c r="CD1203" s="166"/>
      <c r="CE1203" s="164">
        <v>18201.599999999999</v>
      </c>
      <c r="CF1203" s="165"/>
      <c r="CG1203" s="72">
        <f t="shared" si="1872"/>
        <v>0</v>
      </c>
      <c r="CH1203" s="351">
        <v>390000</v>
      </c>
      <c r="CI1203" s="803">
        <v>5.8512000000000002E-2</v>
      </c>
      <c r="CJ1203" s="666">
        <f t="shared" si="1853"/>
        <v>22819.68</v>
      </c>
      <c r="CK1203" s="72"/>
      <c r="CL1203" s="164"/>
      <c r="CM1203" s="167"/>
      <c r="CN1203" s="666">
        <f t="shared" si="1854"/>
        <v>22819.68</v>
      </c>
      <c r="CO1203" s="219"/>
      <c r="CP1203" s="220">
        <f t="shared" si="1855"/>
        <v>39094.800000000003</v>
      </c>
      <c r="CQ1203" s="458"/>
      <c r="CR1203" s="56"/>
      <c r="CS1203" s="228"/>
    </row>
    <row r="1204" spans="1:97" s="3" customFormat="1" ht="15" customHeight="1">
      <c r="A1204" s="807" t="s">
        <v>2825</v>
      </c>
      <c r="B1204" s="501" t="s">
        <v>2826</v>
      </c>
      <c r="C1204" s="6" t="s">
        <v>2789</v>
      </c>
      <c r="D1204" s="59" t="s">
        <v>2760</v>
      </c>
      <c r="E1204" s="43">
        <v>2180</v>
      </c>
      <c r="F1204" s="548">
        <v>9</v>
      </c>
      <c r="G1204" s="429"/>
      <c r="H1204" s="808">
        <v>900000035099</v>
      </c>
      <c r="I1204" s="56"/>
      <c r="J1204" s="774">
        <v>5.7276000000000001E-2</v>
      </c>
      <c r="K1204" s="72">
        <f t="shared" si="1856"/>
        <v>0</v>
      </c>
      <c r="L1204" s="56"/>
      <c r="M1204" s="73"/>
      <c r="N1204" s="147"/>
      <c r="O1204" s="168"/>
      <c r="P1204" s="56"/>
      <c r="Q1204" s="56">
        <v>5.7276000000000001E-2</v>
      </c>
      <c r="R1204" s="168">
        <f t="shared" si="1857"/>
        <v>0</v>
      </c>
      <c r="S1204" s="56"/>
      <c r="T1204" s="73"/>
      <c r="U1204" s="147"/>
      <c r="V1204" s="574">
        <f t="shared" si="1858"/>
        <v>0</v>
      </c>
      <c r="W1204" s="779"/>
      <c r="X1204" s="780">
        <v>6.3004000000000004E-2</v>
      </c>
      <c r="Y1204" s="310">
        <f t="shared" si="1859"/>
        <v>0</v>
      </c>
      <c r="Z1204" s="102"/>
      <c r="AA1204" s="73"/>
      <c r="AB1204" s="147"/>
      <c r="AC1204" s="141">
        <f t="shared" si="1860"/>
        <v>0</v>
      </c>
      <c r="AD1204" s="788"/>
      <c r="AE1204" s="101">
        <v>6.1428999999999997E-2</v>
      </c>
      <c r="AF1204" s="141">
        <f t="shared" si="1861"/>
        <v>0</v>
      </c>
      <c r="AG1204" s="6"/>
      <c r="AH1204" s="122"/>
      <c r="AI1204" s="147"/>
      <c r="AJ1204" s="141">
        <f t="shared" si="1874"/>
        <v>0</v>
      </c>
      <c r="AK1204" s="788"/>
      <c r="AL1204" s="748">
        <v>7.3774000000000006E-2</v>
      </c>
      <c r="AM1204" s="141">
        <f t="shared" si="1862"/>
        <v>0</v>
      </c>
      <c r="AN1204" s="102"/>
      <c r="AO1204" s="142"/>
      <c r="AP1204" s="143"/>
      <c r="AQ1204" s="141">
        <f t="shared" si="1875"/>
        <v>0</v>
      </c>
      <c r="AR1204" s="788"/>
      <c r="AS1204" s="52">
        <v>8.0359E-2</v>
      </c>
      <c r="AT1204" s="72">
        <f t="shared" si="1863"/>
        <v>0</v>
      </c>
      <c r="AU1204" s="56"/>
      <c r="AV1204" s="253"/>
      <c r="AW1204" s="147"/>
      <c r="AX1204" s="141">
        <f t="shared" si="1876"/>
        <v>0</v>
      </c>
      <c r="AY1204" s="56"/>
      <c r="AZ1204" s="52">
        <v>8.7135000000000004E-2</v>
      </c>
      <c r="BA1204" s="141">
        <f t="shared" si="1873"/>
        <v>0</v>
      </c>
      <c r="BB1204" s="141"/>
      <c r="BC1204" s="253"/>
      <c r="BD1204" s="204"/>
      <c r="BE1204" s="141">
        <f t="shared" si="1865"/>
        <v>0</v>
      </c>
      <c r="BF1204" s="56"/>
      <c r="BG1204" s="56">
        <v>6.8930000000000005E-2</v>
      </c>
      <c r="BH1204" s="166">
        <f t="shared" si="1866"/>
        <v>0</v>
      </c>
      <c r="BI1204" s="56"/>
      <c r="BJ1204" s="164"/>
      <c r="BK1204" s="165"/>
      <c r="BL1204" s="166">
        <f t="shared" si="1867"/>
        <v>0</v>
      </c>
      <c r="BM1204" s="72">
        <v>260000</v>
      </c>
      <c r="BN1204" s="817">
        <v>6.7812999999999998E-2</v>
      </c>
      <c r="BO1204" s="166">
        <f t="shared" si="1868"/>
        <v>17631.38</v>
      </c>
      <c r="BP1204" s="56"/>
      <c r="BQ1204" s="164">
        <v>0</v>
      </c>
      <c r="BR1204" s="147"/>
      <c r="BS1204" s="166">
        <f t="shared" si="1877"/>
        <v>17631.38</v>
      </c>
      <c r="BT1204" s="402">
        <v>260000</v>
      </c>
      <c r="BU1204" s="548">
        <v>7.1545999999999998E-2</v>
      </c>
      <c r="BV1204" s="168">
        <f t="shared" si="1869"/>
        <v>18601.96</v>
      </c>
      <c r="BW1204" s="6"/>
      <c r="BX1204" s="142">
        <v>18601.96</v>
      </c>
      <c r="BY1204" s="147"/>
      <c r="BZ1204" s="166">
        <f t="shared" si="1870"/>
        <v>0</v>
      </c>
      <c r="CA1204" s="151">
        <v>260000</v>
      </c>
      <c r="CB1204" s="801">
        <v>7.5840000000000005E-2</v>
      </c>
      <c r="CC1204" s="168">
        <f t="shared" si="1871"/>
        <v>19718.400000000001</v>
      </c>
      <c r="CD1204" s="166"/>
      <c r="CE1204" s="164">
        <v>19718.400000000001</v>
      </c>
      <c r="CF1204" s="165"/>
      <c r="CG1204" s="72">
        <f t="shared" si="1872"/>
        <v>0</v>
      </c>
      <c r="CH1204" s="351">
        <v>410000</v>
      </c>
      <c r="CI1204" s="803">
        <v>5.8512000000000002E-2</v>
      </c>
      <c r="CJ1204" s="666">
        <f t="shared" si="1853"/>
        <v>23989.920000000002</v>
      </c>
      <c r="CK1204" s="72"/>
      <c r="CL1204" s="164"/>
      <c r="CM1204" s="167"/>
      <c r="CN1204" s="666">
        <f t="shared" si="1854"/>
        <v>23989.920000000002</v>
      </c>
      <c r="CO1204" s="219"/>
      <c r="CP1204" s="220">
        <f t="shared" si="1855"/>
        <v>41621.300000000003</v>
      </c>
      <c r="CQ1204" s="458"/>
      <c r="CR1204" s="56"/>
      <c r="CS1204" s="228"/>
    </row>
    <row r="1205" spans="1:97" s="3" customFormat="1" ht="15" customHeight="1">
      <c r="A1205" s="807" t="s">
        <v>2825</v>
      </c>
      <c r="B1205" s="501" t="s">
        <v>2826</v>
      </c>
      <c r="C1205" s="6" t="s">
        <v>2789</v>
      </c>
      <c r="D1205" s="59" t="s">
        <v>2760</v>
      </c>
      <c r="E1205" s="43">
        <v>2180</v>
      </c>
      <c r="F1205" s="548">
        <v>10</v>
      </c>
      <c r="G1205" s="429"/>
      <c r="H1205" s="808">
        <v>900000035100</v>
      </c>
      <c r="I1205" s="56"/>
      <c r="J1205" s="774">
        <v>5.7276000000000001E-2</v>
      </c>
      <c r="K1205" s="72">
        <f t="shared" si="1856"/>
        <v>0</v>
      </c>
      <c r="L1205" s="56"/>
      <c r="M1205" s="73"/>
      <c r="N1205" s="147"/>
      <c r="O1205" s="168"/>
      <c r="P1205" s="56"/>
      <c r="Q1205" s="56">
        <v>5.7276000000000001E-2</v>
      </c>
      <c r="R1205" s="168">
        <f t="shared" si="1857"/>
        <v>0</v>
      </c>
      <c r="S1205" s="56"/>
      <c r="T1205" s="73"/>
      <c r="U1205" s="147"/>
      <c r="V1205" s="574">
        <f t="shared" si="1858"/>
        <v>0</v>
      </c>
      <c r="W1205" s="779"/>
      <c r="X1205" s="780">
        <v>6.3004000000000004E-2</v>
      </c>
      <c r="Y1205" s="310">
        <f t="shared" si="1859"/>
        <v>0</v>
      </c>
      <c r="Z1205" s="102"/>
      <c r="AA1205" s="73"/>
      <c r="AB1205" s="147"/>
      <c r="AC1205" s="141">
        <f t="shared" si="1860"/>
        <v>0</v>
      </c>
      <c r="AD1205" s="788"/>
      <c r="AE1205" s="101">
        <v>6.1428999999999997E-2</v>
      </c>
      <c r="AF1205" s="141">
        <f t="shared" si="1861"/>
        <v>0</v>
      </c>
      <c r="AG1205" s="6"/>
      <c r="AH1205" s="122"/>
      <c r="AI1205" s="147"/>
      <c r="AJ1205" s="141">
        <f t="shared" si="1874"/>
        <v>0</v>
      </c>
      <c r="AK1205" s="788"/>
      <c r="AL1205" s="748">
        <v>7.3774000000000006E-2</v>
      </c>
      <c r="AM1205" s="141">
        <f t="shared" si="1862"/>
        <v>0</v>
      </c>
      <c r="AN1205" s="102"/>
      <c r="AO1205" s="142"/>
      <c r="AP1205" s="143"/>
      <c r="AQ1205" s="141">
        <f t="shared" si="1875"/>
        <v>0</v>
      </c>
      <c r="AR1205" s="788"/>
      <c r="AS1205" s="52">
        <v>8.0359E-2</v>
      </c>
      <c r="AT1205" s="72">
        <f t="shared" si="1863"/>
        <v>0</v>
      </c>
      <c r="AU1205" s="56"/>
      <c r="AV1205" s="253"/>
      <c r="AW1205" s="147"/>
      <c r="AX1205" s="141">
        <f t="shared" si="1876"/>
        <v>0</v>
      </c>
      <c r="AY1205" s="56"/>
      <c r="AZ1205" s="52">
        <v>8.7135000000000004E-2</v>
      </c>
      <c r="BA1205" s="141">
        <f t="shared" si="1873"/>
        <v>0</v>
      </c>
      <c r="BB1205" s="141"/>
      <c r="BC1205" s="253"/>
      <c r="BD1205" s="204"/>
      <c r="BE1205" s="141">
        <f t="shared" si="1865"/>
        <v>0</v>
      </c>
      <c r="BF1205" s="56"/>
      <c r="BG1205" s="56">
        <v>6.8930000000000005E-2</v>
      </c>
      <c r="BH1205" s="166">
        <f t="shared" si="1866"/>
        <v>0</v>
      </c>
      <c r="BI1205" s="56"/>
      <c r="BJ1205" s="164"/>
      <c r="BK1205" s="165"/>
      <c r="BL1205" s="166">
        <f t="shared" si="1867"/>
        <v>0</v>
      </c>
      <c r="BM1205" s="72">
        <v>280000</v>
      </c>
      <c r="BN1205" s="817">
        <v>6.7812999999999998E-2</v>
      </c>
      <c r="BO1205" s="166">
        <f t="shared" si="1868"/>
        <v>18987.64</v>
      </c>
      <c r="BP1205" s="56"/>
      <c r="BQ1205" s="164">
        <v>0</v>
      </c>
      <c r="BR1205" s="147"/>
      <c r="BS1205" s="166">
        <f t="shared" si="1877"/>
        <v>18987.64</v>
      </c>
      <c r="BT1205" s="402">
        <v>280000</v>
      </c>
      <c r="BU1205" s="548">
        <v>7.1545999999999998E-2</v>
      </c>
      <c r="BV1205" s="168">
        <f t="shared" si="1869"/>
        <v>20032.88</v>
      </c>
      <c r="BW1205" s="6"/>
      <c r="BX1205" s="142">
        <v>20032.88</v>
      </c>
      <c r="BY1205" s="147"/>
      <c r="BZ1205" s="166">
        <f t="shared" si="1870"/>
        <v>0</v>
      </c>
      <c r="CA1205" s="151">
        <v>280000</v>
      </c>
      <c r="CB1205" s="801">
        <v>7.5840000000000005E-2</v>
      </c>
      <c r="CC1205" s="168">
        <f t="shared" si="1871"/>
        <v>21235.200000000001</v>
      </c>
      <c r="CD1205" s="166"/>
      <c r="CE1205" s="164"/>
      <c r="CF1205" s="165"/>
      <c r="CG1205" s="168">
        <f t="shared" si="1872"/>
        <v>21235.200000000001</v>
      </c>
      <c r="CH1205" s="587">
        <v>440000</v>
      </c>
      <c r="CI1205" s="803">
        <v>5.8512000000000002E-2</v>
      </c>
      <c r="CJ1205" s="666">
        <f t="shared" si="1853"/>
        <v>25745.280000000002</v>
      </c>
      <c r="CK1205" s="168"/>
      <c r="CL1205" s="164"/>
      <c r="CM1205" s="167"/>
      <c r="CN1205" s="666">
        <f t="shared" si="1854"/>
        <v>25745.280000000002</v>
      </c>
      <c r="CO1205" s="219"/>
      <c r="CP1205" s="220">
        <f t="shared" si="1855"/>
        <v>65968.12</v>
      </c>
      <c r="CQ1205" s="458"/>
      <c r="CR1205" s="56"/>
      <c r="CS1205" s="228"/>
    </row>
    <row r="1206" spans="1:97" s="3" customFormat="1" ht="15" customHeight="1">
      <c r="A1206" s="807" t="s">
        <v>2825</v>
      </c>
      <c r="B1206" s="501" t="s">
        <v>2826</v>
      </c>
      <c r="C1206" s="6" t="s">
        <v>2789</v>
      </c>
      <c r="D1206" s="59" t="s">
        <v>2760</v>
      </c>
      <c r="E1206" s="43">
        <v>2180</v>
      </c>
      <c r="F1206" s="548">
        <v>11</v>
      </c>
      <c r="G1206" s="429"/>
      <c r="H1206" s="808">
        <v>900000035101</v>
      </c>
      <c r="I1206" s="56"/>
      <c r="J1206" s="774">
        <v>5.7276000000000001E-2</v>
      </c>
      <c r="K1206" s="72">
        <f t="shared" si="1856"/>
        <v>0</v>
      </c>
      <c r="L1206" s="56"/>
      <c r="M1206" s="73"/>
      <c r="N1206" s="147"/>
      <c r="O1206" s="168"/>
      <c r="P1206" s="56"/>
      <c r="Q1206" s="56">
        <v>5.7276000000000001E-2</v>
      </c>
      <c r="R1206" s="168">
        <f t="shared" si="1857"/>
        <v>0</v>
      </c>
      <c r="S1206" s="56"/>
      <c r="T1206" s="73"/>
      <c r="U1206" s="147"/>
      <c r="V1206" s="574">
        <f t="shared" si="1858"/>
        <v>0</v>
      </c>
      <c r="W1206" s="779"/>
      <c r="X1206" s="780">
        <v>6.3004000000000004E-2</v>
      </c>
      <c r="Y1206" s="310">
        <f t="shared" si="1859"/>
        <v>0</v>
      </c>
      <c r="Z1206" s="102"/>
      <c r="AA1206" s="73"/>
      <c r="AB1206" s="147"/>
      <c r="AC1206" s="141">
        <f t="shared" si="1860"/>
        <v>0</v>
      </c>
      <c r="AD1206" s="788"/>
      <c r="AE1206" s="101">
        <v>6.1428999999999997E-2</v>
      </c>
      <c r="AF1206" s="141">
        <f t="shared" si="1861"/>
        <v>0</v>
      </c>
      <c r="AG1206" s="6"/>
      <c r="AH1206" s="122"/>
      <c r="AI1206" s="147"/>
      <c r="AJ1206" s="141">
        <f t="shared" si="1874"/>
        <v>0</v>
      </c>
      <c r="AK1206" s="788"/>
      <c r="AL1206" s="748">
        <v>7.3774000000000006E-2</v>
      </c>
      <c r="AM1206" s="141">
        <f t="shared" si="1862"/>
        <v>0</v>
      </c>
      <c r="AN1206" s="102"/>
      <c r="AO1206" s="142"/>
      <c r="AP1206" s="143"/>
      <c r="AQ1206" s="141">
        <f t="shared" si="1875"/>
        <v>0</v>
      </c>
      <c r="AR1206" s="788"/>
      <c r="AS1206" s="52">
        <v>8.0359E-2</v>
      </c>
      <c r="AT1206" s="72">
        <f t="shared" si="1863"/>
        <v>0</v>
      </c>
      <c r="AU1206" s="56"/>
      <c r="AV1206" s="253"/>
      <c r="AW1206" s="147"/>
      <c r="AX1206" s="141">
        <f t="shared" si="1876"/>
        <v>0</v>
      </c>
      <c r="AY1206" s="56"/>
      <c r="AZ1206" s="52">
        <v>8.7135000000000004E-2</v>
      </c>
      <c r="BA1206" s="141">
        <f t="shared" si="1873"/>
        <v>0</v>
      </c>
      <c r="BB1206" s="141"/>
      <c r="BC1206" s="253"/>
      <c r="BD1206" s="204"/>
      <c r="BE1206" s="141">
        <f t="shared" si="1865"/>
        <v>0</v>
      </c>
      <c r="BF1206" s="56"/>
      <c r="BG1206" s="56">
        <v>6.8930000000000005E-2</v>
      </c>
      <c r="BH1206" s="166">
        <f t="shared" si="1866"/>
        <v>0</v>
      </c>
      <c r="BI1206" s="56"/>
      <c r="BJ1206" s="164"/>
      <c r="BK1206" s="165"/>
      <c r="BL1206" s="166">
        <f t="shared" si="1867"/>
        <v>0</v>
      </c>
      <c r="BM1206" s="72">
        <v>280000</v>
      </c>
      <c r="BN1206" s="817">
        <v>6.7812999999999998E-2</v>
      </c>
      <c r="BO1206" s="166">
        <f t="shared" si="1868"/>
        <v>18987.64</v>
      </c>
      <c r="BP1206" s="56"/>
      <c r="BQ1206" s="164">
        <v>0</v>
      </c>
      <c r="BR1206" s="147"/>
      <c r="BS1206" s="166">
        <f t="shared" si="1877"/>
        <v>18987.64</v>
      </c>
      <c r="BT1206" s="402">
        <v>280000</v>
      </c>
      <c r="BU1206" s="548">
        <v>7.1545999999999998E-2</v>
      </c>
      <c r="BV1206" s="168">
        <f t="shared" si="1869"/>
        <v>20032.88</v>
      </c>
      <c r="BW1206" s="6"/>
      <c r="BX1206" s="142">
        <v>20032.88</v>
      </c>
      <c r="BY1206" s="147"/>
      <c r="BZ1206" s="166">
        <f t="shared" si="1870"/>
        <v>0</v>
      </c>
      <c r="CA1206" s="151">
        <v>280000</v>
      </c>
      <c r="CB1206" s="801">
        <v>7.5840000000000005E-2</v>
      </c>
      <c r="CC1206" s="168">
        <f t="shared" si="1871"/>
        <v>21235.200000000001</v>
      </c>
      <c r="CD1206" s="166"/>
      <c r="CE1206" s="164"/>
      <c r="CF1206" s="165"/>
      <c r="CG1206" s="168">
        <f t="shared" si="1872"/>
        <v>21235.200000000001</v>
      </c>
      <c r="CH1206" s="587">
        <v>440000</v>
      </c>
      <c r="CI1206" s="803">
        <v>5.8512000000000002E-2</v>
      </c>
      <c r="CJ1206" s="666">
        <f t="shared" si="1853"/>
        <v>25745.280000000002</v>
      </c>
      <c r="CK1206" s="168"/>
      <c r="CL1206" s="164"/>
      <c r="CM1206" s="167"/>
      <c r="CN1206" s="666">
        <f t="shared" si="1854"/>
        <v>25745.280000000002</v>
      </c>
      <c r="CO1206" s="219"/>
      <c r="CP1206" s="220">
        <f t="shared" si="1855"/>
        <v>65968.12</v>
      </c>
      <c r="CQ1206" s="458"/>
      <c r="CR1206" s="56"/>
      <c r="CS1206" s="228"/>
    </row>
    <row r="1207" spans="1:97" s="3" customFormat="1" ht="15" customHeight="1">
      <c r="A1207" s="807" t="s">
        <v>2825</v>
      </c>
      <c r="B1207" s="501" t="s">
        <v>2826</v>
      </c>
      <c r="C1207" s="6" t="s">
        <v>2789</v>
      </c>
      <c r="D1207" s="59" t="s">
        <v>2760</v>
      </c>
      <c r="E1207" s="43">
        <v>2180</v>
      </c>
      <c r="F1207" s="548">
        <v>12</v>
      </c>
      <c r="G1207" s="429"/>
      <c r="H1207" s="808">
        <v>900000035102</v>
      </c>
      <c r="I1207" s="56"/>
      <c r="J1207" s="774">
        <v>5.7276000000000001E-2</v>
      </c>
      <c r="K1207" s="72">
        <f t="shared" si="1856"/>
        <v>0</v>
      </c>
      <c r="L1207" s="56"/>
      <c r="M1207" s="73"/>
      <c r="N1207" s="147"/>
      <c r="O1207" s="168"/>
      <c r="P1207" s="56"/>
      <c r="Q1207" s="56">
        <v>5.7276000000000001E-2</v>
      </c>
      <c r="R1207" s="168">
        <f t="shared" si="1857"/>
        <v>0</v>
      </c>
      <c r="S1207" s="56"/>
      <c r="T1207" s="73"/>
      <c r="U1207" s="147"/>
      <c r="V1207" s="574">
        <f t="shared" si="1858"/>
        <v>0</v>
      </c>
      <c r="W1207" s="779"/>
      <c r="X1207" s="780">
        <v>6.3004000000000004E-2</v>
      </c>
      <c r="Y1207" s="310">
        <f t="shared" si="1859"/>
        <v>0</v>
      </c>
      <c r="Z1207" s="102"/>
      <c r="AA1207" s="73"/>
      <c r="AB1207" s="147"/>
      <c r="AC1207" s="141">
        <f t="shared" si="1860"/>
        <v>0</v>
      </c>
      <c r="AD1207" s="788"/>
      <c r="AE1207" s="101">
        <v>6.1428999999999997E-2</v>
      </c>
      <c r="AF1207" s="141">
        <f t="shared" si="1861"/>
        <v>0</v>
      </c>
      <c r="AG1207" s="6"/>
      <c r="AH1207" s="122"/>
      <c r="AI1207" s="147"/>
      <c r="AJ1207" s="141">
        <f t="shared" si="1874"/>
        <v>0</v>
      </c>
      <c r="AK1207" s="788"/>
      <c r="AL1207" s="748">
        <v>7.3774000000000006E-2</v>
      </c>
      <c r="AM1207" s="141">
        <f t="shared" si="1862"/>
        <v>0</v>
      </c>
      <c r="AN1207" s="102"/>
      <c r="AO1207" s="142"/>
      <c r="AP1207" s="143"/>
      <c r="AQ1207" s="141">
        <f t="shared" si="1875"/>
        <v>0</v>
      </c>
      <c r="AR1207" s="788"/>
      <c r="AS1207" s="52">
        <v>8.0359E-2</v>
      </c>
      <c r="AT1207" s="72">
        <f t="shared" si="1863"/>
        <v>0</v>
      </c>
      <c r="AU1207" s="56"/>
      <c r="AV1207" s="253"/>
      <c r="AW1207" s="147"/>
      <c r="AX1207" s="141">
        <f t="shared" si="1876"/>
        <v>0</v>
      </c>
      <c r="AY1207" s="56"/>
      <c r="AZ1207" s="52">
        <v>8.7135000000000004E-2</v>
      </c>
      <c r="BA1207" s="141">
        <f t="shared" si="1873"/>
        <v>0</v>
      </c>
      <c r="BB1207" s="141"/>
      <c r="BC1207" s="253"/>
      <c r="BD1207" s="204"/>
      <c r="BE1207" s="141">
        <f t="shared" si="1865"/>
        <v>0</v>
      </c>
      <c r="BF1207" s="56"/>
      <c r="BG1207" s="56">
        <v>6.8930000000000005E-2</v>
      </c>
      <c r="BH1207" s="166">
        <f t="shared" si="1866"/>
        <v>0</v>
      </c>
      <c r="BI1207" s="56"/>
      <c r="BJ1207" s="164"/>
      <c r="BK1207" s="165"/>
      <c r="BL1207" s="166">
        <f t="shared" si="1867"/>
        <v>0</v>
      </c>
      <c r="BM1207" s="72">
        <v>280000</v>
      </c>
      <c r="BN1207" s="817">
        <v>6.7812999999999998E-2</v>
      </c>
      <c r="BO1207" s="166">
        <f t="shared" si="1868"/>
        <v>18987.64</v>
      </c>
      <c r="BP1207" s="56"/>
      <c r="BQ1207" s="164">
        <v>0</v>
      </c>
      <c r="BR1207" s="147"/>
      <c r="BS1207" s="166">
        <f t="shared" si="1877"/>
        <v>18987.64</v>
      </c>
      <c r="BT1207" s="402">
        <v>280000</v>
      </c>
      <c r="BU1207" s="548">
        <v>7.1545999999999998E-2</v>
      </c>
      <c r="BV1207" s="168">
        <f t="shared" si="1869"/>
        <v>20032.88</v>
      </c>
      <c r="BW1207" s="6"/>
      <c r="BX1207" s="142">
        <v>20032.88</v>
      </c>
      <c r="BY1207" s="147"/>
      <c r="BZ1207" s="166">
        <f t="shared" si="1870"/>
        <v>0</v>
      </c>
      <c r="CA1207" s="151">
        <v>280000</v>
      </c>
      <c r="CB1207" s="801">
        <v>7.5840000000000005E-2</v>
      </c>
      <c r="CC1207" s="168">
        <f t="shared" si="1871"/>
        <v>21235.200000000001</v>
      </c>
      <c r="CD1207" s="166"/>
      <c r="CE1207" s="164"/>
      <c r="CF1207" s="165"/>
      <c r="CG1207" s="168">
        <f t="shared" si="1872"/>
        <v>21235.200000000001</v>
      </c>
      <c r="CH1207" s="587">
        <v>450000</v>
      </c>
      <c r="CI1207" s="803">
        <v>5.8512000000000002E-2</v>
      </c>
      <c r="CJ1207" s="666">
        <f t="shared" si="1853"/>
        <v>26330.400000000001</v>
      </c>
      <c r="CK1207" s="168"/>
      <c r="CL1207" s="164"/>
      <c r="CM1207" s="167"/>
      <c r="CN1207" s="666">
        <f t="shared" si="1854"/>
        <v>26330.400000000001</v>
      </c>
      <c r="CO1207" s="219"/>
      <c r="CP1207" s="220">
        <f t="shared" si="1855"/>
        <v>66553.239999999991</v>
      </c>
      <c r="CQ1207" s="458"/>
      <c r="CR1207" s="56"/>
      <c r="CS1207" s="228"/>
    </row>
    <row r="1208" spans="1:97" s="3" customFormat="1" ht="15" customHeight="1">
      <c r="A1208" s="807" t="s">
        <v>2825</v>
      </c>
      <c r="B1208" s="501" t="s">
        <v>2826</v>
      </c>
      <c r="C1208" s="6" t="s">
        <v>2789</v>
      </c>
      <c r="D1208" s="59" t="s">
        <v>2760</v>
      </c>
      <c r="E1208" s="43">
        <v>2180</v>
      </c>
      <c r="F1208" s="548">
        <v>13</v>
      </c>
      <c r="G1208" s="429"/>
      <c r="H1208" s="808">
        <v>900000035103</v>
      </c>
      <c r="I1208" s="56"/>
      <c r="J1208" s="774">
        <v>5.7276000000000001E-2</v>
      </c>
      <c r="K1208" s="72">
        <f t="shared" si="1856"/>
        <v>0</v>
      </c>
      <c r="L1208" s="56"/>
      <c r="M1208" s="73"/>
      <c r="N1208" s="147"/>
      <c r="O1208" s="168"/>
      <c r="P1208" s="56"/>
      <c r="Q1208" s="56">
        <v>5.7276000000000001E-2</v>
      </c>
      <c r="R1208" s="168">
        <f t="shared" si="1857"/>
        <v>0</v>
      </c>
      <c r="S1208" s="56"/>
      <c r="T1208" s="73"/>
      <c r="U1208" s="147"/>
      <c r="V1208" s="574">
        <f t="shared" si="1858"/>
        <v>0</v>
      </c>
      <c r="W1208" s="779"/>
      <c r="X1208" s="780">
        <v>6.3004000000000004E-2</v>
      </c>
      <c r="Y1208" s="310">
        <f t="shared" si="1859"/>
        <v>0</v>
      </c>
      <c r="Z1208" s="102"/>
      <c r="AA1208" s="73"/>
      <c r="AB1208" s="147"/>
      <c r="AC1208" s="141">
        <f t="shared" si="1860"/>
        <v>0</v>
      </c>
      <c r="AD1208" s="788"/>
      <c r="AE1208" s="101">
        <v>6.1428999999999997E-2</v>
      </c>
      <c r="AF1208" s="141">
        <f t="shared" si="1861"/>
        <v>0</v>
      </c>
      <c r="AG1208" s="6"/>
      <c r="AH1208" s="122"/>
      <c r="AI1208" s="147"/>
      <c r="AJ1208" s="141">
        <f t="shared" si="1874"/>
        <v>0</v>
      </c>
      <c r="AK1208" s="788"/>
      <c r="AL1208" s="748">
        <v>7.3774000000000006E-2</v>
      </c>
      <c r="AM1208" s="141">
        <f t="shared" si="1862"/>
        <v>0</v>
      </c>
      <c r="AN1208" s="102"/>
      <c r="AO1208" s="142"/>
      <c r="AP1208" s="143"/>
      <c r="AQ1208" s="141">
        <f t="shared" si="1875"/>
        <v>0</v>
      </c>
      <c r="AR1208" s="788"/>
      <c r="AS1208" s="52">
        <v>8.0359E-2</v>
      </c>
      <c r="AT1208" s="72">
        <f t="shared" si="1863"/>
        <v>0</v>
      </c>
      <c r="AU1208" s="56"/>
      <c r="AV1208" s="253"/>
      <c r="AW1208" s="147"/>
      <c r="AX1208" s="141">
        <f t="shared" si="1876"/>
        <v>0</v>
      </c>
      <c r="AY1208" s="56"/>
      <c r="AZ1208" s="52">
        <v>8.7135000000000004E-2</v>
      </c>
      <c r="BA1208" s="141">
        <f t="shared" si="1873"/>
        <v>0</v>
      </c>
      <c r="BB1208" s="141"/>
      <c r="BC1208" s="253"/>
      <c r="BD1208" s="204"/>
      <c r="BE1208" s="141">
        <f t="shared" si="1865"/>
        <v>0</v>
      </c>
      <c r="BF1208" s="56"/>
      <c r="BG1208" s="56">
        <v>6.8930000000000005E-2</v>
      </c>
      <c r="BH1208" s="166">
        <f t="shared" si="1866"/>
        <v>0</v>
      </c>
      <c r="BI1208" s="56"/>
      <c r="BJ1208" s="164"/>
      <c r="BK1208" s="165"/>
      <c r="BL1208" s="166">
        <f t="shared" si="1867"/>
        <v>0</v>
      </c>
      <c r="BM1208" s="72">
        <v>280000</v>
      </c>
      <c r="BN1208" s="817">
        <v>6.7812999999999998E-2</v>
      </c>
      <c r="BO1208" s="166">
        <f t="shared" si="1868"/>
        <v>18987.64</v>
      </c>
      <c r="BP1208" s="56"/>
      <c r="BQ1208" s="164">
        <v>0</v>
      </c>
      <c r="BR1208" s="147"/>
      <c r="BS1208" s="166">
        <f t="shared" si="1877"/>
        <v>18987.64</v>
      </c>
      <c r="BT1208" s="402">
        <v>280000</v>
      </c>
      <c r="BU1208" s="548">
        <v>7.1545999999999998E-2</v>
      </c>
      <c r="BV1208" s="168">
        <f t="shared" si="1869"/>
        <v>20032.88</v>
      </c>
      <c r="BW1208" s="6"/>
      <c r="BX1208" s="142">
        <v>20032.88</v>
      </c>
      <c r="BY1208" s="147"/>
      <c r="BZ1208" s="166">
        <f t="shared" si="1870"/>
        <v>0</v>
      </c>
      <c r="CA1208" s="151">
        <v>280000</v>
      </c>
      <c r="CB1208" s="801">
        <v>7.5840000000000005E-2</v>
      </c>
      <c r="CC1208" s="168">
        <f t="shared" si="1871"/>
        <v>21235.200000000001</v>
      </c>
      <c r="CD1208" s="166"/>
      <c r="CE1208" s="164"/>
      <c r="CF1208" s="165"/>
      <c r="CG1208" s="168">
        <f t="shared" si="1872"/>
        <v>21235.200000000001</v>
      </c>
      <c r="CH1208" s="587">
        <v>440000</v>
      </c>
      <c r="CI1208" s="803">
        <v>5.8512000000000002E-2</v>
      </c>
      <c r="CJ1208" s="666">
        <f t="shared" si="1853"/>
        <v>25745.280000000002</v>
      </c>
      <c r="CK1208" s="168"/>
      <c r="CL1208" s="164"/>
      <c r="CM1208" s="167"/>
      <c r="CN1208" s="666">
        <f t="shared" si="1854"/>
        <v>25745.280000000002</v>
      </c>
      <c r="CO1208" s="219"/>
      <c r="CP1208" s="220">
        <f t="shared" si="1855"/>
        <v>65968.12</v>
      </c>
      <c r="CQ1208" s="458"/>
      <c r="CR1208" s="56"/>
      <c r="CS1208" s="228"/>
    </row>
    <row r="1209" spans="1:97" s="3" customFormat="1" ht="15" customHeight="1">
      <c r="A1209" s="807" t="s">
        <v>2825</v>
      </c>
      <c r="B1209" s="501" t="s">
        <v>2826</v>
      </c>
      <c r="C1209" s="6" t="s">
        <v>2789</v>
      </c>
      <c r="D1209" s="59" t="s">
        <v>2760</v>
      </c>
      <c r="E1209" s="43">
        <v>2180</v>
      </c>
      <c r="F1209" s="548">
        <v>14</v>
      </c>
      <c r="G1209" s="429"/>
      <c r="H1209" s="808">
        <v>900000035104</v>
      </c>
      <c r="I1209" s="56"/>
      <c r="J1209" s="774">
        <v>5.7276000000000001E-2</v>
      </c>
      <c r="K1209" s="72">
        <f t="shared" si="1856"/>
        <v>0</v>
      </c>
      <c r="L1209" s="56"/>
      <c r="M1209" s="73"/>
      <c r="N1209" s="147"/>
      <c r="O1209" s="168"/>
      <c r="P1209" s="56"/>
      <c r="Q1209" s="56">
        <v>5.7276000000000001E-2</v>
      </c>
      <c r="R1209" s="168">
        <f t="shared" si="1857"/>
        <v>0</v>
      </c>
      <c r="S1209" s="56"/>
      <c r="T1209" s="73"/>
      <c r="U1209" s="147"/>
      <c r="V1209" s="574">
        <f t="shared" si="1858"/>
        <v>0</v>
      </c>
      <c r="W1209" s="779"/>
      <c r="X1209" s="780">
        <v>6.3004000000000004E-2</v>
      </c>
      <c r="Y1209" s="310">
        <f t="shared" si="1859"/>
        <v>0</v>
      </c>
      <c r="Z1209" s="102"/>
      <c r="AA1209" s="73"/>
      <c r="AB1209" s="147"/>
      <c r="AC1209" s="141">
        <f t="shared" si="1860"/>
        <v>0</v>
      </c>
      <c r="AD1209" s="788"/>
      <c r="AE1209" s="101">
        <v>6.1428999999999997E-2</v>
      </c>
      <c r="AF1209" s="141">
        <f t="shared" si="1861"/>
        <v>0</v>
      </c>
      <c r="AG1209" s="6"/>
      <c r="AH1209" s="122"/>
      <c r="AI1209" s="147"/>
      <c r="AJ1209" s="141">
        <f t="shared" si="1874"/>
        <v>0</v>
      </c>
      <c r="AK1209" s="788"/>
      <c r="AL1209" s="748">
        <v>7.3774000000000006E-2</v>
      </c>
      <c r="AM1209" s="141">
        <f t="shared" si="1862"/>
        <v>0</v>
      </c>
      <c r="AN1209" s="102"/>
      <c r="AO1209" s="142"/>
      <c r="AP1209" s="143"/>
      <c r="AQ1209" s="141">
        <f t="shared" si="1875"/>
        <v>0</v>
      </c>
      <c r="AR1209" s="788"/>
      <c r="AS1209" s="52">
        <v>8.0359E-2</v>
      </c>
      <c r="AT1209" s="72">
        <f t="shared" si="1863"/>
        <v>0</v>
      </c>
      <c r="AU1209" s="56"/>
      <c r="AV1209" s="253"/>
      <c r="AW1209" s="147"/>
      <c r="AX1209" s="141">
        <f t="shared" si="1876"/>
        <v>0</v>
      </c>
      <c r="AY1209" s="56"/>
      <c r="AZ1209" s="52">
        <v>8.7135000000000004E-2</v>
      </c>
      <c r="BA1209" s="141">
        <f t="shared" si="1873"/>
        <v>0</v>
      </c>
      <c r="BB1209" s="141"/>
      <c r="BC1209" s="253"/>
      <c r="BD1209" s="204"/>
      <c r="BE1209" s="141">
        <f t="shared" si="1865"/>
        <v>0</v>
      </c>
      <c r="BF1209" s="56"/>
      <c r="BG1209" s="56">
        <v>6.8930000000000005E-2</v>
      </c>
      <c r="BH1209" s="166">
        <f t="shared" si="1866"/>
        <v>0</v>
      </c>
      <c r="BI1209" s="56"/>
      <c r="BJ1209" s="164"/>
      <c r="BK1209" s="165"/>
      <c r="BL1209" s="166">
        <f t="shared" si="1867"/>
        <v>0</v>
      </c>
      <c r="BM1209" s="72">
        <v>280000</v>
      </c>
      <c r="BN1209" s="817">
        <v>6.7812999999999998E-2</v>
      </c>
      <c r="BO1209" s="166">
        <f t="shared" si="1868"/>
        <v>18987.64</v>
      </c>
      <c r="BP1209" s="56"/>
      <c r="BQ1209" s="164">
        <v>0</v>
      </c>
      <c r="BR1209" s="147"/>
      <c r="BS1209" s="166">
        <f t="shared" si="1877"/>
        <v>18987.64</v>
      </c>
      <c r="BT1209" s="402">
        <v>280000</v>
      </c>
      <c r="BU1209" s="548">
        <v>7.1545999999999998E-2</v>
      </c>
      <c r="BV1209" s="168">
        <f t="shared" si="1869"/>
        <v>20032.88</v>
      </c>
      <c r="BW1209" s="6"/>
      <c r="BX1209" s="142">
        <v>20032.88</v>
      </c>
      <c r="BY1209" s="147"/>
      <c r="BZ1209" s="166">
        <f t="shared" si="1870"/>
        <v>0</v>
      </c>
      <c r="CA1209" s="151">
        <v>280000</v>
      </c>
      <c r="CB1209" s="801">
        <v>7.5840000000000005E-2</v>
      </c>
      <c r="CC1209" s="168">
        <f t="shared" si="1871"/>
        <v>21235.200000000001</v>
      </c>
      <c r="CD1209" s="166"/>
      <c r="CE1209" s="164"/>
      <c r="CF1209" s="165"/>
      <c r="CG1209" s="168">
        <f t="shared" si="1872"/>
        <v>21235.200000000001</v>
      </c>
      <c r="CH1209" s="587">
        <v>450000</v>
      </c>
      <c r="CI1209" s="803">
        <v>5.8512000000000002E-2</v>
      </c>
      <c r="CJ1209" s="666">
        <f t="shared" si="1853"/>
        <v>26330.400000000001</v>
      </c>
      <c r="CK1209" s="168"/>
      <c r="CL1209" s="164"/>
      <c r="CM1209" s="167"/>
      <c r="CN1209" s="666">
        <f t="shared" si="1854"/>
        <v>26330.400000000001</v>
      </c>
      <c r="CO1209" s="219"/>
      <c r="CP1209" s="220">
        <f t="shared" si="1855"/>
        <v>66553.239999999991</v>
      </c>
      <c r="CQ1209" s="458"/>
      <c r="CR1209" s="56"/>
      <c r="CS1209" s="228"/>
    </row>
    <row r="1210" spans="1:97" s="3" customFormat="1" ht="15" customHeight="1">
      <c r="A1210" s="807" t="s">
        <v>2825</v>
      </c>
      <c r="B1210" s="501" t="s">
        <v>2826</v>
      </c>
      <c r="C1210" s="6" t="s">
        <v>2789</v>
      </c>
      <c r="D1210" s="59" t="s">
        <v>2760</v>
      </c>
      <c r="E1210" s="43">
        <v>2180</v>
      </c>
      <c r="F1210" s="548">
        <v>15</v>
      </c>
      <c r="G1210" s="429"/>
      <c r="H1210" s="808">
        <v>900000035105</v>
      </c>
      <c r="I1210" s="56"/>
      <c r="J1210" s="774">
        <v>5.7276000000000001E-2</v>
      </c>
      <c r="K1210" s="72">
        <f t="shared" si="1856"/>
        <v>0</v>
      </c>
      <c r="L1210" s="56"/>
      <c r="M1210" s="73"/>
      <c r="N1210" s="147"/>
      <c r="O1210" s="168"/>
      <c r="P1210" s="56"/>
      <c r="Q1210" s="56">
        <v>5.7276000000000001E-2</v>
      </c>
      <c r="R1210" s="168">
        <f t="shared" si="1857"/>
        <v>0</v>
      </c>
      <c r="S1210" s="56"/>
      <c r="T1210" s="73"/>
      <c r="U1210" s="147"/>
      <c r="V1210" s="574">
        <f t="shared" si="1858"/>
        <v>0</v>
      </c>
      <c r="W1210" s="779"/>
      <c r="X1210" s="780">
        <v>6.3004000000000004E-2</v>
      </c>
      <c r="Y1210" s="310">
        <f t="shared" si="1859"/>
        <v>0</v>
      </c>
      <c r="Z1210" s="102"/>
      <c r="AA1210" s="73"/>
      <c r="AB1210" s="147"/>
      <c r="AC1210" s="141">
        <f t="shared" si="1860"/>
        <v>0</v>
      </c>
      <c r="AD1210" s="788"/>
      <c r="AE1210" s="101">
        <v>6.1428999999999997E-2</v>
      </c>
      <c r="AF1210" s="141">
        <f t="shared" si="1861"/>
        <v>0</v>
      </c>
      <c r="AG1210" s="6"/>
      <c r="AH1210" s="122"/>
      <c r="AI1210" s="147"/>
      <c r="AJ1210" s="141">
        <f t="shared" si="1874"/>
        <v>0</v>
      </c>
      <c r="AK1210" s="788"/>
      <c r="AL1210" s="748">
        <v>7.3774000000000006E-2</v>
      </c>
      <c r="AM1210" s="141">
        <f t="shared" si="1862"/>
        <v>0</v>
      </c>
      <c r="AN1210" s="102"/>
      <c r="AO1210" s="142"/>
      <c r="AP1210" s="143"/>
      <c r="AQ1210" s="141">
        <f t="shared" si="1875"/>
        <v>0</v>
      </c>
      <c r="AR1210" s="788"/>
      <c r="AS1210" s="52">
        <v>8.0359E-2</v>
      </c>
      <c r="AT1210" s="72">
        <f t="shared" si="1863"/>
        <v>0</v>
      </c>
      <c r="AU1210" s="56"/>
      <c r="AV1210" s="253"/>
      <c r="AW1210" s="147"/>
      <c r="AX1210" s="141">
        <f t="shared" si="1876"/>
        <v>0</v>
      </c>
      <c r="AY1210" s="56"/>
      <c r="AZ1210" s="52">
        <v>8.7135000000000004E-2</v>
      </c>
      <c r="BA1210" s="141">
        <f t="shared" si="1873"/>
        <v>0</v>
      </c>
      <c r="BB1210" s="141"/>
      <c r="BC1210" s="253"/>
      <c r="BD1210" s="204"/>
      <c r="BE1210" s="141">
        <f t="shared" si="1865"/>
        <v>0</v>
      </c>
      <c r="BF1210" s="56"/>
      <c r="BG1210" s="56">
        <v>6.8930000000000005E-2</v>
      </c>
      <c r="BH1210" s="166">
        <f t="shared" si="1866"/>
        <v>0</v>
      </c>
      <c r="BI1210" s="56"/>
      <c r="BJ1210" s="164"/>
      <c r="BK1210" s="165"/>
      <c r="BL1210" s="166">
        <f t="shared" si="1867"/>
        <v>0</v>
      </c>
      <c r="BM1210" s="72">
        <v>280000</v>
      </c>
      <c r="BN1210" s="817">
        <v>6.7812999999999998E-2</v>
      </c>
      <c r="BO1210" s="166">
        <f t="shared" si="1868"/>
        <v>18987.64</v>
      </c>
      <c r="BP1210" s="56"/>
      <c r="BQ1210" s="164">
        <v>0</v>
      </c>
      <c r="BR1210" s="147"/>
      <c r="BS1210" s="166">
        <f t="shared" si="1877"/>
        <v>18987.64</v>
      </c>
      <c r="BT1210" s="402">
        <v>280000</v>
      </c>
      <c r="BU1210" s="548">
        <v>7.1545999999999998E-2</v>
      </c>
      <c r="BV1210" s="168">
        <f t="shared" si="1869"/>
        <v>20032.88</v>
      </c>
      <c r="BW1210" s="6"/>
      <c r="BX1210" s="142">
        <v>20032.88</v>
      </c>
      <c r="BY1210" s="147"/>
      <c r="BZ1210" s="166">
        <f t="shared" si="1870"/>
        <v>0</v>
      </c>
      <c r="CA1210" s="151">
        <v>280000</v>
      </c>
      <c r="CB1210" s="801">
        <v>7.5840000000000005E-2</v>
      </c>
      <c r="CC1210" s="168">
        <f t="shared" si="1871"/>
        <v>21235.200000000001</v>
      </c>
      <c r="CD1210" s="166"/>
      <c r="CE1210" s="164"/>
      <c r="CF1210" s="165"/>
      <c r="CG1210" s="168">
        <f t="shared" si="1872"/>
        <v>21235.200000000001</v>
      </c>
      <c r="CH1210" s="587">
        <v>440000</v>
      </c>
      <c r="CI1210" s="803">
        <v>5.8512000000000002E-2</v>
      </c>
      <c r="CJ1210" s="666">
        <f t="shared" si="1853"/>
        <v>25745.280000000002</v>
      </c>
      <c r="CK1210" s="168"/>
      <c r="CL1210" s="164"/>
      <c r="CM1210" s="167"/>
      <c r="CN1210" s="666">
        <f t="shared" si="1854"/>
        <v>25745.280000000002</v>
      </c>
      <c r="CO1210" s="219"/>
      <c r="CP1210" s="220">
        <f t="shared" si="1855"/>
        <v>65968.12</v>
      </c>
      <c r="CQ1210" s="458"/>
      <c r="CR1210" s="56"/>
      <c r="CS1210" s="228"/>
    </row>
    <row r="1211" spans="1:97" s="3" customFormat="1" ht="15" customHeight="1">
      <c r="A1211" s="807" t="s">
        <v>2825</v>
      </c>
      <c r="B1211" s="501" t="s">
        <v>2826</v>
      </c>
      <c r="C1211" s="6" t="s">
        <v>2789</v>
      </c>
      <c r="D1211" s="59" t="s">
        <v>2760</v>
      </c>
      <c r="E1211" s="43">
        <v>2180</v>
      </c>
      <c r="F1211" s="548">
        <v>16</v>
      </c>
      <c r="G1211" s="429"/>
      <c r="H1211" s="808">
        <v>900000035106</v>
      </c>
      <c r="I1211" s="56"/>
      <c r="J1211" s="774">
        <v>5.7276000000000001E-2</v>
      </c>
      <c r="K1211" s="72">
        <f t="shared" si="1856"/>
        <v>0</v>
      </c>
      <c r="L1211" s="56"/>
      <c r="M1211" s="73"/>
      <c r="N1211" s="147"/>
      <c r="O1211" s="168"/>
      <c r="P1211" s="56"/>
      <c r="Q1211" s="56">
        <v>5.7276000000000001E-2</v>
      </c>
      <c r="R1211" s="168">
        <f t="shared" si="1857"/>
        <v>0</v>
      </c>
      <c r="S1211" s="56"/>
      <c r="T1211" s="73"/>
      <c r="U1211" s="147"/>
      <c r="V1211" s="574">
        <f t="shared" si="1858"/>
        <v>0</v>
      </c>
      <c r="W1211" s="779"/>
      <c r="X1211" s="780">
        <v>6.3004000000000004E-2</v>
      </c>
      <c r="Y1211" s="310">
        <f t="shared" si="1859"/>
        <v>0</v>
      </c>
      <c r="Z1211" s="102"/>
      <c r="AA1211" s="73"/>
      <c r="AB1211" s="147"/>
      <c r="AC1211" s="141">
        <f t="shared" si="1860"/>
        <v>0</v>
      </c>
      <c r="AD1211" s="788"/>
      <c r="AE1211" s="101">
        <v>6.1428999999999997E-2</v>
      </c>
      <c r="AF1211" s="141">
        <f t="shared" si="1861"/>
        <v>0</v>
      </c>
      <c r="AG1211" s="6"/>
      <c r="AH1211" s="122"/>
      <c r="AI1211" s="147"/>
      <c r="AJ1211" s="141">
        <f t="shared" si="1874"/>
        <v>0</v>
      </c>
      <c r="AK1211" s="788"/>
      <c r="AL1211" s="748">
        <v>7.3774000000000006E-2</v>
      </c>
      <c r="AM1211" s="141">
        <f t="shared" si="1862"/>
        <v>0</v>
      </c>
      <c r="AN1211" s="102"/>
      <c r="AO1211" s="142"/>
      <c r="AP1211" s="143"/>
      <c r="AQ1211" s="141">
        <f t="shared" si="1875"/>
        <v>0</v>
      </c>
      <c r="AR1211" s="788"/>
      <c r="AS1211" s="52">
        <v>8.0359E-2</v>
      </c>
      <c r="AT1211" s="72">
        <f t="shared" si="1863"/>
        <v>0</v>
      </c>
      <c r="AU1211" s="56"/>
      <c r="AV1211" s="253"/>
      <c r="AW1211" s="147"/>
      <c r="AX1211" s="141">
        <f t="shared" si="1876"/>
        <v>0</v>
      </c>
      <c r="AY1211" s="56"/>
      <c r="AZ1211" s="52">
        <v>8.7135000000000004E-2</v>
      </c>
      <c r="BA1211" s="141">
        <f t="shared" si="1873"/>
        <v>0</v>
      </c>
      <c r="BB1211" s="141"/>
      <c r="BC1211" s="253"/>
      <c r="BD1211" s="204"/>
      <c r="BE1211" s="141">
        <f t="shared" si="1865"/>
        <v>0</v>
      </c>
      <c r="BF1211" s="56"/>
      <c r="BG1211" s="56">
        <v>6.8930000000000005E-2</v>
      </c>
      <c r="BH1211" s="166">
        <f t="shared" si="1866"/>
        <v>0</v>
      </c>
      <c r="BI1211" s="56"/>
      <c r="BJ1211" s="164"/>
      <c r="BK1211" s="165"/>
      <c r="BL1211" s="166">
        <f t="shared" si="1867"/>
        <v>0</v>
      </c>
      <c r="BM1211" s="72">
        <v>280000</v>
      </c>
      <c r="BN1211" s="817">
        <v>6.7812999999999998E-2</v>
      </c>
      <c r="BO1211" s="166">
        <f t="shared" si="1868"/>
        <v>18987.64</v>
      </c>
      <c r="BP1211" s="56"/>
      <c r="BQ1211" s="164">
        <v>0</v>
      </c>
      <c r="BR1211" s="147"/>
      <c r="BS1211" s="166">
        <f t="shared" si="1877"/>
        <v>18987.64</v>
      </c>
      <c r="BT1211" s="402">
        <v>280000</v>
      </c>
      <c r="BU1211" s="548">
        <v>7.1545999999999998E-2</v>
      </c>
      <c r="BV1211" s="168">
        <f t="shared" si="1869"/>
        <v>20032.88</v>
      </c>
      <c r="BW1211" s="6"/>
      <c r="BX1211" s="142">
        <v>20032.88</v>
      </c>
      <c r="BY1211" s="147"/>
      <c r="BZ1211" s="166">
        <f t="shared" si="1870"/>
        <v>0</v>
      </c>
      <c r="CA1211" s="151">
        <v>280000</v>
      </c>
      <c r="CB1211" s="801">
        <v>7.5840000000000005E-2</v>
      </c>
      <c r="CC1211" s="168">
        <f t="shared" si="1871"/>
        <v>21235.200000000001</v>
      </c>
      <c r="CD1211" s="166"/>
      <c r="CE1211" s="164"/>
      <c r="CF1211" s="165"/>
      <c r="CG1211" s="168">
        <f t="shared" si="1872"/>
        <v>21235.200000000001</v>
      </c>
      <c r="CH1211" s="587">
        <v>450000</v>
      </c>
      <c r="CI1211" s="803">
        <v>5.8512000000000002E-2</v>
      </c>
      <c r="CJ1211" s="666">
        <f t="shared" si="1853"/>
        <v>26330.400000000001</v>
      </c>
      <c r="CK1211" s="168"/>
      <c r="CL1211" s="164"/>
      <c r="CM1211" s="167"/>
      <c r="CN1211" s="666">
        <f t="shared" si="1854"/>
        <v>26330.400000000001</v>
      </c>
      <c r="CO1211" s="219"/>
      <c r="CP1211" s="220">
        <f t="shared" si="1855"/>
        <v>66553.239999999991</v>
      </c>
      <c r="CQ1211" s="458"/>
      <c r="CR1211" s="56"/>
      <c r="CS1211" s="228"/>
    </row>
    <row r="1212" spans="1:97" s="3" customFormat="1" ht="15" customHeight="1">
      <c r="A1212" s="807" t="s">
        <v>2825</v>
      </c>
      <c r="B1212" s="501" t="s">
        <v>2826</v>
      </c>
      <c r="C1212" s="6" t="s">
        <v>2789</v>
      </c>
      <c r="D1212" s="59" t="s">
        <v>2760</v>
      </c>
      <c r="E1212" s="43">
        <v>2180</v>
      </c>
      <c r="F1212" s="548">
        <v>17</v>
      </c>
      <c r="G1212" s="429"/>
      <c r="H1212" s="808">
        <v>900000035107</v>
      </c>
      <c r="I1212" s="56"/>
      <c r="J1212" s="774">
        <v>5.7276000000000001E-2</v>
      </c>
      <c r="K1212" s="72">
        <f t="shared" si="1856"/>
        <v>0</v>
      </c>
      <c r="L1212" s="56"/>
      <c r="M1212" s="73"/>
      <c r="N1212" s="147"/>
      <c r="O1212" s="168"/>
      <c r="P1212" s="56"/>
      <c r="Q1212" s="56">
        <v>5.7276000000000001E-2</v>
      </c>
      <c r="R1212" s="168">
        <f t="shared" si="1857"/>
        <v>0</v>
      </c>
      <c r="S1212" s="56"/>
      <c r="T1212" s="73"/>
      <c r="U1212" s="147"/>
      <c r="V1212" s="574">
        <f t="shared" si="1858"/>
        <v>0</v>
      </c>
      <c r="W1212" s="779"/>
      <c r="X1212" s="780">
        <v>6.3004000000000004E-2</v>
      </c>
      <c r="Y1212" s="310">
        <f t="shared" si="1859"/>
        <v>0</v>
      </c>
      <c r="Z1212" s="102"/>
      <c r="AA1212" s="73"/>
      <c r="AB1212" s="147"/>
      <c r="AC1212" s="141">
        <f t="shared" si="1860"/>
        <v>0</v>
      </c>
      <c r="AD1212" s="788"/>
      <c r="AE1212" s="101">
        <v>6.1428999999999997E-2</v>
      </c>
      <c r="AF1212" s="141">
        <f t="shared" si="1861"/>
        <v>0</v>
      </c>
      <c r="AG1212" s="6"/>
      <c r="AH1212" s="122"/>
      <c r="AI1212" s="147"/>
      <c r="AJ1212" s="141">
        <f t="shared" si="1874"/>
        <v>0</v>
      </c>
      <c r="AK1212" s="788"/>
      <c r="AL1212" s="748">
        <v>7.3774000000000006E-2</v>
      </c>
      <c r="AM1212" s="141">
        <f t="shared" si="1862"/>
        <v>0</v>
      </c>
      <c r="AN1212" s="102"/>
      <c r="AO1212" s="142"/>
      <c r="AP1212" s="143"/>
      <c r="AQ1212" s="141">
        <f t="shared" si="1875"/>
        <v>0</v>
      </c>
      <c r="AR1212" s="788"/>
      <c r="AS1212" s="52">
        <v>8.0359E-2</v>
      </c>
      <c r="AT1212" s="72">
        <f t="shared" si="1863"/>
        <v>0</v>
      </c>
      <c r="AU1212" s="56"/>
      <c r="AV1212" s="253"/>
      <c r="AW1212" s="147"/>
      <c r="AX1212" s="141">
        <f t="shared" si="1876"/>
        <v>0</v>
      </c>
      <c r="AY1212" s="56"/>
      <c r="AZ1212" s="52">
        <v>8.7135000000000004E-2</v>
      </c>
      <c r="BA1212" s="141">
        <f t="shared" si="1873"/>
        <v>0</v>
      </c>
      <c r="BB1212" s="141"/>
      <c r="BC1212" s="253"/>
      <c r="BD1212" s="204"/>
      <c r="BE1212" s="141">
        <f t="shared" si="1865"/>
        <v>0</v>
      </c>
      <c r="BF1212" s="56"/>
      <c r="BG1212" s="56">
        <v>6.8930000000000005E-2</v>
      </c>
      <c r="BH1212" s="166">
        <f t="shared" si="1866"/>
        <v>0</v>
      </c>
      <c r="BI1212" s="56"/>
      <c r="BJ1212" s="164"/>
      <c r="BK1212" s="165"/>
      <c r="BL1212" s="166">
        <f t="shared" si="1867"/>
        <v>0</v>
      </c>
      <c r="BM1212" s="72">
        <v>280000</v>
      </c>
      <c r="BN1212" s="817">
        <v>6.7812999999999998E-2</v>
      </c>
      <c r="BO1212" s="166">
        <f t="shared" si="1868"/>
        <v>18987.64</v>
      </c>
      <c r="BP1212" s="56"/>
      <c r="BQ1212" s="164">
        <v>0</v>
      </c>
      <c r="BR1212" s="147"/>
      <c r="BS1212" s="166">
        <f t="shared" si="1877"/>
        <v>18987.64</v>
      </c>
      <c r="BT1212" s="402">
        <v>280000</v>
      </c>
      <c r="BU1212" s="548">
        <v>7.1545999999999998E-2</v>
      </c>
      <c r="BV1212" s="168">
        <f t="shared" si="1869"/>
        <v>20032.88</v>
      </c>
      <c r="BW1212" s="6"/>
      <c r="BX1212" s="142">
        <v>20032.88</v>
      </c>
      <c r="BY1212" s="147"/>
      <c r="BZ1212" s="166">
        <f t="shared" si="1870"/>
        <v>0</v>
      </c>
      <c r="CA1212" s="151">
        <v>280000</v>
      </c>
      <c r="CB1212" s="801">
        <v>7.5840000000000005E-2</v>
      </c>
      <c r="CC1212" s="168">
        <f t="shared" si="1871"/>
        <v>21235.200000000001</v>
      </c>
      <c r="CD1212" s="166"/>
      <c r="CE1212" s="164"/>
      <c r="CF1212" s="165"/>
      <c r="CG1212" s="168">
        <f t="shared" si="1872"/>
        <v>21235.200000000001</v>
      </c>
      <c r="CH1212" s="587">
        <v>440000</v>
      </c>
      <c r="CI1212" s="803">
        <v>5.8512000000000002E-2</v>
      </c>
      <c r="CJ1212" s="666">
        <f t="shared" si="1853"/>
        <v>25745.280000000002</v>
      </c>
      <c r="CK1212" s="168"/>
      <c r="CL1212" s="164"/>
      <c r="CM1212" s="167"/>
      <c r="CN1212" s="666">
        <f t="shared" si="1854"/>
        <v>25745.280000000002</v>
      </c>
      <c r="CO1212" s="219"/>
      <c r="CP1212" s="220">
        <f t="shared" si="1855"/>
        <v>65968.12</v>
      </c>
      <c r="CQ1212" s="458"/>
      <c r="CR1212" s="56"/>
      <c r="CS1212" s="228"/>
    </row>
    <row r="1213" spans="1:97" s="3" customFormat="1" ht="15" customHeight="1">
      <c r="A1213" s="807" t="s">
        <v>2825</v>
      </c>
      <c r="B1213" s="501" t="s">
        <v>2826</v>
      </c>
      <c r="C1213" s="6" t="s">
        <v>2789</v>
      </c>
      <c r="D1213" s="59" t="s">
        <v>2760</v>
      </c>
      <c r="E1213" s="43">
        <v>2180</v>
      </c>
      <c r="F1213" s="548">
        <v>18</v>
      </c>
      <c r="G1213" s="429"/>
      <c r="H1213" s="808">
        <v>900000035108</v>
      </c>
      <c r="I1213" s="56"/>
      <c r="J1213" s="774">
        <v>5.7276000000000001E-2</v>
      </c>
      <c r="K1213" s="72">
        <f t="shared" si="1856"/>
        <v>0</v>
      </c>
      <c r="L1213" s="56"/>
      <c r="M1213" s="73"/>
      <c r="N1213" s="147"/>
      <c r="O1213" s="168"/>
      <c r="P1213" s="56"/>
      <c r="Q1213" s="56">
        <v>5.7276000000000001E-2</v>
      </c>
      <c r="R1213" s="168">
        <f t="shared" si="1857"/>
        <v>0</v>
      </c>
      <c r="S1213" s="56"/>
      <c r="T1213" s="73"/>
      <c r="U1213" s="147"/>
      <c r="V1213" s="574">
        <f t="shared" si="1858"/>
        <v>0</v>
      </c>
      <c r="W1213" s="779"/>
      <c r="X1213" s="780">
        <v>6.3004000000000004E-2</v>
      </c>
      <c r="Y1213" s="310">
        <f t="shared" si="1859"/>
        <v>0</v>
      </c>
      <c r="Z1213" s="102"/>
      <c r="AA1213" s="73"/>
      <c r="AB1213" s="147"/>
      <c r="AC1213" s="141">
        <f t="shared" si="1860"/>
        <v>0</v>
      </c>
      <c r="AD1213" s="788"/>
      <c r="AE1213" s="101">
        <v>6.1428999999999997E-2</v>
      </c>
      <c r="AF1213" s="141">
        <f t="shared" si="1861"/>
        <v>0</v>
      </c>
      <c r="AG1213" s="6"/>
      <c r="AH1213" s="122"/>
      <c r="AI1213" s="147"/>
      <c r="AJ1213" s="141">
        <f t="shared" si="1874"/>
        <v>0</v>
      </c>
      <c r="AK1213" s="788"/>
      <c r="AL1213" s="748">
        <v>7.3774000000000006E-2</v>
      </c>
      <c r="AM1213" s="141">
        <f t="shared" si="1862"/>
        <v>0</v>
      </c>
      <c r="AN1213" s="102"/>
      <c r="AO1213" s="142"/>
      <c r="AP1213" s="143"/>
      <c r="AQ1213" s="141">
        <f t="shared" si="1875"/>
        <v>0</v>
      </c>
      <c r="AR1213" s="788"/>
      <c r="AS1213" s="52">
        <v>8.0359E-2</v>
      </c>
      <c r="AT1213" s="72">
        <f t="shared" si="1863"/>
        <v>0</v>
      </c>
      <c r="AU1213" s="56"/>
      <c r="AV1213" s="253"/>
      <c r="AW1213" s="147"/>
      <c r="AX1213" s="141">
        <f t="shared" si="1876"/>
        <v>0</v>
      </c>
      <c r="AY1213" s="56"/>
      <c r="AZ1213" s="52">
        <v>8.7135000000000004E-2</v>
      </c>
      <c r="BA1213" s="141">
        <f t="shared" si="1873"/>
        <v>0</v>
      </c>
      <c r="BB1213" s="141"/>
      <c r="BC1213" s="253"/>
      <c r="BD1213" s="204"/>
      <c r="BE1213" s="141">
        <f t="shared" si="1865"/>
        <v>0</v>
      </c>
      <c r="BF1213" s="56"/>
      <c r="BG1213" s="56">
        <v>6.8930000000000005E-2</v>
      </c>
      <c r="BH1213" s="166">
        <f t="shared" si="1866"/>
        <v>0</v>
      </c>
      <c r="BI1213" s="56"/>
      <c r="BJ1213" s="164"/>
      <c r="BK1213" s="165"/>
      <c r="BL1213" s="166">
        <f t="shared" si="1867"/>
        <v>0</v>
      </c>
      <c r="BM1213" s="72">
        <v>380000</v>
      </c>
      <c r="BN1213" s="817">
        <v>6.7812999999999998E-2</v>
      </c>
      <c r="BO1213" s="166">
        <f t="shared" si="1868"/>
        <v>25768.94</v>
      </c>
      <c r="BP1213" s="56"/>
      <c r="BQ1213" s="164">
        <v>0</v>
      </c>
      <c r="BR1213" s="147"/>
      <c r="BS1213" s="166">
        <f t="shared" si="1877"/>
        <v>25768.94</v>
      </c>
      <c r="BT1213" s="402">
        <v>380000</v>
      </c>
      <c r="BU1213" s="548">
        <v>7.1545999999999998E-2</v>
      </c>
      <c r="BV1213" s="168">
        <f t="shared" si="1869"/>
        <v>27187.48</v>
      </c>
      <c r="BW1213" s="6"/>
      <c r="BX1213" s="142">
        <v>27187.48</v>
      </c>
      <c r="BY1213" s="147"/>
      <c r="BZ1213" s="166">
        <f t="shared" si="1870"/>
        <v>0</v>
      </c>
      <c r="CA1213" s="151">
        <v>380000</v>
      </c>
      <c r="CB1213" s="801">
        <v>7.5840000000000005E-2</v>
      </c>
      <c r="CC1213" s="168">
        <f t="shared" si="1871"/>
        <v>28819.200000000001</v>
      </c>
      <c r="CD1213" s="166"/>
      <c r="CE1213" s="164"/>
      <c r="CF1213" s="165"/>
      <c r="CG1213" s="168">
        <f t="shared" si="1872"/>
        <v>28819.200000000001</v>
      </c>
      <c r="CH1213" s="587">
        <v>540000</v>
      </c>
      <c r="CI1213" s="803">
        <v>5.8512000000000002E-2</v>
      </c>
      <c r="CJ1213" s="666">
        <f t="shared" si="1853"/>
        <v>31596.48</v>
      </c>
      <c r="CK1213" s="168"/>
      <c r="CL1213" s="164"/>
      <c r="CM1213" s="167"/>
      <c r="CN1213" s="666">
        <f t="shared" si="1854"/>
        <v>31596.48</v>
      </c>
      <c r="CO1213" s="219"/>
      <c r="CP1213" s="220">
        <f t="shared" si="1855"/>
        <v>86184.62</v>
      </c>
      <c r="CQ1213" s="458"/>
      <c r="CR1213" s="56"/>
      <c r="CS1213" s="228"/>
    </row>
    <row r="1214" spans="1:97" s="3" customFormat="1" ht="15" customHeight="1">
      <c r="A1214" s="807" t="s">
        <v>2825</v>
      </c>
      <c r="B1214" s="501" t="s">
        <v>2826</v>
      </c>
      <c r="C1214" s="6" t="s">
        <v>2789</v>
      </c>
      <c r="D1214" s="59" t="s">
        <v>2760</v>
      </c>
      <c r="E1214" s="43">
        <v>2180</v>
      </c>
      <c r="F1214" s="548">
        <v>19</v>
      </c>
      <c r="G1214" s="429"/>
      <c r="H1214" s="808">
        <v>900000035110</v>
      </c>
      <c r="I1214" s="56"/>
      <c r="J1214" s="774">
        <v>5.7276000000000001E-2</v>
      </c>
      <c r="K1214" s="72">
        <f t="shared" si="1856"/>
        <v>0</v>
      </c>
      <c r="L1214" s="56"/>
      <c r="M1214" s="73"/>
      <c r="N1214" s="147"/>
      <c r="O1214" s="168"/>
      <c r="P1214" s="56"/>
      <c r="Q1214" s="56">
        <v>5.7276000000000001E-2</v>
      </c>
      <c r="R1214" s="168">
        <f t="shared" si="1857"/>
        <v>0</v>
      </c>
      <c r="S1214" s="56"/>
      <c r="T1214" s="73"/>
      <c r="U1214" s="147"/>
      <c r="V1214" s="574">
        <f t="shared" si="1858"/>
        <v>0</v>
      </c>
      <c r="W1214" s="779"/>
      <c r="X1214" s="780">
        <v>6.3004000000000004E-2</v>
      </c>
      <c r="Y1214" s="310">
        <f t="shared" si="1859"/>
        <v>0</v>
      </c>
      <c r="Z1214" s="102"/>
      <c r="AA1214" s="73"/>
      <c r="AB1214" s="147"/>
      <c r="AC1214" s="141">
        <f t="shared" si="1860"/>
        <v>0</v>
      </c>
      <c r="AD1214" s="788"/>
      <c r="AE1214" s="101">
        <v>6.1428999999999997E-2</v>
      </c>
      <c r="AF1214" s="141">
        <f t="shared" si="1861"/>
        <v>0</v>
      </c>
      <c r="AG1214" s="6"/>
      <c r="AH1214" s="122"/>
      <c r="AI1214" s="147"/>
      <c r="AJ1214" s="141">
        <f t="shared" si="1874"/>
        <v>0</v>
      </c>
      <c r="AK1214" s="788"/>
      <c r="AL1214" s="748">
        <v>7.3774000000000006E-2</v>
      </c>
      <c r="AM1214" s="141">
        <f t="shared" si="1862"/>
        <v>0</v>
      </c>
      <c r="AN1214" s="102"/>
      <c r="AO1214" s="142"/>
      <c r="AP1214" s="143"/>
      <c r="AQ1214" s="141">
        <f t="shared" si="1875"/>
        <v>0</v>
      </c>
      <c r="AR1214" s="788"/>
      <c r="AS1214" s="52">
        <v>8.0359E-2</v>
      </c>
      <c r="AT1214" s="72">
        <f t="shared" si="1863"/>
        <v>0</v>
      </c>
      <c r="AU1214" s="56"/>
      <c r="AV1214" s="253"/>
      <c r="AW1214" s="147"/>
      <c r="AX1214" s="141">
        <f t="shared" si="1876"/>
        <v>0</v>
      </c>
      <c r="AY1214" s="56"/>
      <c r="AZ1214" s="52">
        <v>8.7135000000000004E-2</v>
      </c>
      <c r="BA1214" s="141">
        <f t="shared" si="1873"/>
        <v>0</v>
      </c>
      <c r="BB1214" s="141"/>
      <c r="BC1214" s="253"/>
      <c r="BD1214" s="204"/>
      <c r="BE1214" s="141">
        <f t="shared" si="1865"/>
        <v>0</v>
      </c>
      <c r="BF1214" s="56"/>
      <c r="BG1214" s="56">
        <v>6.8930000000000005E-2</v>
      </c>
      <c r="BH1214" s="166">
        <f t="shared" si="1866"/>
        <v>0</v>
      </c>
      <c r="BI1214" s="56"/>
      <c r="BJ1214" s="164"/>
      <c r="BK1214" s="165"/>
      <c r="BL1214" s="166">
        <f t="shared" si="1867"/>
        <v>0</v>
      </c>
      <c r="BM1214" s="72">
        <v>230000</v>
      </c>
      <c r="BN1214" s="817">
        <v>6.7812999999999998E-2</v>
      </c>
      <c r="BO1214" s="166">
        <f t="shared" si="1868"/>
        <v>15596.99</v>
      </c>
      <c r="BP1214" s="56"/>
      <c r="BQ1214" s="164">
        <v>0</v>
      </c>
      <c r="BR1214" s="147"/>
      <c r="BS1214" s="166">
        <f t="shared" si="1877"/>
        <v>15596.99</v>
      </c>
      <c r="BT1214" s="402">
        <v>230000</v>
      </c>
      <c r="BU1214" s="548">
        <v>7.1545999999999998E-2</v>
      </c>
      <c r="BV1214" s="168">
        <f t="shared" si="1869"/>
        <v>16455.579999999998</v>
      </c>
      <c r="BW1214" s="6"/>
      <c r="BX1214" s="142">
        <v>16455.580000000002</v>
      </c>
      <c r="BY1214" s="147"/>
      <c r="BZ1214" s="166">
        <f t="shared" si="1870"/>
        <v>0</v>
      </c>
      <c r="CA1214" s="151">
        <v>230000</v>
      </c>
      <c r="CB1214" s="801">
        <v>7.5840000000000005E-2</v>
      </c>
      <c r="CC1214" s="168">
        <f t="shared" si="1871"/>
        <v>17443.2</v>
      </c>
      <c r="CD1214" s="166"/>
      <c r="CE1214" s="164"/>
      <c r="CF1214" s="165"/>
      <c r="CG1214" s="168">
        <f t="shared" si="1872"/>
        <v>17443.2</v>
      </c>
      <c r="CH1214" s="587">
        <v>360000</v>
      </c>
      <c r="CI1214" s="803">
        <v>5.8512000000000002E-2</v>
      </c>
      <c r="CJ1214" s="666">
        <f t="shared" si="1853"/>
        <v>21064.32</v>
      </c>
      <c r="CK1214" s="168"/>
      <c r="CL1214" s="164"/>
      <c r="CM1214" s="167"/>
      <c r="CN1214" s="666">
        <f t="shared" si="1854"/>
        <v>21064.32</v>
      </c>
      <c r="CO1214" s="219"/>
      <c r="CP1214" s="220">
        <f t="shared" si="1855"/>
        <v>54104.51</v>
      </c>
      <c r="CQ1214" s="458"/>
      <c r="CR1214" s="56"/>
      <c r="CS1214" s="228"/>
    </row>
    <row r="1215" spans="1:97" s="3" customFormat="1" ht="15" customHeight="1">
      <c r="A1215" s="807" t="s">
        <v>2825</v>
      </c>
      <c r="B1215" s="501" t="s">
        <v>2826</v>
      </c>
      <c r="C1215" s="6" t="s">
        <v>2789</v>
      </c>
      <c r="D1215" s="59" t="s">
        <v>2760</v>
      </c>
      <c r="E1215" s="43">
        <v>2180</v>
      </c>
      <c r="F1215" s="548">
        <v>20</v>
      </c>
      <c r="G1215" s="429"/>
      <c r="H1215" s="808">
        <v>900000035111</v>
      </c>
      <c r="I1215" s="56"/>
      <c r="J1215" s="774">
        <v>5.7276000000000001E-2</v>
      </c>
      <c r="K1215" s="72">
        <f t="shared" si="1856"/>
        <v>0</v>
      </c>
      <c r="L1215" s="56"/>
      <c r="M1215" s="73"/>
      <c r="N1215" s="147"/>
      <c r="O1215" s="168"/>
      <c r="P1215" s="56"/>
      <c r="Q1215" s="56">
        <v>5.7276000000000001E-2</v>
      </c>
      <c r="R1215" s="168">
        <f t="shared" si="1857"/>
        <v>0</v>
      </c>
      <c r="S1215" s="56"/>
      <c r="T1215" s="73"/>
      <c r="U1215" s="147"/>
      <c r="V1215" s="574">
        <f t="shared" si="1858"/>
        <v>0</v>
      </c>
      <c r="W1215" s="779"/>
      <c r="X1215" s="780">
        <v>6.3004000000000004E-2</v>
      </c>
      <c r="Y1215" s="310">
        <f t="shared" si="1859"/>
        <v>0</v>
      </c>
      <c r="Z1215" s="102"/>
      <c r="AA1215" s="73"/>
      <c r="AB1215" s="147"/>
      <c r="AC1215" s="141">
        <f t="shared" si="1860"/>
        <v>0</v>
      </c>
      <c r="AD1215" s="788"/>
      <c r="AE1215" s="101">
        <v>6.1428999999999997E-2</v>
      </c>
      <c r="AF1215" s="141">
        <f t="shared" si="1861"/>
        <v>0</v>
      </c>
      <c r="AG1215" s="6"/>
      <c r="AH1215" s="122"/>
      <c r="AI1215" s="147"/>
      <c r="AJ1215" s="141">
        <f t="shared" si="1874"/>
        <v>0</v>
      </c>
      <c r="AK1215" s="788"/>
      <c r="AL1215" s="748">
        <v>7.3774000000000006E-2</v>
      </c>
      <c r="AM1215" s="141">
        <f t="shared" si="1862"/>
        <v>0</v>
      </c>
      <c r="AN1215" s="102"/>
      <c r="AO1215" s="142"/>
      <c r="AP1215" s="143"/>
      <c r="AQ1215" s="141">
        <f t="shared" si="1875"/>
        <v>0</v>
      </c>
      <c r="AR1215" s="788"/>
      <c r="AS1215" s="52">
        <v>8.0359E-2</v>
      </c>
      <c r="AT1215" s="72">
        <f t="shared" si="1863"/>
        <v>0</v>
      </c>
      <c r="AU1215" s="56"/>
      <c r="AV1215" s="253"/>
      <c r="AW1215" s="147"/>
      <c r="AX1215" s="141">
        <f t="shared" si="1876"/>
        <v>0</v>
      </c>
      <c r="AY1215" s="56"/>
      <c r="AZ1215" s="52">
        <v>8.7135000000000004E-2</v>
      </c>
      <c r="BA1215" s="141">
        <f t="shared" si="1873"/>
        <v>0</v>
      </c>
      <c r="BB1215" s="141"/>
      <c r="BC1215" s="253"/>
      <c r="BD1215" s="204"/>
      <c r="BE1215" s="141">
        <f t="shared" si="1865"/>
        <v>0</v>
      </c>
      <c r="BF1215" s="56"/>
      <c r="BG1215" s="56">
        <v>6.8930000000000005E-2</v>
      </c>
      <c r="BH1215" s="166">
        <f t="shared" si="1866"/>
        <v>0</v>
      </c>
      <c r="BI1215" s="56"/>
      <c r="BJ1215" s="164"/>
      <c r="BK1215" s="165"/>
      <c r="BL1215" s="166">
        <f t="shared" si="1867"/>
        <v>0</v>
      </c>
      <c r="BM1215" s="72">
        <v>230000</v>
      </c>
      <c r="BN1215" s="817">
        <v>6.7812999999999998E-2</v>
      </c>
      <c r="BO1215" s="166">
        <f t="shared" si="1868"/>
        <v>15596.99</v>
      </c>
      <c r="BP1215" s="56"/>
      <c r="BQ1215" s="164">
        <v>0</v>
      </c>
      <c r="BR1215" s="147"/>
      <c r="BS1215" s="166">
        <f t="shared" si="1877"/>
        <v>15596.99</v>
      </c>
      <c r="BT1215" s="402">
        <v>230000</v>
      </c>
      <c r="BU1215" s="548">
        <v>7.1545999999999998E-2</v>
      </c>
      <c r="BV1215" s="168">
        <f t="shared" si="1869"/>
        <v>16455.579999999998</v>
      </c>
      <c r="BW1215" s="6"/>
      <c r="BX1215" s="142">
        <v>16455.580000000002</v>
      </c>
      <c r="BY1215" s="147"/>
      <c r="BZ1215" s="166">
        <f t="shared" si="1870"/>
        <v>0</v>
      </c>
      <c r="CA1215" s="151">
        <v>230000</v>
      </c>
      <c r="CB1215" s="801">
        <v>7.5840000000000005E-2</v>
      </c>
      <c r="CC1215" s="168">
        <f t="shared" si="1871"/>
        <v>17443.2</v>
      </c>
      <c r="CD1215" s="166"/>
      <c r="CE1215" s="164"/>
      <c r="CF1215" s="165"/>
      <c r="CG1215" s="168">
        <f t="shared" si="1872"/>
        <v>17443.2</v>
      </c>
      <c r="CH1215" s="587">
        <v>370000</v>
      </c>
      <c r="CI1215" s="803">
        <v>5.8512000000000002E-2</v>
      </c>
      <c r="CJ1215" s="666">
        <f t="shared" si="1853"/>
        <v>21649.440000000002</v>
      </c>
      <c r="CK1215" s="168"/>
      <c r="CL1215" s="164"/>
      <c r="CM1215" s="167"/>
      <c r="CN1215" s="666">
        <f t="shared" si="1854"/>
        <v>21649.440000000002</v>
      </c>
      <c r="CO1215" s="219"/>
      <c r="CP1215" s="220">
        <f t="shared" si="1855"/>
        <v>54689.630000000005</v>
      </c>
      <c r="CQ1215" s="458"/>
      <c r="CR1215" s="56"/>
      <c r="CS1215" s="228"/>
    </row>
    <row r="1216" spans="1:97" s="3" customFormat="1" ht="15" customHeight="1">
      <c r="A1216" s="807" t="s">
        <v>2825</v>
      </c>
      <c r="B1216" s="501" t="s">
        <v>2826</v>
      </c>
      <c r="C1216" s="6" t="s">
        <v>2789</v>
      </c>
      <c r="D1216" s="59" t="s">
        <v>2760</v>
      </c>
      <c r="E1216" s="43">
        <v>2180</v>
      </c>
      <c r="F1216" s="548">
        <v>21</v>
      </c>
      <c r="G1216" s="429"/>
      <c r="H1216" s="808">
        <v>900000035112</v>
      </c>
      <c r="I1216" s="56"/>
      <c r="J1216" s="774">
        <v>5.7276000000000001E-2</v>
      </c>
      <c r="K1216" s="72">
        <f t="shared" si="1856"/>
        <v>0</v>
      </c>
      <c r="L1216" s="56"/>
      <c r="M1216" s="73"/>
      <c r="N1216" s="147"/>
      <c r="O1216" s="168"/>
      <c r="P1216" s="56"/>
      <c r="Q1216" s="56">
        <v>5.7276000000000001E-2</v>
      </c>
      <c r="R1216" s="168">
        <f t="shared" si="1857"/>
        <v>0</v>
      </c>
      <c r="S1216" s="56"/>
      <c r="T1216" s="73"/>
      <c r="U1216" s="147"/>
      <c r="V1216" s="574">
        <f t="shared" si="1858"/>
        <v>0</v>
      </c>
      <c r="W1216" s="779"/>
      <c r="X1216" s="780">
        <v>6.3004000000000004E-2</v>
      </c>
      <c r="Y1216" s="310">
        <f t="shared" si="1859"/>
        <v>0</v>
      </c>
      <c r="Z1216" s="102"/>
      <c r="AA1216" s="73"/>
      <c r="AB1216" s="147"/>
      <c r="AC1216" s="141">
        <f t="shared" si="1860"/>
        <v>0</v>
      </c>
      <c r="AD1216" s="788"/>
      <c r="AE1216" s="101">
        <v>6.1428999999999997E-2</v>
      </c>
      <c r="AF1216" s="141">
        <f t="shared" si="1861"/>
        <v>0</v>
      </c>
      <c r="AG1216" s="6"/>
      <c r="AH1216" s="122"/>
      <c r="AI1216" s="147"/>
      <c r="AJ1216" s="141">
        <f t="shared" si="1874"/>
        <v>0</v>
      </c>
      <c r="AK1216" s="788"/>
      <c r="AL1216" s="748">
        <v>7.3774000000000006E-2</v>
      </c>
      <c r="AM1216" s="141">
        <f t="shared" si="1862"/>
        <v>0</v>
      </c>
      <c r="AN1216" s="102"/>
      <c r="AO1216" s="142"/>
      <c r="AP1216" s="143"/>
      <c r="AQ1216" s="141">
        <f t="shared" si="1875"/>
        <v>0</v>
      </c>
      <c r="AR1216" s="788"/>
      <c r="AS1216" s="52">
        <v>8.0359E-2</v>
      </c>
      <c r="AT1216" s="72">
        <f t="shared" si="1863"/>
        <v>0</v>
      </c>
      <c r="AU1216" s="56"/>
      <c r="AV1216" s="253"/>
      <c r="AW1216" s="147"/>
      <c r="AX1216" s="141">
        <f t="shared" si="1876"/>
        <v>0</v>
      </c>
      <c r="AY1216" s="56"/>
      <c r="AZ1216" s="52">
        <v>8.7135000000000004E-2</v>
      </c>
      <c r="BA1216" s="141">
        <f t="shared" si="1873"/>
        <v>0</v>
      </c>
      <c r="BB1216" s="141"/>
      <c r="BC1216" s="253"/>
      <c r="BD1216" s="204"/>
      <c r="BE1216" s="141">
        <f t="shared" si="1865"/>
        <v>0</v>
      </c>
      <c r="BF1216" s="56"/>
      <c r="BG1216" s="56">
        <v>6.8930000000000005E-2</v>
      </c>
      <c r="BH1216" s="166">
        <f t="shared" si="1866"/>
        <v>0</v>
      </c>
      <c r="BI1216" s="56"/>
      <c r="BJ1216" s="164"/>
      <c r="BK1216" s="165"/>
      <c r="BL1216" s="166">
        <f t="shared" si="1867"/>
        <v>0</v>
      </c>
      <c r="BM1216" s="72">
        <v>240000</v>
      </c>
      <c r="BN1216" s="817">
        <v>6.7812999999999998E-2</v>
      </c>
      <c r="BO1216" s="166">
        <f t="shared" si="1868"/>
        <v>16275.119999999999</v>
      </c>
      <c r="BP1216" s="56"/>
      <c r="BQ1216" s="164">
        <v>0</v>
      </c>
      <c r="BR1216" s="147"/>
      <c r="BS1216" s="166">
        <f t="shared" si="1877"/>
        <v>16275.119999999999</v>
      </c>
      <c r="BT1216" s="402">
        <v>240000</v>
      </c>
      <c r="BU1216" s="548">
        <v>7.1545999999999998E-2</v>
      </c>
      <c r="BV1216" s="168">
        <f t="shared" si="1869"/>
        <v>17171.04</v>
      </c>
      <c r="BW1216" s="6"/>
      <c r="BX1216" s="142">
        <v>17171.04</v>
      </c>
      <c r="BY1216" s="147"/>
      <c r="BZ1216" s="166">
        <f t="shared" si="1870"/>
        <v>0</v>
      </c>
      <c r="CA1216" s="151">
        <v>240000</v>
      </c>
      <c r="CB1216" s="801">
        <v>7.5840000000000005E-2</v>
      </c>
      <c r="CC1216" s="168">
        <f t="shared" si="1871"/>
        <v>18201.600000000002</v>
      </c>
      <c r="CD1216" s="166"/>
      <c r="CE1216" s="164"/>
      <c r="CF1216" s="165"/>
      <c r="CG1216" s="168">
        <f t="shared" si="1872"/>
        <v>18201.600000000002</v>
      </c>
      <c r="CH1216" s="587">
        <v>390000</v>
      </c>
      <c r="CI1216" s="803">
        <v>5.8512000000000002E-2</v>
      </c>
      <c r="CJ1216" s="666">
        <f t="shared" si="1853"/>
        <v>22819.68</v>
      </c>
      <c r="CK1216" s="168"/>
      <c r="CL1216" s="164"/>
      <c r="CM1216" s="167"/>
      <c r="CN1216" s="666">
        <f t="shared" si="1854"/>
        <v>22819.68</v>
      </c>
      <c r="CO1216" s="219"/>
      <c r="CP1216" s="220">
        <f t="shared" si="1855"/>
        <v>57296.4</v>
      </c>
      <c r="CQ1216" s="458"/>
      <c r="CR1216" s="56"/>
      <c r="CS1216" s="228"/>
    </row>
    <row r="1217" spans="1:97" s="3" customFormat="1" ht="15" customHeight="1">
      <c r="A1217" s="807" t="s">
        <v>2825</v>
      </c>
      <c r="B1217" s="501" t="s">
        <v>2826</v>
      </c>
      <c r="C1217" s="6" t="s">
        <v>2789</v>
      </c>
      <c r="D1217" s="59" t="s">
        <v>2760</v>
      </c>
      <c r="E1217" s="43">
        <v>2180</v>
      </c>
      <c r="F1217" s="548">
        <v>22</v>
      </c>
      <c r="G1217" s="429"/>
      <c r="H1217" s="808">
        <v>900000035113</v>
      </c>
      <c r="I1217" s="56"/>
      <c r="J1217" s="774">
        <v>5.7276000000000001E-2</v>
      </c>
      <c r="K1217" s="72">
        <f t="shared" si="1856"/>
        <v>0</v>
      </c>
      <c r="L1217" s="56"/>
      <c r="M1217" s="73"/>
      <c r="N1217" s="147"/>
      <c r="O1217" s="168"/>
      <c r="P1217" s="56"/>
      <c r="Q1217" s="56">
        <v>5.7276000000000001E-2</v>
      </c>
      <c r="R1217" s="168">
        <f t="shared" si="1857"/>
        <v>0</v>
      </c>
      <c r="S1217" s="56"/>
      <c r="T1217" s="73"/>
      <c r="U1217" s="147"/>
      <c r="V1217" s="574">
        <f t="shared" si="1858"/>
        <v>0</v>
      </c>
      <c r="W1217" s="779"/>
      <c r="X1217" s="780">
        <v>6.3004000000000004E-2</v>
      </c>
      <c r="Y1217" s="310">
        <f t="shared" si="1859"/>
        <v>0</v>
      </c>
      <c r="Z1217" s="102"/>
      <c r="AA1217" s="73"/>
      <c r="AB1217" s="147"/>
      <c r="AC1217" s="141">
        <f t="shared" si="1860"/>
        <v>0</v>
      </c>
      <c r="AD1217" s="788"/>
      <c r="AE1217" s="101">
        <v>6.1428999999999997E-2</v>
      </c>
      <c r="AF1217" s="141">
        <f t="shared" si="1861"/>
        <v>0</v>
      </c>
      <c r="AG1217" s="6"/>
      <c r="AH1217" s="122"/>
      <c r="AI1217" s="147"/>
      <c r="AJ1217" s="141">
        <f t="shared" si="1874"/>
        <v>0</v>
      </c>
      <c r="AK1217" s="788"/>
      <c r="AL1217" s="748">
        <v>7.3774000000000006E-2</v>
      </c>
      <c r="AM1217" s="141">
        <f t="shared" si="1862"/>
        <v>0</v>
      </c>
      <c r="AN1217" s="102"/>
      <c r="AO1217" s="142"/>
      <c r="AP1217" s="143"/>
      <c r="AQ1217" s="141">
        <f t="shared" si="1875"/>
        <v>0</v>
      </c>
      <c r="AR1217" s="788"/>
      <c r="AS1217" s="52">
        <v>8.0359E-2</v>
      </c>
      <c r="AT1217" s="72">
        <f t="shared" si="1863"/>
        <v>0</v>
      </c>
      <c r="AU1217" s="56"/>
      <c r="AV1217" s="253"/>
      <c r="AW1217" s="147"/>
      <c r="AX1217" s="141">
        <f t="shared" si="1876"/>
        <v>0</v>
      </c>
      <c r="AY1217" s="56"/>
      <c r="AZ1217" s="52">
        <v>8.7135000000000004E-2</v>
      </c>
      <c r="BA1217" s="141">
        <f t="shared" si="1873"/>
        <v>0</v>
      </c>
      <c r="BB1217" s="141"/>
      <c r="BC1217" s="253"/>
      <c r="BD1217" s="204"/>
      <c r="BE1217" s="141">
        <f t="shared" si="1865"/>
        <v>0</v>
      </c>
      <c r="BF1217" s="56"/>
      <c r="BG1217" s="56">
        <v>6.8930000000000005E-2</v>
      </c>
      <c r="BH1217" s="166">
        <f t="shared" si="1866"/>
        <v>0</v>
      </c>
      <c r="BI1217" s="56"/>
      <c r="BJ1217" s="164"/>
      <c r="BK1217" s="165"/>
      <c r="BL1217" s="166">
        <f t="shared" si="1867"/>
        <v>0</v>
      </c>
      <c r="BM1217" s="72">
        <v>260000</v>
      </c>
      <c r="BN1217" s="817">
        <v>6.7812999999999998E-2</v>
      </c>
      <c r="BO1217" s="166">
        <f t="shared" si="1868"/>
        <v>17631.38</v>
      </c>
      <c r="BP1217" s="56"/>
      <c r="BQ1217" s="164">
        <v>0</v>
      </c>
      <c r="BR1217" s="147"/>
      <c r="BS1217" s="166">
        <f t="shared" si="1877"/>
        <v>17631.38</v>
      </c>
      <c r="BT1217" s="402">
        <v>260000</v>
      </c>
      <c r="BU1217" s="548">
        <v>7.1545999999999998E-2</v>
      </c>
      <c r="BV1217" s="168">
        <f t="shared" si="1869"/>
        <v>18601.96</v>
      </c>
      <c r="BW1217" s="6"/>
      <c r="BX1217" s="142">
        <v>18601.96</v>
      </c>
      <c r="BY1217" s="147"/>
      <c r="BZ1217" s="166">
        <f t="shared" si="1870"/>
        <v>0</v>
      </c>
      <c r="CA1217" s="151">
        <v>260000</v>
      </c>
      <c r="CB1217" s="801">
        <v>7.5840000000000005E-2</v>
      </c>
      <c r="CC1217" s="168">
        <f t="shared" si="1871"/>
        <v>19718.400000000001</v>
      </c>
      <c r="CD1217" s="166"/>
      <c r="CE1217" s="164"/>
      <c r="CF1217" s="165"/>
      <c r="CG1217" s="168">
        <f t="shared" si="1872"/>
        <v>19718.400000000001</v>
      </c>
      <c r="CH1217" s="587">
        <v>410000</v>
      </c>
      <c r="CI1217" s="803">
        <v>5.8512000000000002E-2</v>
      </c>
      <c r="CJ1217" s="666">
        <f t="shared" si="1853"/>
        <v>23989.920000000002</v>
      </c>
      <c r="CK1217" s="168"/>
      <c r="CL1217" s="164"/>
      <c r="CM1217" s="167"/>
      <c r="CN1217" s="666">
        <f t="shared" si="1854"/>
        <v>23989.920000000002</v>
      </c>
      <c r="CO1217" s="219"/>
      <c r="CP1217" s="220">
        <f t="shared" si="1855"/>
        <v>61339.7</v>
      </c>
      <c r="CQ1217" s="458"/>
      <c r="CR1217" s="56"/>
      <c r="CS1217" s="228"/>
    </row>
    <row r="1218" spans="1:97" s="3" customFormat="1" ht="15" customHeight="1">
      <c r="A1218" s="807" t="s">
        <v>2825</v>
      </c>
      <c r="B1218" s="501" t="s">
        <v>2826</v>
      </c>
      <c r="C1218" s="6" t="s">
        <v>2789</v>
      </c>
      <c r="D1218" s="59" t="s">
        <v>2760</v>
      </c>
      <c r="E1218" s="43">
        <v>2180</v>
      </c>
      <c r="F1218" s="548">
        <v>23</v>
      </c>
      <c r="G1218" s="429"/>
      <c r="H1218" s="808">
        <v>900000035114</v>
      </c>
      <c r="I1218" s="56"/>
      <c r="J1218" s="774">
        <v>5.7276000000000001E-2</v>
      </c>
      <c r="K1218" s="72">
        <f t="shared" si="1856"/>
        <v>0</v>
      </c>
      <c r="L1218" s="56"/>
      <c r="M1218" s="73"/>
      <c r="N1218" s="147"/>
      <c r="O1218" s="168"/>
      <c r="P1218" s="56"/>
      <c r="Q1218" s="56">
        <v>5.7276000000000001E-2</v>
      </c>
      <c r="R1218" s="168">
        <f t="shared" si="1857"/>
        <v>0</v>
      </c>
      <c r="S1218" s="56"/>
      <c r="T1218" s="73"/>
      <c r="U1218" s="147"/>
      <c r="V1218" s="574">
        <f t="shared" si="1858"/>
        <v>0</v>
      </c>
      <c r="W1218" s="779"/>
      <c r="X1218" s="780">
        <v>6.3004000000000004E-2</v>
      </c>
      <c r="Y1218" s="310">
        <f t="shared" si="1859"/>
        <v>0</v>
      </c>
      <c r="Z1218" s="102"/>
      <c r="AA1218" s="73"/>
      <c r="AB1218" s="147"/>
      <c r="AC1218" s="141">
        <f t="shared" si="1860"/>
        <v>0</v>
      </c>
      <c r="AD1218" s="788"/>
      <c r="AE1218" s="101">
        <v>6.1428999999999997E-2</v>
      </c>
      <c r="AF1218" s="141">
        <f t="shared" si="1861"/>
        <v>0</v>
      </c>
      <c r="AG1218" s="6"/>
      <c r="AH1218" s="122"/>
      <c r="AI1218" s="147"/>
      <c r="AJ1218" s="141">
        <f t="shared" si="1874"/>
        <v>0</v>
      </c>
      <c r="AK1218" s="788"/>
      <c r="AL1218" s="748">
        <v>7.3774000000000006E-2</v>
      </c>
      <c r="AM1218" s="141">
        <f t="shared" si="1862"/>
        <v>0</v>
      </c>
      <c r="AN1218" s="102"/>
      <c r="AO1218" s="142"/>
      <c r="AP1218" s="143"/>
      <c r="AQ1218" s="141">
        <f t="shared" si="1875"/>
        <v>0</v>
      </c>
      <c r="AR1218" s="788"/>
      <c r="AS1218" s="52">
        <v>8.0359E-2</v>
      </c>
      <c r="AT1218" s="72">
        <f t="shared" si="1863"/>
        <v>0</v>
      </c>
      <c r="AU1218" s="56"/>
      <c r="AV1218" s="253"/>
      <c r="AW1218" s="147"/>
      <c r="AX1218" s="141">
        <f t="shared" si="1876"/>
        <v>0</v>
      </c>
      <c r="AY1218" s="56"/>
      <c r="AZ1218" s="52">
        <v>8.7135000000000004E-2</v>
      </c>
      <c r="BA1218" s="141">
        <f t="shared" si="1873"/>
        <v>0</v>
      </c>
      <c r="BB1218" s="141"/>
      <c r="BC1218" s="253"/>
      <c r="BD1218" s="204"/>
      <c r="BE1218" s="141">
        <f t="shared" si="1865"/>
        <v>0</v>
      </c>
      <c r="BF1218" s="56"/>
      <c r="BG1218" s="56">
        <v>6.8930000000000005E-2</v>
      </c>
      <c r="BH1218" s="166">
        <f t="shared" si="1866"/>
        <v>0</v>
      </c>
      <c r="BI1218" s="56"/>
      <c r="BJ1218" s="164"/>
      <c r="BK1218" s="165"/>
      <c r="BL1218" s="166">
        <f t="shared" si="1867"/>
        <v>0</v>
      </c>
      <c r="BM1218" s="72">
        <v>280000</v>
      </c>
      <c r="BN1218" s="817">
        <v>6.7812999999999998E-2</v>
      </c>
      <c r="BO1218" s="166">
        <f t="shared" si="1868"/>
        <v>18987.64</v>
      </c>
      <c r="BP1218" s="56"/>
      <c r="BQ1218" s="164">
        <v>0</v>
      </c>
      <c r="BR1218" s="147"/>
      <c r="BS1218" s="166">
        <f t="shared" si="1877"/>
        <v>18987.64</v>
      </c>
      <c r="BT1218" s="402">
        <v>280000</v>
      </c>
      <c r="BU1218" s="548">
        <v>7.1545999999999998E-2</v>
      </c>
      <c r="BV1218" s="168">
        <f t="shared" si="1869"/>
        <v>20032.88</v>
      </c>
      <c r="BW1218" s="6"/>
      <c r="BX1218" s="142">
        <v>20032.88</v>
      </c>
      <c r="BY1218" s="147"/>
      <c r="BZ1218" s="166">
        <f t="shared" si="1870"/>
        <v>0</v>
      </c>
      <c r="CA1218" s="151">
        <v>280000</v>
      </c>
      <c r="CB1218" s="801">
        <v>7.5840000000000005E-2</v>
      </c>
      <c r="CC1218" s="168">
        <f t="shared" si="1871"/>
        <v>21235.200000000001</v>
      </c>
      <c r="CD1218" s="166"/>
      <c r="CE1218" s="164"/>
      <c r="CF1218" s="165"/>
      <c r="CG1218" s="168">
        <f t="shared" si="1872"/>
        <v>21235.200000000001</v>
      </c>
      <c r="CH1218" s="587">
        <v>440000</v>
      </c>
      <c r="CI1218" s="803">
        <v>5.8512000000000002E-2</v>
      </c>
      <c r="CJ1218" s="666">
        <f t="shared" si="1853"/>
        <v>25745.280000000002</v>
      </c>
      <c r="CK1218" s="168"/>
      <c r="CL1218" s="164"/>
      <c r="CM1218" s="167"/>
      <c r="CN1218" s="666">
        <f t="shared" si="1854"/>
        <v>25745.280000000002</v>
      </c>
      <c r="CO1218" s="219"/>
      <c r="CP1218" s="220">
        <f t="shared" si="1855"/>
        <v>65968.12</v>
      </c>
      <c r="CQ1218" s="458"/>
      <c r="CR1218" s="56"/>
      <c r="CS1218" s="228"/>
    </row>
    <row r="1219" spans="1:97" s="3" customFormat="1" ht="15" customHeight="1">
      <c r="A1219" s="807" t="s">
        <v>2825</v>
      </c>
      <c r="B1219" s="501" t="s">
        <v>2826</v>
      </c>
      <c r="C1219" s="6" t="s">
        <v>2789</v>
      </c>
      <c r="D1219" s="59" t="s">
        <v>2760</v>
      </c>
      <c r="E1219" s="43">
        <v>2180</v>
      </c>
      <c r="F1219" s="548">
        <v>24</v>
      </c>
      <c r="G1219" s="429"/>
      <c r="H1219" s="808">
        <v>900000035115</v>
      </c>
      <c r="I1219" s="56"/>
      <c r="J1219" s="774">
        <v>5.7276000000000001E-2</v>
      </c>
      <c r="K1219" s="72">
        <f t="shared" si="1856"/>
        <v>0</v>
      </c>
      <c r="L1219" s="56"/>
      <c r="M1219" s="73"/>
      <c r="N1219" s="147"/>
      <c r="O1219" s="168"/>
      <c r="P1219" s="56"/>
      <c r="Q1219" s="56">
        <v>5.7276000000000001E-2</v>
      </c>
      <c r="R1219" s="168">
        <f t="shared" si="1857"/>
        <v>0</v>
      </c>
      <c r="S1219" s="56"/>
      <c r="T1219" s="73"/>
      <c r="U1219" s="147"/>
      <c r="V1219" s="574">
        <f t="shared" si="1858"/>
        <v>0</v>
      </c>
      <c r="W1219" s="779"/>
      <c r="X1219" s="780">
        <v>6.3004000000000004E-2</v>
      </c>
      <c r="Y1219" s="310">
        <f t="shared" si="1859"/>
        <v>0</v>
      </c>
      <c r="Z1219" s="102"/>
      <c r="AA1219" s="73"/>
      <c r="AB1219" s="147"/>
      <c r="AC1219" s="141">
        <f t="shared" si="1860"/>
        <v>0</v>
      </c>
      <c r="AD1219" s="788"/>
      <c r="AE1219" s="101">
        <v>6.1428999999999997E-2</v>
      </c>
      <c r="AF1219" s="141">
        <f t="shared" si="1861"/>
        <v>0</v>
      </c>
      <c r="AG1219" s="6"/>
      <c r="AH1219" s="122"/>
      <c r="AI1219" s="147"/>
      <c r="AJ1219" s="141">
        <f t="shared" si="1874"/>
        <v>0</v>
      </c>
      <c r="AK1219" s="788"/>
      <c r="AL1219" s="748">
        <v>7.3774000000000006E-2</v>
      </c>
      <c r="AM1219" s="141">
        <f t="shared" si="1862"/>
        <v>0</v>
      </c>
      <c r="AN1219" s="102"/>
      <c r="AO1219" s="142"/>
      <c r="AP1219" s="143"/>
      <c r="AQ1219" s="141">
        <f t="shared" si="1875"/>
        <v>0</v>
      </c>
      <c r="AR1219" s="788"/>
      <c r="AS1219" s="52">
        <v>8.0359E-2</v>
      </c>
      <c r="AT1219" s="72">
        <f t="shared" si="1863"/>
        <v>0</v>
      </c>
      <c r="AU1219" s="56"/>
      <c r="AV1219" s="253"/>
      <c r="AW1219" s="147"/>
      <c r="AX1219" s="141">
        <f t="shared" si="1876"/>
        <v>0</v>
      </c>
      <c r="AY1219" s="56"/>
      <c r="AZ1219" s="52">
        <v>8.7135000000000004E-2</v>
      </c>
      <c r="BA1219" s="141">
        <f t="shared" si="1873"/>
        <v>0</v>
      </c>
      <c r="BB1219" s="141"/>
      <c r="BC1219" s="253"/>
      <c r="BD1219" s="204"/>
      <c r="BE1219" s="141">
        <f t="shared" si="1865"/>
        <v>0</v>
      </c>
      <c r="BF1219" s="56"/>
      <c r="BG1219" s="56">
        <v>6.8930000000000005E-2</v>
      </c>
      <c r="BH1219" s="166">
        <f t="shared" si="1866"/>
        <v>0</v>
      </c>
      <c r="BI1219" s="56"/>
      <c r="BJ1219" s="164"/>
      <c r="BK1219" s="165"/>
      <c r="BL1219" s="166">
        <f t="shared" si="1867"/>
        <v>0</v>
      </c>
      <c r="BM1219" s="72">
        <v>280000</v>
      </c>
      <c r="BN1219" s="817">
        <v>6.7812999999999998E-2</v>
      </c>
      <c r="BO1219" s="166">
        <f t="shared" si="1868"/>
        <v>18987.64</v>
      </c>
      <c r="BP1219" s="56"/>
      <c r="BQ1219" s="164">
        <v>0</v>
      </c>
      <c r="BR1219" s="147"/>
      <c r="BS1219" s="166">
        <f t="shared" si="1877"/>
        <v>18987.64</v>
      </c>
      <c r="BT1219" s="402">
        <v>280000</v>
      </c>
      <c r="BU1219" s="548">
        <v>7.1545999999999998E-2</v>
      </c>
      <c r="BV1219" s="168">
        <f t="shared" si="1869"/>
        <v>20032.88</v>
      </c>
      <c r="BW1219" s="6"/>
      <c r="BX1219" s="142">
        <v>20032.88</v>
      </c>
      <c r="BY1219" s="147"/>
      <c r="BZ1219" s="166">
        <f t="shared" si="1870"/>
        <v>0</v>
      </c>
      <c r="CA1219" s="151">
        <v>280000</v>
      </c>
      <c r="CB1219" s="801">
        <v>7.5840000000000005E-2</v>
      </c>
      <c r="CC1219" s="168">
        <f t="shared" si="1871"/>
        <v>21235.200000000001</v>
      </c>
      <c r="CD1219" s="166"/>
      <c r="CE1219" s="164"/>
      <c r="CF1219" s="165"/>
      <c r="CG1219" s="168">
        <f t="shared" si="1872"/>
        <v>21235.200000000001</v>
      </c>
      <c r="CH1219" s="587">
        <v>440000</v>
      </c>
      <c r="CI1219" s="803">
        <v>5.8512000000000002E-2</v>
      </c>
      <c r="CJ1219" s="666">
        <f t="shared" si="1853"/>
        <v>25745.280000000002</v>
      </c>
      <c r="CK1219" s="168"/>
      <c r="CL1219" s="164"/>
      <c r="CM1219" s="167"/>
      <c r="CN1219" s="666">
        <f t="shared" si="1854"/>
        <v>25745.280000000002</v>
      </c>
      <c r="CO1219" s="219"/>
      <c r="CP1219" s="220">
        <f t="shared" si="1855"/>
        <v>65968.12</v>
      </c>
      <c r="CQ1219" s="458"/>
      <c r="CR1219" s="56"/>
      <c r="CS1219" s="228"/>
    </row>
    <row r="1220" spans="1:97" s="3" customFormat="1" ht="15" customHeight="1">
      <c r="A1220" s="807" t="s">
        <v>2825</v>
      </c>
      <c r="B1220" s="501" t="s">
        <v>2826</v>
      </c>
      <c r="C1220" s="6" t="s">
        <v>2789</v>
      </c>
      <c r="D1220" s="59" t="s">
        <v>2760</v>
      </c>
      <c r="E1220" s="43">
        <v>2180</v>
      </c>
      <c r="F1220" s="548">
        <v>25</v>
      </c>
      <c r="G1220" s="429"/>
      <c r="H1220" s="808">
        <v>900000035116</v>
      </c>
      <c r="I1220" s="56"/>
      <c r="J1220" s="774">
        <v>5.7276000000000001E-2</v>
      </c>
      <c r="K1220" s="72">
        <f t="shared" si="1856"/>
        <v>0</v>
      </c>
      <c r="L1220" s="56"/>
      <c r="M1220" s="73"/>
      <c r="N1220" s="147"/>
      <c r="O1220" s="168"/>
      <c r="P1220" s="56"/>
      <c r="Q1220" s="56">
        <v>5.7276000000000001E-2</v>
      </c>
      <c r="R1220" s="168">
        <f t="shared" si="1857"/>
        <v>0</v>
      </c>
      <c r="S1220" s="56"/>
      <c r="T1220" s="73"/>
      <c r="U1220" s="147"/>
      <c r="V1220" s="574">
        <f t="shared" si="1858"/>
        <v>0</v>
      </c>
      <c r="W1220" s="779"/>
      <c r="X1220" s="780">
        <v>6.3004000000000004E-2</v>
      </c>
      <c r="Y1220" s="310">
        <f t="shared" si="1859"/>
        <v>0</v>
      </c>
      <c r="Z1220" s="102"/>
      <c r="AA1220" s="73"/>
      <c r="AB1220" s="149"/>
      <c r="AC1220" s="141">
        <f t="shared" si="1860"/>
        <v>0</v>
      </c>
      <c r="AD1220" s="788"/>
      <c r="AE1220" s="101">
        <v>6.1428999999999997E-2</v>
      </c>
      <c r="AF1220" s="141">
        <f t="shared" si="1861"/>
        <v>0</v>
      </c>
      <c r="AG1220" s="6"/>
      <c r="AH1220" s="122"/>
      <c r="AI1220" s="147"/>
      <c r="AJ1220" s="141">
        <f t="shared" si="1874"/>
        <v>0</v>
      </c>
      <c r="AK1220" s="788"/>
      <c r="AL1220" s="748">
        <v>7.3774000000000006E-2</v>
      </c>
      <c r="AM1220" s="141">
        <f t="shared" si="1862"/>
        <v>0</v>
      </c>
      <c r="AN1220" s="102"/>
      <c r="AO1220" s="142"/>
      <c r="AP1220" s="143"/>
      <c r="AQ1220" s="141">
        <f t="shared" si="1875"/>
        <v>0</v>
      </c>
      <c r="AR1220" s="788"/>
      <c r="AS1220" s="52">
        <v>8.0359E-2</v>
      </c>
      <c r="AT1220" s="72">
        <f t="shared" si="1863"/>
        <v>0</v>
      </c>
      <c r="AU1220" s="56"/>
      <c r="AV1220" s="253"/>
      <c r="AW1220" s="147"/>
      <c r="AX1220" s="141">
        <f t="shared" si="1876"/>
        <v>0</v>
      </c>
      <c r="AY1220" s="56"/>
      <c r="AZ1220" s="52">
        <v>8.7135000000000004E-2</v>
      </c>
      <c r="BA1220" s="141">
        <f t="shared" si="1873"/>
        <v>0</v>
      </c>
      <c r="BB1220" s="141"/>
      <c r="BC1220" s="253"/>
      <c r="BD1220" s="204"/>
      <c r="BE1220" s="141">
        <f t="shared" si="1865"/>
        <v>0</v>
      </c>
      <c r="BF1220" s="56"/>
      <c r="BG1220" s="56">
        <v>6.8930000000000005E-2</v>
      </c>
      <c r="BH1220" s="166">
        <f t="shared" si="1866"/>
        <v>0</v>
      </c>
      <c r="BI1220" s="56"/>
      <c r="BJ1220" s="164"/>
      <c r="BK1220" s="165"/>
      <c r="BL1220" s="166">
        <f t="shared" si="1867"/>
        <v>0</v>
      </c>
      <c r="BM1220" s="72">
        <v>280000</v>
      </c>
      <c r="BN1220" s="817">
        <v>6.7812999999999998E-2</v>
      </c>
      <c r="BO1220" s="166">
        <f t="shared" si="1868"/>
        <v>18987.64</v>
      </c>
      <c r="BP1220" s="56"/>
      <c r="BQ1220" s="164">
        <v>0</v>
      </c>
      <c r="BR1220" s="147"/>
      <c r="BS1220" s="166">
        <f t="shared" si="1877"/>
        <v>18987.64</v>
      </c>
      <c r="BT1220" s="402">
        <v>280000</v>
      </c>
      <c r="BU1220" s="548">
        <v>7.1545999999999998E-2</v>
      </c>
      <c r="BV1220" s="168">
        <f t="shared" si="1869"/>
        <v>20032.88</v>
      </c>
      <c r="BW1220" s="6"/>
      <c r="BX1220" s="142">
        <v>20032.88</v>
      </c>
      <c r="BY1220" s="147"/>
      <c r="BZ1220" s="166">
        <f t="shared" si="1870"/>
        <v>0</v>
      </c>
      <c r="CA1220" s="151">
        <v>280000</v>
      </c>
      <c r="CB1220" s="801">
        <v>7.5840000000000005E-2</v>
      </c>
      <c r="CC1220" s="168">
        <f t="shared" si="1871"/>
        <v>21235.200000000001</v>
      </c>
      <c r="CD1220" s="166"/>
      <c r="CE1220" s="164"/>
      <c r="CF1220" s="165"/>
      <c r="CG1220" s="168">
        <f t="shared" si="1872"/>
        <v>21235.200000000001</v>
      </c>
      <c r="CH1220" s="587">
        <v>450000</v>
      </c>
      <c r="CI1220" s="803">
        <v>5.8512000000000002E-2</v>
      </c>
      <c r="CJ1220" s="666">
        <f t="shared" si="1853"/>
        <v>26330.400000000001</v>
      </c>
      <c r="CK1220" s="168"/>
      <c r="CL1220" s="164"/>
      <c r="CM1220" s="167"/>
      <c r="CN1220" s="666">
        <f t="shared" si="1854"/>
        <v>26330.400000000001</v>
      </c>
      <c r="CO1220" s="219"/>
      <c r="CP1220" s="220">
        <f t="shared" si="1855"/>
        <v>66553.239999999991</v>
      </c>
      <c r="CQ1220" s="458"/>
      <c r="CR1220" s="56"/>
      <c r="CS1220" s="228"/>
    </row>
    <row r="1221" spans="1:97" s="3" customFormat="1" ht="15" customHeight="1">
      <c r="A1221" s="807" t="s">
        <v>2825</v>
      </c>
      <c r="B1221" s="501" t="s">
        <v>2826</v>
      </c>
      <c r="C1221" s="6" t="s">
        <v>2789</v>
      </c>
      <c r="D1221" s="59" t="s">
        <v>2760</v>
      </c>
      <c r="E1221" s="43">
        <v>2180</v>
      </c>
      <c r="F1221" s="548">
        <v>26</v>
      </c>
      <c r="G1221" s="429"/>
      <c r="H1221" s="808">
        <v>900000035117</v>
      </c>
      <c r="I1221" s="56"/>
      <c r="J1221" s="774">
        <v>5.7276000000000001E-2</v>
      </c>
      <c r="K1221" s="72">
        <f t="shared" si="1856"/>
        <v>0</v>
      </c>
      <c r="L1221" s="56"/>
      <c r="M1221" s="73"/>
      <c r="N1221" s="147"/>
      <c r="O1221" s="168"/>
      <c r="P1221" s="56"/>
      <c r="Q1221" s="56">
        <v>5.7276000000000001E-2</v>
      </c>
      <c r="R1221" s="168">
        <f t="shared" si="1857"/>
        <v>0</v>
      </c>
      <c r="S1221" s="56"/>
      <c r="T1221" s="73"/>
      <c r="U1221" s="147"/>
      <c r="V1221" s="574">
        <f t="shared" si="1858"/>
        <v>0</v>
      </c>
      <c r="W1221" s="779"/>
      <c r="X1221" s="780">
        <v>6.3004000000000004E-2</v>
      </c>
      <c r="Y1221" s="310">
        <f t="shared" si="1859"/>
        <v>0</v>
      </c>
      <c r="Z1221" s="102"/>
      <c r="AA1221" s="73"/>
      <c r="AB1221" s="147"/>
      <c r="AC1221" s="141">
        <f t="shared" si="1860"/>
        <v>0</v>
      </c>
      <c r="AD1221" s="788"/>
      <c r="AE1221" s="101">
        <v>6.1428999999999997E-2</v>
      </c>
      <c r="AF1221" s="141">
        <f t="shared" si="1861"/>
        <v>0</v>
      </c>
      <c r="AG1221" s="6"/>
      <c r="AH1221" s="122"/>
      <c r="AI1221" s="147"/>
      <c r="AJ1221" s="141">
        <f t="shared" si="1874"/>
        <v>0</v>
      </c>
      <c r="AK1221" s="788"/>
      <c r="AL1221" s="748">
        <v>7.3774000000000006E-2</v>
      </c>
      <c r="AM1221" s="141">
        <f t="shared" si="1862"/>
        <v>0</v>
      </c>
      <c r="AN1221" s="102"/>
      <c r="AO1221" s="142"/>
      <c r="AP1221" s="143"/>
      <c r="AQ1221" s="141">
        <f t="shared" si="1875"/>
        <v>0</v>
      </c>
      <c r="AR1221" s="788"/>
      <c r="AS1221" s="52">
        <v>8.0359E-2</v>
      </c>
      <c r="AT1221" s="72">
        <f t="shared" si="1863"/>
        <v>0</v>
      </c>
      <c r="AU1221" s="56"/>
      <c r="AV1221" s="253"/>
      <c r="AW1221" s="147"/>
      <c r="AX1221" s="141">
        <f t="shared" si="1876"/>
        <v>0</v>
      </c>
      <c r="AY1221" s="56"/>
      <c r="AZ1221" s="52">
        <v>8.7135000000000004E-2</v>
      </c>
      <c r="BA1221" s="141">
        <f t="shared" si="1873"/>
        <v>0</v>
      </c>
      <c r="BB1221" s="141"/>
      <c r="BC1221" s="253"/>
      <c r="BD1221" s="204"/>
      <c r="BE1221" s="141">
        <f t="shared" si="1865"/>
        <v>0</v>
      </c>
      <c r="BF1221" s="56"/>
      <c r="BG1221" s="56">
        <v>6.8930000000000005E-2</v>
      </c>
      <c r="BH1221" s="166">
        <f t="shared" si="1866"/>
        <v>0</v>
      </c>
      <c r="BI1221" s="56"/>
      <c r="BJ1221" s="164"/>
      <c r="BK1221" s="165"/>
      <c r="BL1221" s="166">
        <f t="shared" si="1867"/>
        <v>0</v>
      </c>
      <c r="BM1221" s="72">
        <v>280000</v>
      </c>
      <c r="BN1221" s="817">
        <v>6.7812999999999998E-2</v>
      </c>
      <c r="BO1221" s="166">
        <f t="shared" si="1868"/>
        <v>18987.64</v>
      </c>
      <c r="BP1221" s="56"/>
      <c r="BQ1221" s="164">
        <v>0</v>
      </c>
      <c r="BR1221" s="147"/>
      <c r="BS1221" s="166">
        <f t="shared" si="1877"/>
        <v>18987.64</v>
      </c>
      <c r="BT1221" s="402">
        <v>280000</v>
      </c>
      <c r="BU1221" s="548">
        <v>7.1545999999999998E-2</v>
      </c>
      <c r="BV1221" s="168">
        <f t="shared" si="1869"/>
        <v>20032.88</v>
      </c>
      <c r="BW1221" s="6"/>
      <c r="BX1221" s="142">
        <v>20032.88</v>
      </c>
      <c r="BY1221" s="147"/>
      <c r="BZ1221" s="166">
        <f t="shared" si="1870"/>
        <v>0</v>
      </c>
      <c r="CA1221" s="151">
        <v>280000</v>
      </c>
      <c r="CB1221" s="801">
        <v>7.5840000000000005E-2</v>
      </c>
      <c r="CC1221" s="168">
        <f t="shared" si="1871"/>
        <v>21235.200000000001</v>
      </c>
      <c r="CD1221" s="166"/>
      <c r="CE1221" s="164"/>
      <c r="CF1221" s="165"/>
      <c r="CG1221" s="168">
        <f t="shared" si="1872"/>
        <v>21235.200000000001</v>
      </c>
      <c r="CH1221" s="587">
        <v>440000</v>
      </c>
      <c r="CI1221" s="803">
        <v>5.8512000000000002E-2</v>
      </c>
      <c r="CJ1221" s="666">
        <f t="shared" si="1853"/>
        <v>25745.280000000002</v>
      </c>
      <c r="CK1221" s="168"/>
      <c r="CL1221" s="164"/>
      <c r="CM1221" s="167"/>
      <c r="CN1221" s="666">
        <f t="shared" si="1854"/>
        <v>25745.280000000002</v>
      </c>
      <c r="CO1221" s="219"/>
      <c r="CP1221" s="220">
        <f t="shared" si="1855"/>
        <v>65968.12</v>
      </c>
      <c r="CQ1221" s="458"/>
      <c r="CR1221" s="56"/>
      <c r="CS1221" s="228"/>
    </row>
    <row r="1222" spans="1:97" s="3" customFormat="1" ht="15" customHeight="1">
      <c r="A1222" s="807" t="s">
        <v>2825</v>
      </c>
      <c r="B1222" s="501" t="s">
        <v>2826</v>
      </c>
      <c r="C1222" s="6" t="s">
        <v>2789</v>
      </c>
      <c r="D1222" s="59" t="s">
        <v>2760</v>
      </c>
      <c r="E1222" s="43">
        <v>2180</v>
      </c>
      <c r="F1222" s="548">
        <v>27</v>
      </c>
      <c r="G1222" s="429"/>
      <c r="H1222" s="808">
        <v>900000035118</v>
      </c>
      <c r="I1222" s="56"/>
      <c r="J1222" s="774">
        <v>5.7276000000000001E-2</v>
      </c>
      <c r="K1222" s="72">
        <f t="shared" si="1856"/>
        <v>0</v>
      </c>
      <c r="L1222" s="56"/>
      <c r="M1222" s="73"/>
      <c r="N1222" s="147"/>
      <c r="O1222" s="168"/>
      <c r="P1222" s="56"/>
      <c r="Q1222" s="56">
        <v>5.7276000000000001E-2</v>
      </c>
      <c r="R1222" s="168">
        <f t="shared" si="1857"/>
        <v>0</v>
      </c>
      <c r="S1222" s="56"/>
      <c r="T1222" s="73"/>
      <c r="U1222" s="147"/>
      <c r="V1222" s="574">
        <f t="shared" si="1858"/>
        <v>0</v>
      </c>
      <c r="W1222" s="779"/>
      <c r="X1222" s="780">
        <v>6.3004000000000004E-2</v>
      </c>
      <c r="Y1222" s="310">
        <f t="shared" si="1859"/>
        <v>0</v>
      </c>
      <c r="Z1222" s="102"/>
      <c r="AA1222" s="73"/>
      <c r="AB1222" s="147"/>
      <c r="AC1222" s="141">
        <f t="shared" si="1860"/>
        <v>0</v>
      </c>
      <c r="AD1222" s="788"/>
      <c r="AE1222" s="101">
        <v>6.1428999999999997E-2</v>
      </c>
      <c r="AF1222" s="141">
        <f t="shared" si="1861"/>
        <v>0</v>
      </c>
      <c r="AG1222" s="6"/>
      <c r="AH1222" s="122"/>
      <c r="AI1222" s="147"/>
      <c r="AJ1222" s="141">
        <f t="shared" si="1874"/>
        <v>0</v>
      </c>
      <c r="AK1222" s="788"/>
      <c r="AL1222" s="748">
        <v>7.3774000000000006E-2</v>
      </c>
      <c r="AM1222" s="141">
        <f t="shared" si="1862"/>
        <v>0</v>
      </c>
      <c r="AN1222" s="102"/>
      <c r="AO1222" s="142"/>
      <c r="AP1222" s="143"/>
      <c r="AQ1222" s="141">
        <f t="shared" si="1875"/>
        <v>0</v>
      </c>
      <c r="AR1222" s="788"/>
      <c r="AS1222" s="52">
        <v>8.0359E-2</v>
      </c>
      <c r="AT1222" s="72">
        <f t="shared" si="1863"/>
        <v>0</v>
      </c>
      <c r="AU1222" s="56"/>
      <c r="AV1222" s="253"/>
      <c r="AW1222" s="147"/>
      <c r="AX1222" s="141">
        <f t="shared" si="1876"/>
        <v>0</v>
      </c>
      <c r="AY1222" s="56"/>
      <c r="AZ1222" s="52">
        <v>8.7135000000000004E-2</v>
      </c>
      <c r="BA1222" s="141">
        <f t="shared" si="1873"/>
        <v>0</v>
      </c>
      <c r="BB1222" s="141"/>
      <c r="BC1222" s="253"/>
      <c r="BD1222" s="204"/>
      <c r="BE1222" s="141">
        <f t="shared" si="1865"/>
        <v>0</v>
      </c>
      <c r="BF1222" s="56"/>
      <c r="BG1222" s="56">
        <v>6.8930000000000005E-2</v>
      </c>
      <c r="BH1222" s="166">
        <f t="shared" si="1866"/>
        <v>0</v>
      </c>
      <c r="BI1222" s="56"/>
      <c r="BJ1222" s="164"/>
      <c r="BK1222" s="165"/>
      <c r="BL1222" s="166">
        <f t="shared" si="1867"/>
        <v>0</v>
      </c>
      <c r="BM1222" s="72">
        <v>280000</v>
      </c>
      <c r="BN1222" s="817">
        <v>6.7812999999999998E-2</v>
      </c>
      <c r="BO1222" s="166">
        <f t="shared" si="1868"/>
        <v>18987.64</v>
      </c>
      <c r="BP1222" s="56"/>
      <c r="BQ1222" s="164">
        <v>0</v>
      </c>
      <c r="BR1222" s="147"/>
      <c r="BS1222" s="166">
        <f t="shared" si="1877"/>
        <v>18987.64</v>
      </c>
      <c r="BT1222" s="402">
        <v>280000</v>
      </c>
      <c r="BU1222" s="548">
        <v>7.1545999999999998E-2</v>
      </c>
      <c r="BV1222" s="168">
        <f t="shared" si="1869"/>
        <v>20032.88</v>
      </c>
      <c r="BW1222" s="6"/>
      <c r="BX1222" s="142">
        <v>20032.88</v>
      </c>
      <c r="BY1222" s="147"/>
      <c r="BZ1222" s="166">
        <f t="shared" si="1870"/>
        <v>0</v>
      </c>
      <c r="CA1222" s="151">
        <v>280000</v>
      </c>
      <c r="CB1222" s="801">
        <v>7.5840000000000005E-2</v>
      </c>
      <c r="CC1222" s="168">
        <f t="shared" si="1871"/>
        <v>21235.200000000001</v>
      </c>
      <c r="CD1222" s="166"/>
      <c r="CE1222" s="164"/>
      <c r="CF1222" s="165"/>
      <c r="CG1222" s="168">
        <f t="shared" si="1872"/>
        <v>21235.200000000001</v>
      </c>
      <c r="CH1222" s="587">
        <v>450000</v>
      </c>
      <c r="CI1222" s="803">
        <v>5.8512000000000002E-2</v>
      </c>
      <c r="CJ1222" s="666">
        <f t="shared" si="1853"/>
        <v>26330.400000000001</v>
      </c>
      <c r="CK1222" s="168"/>
      <c r="CL1222" s="164"/>
      <c r="CM1222" s="167"/>
      <c r="CN1222" s="666">
        <f t="shared" si="1854"/>
        <v>26330.400000000001</v>
      </c>
      <c r="CO1222" s="219"/>
      <c r="CP1222" s="220">
        <f t="shared" si="1855"/>
        <v>66553.239999999991</v>
      </c>
      <c r="CQ1222" s="458"/>
      <c r="CR1222" s="56"/>
      <c r="CS1222" s="228"/>
    </row>
    <row r="1223" spans="1:97" s="3" customFormat="1" ht="15" customHeight="1">
      <c r="A1223" s="807" t="s">
        <v>2825</v>
      </c>
      <c r="B1223" s="501" t="s">
        <v>2826</v>
      </c>
      <c r="C1223" s="6" t="s">
        <v>2789</v>
      </c>
      <c r="D1223" s="59" t="s">
        <v>2760</v>
      </c>
      <c r="E1223" s="43">
        <v>2180</v>
      </c>
      <c r="F1223" s="548">
        <v>28</v>
      </c>
      <c r="G1223" s="429"/>
      <c r="H1223" s="808">
        <v>900000035119</v>
      </c>
      <c r="I1223" s="56"/>
      <c r="J1223" s="774">
        <v>5.7276000000000001E-2</v>
      </c>
      <c r="K1223" s="72">
        <f t="shared" si="1856"/>
        <v>0</v>
      </c>
      <c r="L1223" s="56"/>
      <c r="M1223" s="73"/>
      <c r="N1223" s="147"/>
      <c r="O1223" s="168"/>
      <c r="P1223" s="56"/>
      <c r="Q1223" s="56">
        <v>5.7276000000000001E-2</v>
      </c>
      <c r="R1223" s="168">
        <f t="shared" si="1857"/>
        <v>0</v>
      </c>
      <c r="S1223" s="56"/>
      <c r="T1223" s="73"/>
      <c r="U1223" s="147"/>
      <c r="V1223" s="574">
        <f t="shared" si="1858"/>
        <v>0</v>
      </c>
      <c r="W1223" s="779"/>
      <c r="X1223" s="780">
        <v>6.3004000000000004E-2</v>
      </c>
      <c r="Y1223" s="310">
        <f t="shared" si="1859"/>
        <v>0</v>
      </c>
      <c r="Z1223" s="102"/>
      <c r="AA1223" s="73"/>
      <c r="AB1223" s="147"/>
      <c r="AC1223" s="141">
        <f t="shared" si="1860"/>
        <v>0</v>
      </c>
      <c r="AD1223" s="788"/>
      <c r="AE1223" s="101">
        <v>6.1428999999999997E-2</v>
      </c>
      <c r="AF1223" s="141">
        <f t="shared" si="1861"/>
        <v>0</v>
      </c>
      <c r="AG1223" s="6"/>
      <c r="AH1223" s="122"/>
      <c r="AI1223" s="147"/>
      <c r="AJ1223" s="141">
        <f t="shared" ref="AJ1223:AJ1261" si="1878">AF1223-AG1223-AH1223</f>
        <v>0</v>
      </c>
      <c r="AK1223" s="788"/>
      <c r="AL1223" s="748">
        <v>7.3774000000000006E-2</v>
      </c>
      <c r="AM1223" s="141">
        <f t="shared" si="1862"/>
        <v>0</v>
      </c>
      <c r="AN1223" s="102"/>
      <c r="AO1223" s="142"/>
      <c r="AP1223" s="143"/>
      <c r="AQ1223" s="141">
        <f t="shared" ref="AQ1223:AQ1261" si="1879">AM1223-AN1223-AO1223</f>
        <v>0</v>
      </c>
      <c r="AR1223" s="788"/>
      <c r="AS1223" s="52">
        <v>8.0359E-2</v>
      </c>
      <c r="AT1223" s="72">
        <f t="shared" si="1863"/>
        <v>0</v>
      </c>
      <c r="AU1223" s="56"/>
      <c r="AV1223" s="253"/>
      <c r="AW1223" s="147"/>
      <c r="AX1223" s="141">
        <f t="shared" ref="AX1223:AX1261" si="1880">AT1223-AU1223-AV1223</f>
        <v>0</v>
      </c>
      <c r="AY1223" s="56"/>
      <c r="AZ1223" s="52">
        <v>8.7135000000000004E-2</v>
      </c>
      <c r="BA1223" s="141">
        <f t="shared" si="1873"/>
        <v>0</v>
      </c>
      <c r="BB1223" s="141"/>
      <c r="BC1223" s="253"/>
      <c r="BD1223" s="204"/>
      <c r="BE1223" s="141">
        <f t="shared" si="1865"/>
        <v>0</v>
      </c>
      <c r="BF1223" s="56"/>
      <c r="BG1223" s="56">
        <v>6.8930000000000005E-2</v>
      </c>
      <c r="BH1223" s="166">
        <f t="shared" si="1866"/>
        <v>0</v>
      </c>
      <c r="BI1223" s="56"/>
      <c r="BJ1223" s="164"/>
      <c r="BK1223" s="165"/>
      <c r="BL1223" s="166">
        <f t="shared" si="1867"/>
        <v>0</v>
      </c>
      <c r="BM1223" s="72">
        <v>280000</v>
      </c>
      <c r="BN1223" s="817">
        <v>6.7812999999999998E-2</v>
      </c>
      <c r="BO1223" s="166">
        <f t="shared" si="1868"/>
        <v>18987.64</v>
      </c>
      <c r="BP1223" s="56"/>
      <c r="BQ1223" s="164">
        <v>0</v>
      </c>
      <c r="BR1223" s="147"/>
      <c r="BS1223" s="166">
        <f t="shared" ref="BS1223:BS1261" si="1881">BO1223-BP1223-BQ1223</f>
        <v>18987.64</v>
      </c>
      <c r="BT1223" s="402">
        <v>280000</v>
      </c>
      <c r="BU1223" s="548">
        <v>7.1545999999999998E-2</v>
      </c>
      <c r="BV1223" s="168">
        <f t="shared" si="1869"/>
        <v>20032.88</v>
      </c>
      <c r="BW1223" s="6"/>
      <c r="BX1223" s="142">
        <v>20032.88</v>
      </c>
      <c r="BY1223" s="147"/>
      <c r="BZ1223" s="166">
        <f t="shared" si="1870"/>
        <v>0</v>
      </c>
      <c r="CA1223" s="151">
        <v>280000</v>
      </c>
      <c r="CB1223" s="801">
        <v>7.5840000000000005E-2</v>
      </c>
      <c r="CC1223" s="168">
        <f t="shared" si="1871"/>
        <v>21235.200000000001</v>
      </c>
      <c r="CD1223" s="166"/>
      <c r="CE1223" s="164"/>
      <c r="CF1223" s="165"/>
      <c r="CG1223" s="168">
        <f t="shared" si="1872"/>
        <v>21235.200000000001</v>
      </c>
      <c r="CH1223" s="587">
        <v>440000</v>
      </c>
      <c r="CI1223" s="803">
        <v>5.8512000000000002E-2</v>
      </c>
      <c r="CJ1223" s="666">
        <f t="shared" ref="CJ1223:CJ1286" si="1882">CH1223*CI1223</f>
        <v>25745.280000000002</v>
      </c>
      <c r="CK1223" s="168"/>
      <c r="CL1223" s="164"/>
      <c r="CM1223" s="167"/>
      <c r="CN1223" s="666">
        <f t="shared" ref="CN1223:CN1286" si="1883">CJ1223-CK1223-CL1223</f>
        <v>25745.280000000002</v>
      </c>
      <c r="CO1223" s="219"/>
      <c r="CP1223" s="220">
        <f t="shared" ref="CP1223:CP1286" si="1884">O1223+V1223+AC1223+AJ1223+AQ1223+AX1223+BE1223+BL1223+BS1223+BZ1223+CG1223+CN1223</f>
        <v>65968.12</v>
      </c>
      <c r="CQ1223" s="458"/>
      <c r="CR1223" s="56"/>
      <c r="CS1223" s="228"/>
    </row>
    <row r="1224" spans="1:97" s="9" customFormat="1" ht="15" customHeight="1">
      <c r="A1224" s="807" t="s">
        <v>2825</v>
      </c>
      <c r="B1224" s="501" t="s">
        <v>2826</v>
      </c>
      <c r="C1224" s="6" t="s">
        <v>2789</v>
      </c>
      <c r="D1224" s="59" t="s">
        <v>2760</v>
      </c>
      <c r="E1224" s="43">
        <v>2180</v>
      </c>
      <c r="F1224" s="548">
        <v>29</v>
      </c>
      <c r="G1224" s="429"/>
      <c r="H1224" s="808">
        <v>900000035120</v>
      </c>
      <c r="I1224" s="356"/>
      <c r="J1224" s="774">
        <v>5.7276000000000001E-2</v>
      </c>
      <c r="K1224" s="72">
        <f t="shared" ref="K1224:K1261" si="1885">I1224*J1224</f>
        <v>0</v>
      </c>
      <c r="L1224" s="56"/>
      <c r="M1224" s="73"/>
      <c r="N1224" s="147"/>
      <c r="O1224" s="168"/>
      <c r="P1224" s="56"/>
      <c r="Q1224" s="56">
        <v>5.7276000000000001E-2</v>
      </c>
      <c r="R1224" s="168">
        <f t="shared" ref="R1224:R1261" si="1886">P1224*Q1224</f>
        <v>0</v>
      </c>
      <c r="S1224" s="56"/>
      <c r="T1224" s="73"/>
      <c r="U1224" s="147"/>
      <c r="V1224" s="574">
        <f t="shared" ref="V1224:V1261" si="1887">R1224-S1224-T1224</f>
        <v>0</v>
      </c>
      <c r="W1224" s="779"/>
      <c r="X1224" s="780">
        <v>6.3004000000000004E-2</v>
      </c>
      <c r="Y1224" s="310">
        <f t="shared" ref="Y1224:Y1261" si="1888">W1224*X1224</f>
        <v>0</v>
      </c>
      <c r="Z1224" s="102"/>
      <c r="AA1224" s="73"/>
      <c r="AB1224" s="147"/>
      <c r="AC1224" s="141">
        <f t="shared" ref="AC1224:AC1261" si="1889">Y1224-Z1224-AA1224</f>
        <v>0</v>
      </c>
      <c r="AD1224" s="812"/>
      <c r="AE1224" s="101">
        <v>6.1428999999999997E-2</v>
      </c>
      <c r="AF1224" s="141">
        <f t="shared" ref="AF1224:AF1261" si="1890">AD1224*AE1224</f>
        <v>0</v>
      </c>
      <c r="AG1224" s="6"/>
      <c r="AH1224" s="122"/>
      <c r="AI1224" s="147"/>
      <c r="AJ1224" s="141">
        <f t="shared" si="1878"/>
        <v>0</v>
      </c>
      <c r="AK1224" s="812"/>
      <c r="AL1224" s="748">
        <v>7.3774000000000006E-2</v>
      </c>
      <c r="AM1224" s="141">
        <f t="shared" ref="AM1224:AM1261" si="1891">AK1224*AL1224</f>
        <v>0</v>
      </c>
      <c r="AN1224" s="102"/>
      <c r="AO1224" s="142"/>
      <c r="AP1224" s="143"/>
      <c r="AQ1224" s="141">
        <f t="shared" si="1879"/>
        <v>0</v>
      </c>
      <c r="AR1224" s="812"/>
      <c r="AS1224" s="52">
        <v>8.0359E-2</v>
      </c>
      <c r="AT1224" s="72">
        <f t="shared" ref="AT1224:AT1261" si="1892">AR1224*AS1224</f>
        <v>0</v>
      </c>
      <c r="AU1224" s="356"/>
      <c r="AV1224" s="253"/>
      <c r="AW1224" s="147"/>
      <c r="AX1224" s="141">
        <f t="shared" si="1880"/>
        <v>0</v>
      </c>
      <c r="AY1224" s="356"/>
      <c r="AZ1224" s="52">
        <v>8.7135000000000004E-2</v>
      </c>
      <c r="BA1224" s="141">
        <f t="shared" ref="BA1224:BA1261" si="1893">AY1224*AZ1224</f>
        <v>0</v>
      </c>
      <c r="BB1224" s="141"/>
      <c r="BC1224" s="253"/>
      <c r="BD1224" s="204"/>
      <c r="BE1224" s="141">
        <f t="shared" ref="BE1224:BE1261" si="1894">BA1224-BB1224-BC1224</f>
        <v>0</v>
      </c>
      <c r="BF1224" s="356"/>
      <c r="BG1224" s="56">
        <v>6.8930000000000005E-2</v>
      </c>
      <c r="BH1224" s="166">
        <f t="shared" ref="BH1224:BH1261" si="1895">BF1224*BG1224</f>
        <v>0</v>
      </c>
      <c r="BI1224" s="56"/>
      <c r="BJ1224" s="164"/>
      <c r="BK1224" s="165"/>
      <c r="BL1224" s="166">
        <f t="shared" ref="BL1224:BL1261" si="1896">BH1224-BI1224-BJ1224</f>
        <v>0</v>
      </c>
      <c r="BM1224" s="72">
        <v>280000</v>
      </c>
      <c r="BN1224" s="817">
        <v>6.7812999999999998E-2</v>
      </c>
      <c r="BO1224" s="166">
        <f t="shared" ref="BO1224:BO1261" si="1897">BM1224*BN1224</f>
        <v>18987.64</v>
      </c>
      <c r="BP1224" s="56"/>
      <c r="BQ1224" s="164">
        <v>0</v>
      </c>
      <c r="BR1224" s="147"/>
      <c r="BS1224" s="166">
        <f t="shared" si="1881"/>
        <v>18987.64</v>
      </c>
      <c r="BT1224" s="402">
        <v>280000</v>
      </c>
      <c r="BU1224" s="548">
        <v>7.1545999999999998E-2</v>
      </c>
      <c r="BV1224" s="168">
        <f t="shared" ref="BV1224:BV1261" si="1898">BT1224*BU1224</f>
        <v>20032.88</v>
      </c>
      <c r="BW1224" s="6"/>
      <c r="BX1224" s="142">
        <v>20032.88</v>
      </c>
      <c r="BY1224" s="147"/>
      <c r="BZ1224" s="166">
        <f t="shared" ref="BZ1224:BZ1261" si="1899">BV1224-BW1224-BX1224</f>
        <v>0</v>
      </c>
      <c r="CA1224" s="151">
        <v>280000</v>
      </c>
      <c r="CB1224" s="801">
        <v>7.5840000000000005E-2</v>
      </c>
      <c r="CC1224" s="168">
        <f t="shared" ref="CC1224:CC1261" si="1900">CA1224*CB1224</f>
        <v>21235.200000000001</v>
      </c>
      <c r="CD1224" s="166"/>
      <c r="CE1224" s="164"/>
      <c r="CF1224" s="165"/>
      <c r="CG1224" s="168">
        <f t="shared" ref="CG1224:CG1261" si="1901">CC1224-CD1224-CE1224</f>
        <v>21235.200000000001</v>
      </c>
      <c r="CH1224" s="587">
        <v>450000</v>
      </c>
      <c r="CI1224" s="803">
        <v>5.8512000000000002E-2</v>
      </c>
      <c r="CJ1224" s="666">
        <f t="shared" si="1882"/>
        <v>26330.400000000001</v>
      </c>
      <c r="CK1224" s="168"/>
      <c r="CL1224" s="164"/>
      <c r="CM1224" s="167"/>
      <c r="CN1224" s="666">
        <f t="shared" si="1883"/>
        <v>26330.400000000001</v>
      </c>
      <c r="CO1224" s="219"/>
      <c r="CP1224" s="220">
        <f t="shared" si="1884"/>
        <v>66553.239999999991</v>
      </c>
      <c r="CQ1224" s="458"/>
      <c r="CR1224" s="56"/>
      <c r="CS1224" s="226"/>
    </row>
    <row r="1225" spans="1:97" s="3" customFormat="1" ht="15" customHeight="1">
      <c r="A1225" s="807" t="s">
        <v>2825</v>
      </c>
      <c r="B1225" s="501" t="s">
        <v>2826</v>
      </c>
      <c r="C1225" s="6" t="s">
        <v>2789</v>
      </c>
      <c r="D1225" s="59" t="s">
        <v>2760</v>
      </c>
      <c r="E1225" s="43">
        <v>2180</v>
      </c>
      <c r="F1225" s="548">
        <v>30</v>
      </c>
      <c r="G1225" s="429"/>
      <c r="H1225" s="808">
        <v>900000035121</v>
      </c>
      <c r="I1225" s="56"/>
      <c r="J1225" s="774">
        <v>5.7276000000000001E-2</v>
      </c>
      <c r="K1225" s="72">
        <f t="shared" si="1885"/>
        <v>0</v>
      </c>
      <c r="L1225" s="56"/>
      <c r="M1225" s="73"/>
      <c r="N1225" s="147"/>
      <c r="O1225" s="168"/>
      <c r="P1225" s="56"/>
      <c r="Q1225" s="56">
        <v>5.7276000000000001E-2</v>
      </c>
      <c r="R1225" s="168">
        <f t="shared" si="1886"/>
        <v>0</v>
      </c>
      <c r="S1225" s="56"/>
      <c r="T1225" s="73"/>
      <c r="U1225" s="147"/>
      <c r="V1225" s="574">
        <f t="shared" si="1887"/>
        <v>0</v>
      </c>
      <c r="W1225" s="779"/>
      <c r="X1225" s="780">
        <v>6.3004000000000004E-2</v>
      </c>
      <c r="Y1225" s="310">
        <f t="shared" si="1888"/>
        <v>0</v>
      </c>
      <c r="Z1225" s="102"/>
      <c r="AA1225" s="73"/>
      <c r="AB1225" s="147"/>
      <c r="AC1225" s="141">
        <f t="shared" si="1889"/>
        <v>0</v>
      </c>
      <c r="AD1225" s="788"/>
      <c r="AE1225" s="101">
        <v>6.1428999999999997E-2</v>
      </c>
      <c r="AF1225" s="141">
        <f t="shared" si="1890"/>
        <v>0</v>
      </c>
      <c r="AG1225" s="6"/>
      <c r="AH1225" s="122"/>
      <c r="AI1225" s="147"/>
      <c r="AJ1225" s="141">
        <f t="shared" si="1878"/>
        <v>0</v>
      </c>
      <c r="AK1225" s="788"/>
      <c r="AL1225" s="748">
        <v>7.3774000000000006E-2</v>
      </c>
      <c r="AM1225" s="141">
        <f t="shared" si="1891"/>
        <v>0</v>
      </c>
      <c r="AN1225" s="102"/>
      <c r="AO1225" s="142"/>
      <c r="AP1225" s="143"/>
      <c r="AQ1225" s="141">
        <f t="shared" si="1879"/>
        <v>0</v>
      </c>
      <c r="AR1225" s="788"/>
      <c r="AS1225" s="52">
        <v>8.0359E-2</v>
      </c>
      <c r="AT1225" s="72">
        <f t="shared" si="1892"/>
        <v>0</v>
      </c>
      <c r="AU1225" s="56"/>
      <c r="AV1225" s="253"/>
      <c r="AW1225" s="147"/>
      <c r="AX1225" s="141">
        <f t="shared" si="1880"/>
        <v>0</v>
      </c>
      <c r="AY1225" s="56"/>
      <c r="AZ1225" s="52">
        <v>8.7135000000000004E-2</v>
      </c>
      <c r="BA1225" s="141">
        <f t="shared" si="1893"/>
        <v>0</v>
      </c>
      <c r="BB1225" s="141"/>
      <c r="BC1225" s="253"/>
      <c r="BD1225" s="204"/>
      <c r="BE1225" s="141">
        <f t="shared" si="1894"/>
        <v>0</v>
      </c>
      <c r="BF1225" s="56"/>
      <c r="BG1225" s="56">
        <v>6.8930000000000005E-2</v>
      </c>
      <c r="BH1225" s="166">
        <f t="shared" si="1895"/>
        <v>0</v>
      </c>
      <c r="BI1225" s="56"/>
      <c r="BJ1225" s="164"/>
      <c r="BK1225" s="165"/>
      <c r="BL1225" s="166">
        <f t="shared" si="1896"/>
        <v>0</v>
      </c>
      <c r="BM1225" s="72">
        <v>280000</v>
      </c>
      <c r="BN1225" s="817">
        <v>6.7812999999999998E-2</v>
      </c>
      <c r="BO1225" s="166">
        <f t="shared" si="1897"/>
        <v>18987.64</v>
      </c>
      <c r="BP1225" s="56"/>
      <c r="BQ1225" s="164">
        <v>0</v>
      </c>
      <c r="BR1225" s="147"/>
      <c r="BS1225" s="166">
        <f t="shared" si="1881"/>
        <v>18987.64</v>
      </c>
      <c r="BT1225" s="402">
        <v>280000</v>
      </c>
      <c r="BU1225" s="548">
        <v>7.1545999999999998E-2</v>
      </c>
      <c r="BV1225" s="168">
        <f t="shared" si="1898"/>
        <v>20032.88</v>
      </c>
      <c r="BW1225" s="6"/>
      <c r="BX1225" s="142">
        <v>20032.88</v>
      </c>
      <c r="BY1225" s="147"/>
      <c r="BZ1225" s="166">
        <f t="shared" si="1899"/>
        <v>0</v>
      </c>
      <c r="CA1225" s="151">
        <v>280000</v>
      </c>
      <c r="CB1225" s="801">
        <v>7.5840000000000005E-2</v>
      </c>
      <c r="CC1225" s="168">
        <f t="shared" si="1900"/>
        <v>21235.200000000001</v>
      </c>
      <c r="CD1225" s="166"/>
      <c r="CE1225" s="164"/>
      <c r="CF1225" s="165"/>
      <c r="CG1225" s="168">
        <f t="shared" si="1901"/>
        <v>21235.200000000001</v>
      </c>
      <c r="CH1225" s="587">
        <v>440000</v>
      </c>
      <c r="CI1225" s="803">
        <v>5.8512000000000002E-2</v>
      </c>
      <c r="CJ1225" s="666">
        <f t="shared" si="1882"/>
        <v>25745.280000000002</v>
      </c>
      <c r="CK1225" s="168"/>
      <c r="CL1225" s="164"/>
      <c r="CM1225" s="167"/>
      <c r="CN1225" s="666">
        <f t="shared" si="1883"/>
        <v>25745.280000000002</v>
      </c>
      <c r="CO1225" s="219"/>
      <c r="CP1225" s="220">
        <f t="shared" si="1884"/>
        <v>65968.12</v>
      </c>
      <c r="CQ1225" s="458"/>
      <c r="CR1225" s="56"/>
      <c r="CS1225" s="228"/>
    </row>
    <row r="1226" spans="1:97" s="3" customFormat="1" ht="15" customHeight="1">
      <c r="A1226" s="41" t="s">
        <v>2827</v>
      </c>
      <c r="B1226" s="501" t="s">
        <v>2828</v>
      </c>
      <c r="C1226" s="6" t="s">
        <v>2829</v>
      </c>
      <c r="D1226" s="274" t="s">
        <v>2760</v>
      </c>
      <c r="E1226" s="43">
        <v>2265</v>
      </c>
      <c r="F1226" s="43"/>
      <c r="G1226" s="429"/>
      <c r="H1226" s="45">
        <v>900000006014</v>
      </c>
      <c r="I1226" s="234"/>
      <c r="J1226" s="774">
        <v>5.7276000000000001E-2</v>
      </c>
      <c r="K1226" s="72">
        <f t="shared" si="1885"/>
        <v>0</v>
      </c>
      <c r="L1226" s="6"/>
      <c r="M1226" s="73">
        <v>193806.8</v>
      </c>
      <c r="N1226" s="147"/>
      <c r="O1226" s="168">
        <v>0</v>
      </c>
      <c r="P1226" s="6"/>
      <c r="Q1226" s="56">
        <v>5.7276000000000001E-2</v>
      </c>
      <c r="R1226" s="168">
        <f t="shared" si="1886"/>
        <v>0</v>
      </c>
      <c r="S1226" s="6"/>
      <c r="T1226" s="73"/>
      <c r="U1226" s="147"/>
      <c r="V1226" s="574">
        <f t="shared" si="1887"/>
        <v>0</v>
      </c>
      <c r="W1226" s="782">
        <v>4400000</v>
      </c>
      <c r="X1226" s="780">
        <v>6.3004000000000004E-2</v>
      </c>
      <c r="Y1226" s="310">
        <f t="shared" si="1888"/>
        <v>277217.60000000003</v>
      </c>
      <c r="Z1226" s="6"/>
      <c r="AA1226" s="73">
        <v>277217.59999999998</v>
      </c>
      <c r="AB1226" s="147">
        <v>277217.59999999998</v>
      </c>
      <c r="AC1226" s="141">
        <f t="shared" si="1889"/>
        <v>0</v>
      </c>
      <c r="AD1226" s="255">
        <v>5720000</v>
      </c>
      <c r="AE1226" s="101">
        <v>6.1428999999999997E-2</v>
      </c>
      <c r="AF1226" s="141">
        <f t="shared" si="1890"/>
        <v>351373.88</v>
      </c>
      <c r="AG1226" s="6"/>
      <c r="AH1226" s="122">
        <v>351373.88</v>
      </c>
      <c r="AI1226" s="147">
        <v>351373.88</v>
      </c>
      <c r="AJ1226" s="141">
        <f t="shared" si="1878"/>
        <v>0</v>
      </c>
      <c r="AK1226" s="255">
        <v>5720000</v>
      </c>
      <c r="AL1226" s="748">
        <v>7.3774000000000006E-2</v>
      </c>
      <c r="AM1226" s="141">
        <f t="shared" si="1891"/>
        <v>421987.28</v>
      </c>
      <c r="AN1226" s="6"/>
      <c r="AO1226" s="142">
        <v>421987.28</v>
      </c>
      <c r="AP1226" s="147">
        <v>421987.28</v>
      </c>
      <c r="AQ1226" s="141">
        <f t="shared" si="1879"/>
        <v>0</v>
      </c>
      <c r="AR1226" s="255">
        <v>5720000</v>
      </c>
      <c r="AS1226" s="52">
        <v>8.0359E-2</v>
      </c>
      <c r="AT1226" s="72">
        <f t="shared" si="1892"/>
        <v>459653.48</v>
      </c>
      <c r="AU1226" s="52"/>
      <c r="AV1226" s="526"/>
      <c r="AW1226" s="147"/>
      <c r="AX1226" s="141">
        <f t="shared" si="1880"/>
        <v>459653.48</v>
      </c>
      <c r="AY1226" s="72">
        <v>5720000</v>
      </c>
      <c r="AZ1226" s="52">
        <v>8.7135000000000004E-2</v>
      </c>
      <c r="BA1226" s="141">
        <f t="shared" si="1893"/>
        <v>498412.2</v>
      </c>
      <c r="BB1226" s="72"/>
      <c r="BC1226" s="526">
        <v>498412.2</v>
      </c>
      <c r="BD1226" s="204">
        <v>498412.2</v>
      </c>
      <c r="BE1226" s="141">
        <f t="shared" si="1894"/>
        <v>0</v>
      </c>
      <c r="BF1226" s="72">
        <v>5720000</v>
      </c>
      <c r="BG1226" s="56">
        <v>6.8930000000000005E-2</v>
      </c>
      <c r="BH1226" s="166">
        <f t="shared" si="1895"/>
        <v>394279.60000000003</v>
      </c>
      <c r="BI1226" s="6"/>
      <c r="BJ1226" s="164">
        <v>0</v>
      </c>
      <c r="BK1226" s="320"/>
      <c r="BL1226" s="166">
        <f t="shared" si="1896"/>
        <v>394279.60000000003</v>
      </c>
      <c r="BM1226" s="72">
        <v>5720000</v>
      </c>
      <c r="BN1226" s="52">
        <v>6.7812999999999998E-2</v>
      </c>
      <c r="BO1226" s="166">
        <f t="shared" si="1897"/>
        <v>387890.36</v>
      </c>
      <c r="BP1226" s="6"/>
      <c r="BQ1226" s="164">
        <v>0</v>
      </c>
      <c r="BR1226" s="147"/>
      <c r="BS1226" s="166">
        <f t="shared" si="1881"/>
        <v>387890.36</v>
      </c>
      <c r="BT1226" s="402">
        <v>5720000</v>
      </c>
      <c r="BU1226" s="234">
        <v>7.1545999999999998E-2</v>
      </c>
      <c r="BV1226" s="168">
        <f t="shared" si="1898"/>
        <v>409243.12</v>
      </c>
      <c r="BW1226" s="6"/>
      <c r="BX1226" s="142">
        <v>292314.88</v>
      </c>
      <c r="BY1226" s="147">
        <v>292314.88</v>
      </c>
      <c r="BZ1226" s="166">
        <f t="shared" si="1899"/>
        <v>116928.23999999999</v>
      </c>
      <c r="CA1226" s="374">
        <v>5720000</v>
      </c>
      <c r="CB1226" s="234">
        <v>7.5840000000000005E-2</v>
      </c>
      <c r="CC1226" s="168">
        <f t="shared" si="1900"/>
        <v>433804.80000000005</v>
      </c>
      <c r="CD1226" s="166"/>
      <c r="CE1226" s="164"/>
      <c r="CF1226" s="165"/>
      <c r="CG1226" s="168">
        <f t="shared" si="1901"/>
        <v>433804.80000000005</v>
      </c>
      <c r="CH1226" s="587"/>
      <c r="CI1226" s="803">
        <v>5.8512000000000002E-2</v>
      </c>
      <c r="CJ1226" s="666">
        <f t="shared" si="1882"/>
        <v>0</v>
      </c>
      <c r="CK1226" s="168"/>
      <c r="CL1226" s="164"/>
      <c r="CM1226" s="167"/>
      <c r="CN1226" s="666">
        <f t="shared" si="1883"/>
        <v>0</v>
      </c>
      <c r="CO1226" s="219"/>
      <c r="CP1226" s="220">
        <f t="shared" si="1884"/>
        <v>1792556.48</v>
      </c>
      <c r="CQ1226" s="357"/>
      <c r="CR1226" s="6"/>
      <c r="CS1226" s="228"/>
    </row>
    <row r="1227" spans="1:97" s="3" customFormat="1" ht="15" customHeight="1">
      <c r="A1227" s="769" t="s">
        <v>2830</v>
      </c>
      <c r="B1227" s="501" t="s">
        <v>2831</v>
      </c>
      <c r="C1227" s="61" t="s">
        <v>2789</v>
      </c>
      <c r="D1227" s="59" t="s">
        <v>2760</v>
      </c>
      <c r="E1227" s="234">
        <v>2268</v>
      </c>
      <c r="F1227" s="234"/>
      <c r="G1227" s="429"/>
      <c r="H1227" s="590">
        <v>900000006015</v>
      </c>
      <c r="I1227" s="234"/>
      <c r="J1227" s="774">
        <v>5.7276000000000001E-2</v>
      </c>
      <c r="K1227" s="72">
        <f t="shared" si="1885"/>
        <v>0</v>
      </c>
      <c r="L1227" s="6"/>
      <c r="M1227" s="80">
        <v>29423.4</v>
      </c>
      <c r="N1227" s="147"/>
      <c r="O1227" s="168"/>
      <c r="P1227" s="6"/>
      <c r="Q1227" s="56">
        <v>5.7276000000000001E-2</v>
      </c>
      <c r="R1227" s="168">
        <f t="shared" si="1886"/>
        <v>0</v>
      </c>
      <c r="S1227" s="6"/>
      <c r="T1227" s="80">
        <v>38260.370000000003</v>
      </c>
      <c r="U1227" s="147"/>
      <c r="V1227" s="574">
        <f t="shared" si="1887"/>
        <v>-38260.370000000003</v>
      </c>
      <c r="W1227" s="785"/>
      <c r="X1227" s="780">
        <v>6.3004000000000004E-2</v>
      </c>
      <c r="Y1227" s="310">
        <f t="shared" si="1888"/>
        <v>0</v>
      </c>
      <c r="Z1227" s="102"/>
      <c r="AA1227" s="80">
        <v>42086.67</v>
      </c>
      <c r="AB1227" s="147"/>
      <c r="AC1227" s="141">
        <f t="shared" si="1889"/>
        <v>-42086.67</v>
      </c>
      <c r="AD1227" s="374">
        <v>868400</v>
      </c>
      <c r="AE1227" s="101">
        <v>6.1428999999999997E-2</v>
      </c>
      <c r="AF1227" s="141">
        <f t="shared" si="1890"/>
        <v>53344.943599999999</v>
      </c>
      <c r="AG1227" s="6"/>
      <c r="AH1227" s="122">
        <v>53344.94</v>
      </c>
      <c r="AI1227" s="147"/>
      <c r="AJ1227" s="141">
        <f t="shared" si="1878"/>
        <v>3.599999996367842E-3</v>
      </c>
      <c r="AK1227" s="374">
        <v>868400</v>
      </c>
      <c r="AL1227" s="748">
        <v>7.3774000000000006E-2</v>
      </c>
      <c r="AM1227" s="141">
        <f t="shared" si="1891"/>
        <v>64065.341600000007</v>
      </c>
      <c r="AN1227" s="102"/>
      <c r="AO1227" s="142">
        <v>64065.34</v>
      </c>
      <c r="AP1227" s="143"/>
      <c r="AQ1227" s="141">
        <f t="shared" si="1879"/>
        <v>1.6000000105123036E-3</v>
      </c>
      <c r="AR1227" s="374">
        <v>868400</v>
      </c>
      <c r="AS1227" s="52">
        <v>8.0359E-2</v>
      </c>
      <c r="AT1227" s="72">
        <f t="shared" si="1892"/>
        <v>69783.755600000004</v>
      </c>
      <c r="AU1227" s="234"/>
      <c r="AV1227" s="142">
        <v>69783.755600000004</v>
      </c>
      <c r="AW1227" s="149"/>
      <c r="AX1227" s="141">
        <f t="shared" si="1880"/>
        <v>0</v>
      </c>
      <c r="AY1227" s="141">
        <v>868400</v>
      </c>
      <c r="AZ1227" s="52">
        <v>8.7135000000000004E-2</v>
      </c>
      <c r="BA1227" s="141">
        <f t="shared" si="1893"/>
        <v>75668.034</v>
      </c>
      <c r="BB1227" s="141"/>
      <c r="BC1227" s="142">
        <v>75668.034</v>
      </c>
      <c r="BD1227" s="204"/>
      <c r="BE1227" s="141">
        <f t="shared" si="1894"/>
        <v>0</v>
      </c>
      <c r="BF1227" s="72">
        <v>1080000</v>
      </c>
      <c r="BG1227" s="56">
        <v>6.8930000000000005E-2</v>
      </c>
      <c r="BH1227" s="166">
        <f t="shared" si="1895"/>
        <v>74444.400000000009</v>
      </c>
      <c r="BI1227" s="6"/>
      <c r="BJ1227" s="164">
        <v>59858.811999999998</v>
      </c>
      <c r="BK1227" s="795"/>
      <c r="BL1227" s="166">
        <f t="shared" si="1896"/>
        <v>14585.588000000011</v>
      </c>
      <c r="BM1227" s="798">
        <v>1080000</v>
      </c>
      <c r="BN1227" s="548">
        <v>6.7812999999999998E-2</v>
      </c>
      <c r="BO1227" s="166">
        <f t="shared" si="1897"/>
        <v>73238.039999999994</v>
      </c>
      <c r="BP1227" s="6"/>
      <c r="BQ1227" s="164">
        <v>73238.039999999994</v>
      </c>
      <c r="BR1227" s="147"/>
      <c r="BS1227" s="166">
        <f t="shared" si="1881"/>
        <v>0</v>
      </c>
      <c r="BT1227" s="402">
        <v>1080000</v>
      </c>
      <c r="BU1227" s="548">
        <v>7.1545999999999998E-2</v>
      </c>
      <c r="BV1227" s="168">
        <f t="shared" si="1898"/>
        <v>77269.679999999993</v>
      </c>
      <c r="BW1227" s="6"/>
      <c r="BX1227" s="142">
        <v>77269.679999999993</v>
      </c>
      <c r="BY1227" s="147"/>
      <c r="BZ1227" s="166">
        <f t="shared" si="1899"/>
        <v>0</v>
      </c>
      <c r="CA1227" s="820">
        <v>1080000</v>
      </c>
      <c r="CB1227" s="548">
        <v>1.0834E-2</v>
      </c>
      <c r="CC1227" s="168">
        <f t="shared" si="1900"/>
        <v>11700.72</v>
      </c>
      <c r="CD1227" s="166">
        <f>CB1227*15000</f>
        <v>162.51</v>
      </c>
      <c r="CE1227" s="164">
        <v>11538.21</v>
      </c>
      <c r="CF1227" s="165">
        <v>11538.21</v>
      </c>
      <c r="CG1227" s="72">
        <f t="shared" si="1901"/>
        <v>0</v>
      </c>
      <c r="CH1227" s="351">
        <v>1500000</v>
      </c>
      <c r="CI1227" s="804">
        <v>9.7520000000000003E-3</v>
      </c>
      <c r="CJ1227" s="666">
        <f t="shared" si="1882"/>
        <v>14628</v>
      </c>
      <c r="CK1227" s="806">
        <f>CI1227*15000</f>
        <v>146.28</v>
      </c>
      <c r="CL1227" s="164"/>
      <c r="CM1227" s="167"/>
      <c r="CN1227" s="666">
        <f t="shared" si="1883"/>
        <v>14481.72</v>
      </c>
      <c r="CO1227" s="219"/>
      <c r="CP1227" s="220">
        <f t="shared" si="1884"/>
        <v>-51279.726799999975</v>
      </c>
      <c r="CQ1227" s="357"/>
      <c r="CR1227" s="6"/>
      <c r="CS1227" s="228"/>
    </row>
    <row r="1228" spans="1:97" s="3" customFormat="1" ht="15" customHeight="1">
      <c r="A1228" s="59" t="s">
        <v>2832</v>
      </c>
      <c r="B1228" s="501" t="s">
        <v>2833</v>
      </c>
      <c r="C1228" s="6" t="s">
        <v>2789</v>
      </c>
      <c r="D1228" s="59" t="s">
        <v>2760</v>
      </c>
      <c r="E1228" s="43">
        <v>2300</v>
      </c>
      <c r="F1228" s="43"/>
      <c r="G1228" s="429"/>
      <c r="H1228" s="45">
        <v>900000007415</v>
      </c>
      <c r="I1228" s="234"/>
      <c r="J1228" s="774">
        <v>5.7276000000000001E-2</v>
      </c>
      <c r="K1228" s="72">
        <f t="shared" si="1885"/>
        <v>0</v>
      </c>
      <c r="L1228" s="56"/>
      <c r="M1228" s="73">
        <v>79284.600000000006</v>
      </c>
      <c r="N1228" s="147"/>
      <c r="O1228" s="168"/>
      <c r="P1228" s="56"/>
      <c r="Q1228" s="56">
        <v>5.7276000000000001E-2</v>
      </c>
      <c r="R1228" s="168">
        <f t="shared" si="1886"/>
        <v>0</v>
      </c>
      <c r="S1228" s="56"/>
      <c r="T1228" s="73">
        <v>103096.8</v>
      </c>
      <c r="U1228" s="147"/>
      <c r="V1228" s="574">
        <f t="shared" si="1887"/>
        <v>-103096.8</v>
      </c>
      <c r="W1228" s="779"/>
      <c r="X1228" s="780">
        <v>6.3004000000000004E-2</v>
      </c>
      <c r="Y1228" s="310">
        <f t="shared" si="1888"/>
        <v>0</v>
      </c>
      <c r="Z1228" s="102"/>
      <c r="AA1228" s="73">
        <v>113407.2</v>
      </c>
      <c r="AB1228" s="147"/>
      <c r="AC1228" s="141">
        <f t="shared" si="1889"/>
        <v>-113407.2</v>
      </c>
      <c r="AD1228" s="255">
        <v>4000000</v>
      </c>
      <c r="AE1228" s="101">
        <v>6.1428999999999997E-2</v>
      </c>
      <c r="AF1228" s="141">
        <f t="shared" si="1890"/>
        <v>245716</v>
      </c>
      <c r="AG1228" s="6"/>
      <c r="AH1228" s="122">
        <v>245716</v>
      </c>
      <c r="AI1228" s="147"/>
      <c r="AJ1228" s="141">
        <f t="shared" si="1878"/>
        <v>0</v>
      </c>
      <c r="AK1228" s="255">
        <v>4000000</v>
      </c>
      <c r="AL1228" s="748">
        <v>7.3774000000000006E-2</v>
      </c>
      <c r="AM1228" s="141">
        <f t="shared" si="1891"/>
        <v>295096</v>
      </c>
      <c r="AN1228" s="104"/>
      <c r="AO1228" s="142">
        <v>295096</v>
      </c>
      <c r="AP1228" s="143"/>
      <c r="AQ1228" s="141">
        <f t="shared" si="1879"/>
        <v>0</v>
      </c>
      <c r="AR1228" s="255">
        <v>4000000</v>
      </c>
      <c r="AS1228" s="52">
        <v>8.0359E-2</v>
      </c>
      <c r="AT1228" s="72">
        <f t="shared" si="1892"/>
        <v>321436</v>
      </c>
      <c r="AU1228" s="52"/>
      <c r="AV1228" s="142"/>
      <c r="AW1228" s="147"/>
      <c r="AX1228" s="141">
        <f t="shared" si="1880"/>
        <v>321436</v>
      </c>
      <c r="AY1228" s="72">
        <v>4000000</v>
      </c>
      <c r="AZ1228" s="52">
        <v>8.7135000000000004E-2</v>
      </c>
      <c r="BA1228" s="141">
        <f t="shared" si="1893"/>
        <v>348540</v>
      </c>
      <c r="BB1228" s="141"/>
      <c r="BC1228" s="142"/>
      <c r="BD1228" s="204"/>
      <c r="BE1228" s="141">
        <f t="shared" si="1894"/>
        <v>348540</v>
      </c>
      <c r="BF1228" s="72">
        <v>4800000</v>
      </c>
      <c r="BG1228" s="56">
        <v>6.8930000000000005E-2</v>
      </c>
      <c r="BH1228" s="166">
        <f t="shared" si="1895"/>
        <v>330864</v>
      </c>
      <c r="BI1228" s="56"/>
      <c r="BJ1228" s="164">
        <v>275720</v>
      </c>
      <c r="BK1228" s="320"/>
      <c r="BL1228" s="166">
        <f t="shared" si="1896"/>
        <v>55144</v>
      </c>
      <c r="BM1228" s="168">
        <v>4800000</v>
      </c>
      <c r="BN1228" s="52">
        <v>2.9062999999999999E-2</v>
      </c>
      <c r="BO1228" s="166">
        <f t="shared" si="1897"/>
        <v>139502.39999999999</v>
      </c>
      <c r="BP1228" s="56"/>
      <c r="BQ1228" s="164">
        <v>139502.39999999999</v>
      </c>
      <c r="BR1228" s="147"/>
      <c r="BS1228" s="166">
        <f t="shared" si="1881"/>
        <v>0</v>
      </c>
      <c r="BT1228" s="402">
        <v>4800000</v>
      </c>
      <c r="BU1228" s="234">
        <v>5.1103999999999997E-2</v>
      </c>
      <c r="BV1228" s="168">
        <f t="shared" si="1898"/>
        <v>245299.19999999998</v>
      </c>
      <c r="BW1228" s="6"/>
      <c r="BX1228" s="142">
        <v>245299.20000000001</v>
      </c>
      <c r="BY1228" s="147"/>
      <c r="BZ1228" s="166">
        <f t="shared" si="1899"/>
        <v>0</v>
      </c>
      <c r="CA1228" s="376">
        <v>4800000</v>
      </c>
      <c r="CB1228" s="234">
        <v>5.4170999999999997E-2</v>
      </c>
      <c r="CC1228" s="168">
        <f t="shared" si="1900"/>
        <v>260020.8</v>
      </c>
      <c r="CD1228" s="166"/>
      <c r="CE1228" s="164">
        <v>260020.8</v>
      </c>
      <c r="CF1228" s="165"/>
      <c r="CG1228" s="72">
        <f t="shared" si="1901"/>
        <v>0</v>
      </c>
      <c r="CH1228" s="351">
        <v>6100000</v>
      </c>
      <c r="CI1228" s="802">
        <v>4.3883999999999999E-2</v>
      </c>
      <c r="CJ1228" s="666">
        <f t="shared" si="1882"/>
        <v>267692.40000000002</v>
      </c>
      <c r="CK1228" s="72"/>
      <c r="CL1228" s="164"/>
      <c r="CM1228" s="167"/>
      <c r="CN1228" s="666">
        <f t="shared" si="1883"/>
        <v>267692.40000000002</v>
      </c>
      <c r="CO1228" s="219"/>
      <c r="CP1228" s="220">
        <f t="shared" si="1884"/>
        <v>776308.4</v>
      </c>
      <c r="CQ1228" s="458"/>
      <c r="CR1228" s="56"/>
      <c r="CS1228" s="228"/>
    </row>
    <row r="1229" spans="1:97" s="3" customFormat="1" ht="15" customHeight="1">
      <c r="A1229" s="59" t="s">
        <v>2834</v>
      </c>
      <c r="B1229" s="501" t="s">
        <v>2835</v>
      </c>
      <c r="C1229" s="6" t="s">
        <v>2785</v>
      </c>
      <c r="D1229" s="274" t="s">
        <v>2760</v>
      </c>
      <c r="E1229" s="43">
        <v>2505</v>
      </c>
      <c r="F1229" s="43"/>
      <c r="G1229" s="429"/>
      <c r="H1229" s="45">
        <v>900000007417</v>
      </c>
      <c r="I1229" s="234"/>
      <c r="J1229" s="774">
        <v>5.7276000000000001E-2</v>
      </c>
      <c r="K1229" s="72">
        <f t="shared" si="1885"/>
        <v>0</v>
      </c>
      <c r="L1229" s="56"/>
      <c r="M1229" s="73">
        <v>158569.20000000001</v>
      </c>
      <c r="N1229" s="147"/>
      <c r="O1229" s="168"/>
      <c r="P1229" s="56">
        <v>3600000</v>
      </c>
      <c r="Q1229" s="56">
        <v>5.7276000000000001E-2</v>
      </c>
      <c r="R1229" s="168">
        <f t="shared" si="1886"/>
        <v>206193.6</v>
      </c>
      <c r="S1229" s="56"/>
      <c r="T1229" s="73">
        <v>206193.6</v>
      </c>
      <c r="U1229" s="147"/>
      <c r="V1229" s="574">
        <f t="shared" si="1887"/>
        <v>0</v>
      </c>
      <c r="W1229" s="779">
        <v>3600000</v>
      </c>
      <c r="X1229" s="780">
        <v>6.3004000000000004E-2</v>
      </c>
      <c r="Y1229" s="310">
        <f t="shared" si="1888"/>
        <v>226814.40000000002</v>
      </c>
      <c r="Z1229" s="102"/>
      <c r="AA1229" s="73">
        <v>226814.4</v>
      </c>
      <c r="AB1229" s="147">
        <v>226814.4</v>
      </c>
      <c r="AC1229" s="141">
        <f t="shared" si="1889"/>
        <v>0</v>
      </c>
      <c r="AD1229" s="255">
        <v>5700000</v>
      </c>
      <c r="AE1229" s="101">
        <v>6.1428999999999997E-2</v>
      </c>
      <c r="AF1229" s="141">
        <f t="shared" si="1890"/>
        <v>350145.3</v>
      </c>
      <c r="AG1229" s="6"/>
      <c r="AH1229" s="122">
        <v>350145.3</v>
      </c>
      <c r="AI1229" s="149">
        <v>350145.3</v>
      </c>
      <c r="AJ1229" s="141">
        <f t="shared" si="1878"/>
        <v>0</v>
      </c>
      <c r="AK1229" s="255">
        <v>5700000</v>
      </c>
      <c r="AL1229" s="748">
        <v>7.3774000000000006E-2</v>
      </c>
      <c r="AM1229" s="141">
        <f t="shared" si="1891"/>
        <v>420511.80000000005</v>
      </c>
      <c r="AN1229" s="102"/>
      <c r="AO1229" s="142">
        <v>420511.8</v>
      </c>
      <c r="AP1229" s="143">
        <v>420511.8</v>
      </c>
      <c r="AQ1229" s="141">
        <f t="shared" si="1879"/>
        <v>0</v>
      </c>
      <c r="AR1229" s="255">
        <v>5700000</v>
      </c>
      <c r="AS1229" s="52">
        <v>8.0359E-2</v>
      </c>
      <c r="AT1229" s="72">
        <f t="shared" si="1892"/>
        <v>458046.3</v>
      </c>
      <c r="AU1229" s="52"/>
      <c r="AV1229" s="142"/>
      <c r="AW1229" s="147"/>
      <c r="AX1229" s="141">
        <f t="shared" si="1880"/>
        <v>458046.3</v>
      </c>
      <c r="AY1229" s="72">
        <v>5700000</v>
      </c>
      <c r="AZ1229" s="52">
        <v>8.7135000000000004E-2</v>
      </c>
      <c r="BA1229" s="141">
        <f t="shared" si="1893"/>
        <v>496669.5</v>
      </c>
      <c r="BB1229" s="141"/>
      <c r="BC1229" s="142">
        <v>496669.5</v>
      </c>
      <c r="BD1229" s="204">
        <v>496669.5</v>
      </c>
      <c r="BE1229" s="141">
        <f t="shared" si="1894"/>
        <v>0</v>
      </c>
      <c r="BF1229" s="72">
        <v>8020000</v>
      </c>
      <c r="BG1229" s="56">
        <v>6.8930000000000005E-2</v>
      </c>
      <c r="BH1229" s="166">
        <f t="shared" si="1895"/>
        <v>552818.60000000009</v>
      </c>
      <c r="BI1229" s="56"/>
      <c r="BJ1229" s="164">
        <v>0</v>
      </c>
      <c r="BK1229" s="320"/>
      <c r="BL1229" s="166">
        <f t="shared" si="1896"/>
        <v>552818.60000000009</v>
      </c>
      <c r="BM1229" s="72">
        <v>10802730</v>
      </c>
      <c r="BN1229" s="52">
        <v>6.7812999999999998E-2</v>
      </c>
      <c r="BO1229" s="166">
        <f t="shared" si="1897"/>
        <v>732565.52948999999</v>
      </c>
      <c r="BP1229" s="56"/>
      <c r="BQ1229" s="164">
        <v>0</v>
      </c>
      <c r="BR1229" s="147"/>
      <c r="BS1229" s="166">
        <f t="shared" si="1881"/>
        <v>732565.52948999999</v>
      </c>
      <c r="BT1229" s="402">
        <v>9400000</v>
      </c>
      <c r="BU1229" s="548">
        <v>7.1545999999999998E-2</v>
      </c>
      <c r="BV1229" s="168">
        <f t="shared" si="1898"/>
        <v>672532.4</v>
      </c>
      <c r="BW1229" s="6"/>
      <c r="BX1229" s="142">
        <v>672532.4</v>
      </c>
      <c r="BY1229" s="147">
        <v>672532.4</v>
      </c>
      <c r="BZ1229" s="166">
        <f t="shared" si="1899"/>
        <v>0</v>
      </c>
      <c r="CA1229" s="374">
        <v>9400000</v>
      </c>
      <c r="CB1229" s="801">
        <v>7.5840000000000005E-2</v>
      </c>
      <c r="CC1229" s="168">
        <f t="shared" si="1900"/>
        <v>712896</v>
      </c>
      <c r="CD1229" s="166"/>
      <c r="CE1229" s="164"/>
      <c r="CF1229" s="165"/>
      <c r="CG1229" s="168">
        <f t="shared" si="1901"/>
        <v>712896</v>
      </c>
      <c r="CH1229" s="587">
        <v>10800000</v>
      </c>
      <c r="CI1229" s="803">
        <v>5.8512000000000002E-2</v>
      </c>
      <c r="CJ1229" s="666">
        <f t="shared" si="1882"/>
        <v>631929.59999999998</v>
      </c>
      <c r="CK1229" s="168"/>
      <c r="CL1229" s="164"/>
      <c r="CM1229" s="167"/>
      <c r="CN1229" s="666">
        <f t="shared" si="1883"/>
        <v>631929.59999999998</v>
      </c>
      <c r="CO1229" s="219"/>
      <c r="CP1229" s="220">
        <f t="shared" si="1884"/>
        <v>3088256.0294900001</v>
      </c>
      <c r="CQ1229" s="458"/>
      <c r="CR1229" s="56"/>
      <c r="CS1229" s="228"/>
    </row>
    <row r="1230" spans="1:97" s="3" customFormat="1" ht="15" customHeight="1">
      <c r="A1230" s="59" t="s">
        <v>2836</v>
      </c>
      <c r="B1230" s="501" t="s">
        <v>2837</v>
      </c>
      <c r="C1230" s="6" t="s">
        <v>2785</v>
      </c>
      <c r="D1230" s="274" t="s">
        <v>2760</v>
      </c>
      <c r="E1230" s="43">
        <v>2506</v>
      </c>
      <c r="F1230" s="43"/>
      <c r="G1230" s="429"/>
      <c r="H1230" s="45">
        <v>900000007418</v>
      </c>
      <c r="I1230" s="234"/>
      <c r="J1230" s="774">
        <v>5.7276000000000001E-2</v>
      </c>
      <c r="K1230" s="72">
        <f t="shared" si="1885"/>
        <v>0</v>
      </c>
      <c r="L1230" s="56"/>
      <c r="M1230" s="73">
        <v>369994.8</v>
      </c>
      <c r="N1230" s="147"/>
      <c r="O1230" s="168"/>
      <c r="P1230" s="151">
        <v>8400000</v>
      </c>
      <c r="Q1230" s="56">
        <v>5.7276000000000001E-2</v>
      </c>
      <c r="R1230" s="168">
        <f t="shared" si="1886"/>
        <v>481118.4</v>
      </c>
      <c r="S1230" s="56"/>
      <c r="T1230" s="73">
        <v>481118.4</v>
      </c>
      <c r="U1230" s="147"/>
      <c r="V1230" s="574">
        <f t="shared" si="1887"/>
        <v>0</v>
      </c>
      <c r="W1230" s="587">
        <v>8400000</v>
      </c>
      <c r="X1230" s="780">
        <v>6.3004000000000004E-2</v>
      </c>
      <c r="Y1230" s="310">
        <f t="shared" si="1888"/>
        <v>529233.60000000009</v>
      </c>
      <c r="Z1230" s="102"/>
      <c r="AA1230" s="73">
        <v>529233.6</v>
      </c>
      <c r="AB1230" s="147">
        <v>529233.6</v>
      </c>
      <c r="AC1230" s="141">
        <f t="shared" si="1889"/>
        <v>0</v>
      </c>
      <c r="AD1230" s="255">
        <v>14200000</v>
      </c>
      <c r="AE1230" s="101">
        <v>6.1428999999999997E-2</v>
      </c>
      <c r="AF1230" s="141">
        <f t="shared" si="1890"/>
        <v>872291.79999999993</v>
      </c>
      <c r="AG1230" s="6"/>
      <c r="AH1230" s="122">
        <v>872291.8</v>
      </c>
      <c r="AI1230" s="147">
        <v>872291.8</v>
      </c>
      <c r="AJ1230" s="141">
        <f t="shared" si="1878"/>
        <v>0</v>
      </c>
      <c r="AK1230" s="255">
        <v>14200000</v>
      </c>
      <c r="AL1230" s="748">
        <v>7.3774000000000006E-2</v>
      </c>
      <c r="AM1230" s="141">
        <f t="shared" si="1891"/>
        <v>1047590.8</v>
      </c>
      <c r="AN1230" s="102"/>
      <c r="AO1230" s="142"/>
      <c r="AP1230" s="143"/>
      <c r="AQ1230" s="141">
        <f t="shared" si="1879"/>
        <v>1047590.8</v>
      </c>
      <c r="AR1230" s="255">
        <v>14200000</v>
      </c>
      <c r="AS1230" s="52">
        <v>8.0359E-2</v>
      </c>
      <c r="AT1230" s="72">
        <f t="shared" si="1892"/>
        <v>1141097.8</v>
      </c>
      <c r="AU1230" s="52"/>
      <c r="AV1230" s="142">
        <v>1047590.8</v>
      </c>
      <c r="AW1230" s="147"/>
      <c r="AX1230" s="141">
        <f t="shared" si="1880"/>
        <v>93507</v>
      </c>
      <c r="AY1230" s="72">
        <v>14200000</v>
      </c>
      <c r="AZ1230" s="52">
        <v>8.7135000000000004E-2</v>
      </c>
      <c r="BA1230" s="141">
        <f t="shared" si="1893"/>
        <v>1237317</v>
      </c>
      <c r="BB1230" s="141"/>
      <c r="BC1230" s="142"/>
      <c r="BD1230" s="204"/>
      <c r="BE1230" s="141">
        <f t="shared" si="1894"/>
        <v>1237317</v>
      </c>
      <c r="BF1230" s="72">
        <v>14200000</v>
      </c>
      <c r="BG1230" s="56">
        <v>6.8930000000000005E-2</v>
      </c>
      <c r="BH1230" s="166">
        <f t="shared" si="1895"/>
        <v>978806.00000000012</v>
      </c>
      <c r="BI1230" s="56">
        <v>-402551.2</v>
      </c>
      <c r="BJ1230" s="164">
        <v>0</v>
      </c>
      <c r="BK1230" s="320"/>
      <c r="BL1230" s="166">
        <f t="shared" si="1896"/>
        <v>1381357.2000000002</v>
      </c>
      <c r="BM1230" s="72">
        <v>20040000</v>
      </c>
      <c r="BN1230" s="52">
        <v>2.9062999999999999E-2</v>
      </c>
      <c r="BO1230" s="166">
        <f t="shared" si="1897"/>
        <v>582422.52</v>
      </c>
      <c r="BP1230" s="56">
        <v>-201865.59</v>
      </c>
      <c r="BQ1230" s="164">
        <v>0</v>
      </c>
      <c r="BR1230" s="147"/>
      <c r="BS1230" s="166">
        <f t="shared" si="1881"/>
        <v>784288.11</v>
      </c>
      <c r="BT1230" s="402">
        <v>22100000</v>
      </c>
      <c r="BU1230" s="234">
        <v>5.1103999999999997E-2</v>
      </c>
      <c r="BV1230" s="168">
        <f t="shared" si="1898"/>
        <v>1129398.3999999999</v>
      </c>
      <c r="BW1230" s="6"/>
      <c r="BX1230" s="142">
        <v>1129398.3999999999</v>
      </c>
      <c r="BY1230" s="165">
        <v>1129398.3999999999</v>
      </c>
      <c r="BZ1230" s="166">
        <f t="shared" si="1899"/>
        <v>0</v>
      </c>
      <c r="CA1230" s="374">
        <v>22100000</v>
      </c>
      <c r="CB1230" s="234">
        <v>5.4170999999999997E-2</v>
      </c>
      <c r="CC1230" s="168">
        <f t="shared" si="1900"/>
        <v>1197179.0999999999</v>
      </c>
      <c r="CD1230" s="166"/>
      <c r="CE1230" s="164"/>
      <c r="CF1230" s="165"/>
      <c r="CG1230" s="168">
        <f t="shared" si="1901"/>
        <v>1197179.0999999999</v>
      </c>
      <c r="CH1230" s="587">
        <v>25300000</v>
      </c>
      <c r="CI1230" s="802">
        <v>4.3883999999999999E-2</v>
      </c>
      <c r="CJ1230" s="666">
        <f t="shared" si="1882"/>
        <v>1110265.2</v>
      </c>
      <c r="CK1230" s="168"/>
      <c r="CL1230" s="164"/>
      <c r="CM1230" s="167"/>
      <c r="CN1230" s="666">
        <f t="shared" si="1883"/>
        <v>1110265.2</v>
      </c>
      <c r="CO1230" s="219"/>
      <c r="CP1230" s="220">
        <f t="shared" si="1884"/>
        <v>6851504.4100000001</v>
      </c>
      <c r="CQ1230" s="458"/>
      <c r="CR1230" s="56"/>
      <c r="CS1230" s="228"/>
    </row>
    <row r="1231" spans="1:97" s="3" customFormat="1" ht="15" customHeight="1">
      <c r="A1231" s="59" t="s">
        <v>2838</v>
      </c>
      <c r="B1231" s="501" t="s">
        <v>2837</v>
      </c>
      <c r="C1231" s="6" t="s">
        <v>2804</v>
      </c>
      <c r="D1231" s="59" t="s">
        <v>2760</v>
      </c>
      <c r="E1231" s="43">
        <v>2513</v>
      </c>
      <c r="F1231" s="43"/>
      <c r="G1231" s="429"/>
      <c r="H1231" s="45">
        <v>7166015654</v>
      </c>
      <c r="I1231" s="234"/>
      <c r="J1231" s="774">
        <v>5.7276000000000001E-2</v>
      </c>
      <c r="K1231" s="72">
        <f t="shared" si="1885"/>
        <v>0</v>
      </c>
      <c r="L1231" s="56"/>
      <c r="M1231" s="73">
        <v>38320.89</v>
      </c>
      <c r="N1231" s="147"/>
      <c r="O1231" s="168"/>
      <c r="P1231" s="56"/>
      <c r="Q1231" s="56">
        <v>5.7276000000000001E-2</v>
      </c>
      <c r="R1231" s="168">
        <f t="shared" si="1886"/>
        <v>0</v>
      </c>
      <c r="S1231" s="56"/>
      <c r="T1231" s="73">
        <v>49830.12</v>
      </c>
      <c r="U1231" s="147"/>
      <c r="V1231" s="574">
        <f t="shared" si="1887"/>
        <v>-49830.12</v>
      </c>
      <c r="W1231" s="779"/>
      <c r="X1231" s="780">
        <v>6.3004000000000004E-2</v>
      </c>
      <c r="Y1231" s="310">
        <f t="shared" si="1888"/>
        <v>0</v>
      </c>
      <c r="Z1231" s="102"/>
      <c r="AA1231" s="73">
        <v>54813.48</v>
      </c>
      <c r="AB1231" s="147"/>
      <c r="AC1231" s="141">
        <f t="shared" si="1889"/>
        <v>-54813.48</v>
      </c>
      <c r="AD1231" s="255">
        <v>1451000</v>
      </c>
      <c r="AE1231" s="101">
        <v>6.1428999999999997E-2</v>
      </c>
      <c r="AF1231" s="141">
        <f t="shared" si="1890"/>
        <v>89133.478999999992</v>
      </c>
      <c r="AG1231" s="6"/>
      <c r="AH1231" s="122">
        <v>89133.48</v>
      </c>
      <c r="AI1231" s="147"/>
      <c r="AJ1231" s="141">
        <f t="shared" si="1878"/>
        <v>-1.0000000038417056E-3</v>
      </c>
      <c r="AK1231" s="255">
        <v>1451000</v>
      </c>
      <c r="AL1231" s="748">
        <v>7.3774000000000006E-2</v>
      </c>
      <c r="AM1231" s="141">
        <f t="shared" si="1891"/>
        <v>107046.07400000001</v>
      </c>
      <c r="AN1231" s="102"/>
      <c r="AO1231" s="142">
        <v>107046.07</v>
      </c>
      <c r="AP1231" s="143"/>
      <c r="AQ1231" s="141">
        <f t="shared" si="1879"/>
        <v>4.0000000008149073E-3</v>
      </c>
      <c r="AR1231" s="255">
        <v>1451000</v>
      </c>
      <c r="AS1231" s="52">
        <v>8.0359E-2</v>
      </c>
      <c r="AT1231" s="72">
        <f t="shared" si="1892"/>
        <v>116600.909</v>
      </c>
      <c r="AU1231" s="52"/>
      <c r="AV1231" s="142">
        <v>116600.909</v>
      </c>
      <c r="AW1231" s="147"/>
      <c r="AX1231" s="141">
        <f t="shared" si="1880"/>
        <v>0</v>
      </c>
      <c r="AY1231" s="72">
        <v>1451000</v>
      </c>
      <c r="AZ1231" s="52">
        <v>8.7135000000000004E-2</v>
      </c>
      <c r="BA1231" s="141">
        <f t="shared" si="1893"/>
        <v>126432.88500000001</v>
      </c>
      <c r="BB1231" s="141"/>
      <c r="BC1231" s="142">
        <v>126432.88499999999</v>
      </c>
      <c r="BD1231" s="204"/>
      <c r="BE1231" s="141">
        <f t="shared" si="1894"/>
        <v>0</v>
      </c>
      <c r="BF1231" s="168">
        <v>3020000</v>
      </c>
      <c r="BG1231" s="56">
        <v>6.8930000000000005E-2</v>
      </c>
      <c r="BH1231" s="166">
        <f t="shared" si="1895"/>
        <v>208168.6</v>
      </c>
      <c r="BI1231" s="56"/>
      <c r="BJ1231" s="164">
        <v>208168.6</v>
      </c>
      <c r="BK1231" s="320"/>
      <c r="BL1231" s="166">
        <f t="shared" si="1896"/>
        <v>0</v>
      </c>
      <c r="BM1231" s="72">
        <v>3020000</v>
      </c>
      <c r="BN1231" s="52">
        <v>2.9062999999999999E-2</v>
      </c>
      <c r="BO1231" s="166">
        <f t="shared" si="1897"/>
        <v>87770.26</v>
      </c>
      <c r="BP1231" s="56"/>
      <c r="BQ1231" s="164">
        <v>87770.26</v>
      </c>
      <c r="BR1231" s="147"/>
      <c r="BS1231" s="166">
        <f t="shared" si="1881"/>
        <v>0</v>
      </c>
      <c r="BT1231" s="402">
        <v>5300000</v>
      </c>
      <c r="BU1231" s="234">
        <v>5.1103999999999997E-2</v>
      </c>
      <c r="BV1231" s="168">
        <f t="shared" si="1898"/>
        <v>270851.19999999995</v>
      </c>
      <c r="BW1231" s="6"/>
      <c r="BX1231" s="580"/>
      <c r="BY1231" s="147"/>
      <c r="BZ1231" s="166">
        <f t="shared" si="1899"/>
        <v>270851.19999999995</v>
      </c>
      <c r="CA1231" s="374">
        <v>5300000</v>
      </c>
      <c r="CB1231" s="234">
        <v>2.1669000000000001E-2</v>
      </c>
      <c r="CC1231" s="168">
        <f t="shared" si="1900"/>
        <v>114845.7</v>
      </c>
      <c r="CD1231" s="166"/>
      <c r="CE1231" s="164">
        <v>114845.7</v>
      </c>
      <c r="CF1231" s="165"/>
      <c r="CG1231" s="72">
        <f t="shared" si="1901"/>
        <v>0</v>
      </c>
      <c r="CH1231" s="351">
        <v>7850000</v>
      </c>
      <c r="CI1231" s="805">
        <v>2.9256000000000001E-2</v>
      </c>
      <c r="CJ1231" s="666">
        <f t="shared" si="1882"/>
        <v>229659.6</v>
      </c>
      <c r="CK1231" s="72"/>
      <c r="CL1231" s="164"/>
      <c r="CM1231" s="167"/>
      <c r="CN1231" s="666">
        <f t="shared" si="1883"/>
        <v>229659.6</v>
      </c>
      <c r="CO1231" s="219"/>
      <c r="CP1231" s="220">
        <f t="shared" si="1884"/>
        <v>395867.20299999998</v>
      </c>
      <c r="CQ1231" s="458"/>
      <c r="CR1231" s="56"/>
      <c r="CS1231" s="228"/>
    </row>
    <row r="1232" spans="1:97" s="3" customFormat="1" ht="15" customHeight="1">
      <c r="A1232" s="59" t="s">
        <v>2839</v>
      </c>
      <c r="B1232" s="501" t="s">
        <v>2840</v>
      </c>
      <c r="C1232" s="6" t="s">
        <v>2841</v>
      </c>
      <c r="D1232" s="274" t="s">
        <v>2760</v>
      </c>
      <c r="E1232" s="43">
        <v>2514</v>
      </c>
      <c r="F1232" s="43"/>
      <c r="G1232" s="429"/>
      <c r="H1232" s="45">
        <v>900000006016</v>
      </c>
      <c r="I1232" s="234"/>
      <c r="J1232" s="774">
        <v>5.7276000000000001E-2</v>
      </c>
      <c r="K1232" s="72">
        <f t="shared" si="1885"/>
        <v>0</v>
      </c>
      <c r="L1232" s="56"/>
      <c r="M1232" s="73">
        <v>678323.8</v>
      </c>
      <c r="N1232" s="147"/>
      <c r="O1232" s="168"/>
      <c r="P1232" s="151">
        <v>15400000</v>
      </c>
      <c r="Q1232" s="56">
        <v>5.7276000000000001E-2</v>
      </c>
      <c r="R1232" s="168">
        <f t="shared" si="1886"/>
        <v>882050.4</v>
      </c>
      <c r="S1232" s="56"/>
      <c r="T1232" s="73"/>
      <c r="U1232" s="147">
        <v>882050.4</v>
      </c>
      <c r="V1232" s="574">
        <v>0</v>
      </c>
      <c r="W1232" s="782">
        <v>15400000</v>
      </c>
      <c r="X1232" s="780">
        <v>6.3004000000000004E-2</v>
      </c>
      <c r="Y1232" s="310">
        <f t="shared" si="1888"/>
        <v>970261.60000000009</v>
      </c>
      <c r="Z1232" s="6"/>
      <c r="AA1232" s="73">
        <v>970261.6</v>
      </c>
      <c r="AB1232" s="147">
        <v>970261.6</v>
      </c>
      <c r="AC1232" s="141">
        <f t="shared" si="1889"/>
        <v>0</v>
      </c>
      <c r="AD1232" s="255">
        <v>29100000</v>
      </c>
      <c r="AE1232" s="101">
        <v>6.1428999999999997E-2</v>
      </c>
      <c r="AF1232" s="141">
        <f t="shared" si="1890"/>
        <v>1787583.9</v>
      </c>
      <c r="AG1232" s="6"/>
      <c r="AH1232" s="122">
        <v>2308570.4900000002</v>
      </c>
      <c r="AI1232" s="149">
        <v>2308570.4900000002</v>
      </c>
      <c r="AJ1232" s="141">
        <f t="shared" si="1878"/>
        <v>-520986.59000000032</v>
      </c>
      <c r="AK1232" s="255">
        <v>29100000</v>
      </c>
      <c r="AL1232" s="748">
        <v>7.3774000000000006E-2</v>
      </c>
      <c r="AM1232" s="141">
        <f t="shared" si="1891"/>
        <v>2146823.4000000004</v>
      </c>
      <c r="AN1232" s="6"/>
      <c r="AO1232" s="142">
        <v>2146823.4</v>
      </c>
      <c r="AP1232" s="147">
        <v>2146823.4</v>
      </c>
      <c r="AQ1232" s="141">
        <f t="shared" si="1879"/>
        <v>0</v>
      </c>
      <c r="AR1232" s="255">
        <v>29100000</v>
      </c>
      <c r="AS1232" s="52">
        <v>8.0359E-2</v>
      </c>
      <c r="AT1232" s="72">
        <f t="shared" si="1892"/>
        <v>2338446.9</v>
      </c>
      <c r="AU1232" s="52"/>
      <c r="AV1232" s="142"/>
      <c r="AW1232" s="147"/>
      <c r="AX1232" s="141">
        <f t="shared" si="1880"/>
        <v>2338446.9</v>
      </c>
      <c r="AY1232" s="255">
        <v>29100000</v>
      </c>
      <c r="AZ1232" s="52">
        <v>8.7135000000000004E-2</v>
      </c>
      <c r="BA1232" s="141">
        <f t="shared" si="1893"/>
        <v>2535628.5</v>
      </c>
      <c r="BB1232" s="72"/>
      <c r="BC1232" s="142">
        <v>2535628.5</v>
      </c>
      <c r="BD1232" s="204">
        <v>2535628.5</v>
      </c>
      <c r="BE1232" s="141">
        <f t="shared" si="1894"/>
        <v>0</v>
      </c>
      <c r="BF1232" s="255">
        <v>144320000</v>
      </c>
      <c r="BG1232" s="56">
        <v>6.8930000000000005E-2</v>
      </c>
      <c r="BH1232" s="166">
        <f t="shared" si="1895"/>
        <v>9947977.6000000015</v>
      </c>
      <c r="BI1232" s="56"/>
      <c r="BJ1232" s="164">
        <v>0</v>
      </c>
      <c r="BK1232" s="320"/>
      <c r="BL1232" s="166">
        <f t="shared" si="1896"/>
        <v>9947977.6000000015</v>
      </c>
      <c r="BM1232" s="72">
        <v>144320000</v>
      </c>
      <c r="BN1232" s="548">
        <v>6.7812999999999998E-2</v>
      </c>
      <c r="BO1232" s="166">
        <f t="shared" si="1897"/>
        <v>9786772.1600000001</v>
      </c>
      <c r="BP1232" s="56">
        <v>9278896.6600000001</v>
      </c>
      <c r="BQ1232" s="164">
        <v>0</v>
      </c>
      <c r="BR1232" s="147"/>
      <c r="BS1232" s="166">
        <f t="shared" si="1881"/>
        <v>507875.5</v>
      </c>
      <c r="BT1232" s="402">
        <v>106700000</v>
      </c>
      <c r="BU1232" s="234">
        <v>5.1103999999999997E-2</v>
      </c>
      <c r="BV1232" s="168">
        <f t="shared" si="1898"/>
        <v>5452796.7999999998</v>
      </c>
      <c r="BW1232" s="6"/>
      <c r="BX1232" s="142"/>
      <c r="BY1232" s="147"/>
      <c r="BZ1232" s="166">
        <f t="shared" si="1899"/>
        <v>5452796.7999999998</v>
      </c>
      <c r="CA1232" s="374">
        <v>106700000</v>
      </c>
      <c r="CB1232" s="234">
        <v>5.4170999999999997E-2</v>
      </c>
      <c r="CC1232" s="168">
        <f t="shared" si="1900"/>
        <v>5780045.6999999993</v>
      </c>
      <c r="CD1232" s="166"/>
      <c r="CE1232" s="164"/>
      <c r="CF1232" s="165"/>
      <c r="CG1232" s="168">
        <f t="shared" si="1901"/>
        <v>5780045.6999999993</v>
      </c>
      <c r="CH1232" s="587">
        <v>45240000</v>
      </c>
      <c r="CI1232" s="802">
        <v>4.3883999999999999E-2</v>
      </c>
      <c r="CJ1232" s="666">
        <f t="shared" si="1882"/>
        <v>1985312.16</v>
      </c>
      <c r="CK1232" s="168"/>
      <c r="CL1232" s="164"/>
      <c r="CM1232" s="167"/>
      <c r="CN1232" s="666">
        <f t="shared" si="1883"/>
        <v>1985312.16</v>
      </c>
      <c r="CO1232" s="219"/>
      <c r="CP1232" s="220">
        <f t="shared" si="1884"/>
        <v>25491468.07</v>
      </c>
      <c r="CQ1232" s="458"/>
      <c r="CR1232" s="56"/>
      <c r="CS1232" s="228"/>
    </row>
    <row r="1233" spans="1:97" s="3" customFormat="1" ht="15" customHeight="1">
      <c r="A1233" s="59" t="s">
        <v>2842</v>
      </c>
      <c r="B1233" s="501" t="s">
        <v>2843</v>
      </c>
      <c r="C1233" s="6" t="s">
        <v>2804</v>
      </c>
      <c r="D1233" s="59" t="s">
        <v>2760</v>
      </c>
      <c r="E1233" s="43">
        <v>2516</v>
      </c>
      <c r="F1233" s="43"/>
      <c r="G1233" s="429"/>
      <c r="H1233" s="45">
        <v>900000007419</v>
      </c>
      <c r="I1233" s="234"/>
      <c r="J1233" s="774">
        <v>5.7276000000000001E-2</v>
      </c>
      <c r="K1233" s="72">
        <f t="shared" si="1885"/>
        <v>0</v>
      </c>
      <c r="L1233" s="56"/>
      <c r="M1233" s="73">
        <v>25106.79</v>
      </c>
      <c r="N1233" s="147"/>
      <c r="O1233" s="168"/>
      <c r="P1233" s="56"/>
      <c r="Q1233" s="56">
        <v>5.7276000000000001E-2</v>
      </c>
      <c r="R1233" s="168">
        <f t="shared" si="1886"/>
        <v>0</v>
      </c>
      <c r="S1233" s="56"/>
      <c r="T1233" s="73">
        <v>32647.32</v>
      </c>
      <c r="U1233" s="147"/>
      <c r="V1233" s="574">
        <f t="shared" si="1887"/>
        <v>-32647.32</v>
      </c>
      <c r="W1233" s="779"/>
      <c r="X1233" s="780">
        <v>6.3004000000000004E-2</v>
      </c>
      <c r="Y1233" s="310">
        <f t="shared" si="1888"/>
        <v>0</v>
      </c>
      <c r="Z1233" s="99"/>
      <c r="AA1233" s="73">
        <v>35912.28</v>
      </c>
      <c r="AB1233" s="147"/>
      <c r="AC1233" s="141">
        <f t="shared" si="1889"/>
        <v>-35912.28</v>
      </c>
      <c r="AD1233" s="255">
        <v>1100000</v>
      </c>
      <c r="AE1233" s="101">
        <v>6.1428999999999997E-2</v>
      </c>
      <c r="AF1233" s="141">
        <f t="shared" si="1890"/>
        <v>67571.899999999994</v>
      </c>
      <c r="AG1233" s="6"/>
      <c r="AH1233" s="122">
        <v>67571.899999999994</v>
      </c>
      <c r="AI1233" s="147"/>
      <c r="AJ1233" s="141">
        <f t="shared" si="1878"/>
        <v>0</v>
      </c>
      <c r="AK1233" s="255">
        <v>1100000</v>
      </c>
      <c r="AL1233" s="748">
        <v>7.3774000000000006E-2</v>
      </c>
      <c r="AM1233" s="141">
        <f t="shared" si="1891"/>
        <v>81151.400000000009</v>
      </c>
      <c r="AN1233" s="99"/>
      <c r="AO1233" s="814">
        <v>81151.399999999994</v>
      </c>
      <c r="AP1233" s="143"/>
      <c r="AQ1233" s="141">
        <f t="shared" si="1879"/>
        <v>0</v>
      </c>
      <c r="AR1233" s="255">
        <v>1100000</v>
      </c>
      <c r="AS1233" s="52">
        <v>8.0359E-2</v>
      </c>
      <c r="AT1233" s="72">
        <f t="shared" si="1892"/>
        <v>88394.9</v>
      </c>
      <c r="AU1233" s="52"/>
      <c r="AV1233" s="142">
        <v>88394.9</v>
      </c>
      <c r="AW1233" s="143"/>
      <c r="AX1233" s="141">
        <f t="shared" si="1880"/>
        <v>0</v>
      </c>
      <c r="AY1233" s="72">
        <v>1100000</v>
      </c>
      <c r="AZ1233" s="52">
        <v>8.7135000000000004E-2</v>
      </c>
      <c r="BA1233" s="141">
        <f t="shared" si="1893"/>
        <v>95848.5</v>
      </c>
      <c r="BB1233" s="141"/>
      <c r="BC1233" s="142">
        <v>95848.5</v>
      </c>
      <c r="BD1233" s="204"/>
      <c r="BE1233" s="141">
        <f t="shared" si="1894"/>
        <v>0</v>
      </c>
      <c r="BF1233" s="168">
        <v>2170000</v>
      </c>
      <c r="BG1233" s="56">
        <v>6.8930000000000005E-2</v>
      </c>
      <c r="BH1233" s="166">
        <f t="shared" si="1895"/>
        <v>149578.1</v>
      </c>
      <c r="BI1233" s="56"/>
      <c r="BJ1233" s="164">
        <v>237378.23</v>
      </c>
      <c r="BK1233" s="320"/>
      <c r="BL1233" s="166">
        <f t="shared" si="1896"/>
        <v>-87800.13</v>
      </c>
      <c r="BM1233" s="72">
        <v>2170000</v>
      </c>
      <c r="BN1233" s="52">
        <v>2.9062999999999999E-2</v>
      </c>
      <c r="BO1233" s="166">
        <f t="shared" si="1897"/>
        <v>63066.71</v>
      </c>
      <c r="BP1233" s="56"/>
      <c r="BQ1233" s="164">
        <v>151461.60999999999</v>
      </c>
      <c r="BR1233" s="147"/>
      <c r="BS1233" s="166">
        <f t="shared" si="1881"/>
        <v>-88394.9</v>
      </c>
      <c r="BT1233" s="402">
        <v>2170000</v>
      </c>
      <c r="BU1233" s="234">
        <v>5.1103999999999997E-2</v>
      </c>
      <c r="BV1233" s="168">
        <f t="shared" si="1898"/>
        <v>110895.67999999999</v>
      </c>
      <c r="BW1233" s="6"/>
      <c r="BX1233" s="142">
        <v>110895.67999999999</v>
      </c>
      <c r="BY1233" s="147"/>
      <c r="BZ1233" s="166">
        <f t="shared" si="1899"/>
        <v>0</v>
      </c>
      <c r="CA1233" s="374">
        <v>2170000</v>
      </c>
      <c r="CB1233" s="234">
        <v>5.4170999999999997E-2</v>
      </c>
      <c r="CC1233" s="168">
        <f t="shared" si="1900"/>
        <v>117551.06999999999</v>
      </c>
      <c r="CD1233" s="166"/>
      <c r="CE1233" s="164">
        <v>117551.07</v>
      </c>
      <c r="CF1233" s="165"/>
      <c r="CG1233" s="72">
        <f t="shared" si="1901"/>
        <v>0</v>
      </c>
      <c r="CH1233" s="351">
        <v>5700000</v>
      </c>
      <c r="CI1233" s="802">
        <v>4.3883999999999999E-2</v>
      </c>
      <c r="CJ1233" s="666">
        <f t="shared" si="1882"/>
        <v>250138.8</v>
      </c>
      <c r="CK1233" s="72"/>
      <c r="CL1233" s="164"/>
      <c r="CM1233" s="167"/>
      <c r="CN1233" s="666">
        <f t="shared" si="1883"/>
        <v>250138.8</v>
      </c>
      <c r="CO1233" s="219"/>
      <c r="CP1233" s="220">
        <f t="shared" si="1884"/>
        <v>5384.1699999999837</v>
      </c>
      <c r="CQ1233" s="458"/>
      <c r="CR1233" s="56"/>
      <c r="CS1233" s="228"/>
    </row>
    <row r="1234" spans="1:97" s="3" customFormat="1" ht="15" customHeight="1">
      <c r="A1234" s="41" t="s">
        <v>2844</v>
      </c>
      <c r="B1234" s="501" t="s">
        <v>2845</v>
      </c>
      <c r="C1234" s="6" t="s">
        <v>2846</v>
      </c>
      <c r="D1234" s="274" t="s">
        <v>2760</v>
      </c>
      <c r="E1234" s="43">
        <v>2610</v>
      </c>
      <c r="F1234" s="43"/>
      <c r="G1234" s="429"/>
      <c r="H1234" s="45">
        <v>900000007420</v>
      </c>
      <c r="I1234" s="234"/>
      <c r="J1234" s="774">
        <v>5.7276000000000001E-2</v>
      </c>
      <c r="K1234" s="72">
        <f t="shared" si="1885"/>
        <v>0</v>
      </c>
      <c r="L1234" s="56"/>
      <c r="M1234" s="73">
        <v>211425.6</v>
      </c>
      <c r="N1234" s="147"/>
      <c r="O1234" s="168"/>
      <c r="P1234" s="574">
        <v>4800000</v>
      </c>
      <c r="Q1234" s="56">
        <v>5.7276000000000001E-2</v>
      </c>
      <c r="R1234" s="168">
        <f t="shared" si="1886"/>
        <v>274924.79999999999</v>
      </c>
      <c r="S1234" s="56"/>
      <c r="T1234" s="73">
        <v>274924.79999999999</v>
      </c>
      <c r="U1234" s="356"/>
      <c r="V1234" s="574">
        <f t="shared" si="1887"/>
        <v>0</v>
      </c>
      <c r="W1234" s="782">
        <v>4800000</v>
      </c>
      <c r="X1234" s="780">
        <v>6.3004000000000004E-2</v>
      </c>
      <c r="Y1234" s="310">
        <f t="shared" si="1888"/>
        <v>302419.20000000001</v>
      </c>
      <c r="Z1234" s="99"/>
      <c r="AA1234" s="73">
        <v>302419.20000000001</v>
      </c>
      <c r="AB1234" s="165">
        <v>302419.20000000001</v>
      </c>
      <c r="AC1234" s="141">
        <f t="shared" si="1889"/>
        <v>0</v>
      </c>
      <c r="AD1234" s="255">
        <v>8100000</v>
      </c>
      <c r="AE1234" s="101">
        <v>6.1428999999999997E-2</v>
      </c>
      <c r="AF1234" s="141">
        <f t="shared" si="1890"/>
        <v>497574.89999999997</v>
      </c>
      <c r="AG1234" s="6"/>
      <c r="AH1234" s="122">
        <v>497574.9</v>
      </c>
      <c r="AI1234" s="165">
        <v>497574.9</v>
      </c>
      <c r="AJ1234" s="141">
        <f t="shared" si="1878"/>
        <v>0</v>
      </c>
      <c r="AK1234" s="255">
        <v>8100000</v>
      </c>
      <c r="AL1234" s="748">
        <v>7.3774000000000006E-2</v>
      </c>
      <c r="AM1234" s="141">
        <f t="shared" si="1891"/>
        <v>597569.4</v>
      </c>
      <c r="AN1234" s="102"/>
      <c r="AO1234" s="142"/>
      <c r="AP1234" s="143"/>
      <c r="AQ1234" s="141">
        <f t="shared" si="1879"/>
        <v>597569.4</v>
      </c>
      <c r="AR1234" s="255">
        <v>8100000</v>
      </c>
      <c r="AS1234" s="52">
        <v>8.0359E-2</v>
      </c>
      <c r="AT1234" s="72">
        <f t="shared" si="1892"/>
        <v>650907.9</v>
      </c>
      <c r="AU1234" s="52"/>
      <c r="AV1234" s="142">
        <v>597569.4</v>
      </c>
      <c r="AW1234" s="143"/>
      <c r="AX1234" s="141">
        <f t="shared" si="1880"/>
        <v>53338.5</v>
      </c>
      <c r="AY1234" s="72">
        <v>8100000</v>
      </c>
      <c r="AZ1234" s="52">
        <v>8.7135000000000004E-2</v>
      </c>
      <c r="BA1234" s="141">
        <f t="shared" si="1893"/>
        <v>705793.5</v>
      </c>
      <c r="BB1234" s="141"/>
      <c r="BC1234" s="142"/>
      <c r="BD1234" s="204"/>
      <c r="BE1234" s="141">
        <f t="shared" si="1894"/>
        <v>705793.5</v>
      </c>
      <c r="BF1234" s="483">
        <v>13130000</v>
      </c>
      <c r="BG1234" s="56">
        <v>6.8930000000000005E-2</v>
      </c>
      <c r="BH1234" s="166">
        <f t="shared" si="1895"/>
        <v>905050.9</v>
      </c>
      <c r="BI1234" s="56"/>
      <c r="BJ1234" s="164">
        <v>558333</v>
      </c>
      <c r="BK1234" s="320">
        <v>558333</v>
      </c>
      <c r="BL1234" s="166">
        <f t="shared" si="1896"/>
        <v>346717.9</v>
      </c>
      <c r="BM1234" s="483">
        <v>6739450</v>
      </c>
      <c r="BN1234" s="548">
        <v>6.7812999999999998E-2</v>
      </c>
      <c r="BO1234" s="166">
        <f t="shared" si="1897"/>
        <v>457022.32285</v>
      </c>
      <c r="BP1234" s="56"/>
      <c r="BQ1234" s="164">
        <v>235410.3</v>
      </c>
      <c r="BR1234" s="165">
        <v>235410.3</v>
      </c>
      <c r="BS1234" s="166">
        <f t="shared" si="1881"/>
        <v>221612.02285000001</v>
      </c>
      <c r="BT1234" s="402">
        <v>13900000</v>
      </c>
      <c r="BU1234" s="234">
        <v>5.1103999999999997E-2</v>
      </c>
      <c r="BV1234" s="168">
        <f t="shared" si="1898"/>
        <v>710345.6</v>
      </c>
      <c r="BW1234" s="6"/>
      <c r="BX1234" s="580"/>
      <c r="BY1234" s="147"/>
      <c r="BZ1234" s="166">
        <f t="shared" si="1899"/>
        <v>710345.6</v>
      </c>
      <c r="CA1234" s="374">
        <v>13900000</v>
      </c>
      <c r="CB1234" s="234">
        <v>5.4170999999999997E-2</v>
      </c>
      <c r="CC1234" s="168">
        <f t="shared" si="1900"/>
        <v>752976.89999999991</v>
      </c>
      <c r="CD1234" s="166"/>
      <c r="CE1234" s="164"/>
      <c r="CF1234" s="165"/>
      <c r="CG1234" s="168">
        <f t="shared" si="1901"/>
        <v>752976.89999999991</v>
      </c>
      <c r="CH1234" s="587">
        <v>14000000</v>
      </c>
      <c r="CI1234" s="802">
        <v>4.3883999999999999E-2</v>
      </c>
      <c r="CJ1234" s="666">
        <f t="shared" si="1882"/>
        <v>614376</v>
      </c>
      <c r="CK1234" s="168"/>
      <c r="CL1234" s="485">
        <v>2880100.31</v>
      </c>
      <c r="CM1234" s="167"/>
      <c r="CN1234" s="666">
        <f t="shared" si="1883"/>
        <v>-2265724.31</v>
      </c>
      <c r="CO1234" s="219"/>
      <c r="CP1234" s="220">
        <f t="shared" si="1884"/>
        <v>1122629.5128499996</v>
      </c>
      <c r="CQ1234" s="458" t="s">
        <v>2786</v>
      </c>
      <c r="CR1234" s="56"/>
      <c r="CS1234" s="228"/>
    </row>
    <row r="1235" spans="1:97" s="2" customFormat="1" ht="15" customHeight="1">
      <c r="A1235" s="59" t="s">
        <v>2847</v>
      </c>
      <c r="B1235" s="501" t="s">
        <v>2845</v>
      </c>
      <c r="C1235" s="61" t="s">
        <v>2846</v>
      </c>
      <c r="D1235" s="59" t="s">
        <v>2760</v>
      </c>
      <c r="E1235" s="234">
        <v>2712</v>
      </c>
      <c r="F1235" s="234"/>
      <c r="G1235" s="234" t="s">
        <v>2848</v>
      </c>
      <c r="H1235" s="45">
        <v>3821070824</v>
      </c>
      <c r="I1235" s="234"/>
      <c r="J1235" s="774">
        <v>5.7276000000000001E-2</v>
      </c>
      <c r="K1235" s="72">
        <f t="shared" si="1885"/>
        <v>0</v>
      </c>
      <c r="L1235" s="56"/>
      <c r="M1235" s="73">
        <v>73273.34</v>
      </c>
      <c r="N1235" s="147">
        <v>73273.34</v>
      </c>
      <c r="O1235" s="168"/>
      <c r="P1235" s="56"/>
      <c r="Q1235" s="56">
        <v>5.7276000000000001E-2</v>
      </c>
      <c r="R1235" s="168">
        <f t="shared" si="1886"/>
        <v>0</v>
      </c>
      <c r="S1235" s="56"/>
      <c r="T1235" s="73"/>
      <c r="U1235" s="147"/>
      <c r="V1235" s="574">
        <f t="shared" si="1887"/>
        <v>0</v>
      </c>
      <c r="W1235" s="779"/>
      <c r="X1235" s="780">
        <v>6.3004000000000004E-2</v>
      </c>
      <c r="Y1235" s="310">
        <f t="shared" si="1888"/>
        <v>0</v>
      </c>
      <c r="Z1235" s="99"/>
      <c r="AA1235" s="73"/>
      <c r="AB1235" s="147"/>
      <c r="AC1235" s="141">
        <f t="shared" si="1889"/>
        <v>0</v>
      </c>
      <c r="AD1235" s="255">
        <v>1200000</v>
      </c>
      <c r="AE1235" s="101">
        <v>6.1428999999999997E-2</v>
      </c>
      <c r="AF1235" s="141">
        <f t="shared" si="1890"/>
        <v>73714.8</v>
      </c>
      <c r="AG1235" s="99"/>
      <c r="AH1235" s="122">
        <v>73714.8</v>
      </c>
      <c r="AI1235" s="147"/>
      <c r="AJ1235" s="141">
        <f t="shared" si="1878"/>
        <v>0</v>
      </c>
      <c r="AK1235" s="255">
        <v>1200000</v>
      </c>
      <c r="AL1235" s="748">
        <v>7.3774000000000006E-2</v>
      </c>
      <c r="AM1235" s="141">
        <f t="shared" si="1891"/>
        <v>88528.8</v>
      </c>
      <c r="AN1235" s="102"/>
      <c r="AO1235" s="142">
        <v>88528.8</v>
      </c>
      <c r="AP1235" s="143"/>
      <c r="AQ1235" s="141">
        <f t="shared" si="1879"/>
        <v>0</v>
      </c>
      <c r="AR1235" s="255">
        <v>1200000</v>
      </c>
      <c r="AS1235" s="52">
        <v>8.0359E-2</v>
      </c>
      <c r="AT1235" s="72">
        <f t="shared" si="1892"/>
        <v>96430.8</v>
      </c>
      <c r="AU1235" s="234"/>
      <c r="AV1235" s="142">
        <v>96430.8</v>
      </c>
      <c r="AW1235" s="143"/>
      <c r="AX1235" s="141">
        <f t="shared" si="1880"/>
        <v>0</v>
      </c>
      <c r="AY1235" s="72">
        <v>1200000</v>
      </c>
      <c r="AZ1235" s="52">
        <v>8.7135000000000004E-2</v>
      </c>
      <c r="BA1235" s="141">
        <f t="shared" si="1893"/>
        <v>104562</v>
      </c>
      <c r="BB1235" s="141"/>
      <c r="BC1235" s="142">
        <v>104562</v>
      </c>
      <c r="BD1235" s="204"/>
      <c r="BE1235" s="141">
        <f t="shared" si="1894"/>
        <v>0</v>
      </c>
      <c r="BF1235" s="72">
        <v>1260000</v>
      </c>
      <c r="BG1235" s="56">
        <v>6.8930000000000005E-2</v>
      </c>
      <c r="BH1235" s="166">
        <f t="shared" si="1895"/>
        <v>86851.8</v>
      </c>
      <c r="BI1235" s="56"/>
      <c r="BJ1235" s="164">
        <v>82716</v>
      </c>
      <c r="BK1235" s="795"/>
      <c r="BL1235" s="166">
        <f t="shared" si="1896"/>
        <v>4135.8000000000029</v>
      </c>
      <c r="BM1235" s="72">
        <v>1260000</v>
      </c>
      <c r="BN1235" s="52">
        <v>2.9062999999999999E-2</v>
      </c>
      <c r="BO1235" s="166">
        <f t="shared" si="1897"/>
        <v>36619.379999999997</v>
      </c>
      <c r="BP1235" s="56"/>
      <c r="BQ1235" s="164">
        <v>36619.379999999997</v>
      </c>
      <c r="BR1235" s="147"/>
      <c r="BS1235" s="166">
        <f t="shared" si="1881"/>
        <v>0</v>
      </c>
      <c r="BT1235" s="402">
        <v>1260000</v>
      </c>
      <c r="BU1235" s="234">
        <v>5.1103999999999997E-2</v>
      </c>
      <c r="BV1235" s="168">
        <f t="shared" si="1898"/>
        <v>64391.039999999994</v>
      </c>
      <c r="BW1235" s="6"/>
      <c r="BX1235" s="142">
        <v>64391.040000000001</v>
      </c>
      <c r="BY1235" s="147"/>
      <c r="BZ1235" s="166">
        <f t="shared" si="1899"/>
        <v>0</v>
      </c>
      <c r="CA1235" s="374">
        <v>1260000</v>
      </c>
      <c r="CB1235" s="234">
        <v>5.4170999999999997E-2</v>
      </c>
      <c r="CC1235" s="168">
        <f t="shared" si="1900"/>
        <v>68255.459999999992</v>
      </c>
      <c r="CD1235" s="166"/>
      <c r="CE1235" s="164">
        <v>68255.460000000006</v>
      </c>
      <c r="CF1235" s="165"/>
      <c r="CG1235" s="72">
        <f t="shared" si="1901"/>
        <v>0</v>
      </c>
      <c r="CH1235" s="351">
        <v>2000000</v>
      </c>
      <c r="CI1235" s="802">
        <v>4.3883999999999999E-2</v>
      </c>
      <c r="CJ1235" s="666">
        <f t="shared" si="1882"/>
        <v>87768</v>
      </c>
      <c r="CK1235" s="72"/>
      <c r="CL1235" s="164"/>
      <c r="CM1235" s="167"/>
      <c r="CN1235" s="666">
        <f t="shared" si="1883"/>
        <v>87768</v>
      </c>
      <c r="CO1235" s="219"/>
      <c r="CP1235" s="220">
        <f t="shared" si="1884"/>
        <v>91903.8</v>
      </c>
      <c r="CQ1235" s="458"/>
      <c r="CR1235" s="56"/>
      <c r="CS1235" s="227" t="s">
        <v>42</v>
      </c>
    </row>
    <row r="1236" spans="1:97" s="2" customFormat="1" ht="15" customHeight="1">
      <c r="A1236" s="59" t="s">
        <v>2849</v>
      </c>
      <c r="B1236" s="501" t="s">
        <v>2845</v>
      </c>
      <c r="C1236" s="6" t="s">
        <v>2846</v>
      </c>
      <c r="D1236" s="41" t="s">
        <v>2760</v>
      </c>
      <c r="E1236" s="43">
        <v>2716</v>
      </c>
      <c r="F1236" s="43"/>
      <c r="G1236" s="429"/>
      <c r="H1236" s="45">
        <v>900000007421</v>
      </c>
      <c r="I1236" s="234"/>
      <c r="J1236" s="774">
        <v>5.7276000000000001E-2</v>
      </c>
      <c r="K1236" s="72">
        <f t="shared" si="1885"/>
        <v>0</v>
      </c>
      <c r="L1236" s="56"/>
      <c r="M1236" s="73">
        <v>12333.16</v>
      </c>
      <c r="N1236" s="147"/>
      <c r="O1236" s="168"/>
      <c r="P1236" s="56"/>
      <c r="Q1236" s="56">
        <v>5.7276000000000001E-2</v>
      </c>
      <c r="R1236" s="168">
        <f t="shared" si="1886"/>
        <v>0</v>
      </c>
      <c r="S1236" s="56"/>
      <c r="T1236" s="73">
        <v>16037.28</v>
      </c>
      <c r="U1236" s="147"/>
      <c r="V1236" s="574">
        <f t="shared" si="1887"/>
        <v>-16037.28</v>
      </c>
      <c r="W1236" s="779"/>
      <c r="X1236" s="780">
        <v>6.3004000000000004E-2</v>
      </c>
      <c r="Y1236" s="310">
        <f t="shared" si="1888"/>
        <v>0</v>
      </c>
      <c r="Z1236" s="99"/>
      <c r="AA1236" s="73">
        <v>17641.12</v>
      </c>
      <c r="AB1236" s="149"/>
      <c r="AC1236" s="141">
        <f t="shared" si="1889"/>
        <v>-17641.12</v>
      </c>
      <c r="AD1236" s="255">
        <v>452000</v>
      </c>
      <c r="AE1236" s="101">
        <v>6.1428999999999997E-2</v>
      </c>
      <c r="AF1236" s="141">
        <f t="shared" si="1890"/>
        <v>27765.907999999999</v>
      </c>
      <c r="AG1236" s="6"/>
      <c r="AH1236" s="122">
        <v>27765.91</v>
      </c>
      <c r="AI1236" s="147"/>
      <c r="AJ1236" s="141">
        <f t="shared" si="1878"/>
        <v>-2.0000000004074536E-3</v>
      </c>
      <c r="AK1236" s="255">
        <v>452000</v>
      </c>
      <c r="AL1236" s="748">
        <v>7.3774000000000006E-2</v>
      </c>
      <c r="AM1236" s="141">
        <f t="shared" si="1891"/>
        <v>33345.848000000005</v>
      </c>
      <c r="AN1236" s="102"/>
      <c r="AO1236" s="814">
        <v>33345.85</v>
      </c>
      <c r="AP1236" s="143"/>
      <c r="AQ1236" s="141">
        <f t="shared" si="1879"/>
        <v>-1.999999993131496E-3</v>
      </c>
      <c r="AR1236" s="255">
        <v>452000</v>
      </c>
      <c r="AS1236" s="52">
        <v>8.0359E-2</v>
      </c>
      <c r="AT1236" s="72">
        <f t="shared" si="1892"/>
        <v>36322.267999999996</v>
      </c>
      <c r="AU1236" s="52"/>
      <c r="AV1236" s="142">
        <v>36322.267999999996</v>
      </c>
      <c r="AW1236" s="143"/>
      <c r="AX1236" s="141">
        <f t="shared" si="1880"/>
        <v>0</v>
      </c>
      <c r="AY1236" s="72">
        <v>452000</v>
      </c>
      <c r="AZ1236" s="52">
        <v>8.7135000000000004E-2</v>
      </c>
      <c r="BA1236" s="141">
        <f t="shared" si="1893"/>
        <v>39385.020000000004</v>
      </c>
      <c r="BB1236" s="141"/>
      <c r="BC1236" s="142">
        <v>39385.019999999997</v>
      </c>
      <c r="BD1236" s="204"/>
      <c r="BE1236" s="141">
        <f t="shared" si="1894"/>
        <v>0</v>
      </c>
      <c r="BF1236" s="72">
        <v>1400000</v>
      </c>
      <c r="BG1236" s="56">
        <v>6.8930000000000005E-2</v>
      </c>
      <c r="BH1236" s="166">
        <f t="shared" si="1895"/>
        <v>96502</v>
      </c>
      <c r="BI1236" s="56"/>
      <c r="BJ1236" s="164">
        <v>67478.63</v>
      </c>
      <c r="BK1236" s="320"/>
      <c r="BL1236" s="166">
        <f t="shared" si="1896"/>
        <v>29023.369999999995</v>
      </c>
      <c r="BM1236" s="72">
        <v>1400000</v>
      </c>
      <c r="BN1236" s="52">
        <v>2.9062999999999999E-2</v>
      </c>
      <c r="BO1236" s="166">
        <f t="shared" si="1897"/>
        <v>40688.199999999997</v>
      </c>
      <c r="BP1236" s="56"/>
      <c r="BQ1236" s="164">
        <v>13136.48</v>
      </c>
      <c r="BR1236" s="147"/>
      <c r="BS1236" s="166">
        <f t="shared" si="1881"/>
        <v>27551.719999999998</v>
      </c>
      <c r="BT1236" s="402">
        <v>1400000</v>
      </c>
      <c r="BU1236" s="234">
        <v>5.1103999999999997E-2</v>
      </c>
      <c r="BV1236" s="168">
        <f t="shared" si="1898"/>
        <v>71545.599999999991</v>
      </c>
      <c r="BW1236" s="6"/>
      <c r="BX1236" s="142">
        <v>71545.600000000006</v>
      </c>
      <c r="BY1236" s="147"/>
      <c r="BZ1236" s="166">
        <f t="shared" si="1899"/>
        <v>0</v>
      </c>
      <c r="CA1236" s="374">
        <v>1400000</v>
      </c>
      <c r="CB1236" s="234">
        <v>5.4170999999999997E-2</v>
      </c>
      <c r="CC1236" s="168">
        <f t="shared" si="1900"/>
        <v>75839.399999999994</v>
      </c>
      <c r="CD1236" s="166"/>
      <c r="CE1236" s="164">
        <v>75839.399999999994</v>
      </c>
      <c r="CF1236" s="165"/>
      <c r="CG1236" s="72">
        <f t="shared" si="1901"/>
        <v>0</v>
      </c>
      <c r="CH1236" s="351">
        <v>1490000</v>
      </c>
      <c r="CI1236" s="802">
        <v>4.3883999999999999E-2</v>
      </c>
      <c r="CJ1236" s="666">
        <f t="shared" si="1882"/>
        <v>65387.159999999996</v>
      </c>
      <c r="CK1236" s="72"/>
      <c r="CL1236" s="164"/>
      <c r="CM1236" s="167"/>
      <c r="CN1236" s="666">
        <f t="shared" si="1883"/>
        <v>65387.159999999996</v>
      </c>
      <c r="CO1236" s="219"/>
      <c r="CP1236" s="220">
        <f t="shared" si="1884"/>
        <v>88283.84599999999</v>
      </c>
      <c r="CQ1236" s="458"/>
      <c r="CR1236" s="56"/>
      <c r="CS1236" s="226"/>
    </row>
    <row r="1237" spans="1:97" s="2" customFormat="1" ht="15" customHeight="1">
      <c r="A1237" s="41" t="s">
        <v>2850</v>
      </c>
      <c r="B1237" s="501" t="s">
        <v>2851</v>
      </c>
      <c r="C1237" s="6" t="s">
        <v>2852</v>
      </c>
      <c r="D1237" s="59" t="s">
        <v>2760</v>
      </c>
      <c r="E1237" s="43">
        <v>2722</v>
      </c>
      <c r="F1237" s="43"/>
      <c r="G1237" s="429"/>
      <c r="H1237" s="45">
        <v>900000006017</v>
      </c>
      <c r="I1237" s="234"/>
      <c r="J1237" s="774">
        <v>5.7276000000000001E-2</v>
      </c>
      <c r="K1237" s="72">
        <f t="shared" si="1885"/>
        <v>0</v>
      </c>
      <c r="L1237" s="6"/>
      <c r="M1237" s="73">
        <v>74879.899999999994</v>
      </c>
      <c r="N1237" s="147"/>
      <c r="O1237" s="168"/>
      <c r="P1237" s="6"/>
      <c r="Q1237" s="56">
        <v>5.7276000000000001E-2</v>
      </c>
      <c r="R1237" s="168">
        <f t="shared" si="1886"/>
        <v>0</v>
      </c>
      <c r="S1237" s="6"/>
      <c r="T1237" s="73">
        <v>97369.2</v>
      </c>
      <c r="U1237" s="147"/>
      <c r="V1237" s="574">
        <f t="shared" si="1887"/>
        <v>-97369.2</v>
      </c>
      <c r="W1237" s="779"/>
      <c r="X1237" s="780">
        <v>6.3004000000000004E-2</v>
      </c>
      <c r="Y1237" s="310">
        <f t="shared" si="1888"/>
        <v>0</v>
      </c>
      <c r="Z1237" s="102"/>
      <c r="AA1237" s="73">
        <v>107106.8</v>
      </c>
      <c r="AB1237" s="147"/>
      <c r="AC1237" s="141">
        <f t="shared" si="1889"/>
        <v>-107106.8</v>
      </c>
      <c r="AD1237" s="255">
        <v>3010000</v>
      </c>
      <c r="AE1237" s="101">
        <v>6.1428999999999997E-2</v>
      </c>
      <c r="AF1237" s="141">
        <f t="shared" si="1890"/>
        <v>184901.28999999998</v>
      </c>
      <c r="AG1237" s="102"/>
      <c r="AH1237" s="122">
        <v>184901.29</v>
      </c>
      <c r="AI1237" s="147"/>
      <c r="AJ1237" s="141">
        <f t="shared" si="1878"/>
        <v>0</v>
      </c>
      <c r="AK1237" s="255">
        <v>3010000</v>
      </c>
      <c r="AL1237" s="748">
        <v>7.3774000000000006E-2</v>
      </c>
      <c r="AM1237" s="141">
        <f t="shared" si="1891"/>
        <v>222059.74000000002</v>
      </c>
      <c r="AN1237" s="6"/>
      <c r="AO1237" s="142">
        <v>222059.74</v>
      </c>
      <c r="AP1237" s="143"/>
      <c r="AQ1237" s="141">
        <f t="shared" si="1879"/>
        <v>0</v>
      </c>
      <c r="AR1237" s="255">
        <v>3010000</v>
      </c>
      <c r="AS1237" s="52">
        <v>8.0359E-2</v>
      </c>
      <c r="AT1237" s="72">
        <f t="shared" si="1892"/>
        <v>241880.59</v>
      </c>
      <c r="AU1237" s="52"/>
      <c r="AV1237" s="142"/>
      <c r="AW1237" s="147"/>
      <c r="AX1237" s="141">
        <f t="shared" si="1880"/>
        <v>241880.59</v>
      </c>
      <c r="AY1237" s="72">
        <v>3010000</v>
      </c>
      <c r="AZ1237" s="52">
        <v>8.7135000000000004E-2</v>
      </c>
      <c r="BA1237" s="141">
        <f t="shared" si="1893"/>
        <v>262276.35000000003</v>
      </c>
      <c r="BB1237" s="141"/>
      <c r="BC1237" s="142">
        <v>262276.34999999998</v>
      </c>
      <c r="BD1237" s="204"/>
      <c r="BE1237" s="141">
        <f t="shared" si="1894"/>
        <v>0</v>
      </c>
      <c r="BF1237" s="72">
        <v>6000000</v>
      </c>
      <c r="BG1237" s="56">
        <v>6.8930000000000005E-2</v>
      </c>
      <c r="BH1237" s="166">
        <f t="shared" si="1895"/>
        <v>413580.00000000006</v>
      </c>
      <c r="BI1237" s="6"/>
      <c r="BJ1237" s="164">
        <v>207479.3</v>
      </c>
      <c r="BK1237" s="320"/>
      <c r="BL1237" s="166">
        <f t="shared" si="1896"/>
        <v>206100.70000000007</v>
      </c>
      <c r="BM1237" s="168">
        <v>6000000</v>
      </c>
      <c r="BN1237" s="52">
        <v>2.9062999999999999E-2</v>
      </c>
      <c r="BO1237" s="166">
        <f t="shared" si="1897"/>
        <v>174378</v>
      </c>
      <c r="BP1237" s="6"/>
      <c r="BQ1237" s="164">
        <v>174378</v>
      </c>
      <c r="BR1237" s="147"/>
      <c r="BS1237" s="166">
        <f t="shared" si="1881"/>
        <v>0</v>
      </c>
      <c r="BT1237" s="402">
        <v>6000000</v>
      </c>
      <c r="BU1237" s="234">
        <v>5.1103999999999997E-2</v>
      </c>
      <c r="BV1237" s="168">
        <f t="shared" si="1898"/>
        <v>306624</v>
      </c>
      <c r="BW1237" s="6"/>
      <c r="BX1237" s="821"/>
      <c r="BY1237" s="147"/>
      <c r="BZ1237" s="166">
        <f t="shared" si="1899"/>
        <v>306624</v>
      </c>
      <c r="CA1237" s="376">
        <v>6000000</v>
      </c>
      <c r="CB1237" s="234">
        <v>5.4170999999999997E-2</v>
      </c>
      <c r="CC1237" s="168">
        <f t="shared" si="1900"/>
        <v>325026</v>
      </c>
      <c r="CD1237" s="166"/>
      <c r="CE1237" s="164">
        <v>325026</v>
      </c>
      <c r="CF1237" s="165"/>
      <c r="CG1237" s="72">
        <f t="shared" si="1901"/>
        <v>0</v>
      </c>
      <c r="CH1237" s="351">
        <v>6200000</v>
      </c>
      <c r="CI1237" s="802">
        <v>4.3883999999999999E-2</v>
      </c>
      <c r="CJ1237" s="666">
        <f t="shared" si="1882"/>
        <v>272080.8</v>
      </c>
      <c r="CK1237" s="72"/>
      <c r="CL1237" s="164"/>
      <c r="CM1237" s="167"/>
      <c r="CN1237" s="666">
        <f t="shared" si="1883"/>
        <v>272080.8</v>
      </c>
      <c r="CO1237" s="219"/>
      <c r="CP1237" s="220">
        <f t="shared" si="1884"/>
        <v>822210.09000000008</v>
      </c>
      <c r="CQ1237" s="357"/>
      <c r="CR1237" s="6"/>
      <c r="CS1237" s="226"/>
    </row>
    <row r="1238" spans="1:97" s="2" customFormat="1" ht="15" customHeight="1">
      <c r="A1238" s="59" t="s">
        <v>2853</v>
      </c>
      <c r="B1238" s="501" t="s">
        <v>2854</v>
      </c>
      <c r="C1238" s="6" t="s">
        <v>2855</v>
      </c>
      <c r="D1238" s="274" t="s">
        <v>2760</v>
      </c>
      <c r="E1238" s="43">
        <v>2984</v>
      </c>
      <c r="F1238" s="43"/>
      <c r="G1238" s="429"/>
      <c r="H1238" s="45">
        <v>32224046116</v>
      </c>
      <c r="I1238" s="234"/>
      <c r="J1238" s="774">
        <v>5.7276000000000001E-2</v>
      </c>
      <c r="K1238" s="72">
        <f t="shared" si="1885"/>
        <v>0</v>
      </c>
      <c r="L1238" s="56"/>
      <c r="M1238" s="73">
        <v>110117.5</v>
      </c>
      <c r="N1238" s="147">
        <v>110117.5</v>
      </c>
      <c r="O1238" s="168"/>
      <c r="P1238" s="56">
        <v>2500000</v>
      </c>
      <c r="Q1238" s="56">
        <v>5.7276000000000001E-2</v>
      </c>
      <c r="R1238" s="168">
        <f t="shared" si="1886"/>
        <v>143190</v>
      </c>
      <c r="S1238" s="56"/>
      <c r="T1238" s="73">
        <v>143190</v>
      </c>
      <c r="U1238" s="147">
        <v>143190</v>
      </c>
      <c r="V1238" s="574">
        <f t="shared" si="1887"/>
        <v>0</v>
      </c>
      <c r="W1238" s="779">
        <v>2500000</v>
      </c>
      <c r="X1238" s="780">
        <v>6.3004000000000004E-2</v>
      </c>
      <c r="Y1238" s="310">
        <f t="shared" si="1888"/>
        <v>157510</v>
      </c>
      <c r="Z1238" s="105"/>
      <c r="AA1238" s="73">
        <v>157510</v>
      </c>
      <c r="AB1238" s="147">
        <v>157510</v>
      </c>
      <c r="AC1238" s="141">
        <f t="shared" si="1889"/>
        <v>0</v>
      </c>
      <c r="AD1238" s="255">
        <v>3000000</v>
      </c>
      <c r="AE1238" s="101">
        <v>6.1428999999999997E-2</v>
      </c>
      <c r="AF1238" s="141">
        <f t="shared" si="1890"/>
        <v>184287</v>
      </c>
      <c r="AG1238" s="105"/>
      <c r="AH1238" s="122">
        <v>184287</v>
      </c>
      <c r="AI1238" s="147">
        <v>184287</v>
      </c>
      <c r="AJ1238" s="141">
        <f t="shared" si="1878"/>
        <v>0</v>
      </c>
      <c r="AK1238" s="255">
        <v>3000000</v>
      </c>
      <c r="AL1238" s="748">
        <v>7.3774000000000006E-2</v>
      </c>
      <c r="AM1238" s="141">
        <f t="shared" si="1891"/>
        <v>221322.00000000003</v>
      </c>
      <c r="AN1238" s="56"/>
      <c r="AO1238" s="142">
        <v>221322</v>
      </c>
      <c r="AP1238" s="143">
        <v>221322</v>
      </c>
      <c r="AQ1238" s="141">
        <f t="shared" si="1879"/>
        <v>0</v>
      </c>
      <c r="AR1238" s="255">
        <v>3000000</v>
      </c>
      <c r="AS1238" s="52">
        <v>8.0359E-2</v>
      </c>
      <c r="AT1238" s="72">
        <f t="shared" si="1892"/>
        <v>241077</v>
      </c>
      <c r="AU1238" s="43"/>
      <c r="AV1238" s="142">
        <v>241077</v>
      </c>
      <c r="AW1238" s="356"/>
      <c r="AX1238" s="141">
        <f t="shared" si="1880"/>
        <v>0</v>
      </c>
      <c r="AY1238" s="72">
        <v>3000000</v>
      </c>
      <c r="AZ1238" s="52">
        <v>8.7135000000000004E-2</v>
      </c>
      <c r="BA1238" s="141">
        <f t="shared" si="1893"/>
        <v>261405</v>
      </c>
      <c r="BB1238" s="72"/>
      <c r="BC1238" s="142">
        <v>261405</v>
      </c>
      <c r="BD1238" s="204">
        <v>261405</v>
      </c>
      <c r="BE1238" s="141">
        <f t="shared" si="1894"/>
        <v>0</v>
      </c>
      <c r="BF1238" s="168">
        <v>11100000</v>
      </c>
      <c r="BG1238" s="56">
        <v>6.8930000000000005E-2</v>
      </c>
      <c r="BH1238" s="166">
        <f t="shared" si="1895"/>
        <v>765123</v>
      </c>
      <c r="BI1238" s="56"/>
      <c r="BJ1238" s="164">
        <v>765123</v>
      </c>
      <c r="BK1238" s="320">
        <v>765123</v>
      </c>
      <c r="BL1238" s="166">
        <f t="shared" si="1896"/>
        <v>0</v>
      </c>
      <c r="BM1238" s="72">
        <v>14850000</v>
      </c>
      <c r="BN1238" s="548">
        <v>6.7812999999999998E-2</v>
      </c>
      <c r="BO1238" s="166">
        <f t="shared" si="1897"/>
        <v>1007023.0499999999</v>
      </c>
      <c r="BP1238" s="56"/>
      <c r="BQ1238" s="164">
        <v>752724.3</v>
      </c>
      <c r="BR1238" s="147">
        <v>752724.3</v>
      </c>
      <c r="BS1238" s="166">
        <f t="shared" si="1881"/>
        <v>254298.74999999988</v>
      </c>
      <c r="BT1238" s="402">
        <v>20100000</v>
      </c>
      <c r="BU1238" s="548">
        <v>7.1545999999999998E-2</v>
      </c>
      <c r="BV1238" s="168">
        <f t="shared" si="1898"/>
        <v>1438074.5999999999</v>
      </c>
      <c r="BW1238" s="6"/>
      <c r="BX1238" s="142"/>
      <c r="BY1238" s="147"/>
      <c r="BZ1238" s="166">
        <f t="shared" si="1899"/>
        <v>1438074.5999999999</v>
      </c>
      <c r="CA1238" s="374">
        <v>20100000</v>
      </c>
      <c r="CB1238" s="801">
        <v>7.5840000000000005E-2</v>
      </c>
      <c r="CC1238" s="168">
        <f t="shared" si="1900"/>
        <v>1524384</v>
      </c>
      <c r="CD1238" s="166"/>
      <c r="CE1238" s="164"/>
      <c r="CF1238" s="165"/>
      <c r="CG1238" s="168">
        <f t="shared" si="1901"/>
        <v>1524384</v>
      </c>
      <c r="CH1238" s="587">
        <v>18000000</v>
      </c>
      <c r="CI1238" s="803">
        <v>5.8512000000000002E-2</v>
      </c>
      <c r="CJ1238" s="666">
        <f t="shared" si="1882"/>
        <v>1053216</v>
      </c>
      <c r="CK1238" s="168"/>
      <c r="CL1238" s="164"/>
      <c r="CM1238" s="167"/>
      <c r="CN1238" s="666">
        <f t="shared" si="1883"/>
        <v>1053216</v>
      </c>
      <c r="CO1238" s="219"/>
      <c r="CP1238" s="220">
        <f t="shared" si="1884"/>
        <v>4269973.3499999996</v>
      </c>
      <c r="CQ1238" s="458"/>
      <c r="CR1238" s="56"/>
      <c r="CS1238" s="226"/>
    </row>
    <row r="1239" spans="1:97" s="2" customFormat="1" ht="15" customHeight="1">
      <c r="A1239" s="41" t="s">
        <v>2856</v>
      </c>
      <c r="B1239" s="501" t="s">
        <v>2857</v>
      </c>
      <c r="C1239" s="6" t="s">
        <v>2824</v>
      </c>
      <c r="D1239" s="274" t="s">
        <v>2760</v>
      </c>
      <c r="E1239" s="43">
        <v>2986</v>
      </c>
      <c r="F1239" s="43"/>
      <c r="G1239" s="429"/>
      <c r="H1239" s="45">
        <v>900000003956</v>
      </c>
      <c r="I1239" s="234"/>
      <c r="J1239" s="774">
        <v>5.7276000000000001E-2</v>
      </c>
      <c r="K1239" s="72">
        <f t="shared" si="1885"/>
        <v>0</v>
      </c>
      <c r="L1239" s="6"/>
      <c r="M1239" s="73">
        <v>1004271.6</v>
      </c>
      <c r="N1239" s="147">
        <v>1004271.6</v>
      </c>
      <c r="O1239" s="168">
        <v>0</v>
      </c>
      <c r="P1239" s="255">
        <v>22800000</v>
      </c>
      <c r="Q1239" s="56">
        <v>5.7276000000000001E-2</v>
      </c>
      <c r="R1239" s="168">
        <f t="shared" si="1886"/>
        <v>1305892.8</v>
      </c>
      <c r="S1239" s="6"/>
      <c r="T1239" s="73">
        <v>1305892.8</v>
      </c>
      <c r="U1239" s="147"/>
      <c r="V1239" s="574">
        <f t="shared" si="1887"/>
        <v>0</v>
      </c>
      <c r="W1239" s="782">
        <v>22800000</v>
      </c>
      <c r="X1239" s="780">
        <v>6.3004000000000004E-2</v>
      </c>
      <c r="Y1239" s="310">
        <f t="shared" si="1888"/>
        <v>1436491.2000000002</v>
      </c>
      <c r="Z1239" s="99"/>
      <c r="AA1239" s="73">
        <v>1436491.2</v>
      </c>
      <c r="AB1239" s="147">
        <v>1436491.2</v>
      </c>
      <c r="AC1239" s="141">
        <f t="shared" si="1889"/>
        <v>0</v>
      </c>
      <c r="AD1239" s="255">
        <v>41100000</v>
      </c>
      <c r="AE1239" s="101">
        <v>6.1428999999999997E-2</v>
      </c>
      <c r="AF1239" s="141">
        <f t="shared" si="1890"/>
        <v>2524731.9</v>
      </c>
      <c r="AG1239" s="6"/>
      <c r="AH1239" s="122">
        <v>2524731.9</v>
      </c>
      <c r="AI1239" s="165">
        <v>2524731.9</v>
      </c>
      <c r="AJ1239" s="141">
        <f t="shared" si="1878"/>
        <v>0</v>
      </c>
      <c r="AK1239" s="255">
        <v>41100000</v>
      </c>
      <c r="AL1239" s="748">
        <v>7.3774000000000006E-2</v>
      </c>
      <c r="AM1239" s="141">
        <f t="shared" si="1891"/>
        <v>3032111.4000000004</v>
      </c>
      <c r="AN1239" s="99"/>
      <c r="AO1239" s="142"/>
      <c r="AP1239" s="143"/>
      <c r="AQ1239" s="141">
        <f t="shared" si="1879"/>
        <v>3032111.4000000004</v>
      </c>
      <c r="AR1239" s="255">
        <v>41100000</v>
      </c>
      <c r="AS1239" s="52">
        <v>8.0359E-2</v>
      </c>
      <c r="AT1239" s="72">
        <f t="shared" si="1892"/>
        <v>3302754.9</v>
      </c>
      <c r="AU1239" s="52"/>
      <c r="AV1239" s="142">
        <v>3032111.4</v>
      </c>
      <c r="AW1239" s="687">
        <v>3032111.4</v>
      </c>
      <c r="AX1239" s="141">
        <f t="shared" si="1880"/>
        <v>270643.5</v>
      </c>
      <c r="AY1239" s="72">
        <v>41100000</v>
      </c>
      <c r="AZ1239" s="52">
        <v>8.7135000000000004E-2</v>
      </c>
      <c r="BA1239" s="141">
        <f t="shared" si="1893"/>
        <v>3581248.5</v>
      </c>
      <c r="BB1239" s="141"/>
      <c r="BC1239" s="142"/>
      <c r="BD1239" s="204"/>
      <c r="BE1239" s="141">
        <f t="shared" si="1894"/>
        <v>3581248.5</v>
      </c>
      <c r="BF1239" s="72">
        <v>41100000</v>
      </c>
      <c r="BG1239" s="56">
        <v>6.8930000000000005E-2</v>
      </c>
      <c r="BH1239" s="166">
        <f t="shared" si="1895"/>
        <v>2833023</v>
      </c>
      <c r="BI1239" s="6">
        <v>-887129.1</v>
      </c>
      <c r="BJ1239" s="164">
        <v>0</v>
      </c>
      <c r="BK1239" s="320"/>
      <c r="BL1239" s="166">
        <f t="shared" si="1896"/>
        <v>3720152.1</v>
      </c>
      <c r="BM1239" s="72">
        <v>53970000</v>
      </c>
      <c r="BN1239" s="52">
        <v>2.9062999999999999E-2</v>
      </c>
      <c r="BO1239" s="166">
        <f t="shared" si="1897"/>
        <v>1568530.1099999999</v>
      </c>
      <c r="BP1239" s="72">
        <v>204117.89</v>
      </c>
      <c r="BQ1239" s="164">
        <v>0</v>
      </c>
      <c r="BR1239" s="147"/>
      <c r="BS1239" s="166">
        <f t="shared" si="1881"/>
        <v>1364412.2199999997</v>
      </c>
      <c r="BT1239" s="402">
        <v>47000000</v>
      </c>
      <c r="BU1239" s="234">
        <v>5.1103999999999997E-2</v>
      </c>
      <c r="BV1239" s="168">
        <f t="shared" si="1898"/>
        <v>2401888</v>
      </c>
      <c r="BW1239" s="6"/>
      <c r="BX1239" s="580"/>
      <c r="BY1239" s="147"/>
      <c r="BZ1239" s="166">
        <f t="shared" si="1899"/>
        <v>2401888</v>
      </c>
      <c r="CA1239" s="374">
        <v>47000000</v>
      </c>
      <c r="CB1239" s="234">
        <v>5.4170999999999997E-2</v>
      </c>
      <c r="CC1239" s="168">
        <f t="shared" si="1900"/>
        <v>2546037</v>
      </c>
      <c r="CD1239" s="166"/>
      <c r="CE1239" s="164">
        <v>2546037</v>
      </c>
      <c r="CF1239" s="165"/>
      <c r="CG1239" s="72">
        <f t="shared" si="1901"/>
        <v>0</v>
      </c>
      <c r="CH1239" s="351">
        <v>49600000</v>
      </c>
      <c r="CI1239" s="802">
        <v>4.3883999999999999E-2</v>
      </c>
      <c r="CJ1239" s="666">
        <f t="shared" si="1882"/>
        <v>2176646.4</v>
      </c>
      <c r="CK1239" s="72"/>
      <c r="CL1239" s="164"/>
      <c r="CM1239" s="167"/>
      <c r="CN1239" s="666">
        <f t="shared" si="1883"/>
        <v>2176646.4</v>
      </c>
      <c r="CO1239" s="219"/>
      <c r="CP1239" s="220">
        <f t="shared" si="1884"/>
        <v>16547102.119999999</v>
      </c>
      <c r="CQ1239" s="357"/>
      <c r="CR1239" s="6"/>
      <c r="CS1239" s="226"/>
    </row>
    <row r="1240" spans="1:97" s="2" customFormat="1" ht="15" customHeight="1">
      <c r="A1240" s="59" t="s">
        <v>2858</v>
      </c>
      <c r="B1240" s="501" t="s">
        <v>2859</v>
      </c>
      <c r="C1240" s="6" t="s">
        <v>2759</v>
      </c>
      <c r="D1240" s="274" t="s">
        <v>2760</v>
      </c>
      <c r="E1240" s="43">
        <v>2987</v>
      </c>
      <c r="F1240" s="43"/>
      <c r="G1240" s="429"/>
      <c r="H1240" s="45">
        <v>6364055964</v>
      </c>
      <c r="I1240" s="234"/>
      <c r="J1240" s="774">
        <v>5.7276000000000001E-2</v>
      </c>
      <c r="K1240" s="72">
        <f t="shared" si="1885"/>
        <v>0</v>
      </c>
      <c r="L1240" s="56"/>
      <c r="M1240" s="73">
        <v>1105579.7</v>
      </c>
      <c r="N1240" s="147">
        <v>1105579.7</v>
      </c>
      <c r="O1240" s="168">
        <v>0</v>
      </c>
      <c r="P1240" s="151">
        <v>25100000</v>
      </c>
      <c r="Q1240" s="56">
        <v>5.7276000000000001E-2</v>
      </c>
      <c r="R1240" s="168">
        <f t="shared" si="1886"/>
        <v>1437627.6</v>
      </c>
      <c r="S1240" s="56"/>
      <c r="T1240" s="73">
        <v>1437627.6</v>
      </c>
      <c r="U1240" s="165">
        <v>1437627.6</v>
      </c>
      <c r="V1240" s="574">
        <f t="shared" si="1887"/>
        <v>0</v>
      </c>
      <c r="W1240" s="782">
        <v>25100000</v>
      </c>
      <c r="X1240" s="780">
        <v>6.3004000000000004E-2</v>
      </c>
      <c r="Y1240" s="310">
        <f t="shared" si="1888"/>
        <v>1581400.4000000001</v>
      </c>
      <c r="Z1240" s="102"/>
      <c r="AA1240" s="73">
        <v>1581400.4</v>
      </c>
      <c r="AB1240" s="147">
        <v>1581400.4</v>
      </c>
      <c r="AC1240" s="141">
        <f t="shared" si="1889"/>
        <v>0</v>
      </c>
      <c r="AD1240" s="255">
        <v>43000000</v>
      </c>
      <c r="AE1240" s="101">
        <v>6.1428999999999997E-2</v>
      </c>
      <c r="AF1240" s="141">
        <f t="shared" si="1890"/>
        <v>2641447</v>
      </c>
      <c r="AG1240" s="6"/>
      <c r="AH1240" s="122">
        <v>2641447</v>
      </c>
      <c r="AI1240" s="147">
        <v>2641447</v>
      </c>
      <c r="AJ1240" s="141">
        <f t="shared" si="1878"/>
        <v>0</v>
      </c>
      <c r="AK1240" s="255">
        <v>43000000</v>
      </c>
      <c r="AL1240" s="748">
        <v>7.3774000000000006E-2</v>
      </c>
      <c r="AM1240" s="141">
        <f t="shared" si="1891"/>
        <v>3172282.0000000005</v>
      </c>
      <c r="AN1240" s="102"/>
      <c r="AO1240" s="142"/>
      <c r="AP1240" s="143"/>
      <c r="AQ1240" s="141">
        <f t="shared" si="1879"/>
        <v>3172282.0000000005</v>
      </c>
      <c r="AR1240" s="255">
        <v>43000000</v>
      </c>
      <c r="AS1240" s="52">
        <v>8.0359E-2</v>
      </c>
      <c r="AT1240" s="72">
        <f t="shared" si="1892"/>
        <v>3455437</v>
      </c>
      <c r="AU1240" s="52"/>
      <c r="AV1240" s="142">
        <v>3172282</v>
      </c>
      <c r="AW1240" s="165">
        <v>3172282</v>
      </c>
      <c r="AX1240" s="141">
        <f t="shared" si="1880"/>
        <v>283155</v>
      </c>
      <c r="AY1240" s="72">
        <v>43000000</v>
      </c>
      <c r="AZ1240" s="52">
        <v>8.7135000000000004E-2</v>
      </c>
      <c r="BA1240" s="141">
        <f t="shared" si="1893"/>
        <v>3746805</v>
      </c>
      <c r="BB1240" s="141"/>
      <c r="BC1240" s="142"/>
      <c r="BD1240" s="204"/>
      <c r="BE1240" s="141">
        <f t="shared" si="1894"/>
        <v>3746805</v>
      </c>
      <c r="BF1240" s="72">
        <v>43000000</v>
      </c>
      <c r="BG1240" s="56">
        <v>6.8930000000000005E-2</v>
      </c>
      <c r="BH1240" s="166">
        <f t="shared" si="1895"/>
        <v>2963990</v>
      </c>
      <c r="BI1240" s="168">
        <v>-654145.69999999995</v>
      </c>
      <c r="BJ1240" s="164">
        <v>0</v>
      </c>
      <c r="BK1240" s="320"/>
      <c r="BL1240" s="166">
        <f t="shared" si="1896"/>
        <v>3618135.7</v>
      </c>
      <c r="BM1240" s="72">
        <v>52490000</v>
      </c>
      <c r="BN1240" s="52">
        <v>2.9062999999999999E-2</v>
      </c>
      <c r="BO1240" s="166">
        <f t="shared" si="1897"/>
        <v>1525516.8699999999</v>
      </c>
      <c r="BP1240" s="168">
        <v>1576707.37</v>
      </c>
      <c r="BQ1240" s="164">
        <v>0</v>
      </c>
      <c r="BR1240" s="147"/>
      <c r="BS1240" s="166">
        <f t="shared" si="1881"/>
        <v>-51190.500000000233</v>
      </c>
      <c r="BT1240" s="402">
        <v>36400000</v>
      </c>
      <c r="BU1240" s="234">
        <v>5.1103999999999997E-2</v>
      </c>
      <c r="BV1240" s="168">
        <f t="shared" si="1898"/>
        <v>1860185.5999999999</v>
      </c>
      <c r="BW1240" s="6"/>
      <c r="BX1240" s="580"/>
      <c r="BY1240" s="147"/>
      <c r="BZ1240" s="166">
        <f t="shared" si="1899"/>
        <v>1860185.5999999999</v>
      </c>
      <c r="CA1240" s="374">
        <v>36400000</v>
      </c>
      <c r="CB1240" s="234">
        <v>5.4170999999999997E-2</v>
      </c>
      <c r="CC1240" s="168">
        <f t="shared" si="1900"/>
        <v>1971824.4</v>
      </c>
      <c r="CD1240" s="166"/>
      <c r="CE1240" s="164"/>
      <c r="CF1240" s="165"/>
      <c r="CG1240" s="168">
        <f t="shared" si="1901"/>
        <v>1971824.4</v>
      </c>
      <c r="CH1240" s="587">
        <v>45700000</v>
      </c>
      <c r="CI1240" s="802">
        <v>4.3883999999999999E-2</v>
      </c>
      <c r="CJ1240" s="666">
        <f t="shared" si="1882"/>
        <v>2005498.8</v>
      </c>
      <c r="CK1240" s="168"/>
      <c r="CL1240" s="164"/>
      <c r="CM1240" s="167"/>
      <c r="CN1240" s="666">
        <f t="shared" si="1883"/>
        <v>2005498.8</v>
      </c>
      <c r="CO1240" s="219"/>
      <c r="CP1240" s="220">
        <f t="shared" si="1884"/>
        <v>16606696</v>
      </c>
      <c r="CQ1240" s="458"/>
      <c r="CR1240" s="56"/>
      <c r="CS1240" s="226"/>
    </row>
    <row r="1241" spans="1:97" s="2" customFormat="1" ht="15" customHeight="1">
      <c r="A1241" s="41" t="s">
        <v>2860</v>
      </c>
      <c r="B1241" s="771" t="s">
        <v>2861</v>
      </c>
      <c r="C1241" s="6" t="s">
        <v>2841</v>
      </c>
      <c r="D1241" s="274" t="s">
        <v>2760</v>
      </c>
      <c r="E1241" s="43">
        <v>3009</v>
      </c>
      <c r="F1241" s="43"/>
      <c r="G1241" s="429"/>
      <c r="H1241" s="45">
        <v>900000006018</v>
      </c>
      <c r="I1241" s="776"/>
      <c r="J1241" s="774">
        <v>5.7276000000000001E-2</v>
      </c>
      <c r="K1241" s="72">
        <f t="shared" si="1885"/>
        <v>0</v>
      </c>
      <c r="L1241" s="56"/>
      <c r="M1241" s="73">
        <v>74879.899999999994</v>
      </c>
      <c r="N1241" s="147"/>
      <c r="O1241" s="168"/>
      <c r="P1241" s="151">
        <v>1700000</v>
      </c>
      <c r="Q1241" s="56">
        <v>5.7276000000000001E-2</v>
      </c>
      <c r="R1241" s="168">
        <f t="shared" si="1886"/>
        <v>97369.2</v>
      </c>
      <c r="S1241" s="56"/>
      <c r="T1241" s="73">
        <v>97369.2</v>
      </c>
      <c r="U1241" s="147"/>
      <c r="V1241" s="574">
        <f t="shared" si="1887"/>
        <v>0</v>
      </c>
      <c r="W1241" s="782">
        <v>1700000</v>
      </c>
      <c r="X1241" s="780">
        <v>6.3004000000000004E-2</v>
      </c>
      <c r="Y1241" s="310">
        <f t="shared" si="1888"/>
        <v>107106.8</v>
      </c>
      <c r="Z1241" s="102"/>
      <c r="AA1241" s="73">
        <v>107106.8</v>
      </c>
      <c r="AB1241" s="147">
        <v>107106.8</v>
      </c>
      <c r="AC1241" s="141">
        <f t="shared" si="1889"/>
        <v>0</v>
      </c>
      <c r="AD1241" s="813">
        <v>26100000</v>
      </c>
      <c r="AE1241" s="101">
        <v>6.1428999999999997E-2</v>
      </c>
      <c r="AF1241" s="141">
        <f t="shared" si="1890"/>
        <v>1603296.9</v>
      </c>
      <c r="AG1241" s="6"/>
      <c r="AH1241" s="122">
        <v>1603296.9</v>
      </c>
      <c r="AI1241" s="147">
        <v>1603296.9</v>
      </c>
      <c r="AJ1241" s="141">
        <f t="shared" si="1878"/>
        <v>0</v>
      </c>
      <c r="AK1241" s="813">
        <v>26100000</v>
      </c>
      <c r="AL1241" s="748">
        <v>7.3774000000000006E-2</v>
      </c>
      <c r="AM1241" s="141">
        <f t="shared" si="1891"/>
        <v>1925501.4000000001</v>
      </c>
      <c r="AN1241" s="102"/>
      <c r="AO1241" s="142">
        <v>1925501.4</v>
      </c>
      <c r="AP1241" s="143">
        <v>1925501.4</v>
      </c>
      <c r="AQ1241" s="141">
        <f t="shared" si="1879"/>
        <v>0</v>
      </c>
      <c r="AR1241" s="813">
        <v>26100000</v>
      </c>
      <c r="AS1241" s="52">
        <v>8.0359E-2</v>
      </c>
      <c r="AT1241" s="72">
        <f t="shared" si="1892"/>
        <v>2097369.9</v>
      </c>
      <c r="AU1241" s="815"/>
      <c r="AV1241" s="142"/>
      <c r="AW1241" s="147"/>
      <c r="AX1241" s="141">
        <f t="shared" si="1880"/>
        <v>2097369.9</v>
      </c>
      <c r="AY1241" s="6">
        <v>26100000</v>
      </c>
      <c r="AZ1241" s="52">
        <v>8.7135000000000004E-2</v>
      </c>
      <c r="BA1241" s="141">
        <f t="shared" si="1893"/>
        <v>2274223.5</v>
      </c>
      <c r="BB1241" s="141"/>
      <c r="BC1241" s="253"/>
      <c r="BD1241" s="204"/>
      <c r="BE1241" s="141">
        <f t="shared" si="1894"/>
        <v>2274223.5</v>
      </c>
      <c r="BF1241" s="794">
        <v>34500000</v>
      </c>
      <c r="BG1241" s="56">
        <v>6.8930000000000005E-2</v>
      </c>
      <c r="BH1241" s="166">
        <f t="shared" si="1895"/>
        <v>2378085</v>
      </c>
      <c r="BI1241" s="56"/>
      <c r="BJ1241" s="164">
        <v>0</v>
      </c>
      <c r="BK1241" s="320"/>
      <c r="BL1241" s="166">
        <f t="shared" si="1896"/>
        <v>2378085</v>
      </c>
      <c r="BM1241" s="481">
        <v>34500000</v>
      </c>
      <c r="BN1241" s="548">
        <v>6.7812999999999998E-2</v>
      </c>
      <c r="BO1241" s="166">
        <f t="shared" si="1897"/>
        <v>2339548.5</v>
      </c>
      <c r="BP1241" s="56">
        <v>-50859.75</v>
      </c>
      <c r="BQ1241" s="164">
        <v>0</v>
      </c>
      <c r="BR1241" s="147"/>
      <c r="BS1241" s="166">
        <f t="shared" si="1881"/>
        <v>2390408.25</v>
      </c>
      <c r="BT1241" s="799">
        <v>36300000</v>
      </c>
      <c r="BU1241" s="548">
        <v>7.1545999999999998E-2</v>
      </c>
      <c r="BV1241" s="168">
        <f t="shared" si="1898"/>
        <v>2597119.7999999998</v>
      </c>
      <c r="BW1241" s="6"/>
      <c r="BX1241" s="142"/>
      <c r="BY1241" s="147"/>
      <c r="BZ1241" s="166">
        <f t="shared" si="1899"/>
        <v>2597119.7999999998</v>
      </c>
      <c r="CA1241" s="822">
        <v>36300000</v>
      </c>
      <c r="CB1241" s="234">
        <v>2.1669000000000001E-2</v>
      </c>
      <c r="CC1241" s="168">
        <f t="shared" si="1900"/>
        <v>786584.70000000007</v>
      </c>
      <c r="CD1241" s="166"/>
      <c r="CE1241" s="164"/>
      <c r="CF1241" s="165"/>
      <c r="CG1241" s="168">
        <f t="shared" si="1901"/>
        <v>786584.70000000007</v>
      </c>
      <c r="CH1241" s="587">
        <v>48200000</v>
      </c>
      <c r="CI1241" s="805">
        <v>2.9256000000000001E-2</v>
      </c>
      <c r="CJ1241" s="666">
        <f t="shared" si="1882"/>
        <v>1410139.2</v>
      </c>
      <c r="CK1241" s="168"/>
      <c r="CL1241" s="164"/>
      <c r="CM1241" s="167"/>
      <c r="CN1241" s="666">
        <f t="shared" si="1883"/>
        <v>1410139.2</v>
      </c>
      <c r="CO1241" s="219"/>
      <c r="CP1241" s="220">
        <f t="shared" si="1884"/>
        <v>13933930.349999998</v>
      </c>
      <c r="CQ1241" s="458"/>
      <c r="CR1241" s="56"/>
      <c r="CS1241" s="226"/>
    </row>
    <row r="1242" spans="1:97" s="2" customFormat="1" ht="15" customHeight="1">
      <c r="A1242" s="59" t="s">
        <v>2862</v>
      </c>
      <c r="B1242" s="501" t="s">
        <v>2863</v>
      </c>
      <c r="C1242" s="6" t="s">
        <v>2864</v>
      </c>
      <c r="D1242" s="274" t="s">
        <v>2760</v>
      </c>
      <c r="E1242" s="43">
        <v>3125</v>
      </c>
      <c r="F1242" s="43"/>
      <c r="G1242" s="429"/>
      <c r="H1242" s="45">
        <v>900000006019</v>
      </c>
      <c r="I1242" s="234"/>
      <c r="J1242" s="774">
        <v>5.7276000000000001E-2</v>
      </c>
      <c r="K1242" s="72">
        <f t="shared" si="1885"/>
        <v>0</v>
      </c>
      <c r="L1242" s="56"/>
      <c r="M1242" s="73">
        <v>748799</v>
      </c>
      <c r="N1242" s="147"/>
      <c r="O1242" s="168"/>
      <c r="P1242" s="151">
        <v>17000000</v>
      </c>
      <c r="Q1242" s="56">
        <v>5.7276000000000001E-2</v>
      </c>
      <c r="R1242" s="168">
        <f t="shared" si="1886"/>
        <v>973692</v>
      </c>
      <c r="S1242" s="56"/>
      <c r="T1242" s="73">
        <v>973692</v>
      </c>
      <c r="U1242" s="147"/>
      <c r="V1242" s="574">
        <f t="shared" si="1887"/>
        <v>0</v>
      </c>
      <c r="W1242" s="782">
        <v>17000000</v>
      </c>
      <c r="X1242" s="780">
        <v>6.3004000000000004E-2</v>
      </c>
      <c r="Y1242" s="310">
        <f t="shared" si="1888"/>
        <v>1071068</v>
      </c>
      <c r="Z1242" s="102"/>
      <c r="AA1242" s="73">
        <v>1071068</v>
      </c>
      <c r="AB1242" s="147">
        <v>1071068</v>
      </c>
      <c r="AC1242" s="141">
        <f t="shared" si="1889"/>
        <v>0</v>
      </c>
      <c r="AD1242" s="255">
        <v>26100000</v>
      </c>
      <c r="AE1242" s="101">
        <v>6.1428999999999997E-2</v>
      </c>
      <c r="AF1242" s="141">
        <f t="shared" si="1890"/>
        <v>1603296.9</v>
      </c>
      <c r="AG1242" s="6"/>
      <c r="AH1242" s="122">
        <v>1603296.9</v>
      </c>
      <c r="AI1242" s="147">
        <v>1603296.9</v>
      </c>
      <c r="AJ1242" s="141">
        <f t="shared" si="1878"/>
        <v>0</v>
      </c>
      <c r="AK1242" s="255">
        <v>26100000</v>
      </c>
      <c r="AL1242" s="748">
        <v>7.3774000000000006E-2</v>
      </c>
      <c r="AM1242" s="141">
        <f t="shared" si="1891"/>
        <v>1925501.4000000001</v>
      </c>
      <c r="AN1242" s="56"/>
      <c r="AO1242" s="142"/>
      <c r="AP1242" s="143"/>
      <c r="AQ1242" s="141">
        <f t="shared" si="1879"/>
        <v>1925501.4000000001</v>
      </c>
      <c r="AR1242" s="255">
        <v>26100000</v>
      </c>
      <c r="AS1242" s="52">
        <v>8.0359E-2</v>
      </c>
      <c r="AT1242" s="72">
        <f t="shared" si="1892"/>
        <v>2097369.9</v>
      </c>
      <c r="AU1242" s="52"/>
      <c r="AV1242" s="142">
        <v>1925501.4</v>
      </c>
      <c r="AW1242" s="147"/>
      <c r="AX1242" s="141">
        <f t="shared" si="1880"/>
        <v>171868.5</v>
      </c>
      <c r="AY1242" s="72">
        <v>26100000</v>
      </c>
      <c r="AZ1242" s="52">
        <v>8.7135000000000004E-2</v>
      </c>
      <c r="BA1242" s="141">
        <f t="shared" si="1893"/>
        <v>2274223.5</v>
      </c>
      <c r="BB1242" s="141"/>
      <c r="BC1242" s="142"/>
      <c r="BD1242" s="204"/>
      <c r="BE1242" s="141">
        <f t="shared" si="1894"/>
        <v>2274223.5</v>
      </c>
      <c r="BF1242" s="72">
        <v>26100000</v>
      </c>
      <c r="BG1242" s="56">
        <v>6.8930000000000005E-2</v>
      </c>
      <c r="BH1242" s="166">
        <f t="shared" si="1895"/>
        <v>1799073.0000000002</v>
      </c>
      <c r="BI1242" s="56">
        <v>-603826.80000000005</v>
      </c>
      <c r="BJ1242" s="164">
        <v>0</v>
      </c>
      <c r="BK1242" s="320"/>
      <c r="BL1242" s="166">
        <f t="shared" si="1896"/>
        <v>2402899.8000000003</v>
      </c>
      <c r="BM1242" s="72">
        <v>34860000</v>
      </c>
      <c r="BN1242" s="52">
        <v>2.9062999999999999E-2</v>
      </c>
      <c r="BO1242" s="166">
        <f t="shared" si="1897"/>
        <v>1013136.1799999999</v>
      </c>
      <c r="BP1242" s="56">
        <v>64674.58</v>
      </c>
      <c r="BQ1242" s="164">
        <v>0</v>
      </c>
      <c r="BR1242" s="147"/>
      <c r="BS1242" s="166">
        <f t="shared" si="1881"/>
        <v>948461.6</v>
      </c>
      <c r="BT1242" s="402">
        <v>34200000</v>
      </c>
      <c r="BU1242" s="234">
        <v>5.1103999999999997E-2</v>
      </c>
      <c r="BV1242" s="168">
        <f t="shared" si="1898"/>
        <v>1747756.7999999998</v>
      </c>
      <c r="BW1242" s="6"/>
      <c r="BX1242" s="142">
        <v>1747756.8</v>
      </c>
      <c r="BY1242" s="147">
        <v>1747756.8</v>
      </c>
      <c r="BZ1242" s="166">
        <f t="shared" si="1899"/>
        <v>0</v>
      </c>
      <c r="CA1242" s="374">
        <v>34200000</v>
      </c>
      <c r="CB1242" s="234">
        <v>5.4170999999999997E-2</v>
      </c>
      <c r="CC1242" s="168">
        <f t="shared" si="1900"/>
        <v>1852648.2</v>
      </c>
      <c r="CD1242" s="166"/>
      <c r="CE1242" s="164"/>
      <c r="CF1242" s="165"/>
      <c r="CG1242" s="168">
        <f t="shared" si="1901"/>
        <v>1852648.2</v>
      </c>
      <c r="CH1242" s="587">
        <v>34800000</v>
      </c>
      <c r="CI1242" s="802">
        <v>4.3883999999999999E-2</v>
      </c>
      <c r="CJ1242" s="666">
        <f t="shared" si="1882"/>
        <v>1527163.2</v>
      </c>
      <c r="CK1242" s="168"/>
      <c r="CL1242" s="485">
        <v>8812990.4100000001</v>
      </c>
      <c r="CM1242" s="167"/>
      <c r="CN1242" s="666">
        <f t="shared" si="1883"/>
        <v>-7285827.21</v>
      </c>
      <c r="CO1242" s="219"/>
      <c r="CP1242" s="220">
        <f t="shared" si="1884"/>
        <v>2289775.79</v>
      </c>
      <c r="CQ1242" s="458" t="s">
        <v>2786</v>
      </c>
      <c r="CR1242" s="56"/>
      <c r="CS1242" s="226"/>
    </row>
    <row r="1243" spans="1:97" s="2" customFormat="1" ht="15" customHeight="1">
      <c r="A1243" s="59" t="s">
        <v>2865</v>
      </c>
      <c r="B1243" s="501" t="s">
        <v>2758</v>
      </c>
      <c r="C1243" s="6" t="s">
        <v>2759</v>
      </c>
      <c r="D1243" s="59" t="s">
        <v>2760</v>
      </c>
      <c r="E1243" s="43">
        <v>3129</v>
      </c>
      <c r="F1243" s="43"/>
      <c r="G1243" s="429"/>
      <c r="H1243" s="45">
        <v>900000006020</v>
      </c>
      <c r="I1243" s="234"/>
      <c r="J1243" s="774">
        <v>5.7276000000000001E-2</v>
      </c>
      <c r="K1243" s="72">
        <f t="shared" si="1885"/>
        <v>0</v>
      </c>
      <c r="L1243" s="56"/>
      <c r="M1243" s="73">
        <v>37439.949999999997</v>
      </c>
      <c r="N1243" s="147"/>
      <c r="O1243" s="168"/>
      <c r="P1243" s="56"/>
      <c r="Q1243" s="56">
        <v>5.7276000000000001E-2</v>
      </c>
      <c r="R1243" s="168">
        <f t="shared" si="1886"/>
        <v>0</v>
      </c>
      <c r="S1243" s="56"/>
      <c r="T1243" s="73">
        <v>48684.6</v>
      </c>
      <c r="U1243" s="147"/>
      <c r="V1243" s="574">
        <f t="shared" si="1887"/>
        <v>-48684.6</v>
      </c>
      <c r="W1243" s="779"/>
      <c r="X1243" s="780">
        <v>6.3004000000000004E-2</v>
      </c>
      <c r="Y1243" s="310">
        <f t="shared" si="1888"/>
        <v>0</v>
      </c>
      <c r="Z1243" s="102"/>
      <c r="AA1243" s="73">
        <v>53553.4</v>
      </c>
      <c r="AB1243" s="147"/>
      <c r="AC1243" s="141">
        <f t="shared" si="1889"/>
        <v>-53553.4</v>
      </c>
      <c r="AD1243" s="255">
        <v>1370000</v>
      </c>
      <c r="AE1243" s="101">
        <v>6.1428999999999997E-2</v>
      </c>
      <c r="AF1243" s="141">
        <f t="shared" si="1890"/>
        <v>84157.73</v>
      </c>
      <c r="AG1243" s="6"/>
      <c r="AH1243" s="122">
        <v>84157.73</v>
      </c>
      <c r="AI1243" s="147"/>
      <c r="AJ1243" s="141">
        <f t="shared" si="1878"/>
        <v>0</v>
      </c>
      <c r="AK1243" s="255">
        <v>1370000</v>
      </c>
      <c r="AL1243" s="748">
        <v>7.3774000000000006E-2</v>
      </c>
      <c r="AM1243" s="141">
        <f t="shared" si="1891"/>
        <v>101070.38</v>
      </c>
      <c r="AN1243" s="102"/>
      <c r="AO1243" s="814">
        <v>101070.38</v>
      </c>
      <c r="AP1243" s="143"/>
      <c r="AQ1243" s="141">
        <f t="shared" si="1879"/>
        <v>0</v>
      </c>
      <c r="AR1243" s="255">
        <v>1370000</v>
      </c>
      <c r="AS1243" s="52">
        <v>8.0359E-2</v>
      </c>
      <c r="AT1243" s="72">
        <f t="shared" si="1892"/>
        <v>110091.83</v>
      </c>
      <c r="AU1243" s="52"/>
      <c r="AV1243" s="142">
        <v>110091.83</v>
      </c>
      <c r="AW1243" s="147"/>
      <c r="AX1243" s="141">
        <f t="shared" si="1880"/>
        <v>0</v>
      </c>
      <c r="AY1243" s="72">
        <v>1370000</v>
      </c>
      <c r="AZ1243" s="52">
        <v>8.7135000000000004E-2</v>
      </c>
      <c r="BA1243" s="141">
        <f t="shared" si="1893"/>
        <v>119374.95000000001</v>
      </c>
      <c r="BB1243" s="141"/>
      <c r="BC1243" s="142">
        <v>119374.95</v>
      </c>
      <c r="BD1243" s="204"/>
      <c r="BE1243" s="141">
        <f t="shared" si="1894"/>
        <v>0</v>
      </c>
      <c r="BF1243" s="72">
        <v>3100000</v>
      </c>
      <c r="BG1243" s="56">
        <v>6.8930000000000005E-2</v>
      </c>
      <c r="BH1243" s="166">
        <f t="shared" si="1895"/>
        <v>213683.00000000003</v>
      </c>
      <c r="BI1243" s="56"/>
      <c r="BJ1243" s="164">
        <v>94434.1</v>
      </c>
      <c r="BK1243" s="320"/>
      <c r="BL1243" s="166">
        <f t="shared" si="1896"/>
        <v>119248.90000000002</v>
      </c>
      <c r="BM1243" s="168">
        <v>3100000</v>
      </c>
      <c r="BN1243" s="52">
        <v>2.9062999999999999E-2</v>
      </c>
      <c r="BO1243" s="166">
        <f t="shared" si="1897"/>
        <v>90095.299999999988</v>
      </c>
      <c r="BP1243" s="56"/>
      <c r="BQ1243" s="164">
        <v>90095.3</v>
      </c>
      <c r="BR1243" s="147"/>
      <c r="BS1243" s="166">
        <f t="shared" si="1881"/>
        <v>0</v>
      </c>
      <c r="BT1243" s="402">
        <v>3100000</v>
      </c>
      <c r="BU1243" s="234">
        <v>5.1103999999999997E-2</v>
      </c>
      <c r="BV1243" s="168">
        <f t="shared" si="1898"/>
        <v>158422.39999999999</v>
      </c>
      <c r="BW1243" s="6"/>
      <c r="BX1243" s="580"/>
      <c r="BY1243" s="147"/>
      <c r="BZ1243" s="166">
        <f t="shared" si="1899"/>
        <v>158422.39999999999</v>
      </c>
      <c r="CA1243" s="376">
        <v>3100000</v>
      </c>
      <c r="CB1243" s="234">
        <v>5.4170999999999997E-2</v>
      </c>
      <c r="CC1243" s="168">
        <f t="shared" si="1900"/>
        <v>167930.09999999998</v>
      </c>
      <c r="CD1243" s="166"/>
      <c r="CE1243" s="164"/>
      <c r="CF1243" s="165"/>
      <c r="CG1243" s="168">
        <f t="shared" si="1901"/>
        <v>167930.09999999998</v>
      </c>
      <c r="CH1243" s="587">
        <v>3900000</v>
      </c>
      <c r="CI1243" s="802">
        <v>4.3883999999999999E-2</v>
      </c>
      <c r="CJ1243" s="666">
        <f t="shared" si="1882"/>
        <v>171147.6</v>
      </c>
      <c r="CK1243" s="168"/>
      <c r="CL1243" s="164"/>
      <c r="CM1243" s="167"/>
      <c r="CN1243" s="666">
        <f t="shared" si="1883"/>
        <v>171147.6</v>
      </c>
      <c r="CO1243" s="219"/>
      <c r="CP1243" s="220">
        <f t="shared" si="1884"/>
        <v>514511</v>
      </c>
      <c r="CQ1243" s="458"/>
      <c r="CR1243" s="56"/>
      <c r="CS1243" s="226"/>
    </row>
    <row r="1244" spans="1:97" s="2" customFormat="1" ht="15" customHeight="1">
      <c r="A1244" s="59" t="s">
        <v>2866</v>
      </c>
      <c r="B1244" s="61" t="s">
        <v>2758</v>
      </c>
      <c r="C1244" s="6" t="s">
        <v>2759</v>
      </c>
      <c r="D1244" s="59" t="s">
        <v>2760</v>
      </c>
      <c r="E1244" s="43">
        <v>3132</v>
      </c>
      <c r="F1244" s="43"/>
      <c r="G1244" s="429"/>
      <c r="H1244" s="45">
        <v>900000007422</v>
      </c>
      <c r="I1244" s="234"/>
      <c r="J1244" s="774">
        <v>5.7276000000000001E-2</v>
      </c>
      <c r="K1244" s="72">
        <f t="shared" si="1885"/>
        <v>0</v>
      </c>
      <c r="L1244" s="56"/>
      <c r="M1244" s="73">
        <v>15416.45</v>
      </c>
      <c r="N1244" s="147"/>
      <c r="O1244" s="168"/>
      <c r="P1244" s="56"/>
      <c r="Q1244" s="56">
        <v>5.7276000000000001E-2</v>
      </c>
      <c r="R1244" s="168">
        <f t="shared" si="1886"/>
        <v>0</v>
      </c>
      <c r="S1244" s="56"/>
      <c r="T1244" s="73">
        <v>20046.599999999999</v>
      </c>
      <c r="U1244" s="147"/>
      <c r="V1244" s="574">
        <f t="shared" si="1887"/>
        <v>-20046.599999999999</v>
      </c>
      <c r="W1244" s="779"/>
      <c r="X1244" s="780">
        <v>6.3004000000000004E-2</v>
      </c>
      <c r="Y1244" s="310">
        <f t="shared" si="1888"/>
        <v>0</v>
      </c>
      <c r="Z1244" s="102"/>
      <c r="AA1244" s="73">
        <v>22051.4</v>
      </c>
      <c r="AB1244" s="147"/>
      <c r="AC1244" s="141">
        <f t="shared" si="1889"/>
        <v>-22051.4</v>
      </c>
      <c r="AD1244" s="255">
        <v>696000</v>
      </c>
      <c r="AE1244" s="101">
        <v>6.1428999999999997E-2</v>
      </c>
      <c r="AF1244" s="141">
        <f t="shared" si="1890"/>
        <v>42754.583999999995</v>
      </c>
      <c r="AG1244" s="6"/>
      <c r="AH1244" s="122">
        <v>42754.58</v>
      </c>
      <c r="AI1244" s="149"/>
      <c r="AJ1244" s="141">
        <f t="shared" si="1878"/>
        <v>3.9999999935389496E-3</v>
      </c>
      <c r="AK1244" s="255">
        <v>696000</v>
      </c>
      <c r="AL1244" s="748">
        <v>7.3774000000000006E-2</v>
      </c>
      <c r="AM1244" s="141">
        <f t="shared" si="1891"/>
        <v>51346.704000000005</v>
      </c>
      <c r="AN1244" s="102"/>
      <c r="AO1244" s="142">
        <v>51346.7</v>
      </c>
      <c r="AP1244" s="143"/>
      <c r="AQ1244" s="141">
        <f t="shared" si="1879"/>
        <v>4.0000000080908649E-3</v>
      </c>
      <c r="AR1244" s="255">
        <v>696000</v>
      </c>
      <c r="AS1244" s="52">
        <v>8.0359E-2</v>
      </c>
      <c r="AT1244" s="72">
        <f t="shared" si="1892"/>
        <v>55929.864000000001</v>
      </c>
      <c r="AU1244" s="52"/>
      <c r="AV1244" s="142">
        <v>55929.864000000001</v>
      </c>
      <c r="AW1244" s="147"/>
      <c r="AX1244" s="141">
        <f t="shared" si="1880"/>
        <v>0</v>
      </c>
      <c r="AY1244" s="72">
        <v>696000</v>
      </c>
      <c r="AZ1244" s="52">
        <v>8.7135000000000004E-2</v>
      </c>
      <c r="BA1244" s="141">
        <f t="shared" si="1893"/>
        <v>60645.960000000006</v>
      </c>
      <c r="BB1244" s="141"/>
      <c r="BC1244" s="142">
        <v>60645.96</v>
      </c>
      <c r="BD1244" s="204"/>
      <c r="BE1244" s="141">
        <f t="shared" si="1894"/>
        <v>0</v>
      </c>
      <c r="BF1244" s="72">
        <v>1700000</v>
      </c>
      <c r="BG1244" s="56">
        <v>6.8930000000000005E-2</v>
      </c>
      <c r="BH1244" s="166">
        <f t="shared" si="1895"/>
        <v>117181.00000000001</v>
      </c>
      <c r="BI1244" s="56"/>
      <c r="BJ1244" s="164">
        <v>103905.14</v>
      </c>
      <c r="BK1244" s="320"/>
      <c r="BL1244" s="166">
        <f t="shared" si="1896"/>
        <v>13275.860000000015</v>
      </c>
      <c r="BM1244" s="72">
        <v>1700000</v>
      </c>
      <c r="BN1244" s="52">
        <v>2.9062999999999999E-2</v>
      </c>
      <c r="BO1244" s="166">
        <f t="shared" si="1897"/>
        <v>49407.1</v>
      </c>
      <c r="BP1244" s="56"/>
      <c r="BQ1244" s="164">
        <v>49407.1</v>
      </c>
      <c r="BR1244" s="147"/>
      <c r="BS1244" s="166">
        <f t="shared" si="1881"/>
        <v>0</v>
      </c>
      <c r="BT1244" s="402">
        <v>1700000</v>
      </c>
      <c r="BU1244" s="234">
        <v>5.1103999999999997E-2</v>
      </c>
      <c r="BV1244" s="168">
        <f t="shared" si="1898"/>
        <v>86876.799999999988</v>
      </c>
      <c r="BW1244" s="6"/>
      <c r="BX1244" s="580"/>
      <c r="BY1244" s="147"/>
      <c r="BZ1244" s="166">
        <f t="shared" si="1899"/>
        <v>86876.799999999988</v>
      </c>
      <c r="CA1244" s="374">
        <v>1700000</v>
      </c>
      <c r="CB1244" s="234">
        <v>5.4170999999999997E-2</v>
      </c>
      <c r="CC1244" s="168">
        <f t="shared" si="1900"/>
        <v>92090.7</v>
      </c>
      <c r="CD1244" s="166"/>
      <c r="CE1244" s="164">
        <v>92090.7</v>
      </c>
      <c r="CF1244" s="165"/>
      <c r="CG1244" s="72">
        <f t="shared" si="1901"/>
        <v>0</v>
      </c>
      <c r="CH1244" s="351">
        <v>2304000</v>
      </c>
      <c r="CI1244" s="802">
        <v>4.3883999999999999E-2</v>
      </c>
      <c r="CJ1244" s="666">
        <f t="shared" si="1882"/>
        <v>101108.736</v>
      </c>
      <c r="CK1244" s="72"/>
      <c r="CL1244" s="164"/>
      <c r="CM1244" s="167"/>
      <c r="CN1244" s="666">
        <f t="shared" si="1883"/>
        <v>101108.736</v>
      </c>
      <c r="CO1244" s="219"/>
      <c r="CP1244" s="220">
        <f t="shared" si="1884"/>
        <v>159163.40400000001</v>
      </c>
      <c r="CQ1244" s="458"/>
      <c r="CR1244" s="56"/>
      <c r="CS1244" s="226"/>
    </row>
    <row r="1245" spans="1:97" s="2" customFormat="1" ht="15" customHeight="1">
      <c r="A1245" s="59" t="s">
        <v>2867</v>
      </c>
      <c r="B1245" s="501" t="s">
        <v>2809</v>
      </c>
      <c r="C1245" s="6" t="s">
        <v>2810</v>
      </c>
      <c r="D1245" s="59" t="s">
        <v>2760</v>
      </c>
      <c r="E1245" s="43">
        <v>3136</v>
      </c>
      <c r="F1245" s="43"/>
      <c r="G1245" s="429"/>
      <c r="H1245" s="45">
        <v>900000006121</v>
      </c>
      <c r="I1245" s="234"/>
      <c r="J1245" s="774">
        <v>5.7276000000000001E-2</v>
      </c>
      <c r="K1245" s="72">
        <f t="shared" si="1885"/>
        <v>0</v>
      </c>
      <c r="L1245" s="56"/>
      <c r="M1245" s="73">
        <v>4845.17</v>
      </c>
      <c r="N1245" s="147"/>
      <c r="O1245" s="168"/>
      <c r="P1245" s="56"/>
      <c r="Q1245" s="56">
        <v>5.7276000000000001E-2</v>
      </c>
      <c r="R1245" s="168">
        <f t="shared" si="1886"/>
        <v>0</v>
      </c>
      <c r="S1245" s="56"/>
      <c r="T1245" s="73">
        <v>6300.36</v>
      </c>
      <c r="U1245" s="147"/>
      <c r="V1245" s="574">
        <f t="shared" si="1887"/>
        <v>-6300.36</v>
      </c>
      <c r="W1245" s="779"/>
      <c r="X1245" s="780">
        <v>6.3004000000000004E-2</v>
      </c>
      <c r="Y1245" s="310">
        <f t="shared" si="1888"/>
        <v>0</v>
      </c>
      <c r="Z1245" s="6"/>
      <c r="AA1245" s="73">
        <v>6930.44</v>
      </c>
      <c r="AB1245" s="147"/>
      <c r="AC1245" s="141">
        <f t="shared" si="1889"/>
        <v>-6930.44</v>
      </c>
      <c r="AD1245" s="255">
        <v>200000</v>
      </c>
      <c r="AE1245" s="101">
        <v>6.1428999999999997E-2</v>
      </c>
      <c r="AF1245" s="141">
        <f t="shared" si="1890"/>
        <v>12285.8</v>
      </c>
      <c r="AG1245" s="6"/>
      <c r="AH1245" s="122">
        <v>12285.87</v>
      </c>
      <c r="AI1245" s="147"/>
      <c r="AJ1245" s="141">
        <f t="shared" si="1878"/>
        <v>-7.0000000001527951E-2</v>
      </c>
      <c r="AK1245" s="255">
        <v>200000</v>
      </c>
      <c r="AL1245" s="748">
        <v>7.3774000000000006E-2</v>
      </c>
      <c r="AM1245" s="141">
        <f t="shared" si="1891"/>
        <v>14754.800000000001</v>
      </c>
      <c r="AN1245" s="6"/>
      <c r="AO1245" s="142">
        <v>14754.8</v>
      </c>
      <c r="AP1245" s="147"/>
      <c r="AQ1245" s="141">
        <f t="shared" si="1879"/>
        <v>0</v>
      </c>
      <c r="AR1245" s="255">
        <v>200000</v>
      </c>
      <c r="AS1245" s="52">
        <v>8.0359E-2</v>
      </c>
      <c r="AT1245" s="72">
        <f t="shared" si="1892"/>
        <v>16071.8</v>
      </c>
      <c r="AU1245" s="52"/>
      <c r="AV1245" s="142">
        <v>16071.8</v>
      </c>
      <c r="AW1245" s="147"/>
      <c r="AX1245" s="141">
        <f t="shared" si="1880"/>
        <v>0</v>
      </c>
      <c r="AY1245" s="72">
        <v>200000</v>
      </c>
      <c r="AZ1245" s="52">
        <v>8.7135000000000004E-2</v>
      </c>
      <c r="BA1245" s="141">
        <f t="shared" si="1893"/>
        <v>17427</v>
      </c>
      <c r="BB1245" s="72"/>
      <c r="BC1245" s="142">
        <v>17427</v>
      </c>
      <c r="BD1245" s="204"/>
      <c r="BE1245" s="141">
        <f t="shared" si="1894"/>
        <v>0</v>
      </c>
      <c r="BF1245" s="72">
        <v>1200000</v>
      </c>
      <c r="BG1245" s="56">
        <v>6.8930000000000005E-2</v>
      </c>
      <c r="BH1245" s="166">
        <f t="shared" si="1895"/>
        <v>82716</v>
      </c>
      <c r="BI1245" s="56"/>
      <c r="BJ1245" s="164">
        <v>29857.8</v>
      </c>
      <c r="BK1245" s="320"/>
      <c r="BL1245" s="166">
        <f t="shared" si="1896"/>
        <v>52858.2</v>
      </c>
      <c r="BM1245" s="72">
        <v>1200000</v>
      </c>
      <c r="BN1245" s="52">
        <v>2.9062999999999999E-2</v>
      </c>
      <c r="BO1245" s="166">
        <f t="shared" si="1897"/>
        <v>34875.599999999999</v>
      </c>
      <c r="BP1245" s="56"/>
      <c r="BQ1245" s="164">
        <v>34875.599999999999</v>
      </c>
      <c r="BR1245" s="147"/>
      <c r="BS1245" s="166">
        <f t="shared" si="1881"/>
        <v>0</v>
      </c>
      <c r="BT1245" s="402">
        <v>1200000</v>
      </c>
      <c r="BU1245" s="234">
        <v>5.1103999999999997E-2</v>
      </c>
      <c r="BV1245" s="168">
        <f t="shared" si="1898"/>
        <v>61324.799999999996</v>
      </c>
      <c r="BW1245" s="6"/>
      <c r="BX1245" s="580"/>
      <c r="BY1245" s="147"/>
      <c r="BZ1245" s="166">
        <f t="shared" si="1899"/>
        <v>61324.799999999996</v>
      </c>
      <c r="CA1245" s="374">
        <v>1200000</v>
      </c>
      <c r="CB1245" s="234">
        <v>5.4170999999999997E-2</v>
      </c>
      <c r="CC1245" s="168">
        <f t="shared" si="1900"/>
        <v>65005.2</v>
      </c>
      <c r="CD1245" s="166"/>
      <c r="CE1245" s="164">
        <v>65005.2</v>
      </c>
      <c r="CF1245" s="165"/>
      <c r="CG1245" s="72">
        <f t="shared" si="1901"/>
        <v>0</v>
      </c>
      <c r="CH1245" s="351">
        <v>2190000</v>
      </c>
      <c r="CI1245" s="802">
        <v>4.3883999999999999E-2</v>
      </c>
      <c r="CJ1245" s="666">
        <f t="shared" si="1882"/>
        <v>96105.959999999992</v>
      </c>
      <c r="CK1245" s="72"/>
      <c r="CL1245" s="164"/>
      <c r="CM1245" s="167"/>
      <c r="CN1245" s="666">
        <f t="shared" si="1883"/>
        <v>96105.959999999992</v>
      </c>
      <c r="CO1245" s="219"/>
      <c r="CP1245" s="220">
        <f t="shared" si="1884"/>
        <v>197058.08999999997</v>
      </c>
      <c r="CQ1245" s="458"/>
      <c r="CR1245" s="56"/>
      <c r="CS1245" s="226"/>
    </row>
    <row r="1246" spans="1:97" s="2" customFormat="1" ht="15" customHeight="1">
      <c r="A1246" s="59" t="s">
        <v>2868</v>
      </c>
      <c r="B1246" s="501" t="s">
        <v>2809</v>
      </c>
      <c r="C1246" s="6" t="s">
        <v>2810</v>
      </c>
      <c r="D1246" s="59" t="s">
        <v>2760</v>
      </c>
      <c r="E1246" s="43">
        <v>3139</v>
      </c>
      <c r="F1246" s="43"/>
      <c r="G1246" s="429"/>
      <c r="H1246" s="45">
        <v>900000006022</v>
      </c>
      <c r="I1246" s="234"/>
      <c r="J1246" s="774">
        <v>5.7276000000000001E-2</v>
      </c>
      <c r="K1246" s="72">
        <f t="shared" si="1885"/>
        <v>0</v>
      </c>
      <c r="L1246" s="56"/>
      <c r="M1246" s="73">
        <v>4845.17</v>
      </c>
      <c r="N1246" s="147"/>
      <c r="O1246" s="168"/>
      <c r="P1246" s="56"/>
      <c r="Q1246" s="56">
        <v>5.7276000000000001E-2</v>
      </c>
      <c r="R1246" s="168">
        <f t="shared" si="1886"/>
        <v>0</v>
      </c>
      <c r="S1246" s="56"/>
      <c r="T1246" s="73">
        <v>6300.36</v>
      </c>
      <c r="U1246" s="147"/>
      <c r="V1246" s="574">
        <f t="shared" si="1887"/>
        <v>-6300.36</v>
      </c>
      <c r="W1246" s="779"/>
      <c r="X1246" s="780">
        <v>6.3004000000000004E-2</v>
      </c>
      <c r="Y1246" s="310">
        <f t="shared" si="1888"/>
        <v>0</v>
      </c>
      <c r="Z1246" s="102"/>
      <c r="AA1246" s="73">
        <v>6930.44</v>
      </c>
      <c r="AB1246" s="147"/>
      <c r="AC1246" s="141">
        <f t="shared" si="1889"/>
        <v>-6930.44</v>
      </c>
      <c r="AD1246" s="255">
        <v>200000</v>
      </c>
      <c r="AE1246" s="101">
        <v>6.1428999999999997E-2</v>
      </c>
      <c r="AF1246" s="141">
        <f t="shared" si="1890"/>
        <v>12285.8</v>
      </c>
      <c r="AG1246" s="6"/>
      <c r="AH1246" s="122">
        <v>12285.28</v>
      </c>
      <c r="AI1246" s="149"/>
      <c r="AJ1246" s="141">
        <f t="shared" si="1878"/>
        <v>0.51999999999861757</v>
      </c>
      <c r="AK1246" s="255">
        <v>200000</v>
      </c>
      <c r="AL1246" s="748">
        <v>7.3774000000000006E-2</v>
      </c>
      <c r="AM1246" s="141">
        <f t="shared" si="1891"/>
        <v>14754.800000000001</v>
      </c>
      <c r="AN1246" s="102"/>
      <c r="AO1246" s="142">
        <v>14754.8</v>
      </c>
      <c r="AP1246" s="143"/>
      <c r="AQ1246" s="141">
        <f t="shared" si="1879"/>
        <v>0</v>
      </c>
      <c r="AR1246" s="255">
        <v>200000</v>
      </c>
      <c r="AS1246" s="52">
        <v>8.0359E-2</v>
      </c>
      <c r="AT1246" s="72">
        <f t="shared" si="1892"/>
        <v>16071.8</v>
      </c>
      <c r="AU1246" s="52"/>
      <c r="AV1246" s="142">
        <v>16071.8</v>
      </c>
      <c r="AW1246" s="147"/>
      <c r="AX1246" s="141">
        <f t="shared" si="1880"/>
        <v>0</v>
      </c>
      <c r="AY1246" s="72">
        <v>200000</v>
      </c>
      <c r="AZ1246" s="52">
        <v>8.7135000000000004E-2</v>
      </c>
      <c r="BA1246" s="141">
        <f t="shared" si="1893"/>
        <v>17427</v>
      </c>
      <c r="BB1246" s="141"/>
      <c r="BC1246" s="142">
        <v>17427</v>
      </c>
      <c r="BD1246" s="204"/>
      <c r="BE1246" s="141">
        <f t="shared" si="1894"/>
        <v>0</v>
      </c>
      <c r="BF1246" s="168">
        <v>500000</v>
      </c>
      <c r="BG1246" s="56">
        <v>6.8930000000000005E-2</v>
      </c>
      <c r="BH1246" s="166">
        <f t="shared" si="1895"/>
        <v>34465</v>
      </c>
      <c r="BI1246" s="56"/>
      <c r="BJ1246" s="164">
        <v>50536.800000000003</v>
      </c>
      <c r="BK1246" s="320"/>
      <c r="BL1246" s="166">
        <f t="shared" si="1896"/>
        <v>-16071.800000000003</v>
      </c>
      <c r="BM1246" s="72">
        <v>500000</v>
      </c>
      <c r="BN1246" s="52">
        <v>2.9062999999999999E-2</v>
      </c>
      <c r="BO1246" s="166">
        <f t="shared" si="1897"/>
        <v>14531.5</v>
      </c>
      <c r="BP1246" s="56"/>
      <c r="BQ1246" s="164">
        <v>29063</v>
      </c>
      <c r="BR1246" s="147"/>
      <c r="BS1246" s="166">
        <f t="shared" si="1881"/>
        <v>-14531.5</v>
      </c>
      <c r="BT1246" s="402">
        <v>500000</v>
      </c>
      <c r="BU1246" s="234">
        <v>5.1103999999999997E-2</v>
      </c>
      <c r="BV1246" s="168">
        <f t="shared" si="1898"/>
        <v>25552</v>
      </c>
      <c r="BW1246" s="6"/>
      <c r="BX1246" s="580"/>
      <c r="BY1246" s="147"/>
      <c r="BZ1246" s="166">
        <f t="shared" si="1899"/>
        <v>25552</v>
      </c>
      <c r="CA1246" s="151">
        <v>500000</v>
      </c>
      <c r="CB1246" s="234">
        <v>5.4170999999999997E-2</v>
      </c>
      <c r="CC1246" s="168">
        <f t="shared" si="1900"/>
        <v>27085.5</v>
      </c>
      <c r="CD1246" s="166"/>
      <c r="CE1246" s="164">
        <v>27085.5</v>
      </c>
      <c r="CF1246" s="165"/>
      <c r="CG1246" s="72">
        <f t="shared" si="1901"/>
        <v>0</v>
      </c>
      <c r="CH1246" s="351">
        <v>2110000</v>
      </c>
      <c r="CI1246" s="802">
        <v>4.3883999999999999E-2</v>
      </c>
      <c r="CJ1246" s="666">
        <f t="shared" si="1882"/>
        <v>92595.24</v>
      </c>
      <c r="CK1246" s="72"/>
      <c r="CL1246" s="164"/>
      <c r="CM1246" s="167"/>
      <c r="CN1246" s="666">
        <f t="shared" si="1883"/>
        <v>92595.24</v>
      </c>
      <c r="CO1246" s="219"/>
      <c r="CP1246" s="220">
        <f t="shared" si="1884"/>
        <v>74313.66</v>
      </c>
      <c r="CQ1246" s="458"/>
      <c r="CR1246" s="56"/>
      <c r="CS1246" s="226"/>
    </row>
    <row r="1247" spans="1:97" s="2" customFormat="1" ht="15" customHeight="1">
      <c r="A1247" s="59" t="s">
        <v>2869</v>
      </c>
      <c r="B1247" s="501" t="s">
        <v>2870</v>
      </c>
      <c r="C1247" s="6" t="s">
        <v>2871</v>
      </c>
      <c r="D1247" s="274" t="s">
        <v>2760</v>
      </c>
      <c r="E1247" s="43">
        <v>3163</v>
      </c>
      <c r="F1247" s="43"/>
      <c r="G1247" s="429"/>
      <c r="H1247" s="45">
        <v>3589013159</v>
      </c>
      <c r="I1247" s="234"/>
      <c r="J1247" s="774">
        <v>5.7276000000000001E-2</v>
      </c>
      <c r="K1247" s="72">
        <f t="shared" si="1885"/>
        <v>0</v>
      </c>
      <c r="L1247" s="56"/>
      <c r="M1247" s="73">
        <v>920582.3</v>
      </c>
      <c r="N1247" s="147">
        <v>920582.3</v>
      </c>
      <c r="O1247" s="168">
        <v>0</v>
      </c>
      <c r="P1247" s="151">
        <v>20900000</v>
      </c>
      <c r="Q1247" s="56">
        <v>5.7276000000000001E-2</v>
      </c>
      <c r="R1247" s="168">
        <f t="shared" si="1886"/>
        <v>1197068.3999999999</v>
      </c>
      <c r="S1247" s="56"/>
      <c r="T1247" s="73">
        <v>1197068.3999999999</v>
      </c>
      <c r="U1247" s="165">
        <v>1197068.3999999999</v>
      </c>
      <c r="V1247" s="574">
        <f t="shared" si="1887"/>
        <v>0</v>
      </c>
      <c r="W1247" s="782">
        <v>20900000</v>
      </c>
      <c r="X1247" s="780">
        <v>6.3004000000000004E-2</v>
      </c>
      <c r="Y1247" s="310">
        <f t="shared" si="1888"/>
        <v>1316783.6000000001</v>
      </c>
      <c r="Z1247" s="102"/>
      <c r="AA1247" s="73">
        <v>1316783.6000000001</v>
      </c>
      <c r="AB1247" s="147">
        <v>1316783.6000000001</v>
      </c>
      <c r="AC1247" s="141">
        <f t="shared" si="1889"/>
        <v>0</v>
      </c>
      <c r="AD1247" s="255">
        <v>36000000</v>
      </c>
      <c r="AE1247" s="101">
        <v>6.1428999999999997E-2</v>
      </c>
      <c r="AF1247" s="141">
        <f t="shared" si="1890"/>
        <v>2211444</v>
      </c>
      <c r="AG1247" s="6"/>
      <c r="AH1247" s="122">
        <v>2211444</v>
      </c>
      <c r="AI1247" s="147">
        <v>2211444</v>
      </c>
      <c r="AJ1247" s="141">
        <f t="shared" si="1878"/>
        <v>0</v>
      </c>
      <c r="AK1247" s="255">
        <v>36000000</v>
      </c>
      <c r="AL1247" s="748">
        <v>7.3774000000000006E-2</v>
      </c>
      <c r="AM1247" s="141">
        <f t="shared" si="1891"/>
        <v>2655864</v>
      </c>
      <c r="AN1247" s="102"/>
      <c r="AO1247" s="142"/>
      <c r="AP1247" s="143"/>
      <c r="AQ1247" s="141">
        <f t="shared" si="1879"/>
        <v>2655864</v>
      </c>
      <c r="AR1247" s="255">
        <v>36000000</v>
      </c>
      <c r="AS1247" s="52">
        <v>8.0359E-2</v>
      </c>
      <c r="AT1247" s="72">
        <f t="shared" si="1892"/>
        <v>2892924</v>
      </c>
      <c r="AU1247" s="52"/>
      <c r="AV1247" s="142">
        <v>2655864</v>
      </c>
      <c r="AW1247" s="147">
        <v>2655864</v>
      </c>
      <c r="AX1247" s="141">
        <f t="shared" si="1880"/>
        <v>237060</v>
      </c>
      <c r="AY1247" s="72">
        <v>36000000</v>
      </c>
      <c r="AZ1247" s="52">
        <v>8.7135000000000004E-2</v>
      </c>
      <c r="BA1247" s="141">
        <f t="shared" si="1893"/>
        <v>3136860</v>
      </c>
      <c r="BB1247" s="141"/>
      <c r="BC1247" s="142"/>
      <c r="BD1247" s="204"/>
      <c r="BE1247" s="141">
        <f t="shared" si="1894"/>
        <v>3136860</v>
      </c>
      <c r="BF1247" s="72">
        <v>56200000</v>
      </c>
      <c r="BG1247" s="56">
        <v>6.8930000000000005E-2</v>
      </c>
      <c r="BH1247" s="166">
        <f t="shared" si="1895"/>
        <v>3873866.0000000005</v>
      </c>
      <c r="BI1247" s="56">
        <v>-1516460</v>
      </c>
      <c r="BJ1247" s="164">
        <v>0</v>
      </c>
      <c r="BK1247" s="320"/>
      <c r="BL1247" s="166">
        <f t="shared" si="1896"/>
        <v>5390326</v>
      </c>
      <c r="BM1247" s="72">
        <v>58000000</v>
      </c>
      <c r="BN1247" s="52">
        <v>2.9062999999999999E-2</v>
      </c>
      <c r="BO1247" s="166">
        <f t="shared" si="1897"/>
        <v>1685654</v>
      </c>
      <c r="BP1247" s="56">
        <v>176387.4</v>
      </c>
      <c r="BQ1247" s="164">
        <v>0</v>
      </c>
      <c r="BR1247" s="147"/>
      <c r="BS1247" s="166">
        <f t="shared" si="1881"/>
        <v>1509266.6</v>
      </c>
      <c r="BT1247" s="402">
        <v>56200000</v>
      </c>
      <c r="BU1247" s="234">
        <v>5.1103999999999997E-2</v>
      </c>
      <c r="BV1247" s="168">
        <f t="shared" si="1898"/>
        <v>2872044.8</v>
      </c>
      <c r="BW1247" s="6"/>
      <c r="BX1247" s="580"/>
      <c r="BY1247" s="147"/>
      <c r="BZ1247" s="166">
        <f t="shared" si="1899"/>
        <v>2872044.8</v>
      </c>
      <c r="CA1247" s="151">
        <v>56200000</v>
      </c>
      <c r="CB1247" s="234">
        <v>5.4170999999999997E-2</v>
      </c>
      <c r="CC1247" s="168">
        <f t="shared" si="1900"/>
        <v>3044410.1999999997</v>
      </c>
      <c r="CD1247" s="166"/>
      <c r="CE1247" s="164"/>
      <c r="CF1247" s="165"/>
      <c r="CG1247" s="168">
        <f t="shared" si="1901"/>
        <v>3044410.1999999997</v>
      </c>
      <c r="CH1247" s="587">
        <v>59000000</v>
      </c>
      <c r="CI1247" s="802">
        <v>4.3883999999999999E-2</v>
      </c>
      <c r="CJ1247" s="666">
        <f t="shared" si="1882"/>
        <v>2589156</v>
      </c>
      <c r="CK1247" s="168"/>
      <c r="CL1247" s="164"/>
      <c r="CM1247" s="167"/>
      <c r="CN1247" s="666">
        <f t="shared" si="1883"/>
        <v>2589156</v>
      </c>
      <c r="CO1247" s="219"/>
      <c r="CP1247" s="220">
        <f t="shared" si="1884"/>
        <v>21434987.599999998</v>
      </c>
      <c r="CQ1247" s="458"/>
      <c r="CR1247" s="56"/>
      <c r="CS1247" s="226"/>
    </row>
    <row r="1248" spans="1:97" s="2" customFormat="1" ht="15" customHeight="1">
      <c r="A1248" s="59" t="s">
        <v>2872</v>
      </c>
      <c r="B1248" s="501" t="s">
        <v>2873</v>
      </c>
      <c r="C1248" s="6" t="s">
        <v>2785</v>
      </c>
      <c r="D1248" s="59" t="s">
        <v>2760</v>
      </c>
      <c r="E1248" s="43">
        <v>3192</v>
      </c>
      <c r="F1248" s="43"/>
      <c r="G1248" s="429"/>
      <c r="H1248" s="45">
        <v>900000006023</v>
      </c>
      <c r="I1248" s="234"/>
      <c r="J1248" s="774">
        <v>5.7276000000000001E-2</v>
      </c>
      <c r="K1248" s="72">
        <f t="shared" si="1885"/>
        <v>0</v>
      </c>
      <c r="L1248" s="56"/>
      <c r="M1248" s="73">
        <v>70475.199999999997</v>
      </c>
      <c r="N1248" s="147"/>
      <c r="O1248" s="168"/>
      <c r="P1248" s="56"/>
      <c r="Q1248" s="56">
        <v>5.7276000000000001E-2</v>
      </c>
      <c r="R1248" s="168">
        <f t="shared" si="1886"/>
        <v>0</v>
      </c>
      <c r="S1248" s="56"/>
      <c r="T1248" s="73">
        <v>91641.600000000006</v>
      </c>
      <c r="U1248" s="147"/>
      <c r="V1248" s="574">
        <f t="shared" si="1887"/>
        <v>-91641.600000000006</v>
      </c>
      <c r="W1248" s="779"/>
      <c r="X1248" s="780">
        <v>6.3004000000000004E-2</v>
      </c>
      <c r="Y1248" s="310">
        <f t="shared" si="1888"/>
        <v>0</v>
      </c>
      <c r="Z1248" s="6"/>
      <c r="AA1248" s="73">
        <v>100806.39999999999</v>
      </c>
      <c r="AB1248" s="147"/>
      <c r="AC1248" s="141">
        <f t="shared" si="1889"/>
        <v>-100806.39999999999</v>
      </c>
      <c r="AD1248" s="255">
        <v>2200000</v>
      </c>
      <c r="AE1248" s="101">
        <v>6.1428999999999997E-2</v>
      </c>
      <c r="AF1248" s="141">
        <f t="shared" si="1890"/>
        <v>135143.79999999999</v>
      </c>
      <c r="AG1248" s="6"/>
      <c r="AH1248" s="122">
        <v>135143.79999999999</v>
      </c>
      <c r="AI1248" s="149"/>
      <c r="AJ1248" s="141">
        <f t="shared" si="1878"/>
        <v>0</v>
      </c>
      <c r="AK1248" s="255">
        <v>2200000</v>
      </c>
      <c r="AL1248" s="748">
        <v>7.3774000000000006E-2</v>
      </c>
      <c r="AM1248" s="141">
        <f t="shared" si="1891"/>
        <v>162302.80000000002</v>
      </c>
      <c r="AN1248" s="6"/>
      <c r="AO1248" s="142">
        <v>162302.79999999999</v>
      </c>
      <c r="AP1248" s="147"/>
      <c r="AQ1248" s="141">
        <f t="shared" si="1879"/>
        <v>0</v>
      </c>
      <c r="AR1248" s="255">
        <v>2200000</v>
      </c>
      <c r="AS1248" s="52">
        <v>8.0359E-2</v>
      </c>
      <c r="AT1248" s="72">
        <f t="shared" si="1892"/>
        <v>176789.8</v>
      </c>
      <c r="AU1248" s="52"/>
      <c r="AV1248" s="142">
        <v>176789.8</v>
      </c>
      <c r="AW1248" s="147"/>
      <c r="AX1248" s="141">
        <f t="shared" si="1880"/>
        <v>0</v>
      </c>
      <c r="AY1248" s="72">
        <v>2200000</v>
      </c>
      <c r="AZ1248" s="52">
        <v>8.7135000000000004E-2</v>
      </c>
      <c r="BA1248" s="141">
        <f t="shared" si="1893"/>
        <v>191697</v>
      </c>
      <c r="BB1248" s="72"/>
      <c r="BC1248" s="142">
        <v>191697</v>
      </c>
      <c r="BD1248" s="204"/>
      <c r="BE1248" s="141">
        <f t="shared" si="1894"/>
        <v>0</v>
      </c>
      <c r="BF1248" s="72">
        <v>3105000</v>
      </c>
      <c r="BG1248" s="56">
        <v>6.8930000000000005E-2</v>
      </c>
      <c r="BH1248" s="166">
        <f t="shared" si="1895"/>
        <v>214027.65000000002</v>
      </c>
      <c r="BI1248" s="56"/>
      <c r="BJ1248" s="164">
        <v>151646</v>
      </c>
      <c r="BK1248" s="320"/>
      <c r="BL1248" s="166">
        <f t="shared" si="1896"/>
        <v>62381.650000000023</v>
      </c>
      <c r="BM1248" s="72">
        <v>3800000</v>
      </c>
      <c r="BN1248" s="797">
        <v>2.9062999999999999E-2</v>
      </c>
      <c r="BO1248" s="166">
        <f t="shared" si="1897"/>
        <v>110439.4</v>
      </c>
      <c r="BP1248" s="56"/>
      <c r="BQ1248" s="164">
        <v>110439.4</v>
      </c>
      <c r="BR1248" s="147"/>
      <c r="BS1248" s="166">
        <f t="shared" si="1881"/>
        <v>0</v>
      </c>
      <c r="BT1248" s="402">
        <v>3800000</v>
      </c>
      <c r="BU1248" s="548">
        <v>7.1545999999999998E-2</v>
      </c>
      <c r="BV1248" s="168">
        <f t="shared" si="1898"/>
        <v>271874.8</v>
      </c>
      <c r="BW1248" s="6"/>
      <c r="BX1248" s="142"/>
      <c r="BY1248" s="147"/>
      <c r="BZ1248" s="166">
        <f t="shared" si="1899"/>
        <v>271874.8</v>
      </c>
      <c r="CA1248" s="151">
        <v>3800000</v>
      </c>
      <c r="CB1248" s="801">
        <v>7.5840000000000005E-2</v>
      </c>
      <c r="CC1248" s="168">
        <f t="shared" si="1900"/>
        <v>288192</v>
      </c>
      <c r="CD1248" s="166"/>
      <c r="CE1248" s="164">
        <v>288192</v>
      </c>
      <c r="CF1248" s="165"/>
      <c r="CG1248" s="72">
        <f t="shared" si="1901"/>
        <v>0</v>
      </c>
      <c r="CH1248" s="351">
        <v>4600000</v>
      </c>
      <c r="CI1248" s="803">
        <v>5.8512000000000002E-2</v>
      </c>
      <c r="CJ1248" s="666">
        <f t="shared" si="1882"/>
        <v>269155.20000000001</v>
      </c>
      <c r="CK1248" s="72"/>
      <c r="CL1248" s="164"/>
      <c r="CM1248" s="167"/>
      <c r="CN1248" s="666">
        <f t="shared" si="1883"/>
        <v>269155.20000000001</v>
      </c>
      <c r="CO1248" s="219"/>
      <c r="CP1248" s="220">
        <f t="shared" si="1884"/>
        <v>410963.65</v>
      </c>
      <c r="CQ1248" s="458"/>
      <c r="CR1248" s="56"/>
      <c r="CS1248" s="226"/>
    </row>
    <row r="1249" spans="1:97" s="2" customFormat="1" ht="15" customHeight="1">
      <c r="A1249" s="41" t="s">
        <v>2874</v>
      </c>
      <c r="B1249" s="501" t="s">
        <v>2875</v>
      </c>
      <c r="C1249" s="6" t="s">
        <v>2876</v>
      </c>
      <c r="D1249" s="41" t="s">
        <v>2760</v>
      </c>
      <c r="E1249" s="43">
        <v>3234</v>
      </c>
      <c r="F1249" s="43"/>
      <c r="G1249" s="429"/>
      <c r="H1249" s="45">
        <v>900000006024</v>
      </c>
      <c r="I1249" s="234"/>
      <c r="J1249" s="774">
        <v>5.7276000000000001E-2</v>
      </c>
      <c r="K1249" s="72">
        <f t="shared" si="1885"/>
        <v>0</v>
      </c>
      <c r="L1249" s="6"/>
      <c r="M1249" s="73">
        <v>77522.720000000001</v>
      </c>
      <c r="N1249" s="147"/>
      <c r="O1249" s="168"/>
      <c r="P1249" s="6"/>
      <c r="Q1249" s="56">
        <v>5.7276000000000001E-2</v>
      </c>
      <c r="R1249" s="168">
        <f t="shared" si="1886"/>
        <v>0</v>
      </c>
      <c r="S1249" s="6"/>
      <c r="T1249" s="73">
        <v>100805.75999999999</v>
      </c>
      <c r="U1249" s="147"/>
      <c r="V1249" s="574">
        <f t="shared" si="1887"/>
        <v>-100805.75999999999</v>
      </c>
      <c r="W1249" s="779"/>
      <c r="X1249" s="780">
        <v>6.3004000000000004E-2</v>
      </c>
      <c r="Y1249" s="310">
        <f t="shared" si="1888"/>
        <v>0</v>
      </c>
      <c r="Z1249" s="102"/>
      <c r="AA1249" s="73">
        <v>110887.03999999999</v>
      </c>
      <c r="AB1249" s="147"/>
      <c r="AC1249" s="141">
        <f t="shared" si="1889"/>
        <v>-110887.03999999999</v>
      </c>
      <c r="AD1249" s="255">
        <v>4000000</v>
      </c>
      <c r="AE1249" s="101">
        <v>6.1428999999999997E-2</v>
      </c>
      <c r="AF1249" s="141">
        <f t="shared" si="1890"/>
        <v>245716</v>
      </c>
      <c r="AG1249" s="102"/>
      <c r="AH1249" s="122">
        <v>245716</v>
      </c>
      <c r="AI1249" s="147"/>
      <c r="AJ1249" s="141">
        <f t="shared" si="1878"/>
        <v>0</v>
      </c>
      <c r="AK1249" s="255">
        <v>4000000</v>
      </c>
      <c r="AL1249" s="748">
        <v>7.3774000000000006E-2</v>
      </c>
      <c r="AM1249" s="141">
        <f t="shared" si="1891"/>
        <v>295096</v>
      </c>
      <c r="AN1249" s="102"/>
      <c r="AO1249" s="814">
        <v>295096</v>
      </c>
      <c r="AP1249" s="143"/>
      <c r="AQ1249" s="141">
        <f t="shared" si="1879"/>
        <v>0</v>
      </c>
      <c r="AR1249" s="255">
        <v>4000000</v>
      </c>
      <c r="AS1249" s="52">
        <v>8.0359E-2</v>
      </c>
      <c r="AT1249" s="72">
        <f t="shared" si="1892"/>
        <v>321436</v>
      </c>
      <c r="AU1249" s="52"/>
      <c r="AV1249" s="142">
        <v>321436</v>
      </c>
      <c r="AW1249" s="147"/>
      <c r="AX1249" s="141">
        <f t="shared" si="1880"/>
        <v>0</v>
      </c>
      <c r="AY1249" s="72">
        <v>4000000</v>
      </c>
      <c r="AZ1249" s="52">
        <v>8.7135000000000004E-2</v>
      </c>
      <c r="BA1249" s="141">
        <f t="shared" si="1893"/>
        <v>348540</v>
      </c>
      <c r="BB1249" s="141"/>
      <c r="BC1249" s="142">
        <v>348540</v>
      </c>
      <c r="BD1249" s="204"/>
      <c r="BE1249" s="141">
        <f t="shared" si="1894"/>
        <v>0</v>
      </c>
      <c r="BF1249" s="168">
        <v>5300000</v>
      </c>
      <c r="BG1249" s="56">
        <v>6.8930000000000005E-2</v>
      </c>
      <c r="BH1249" s="166">
        <f t="shared" si="1895"/>
        <v>365329</v>
      </c>
      <c r="BI1249" s="6"/>
      <c r="BJ1249" s="164">
        <v>365329</v>
      </c>
      <c r="BK1249" s="320"/>
      <c r="BL1249" s="166">
        <f t="shared" si="1896"/>
        <v>0</v>
      </c>
      <c r="BM1249" s="72">
        <v>5300000</v>
      </c>
      <c r="BN1249" s="548">
        <v>6.7812999999999998E-2</v>
      </c>
      <c r="BO1249" s="166">
        <f t="shared" si="1897"/>
        <v>359408.89999999997</v>
      </c>
      <c r="BP1249" s="6"/>
      <c r="BQ1249" s="164">
        <v>1025346.33</v>
      </c>
      <c r="BR1249" s="147"/>
      <c r="BS1249" s="166">
        <f t="shared" si="1881"/>
        <v>-665937.42999999993</v>
      </c>
      <c r="BT1249" s="402">
        <v>5300000</v>
      </c>
      <c r="BU1249" s="548">
        <v>7.1545999999999998E-2</v>
      </c>
      <c r="BV1249" s="168">
        <f t="shared" si="1898"/>
        <v>379193.8</v>
      </c>
      <c r="BW1249" s="6"/>
      <c r="BX1249" s="142"/>
      <c r="BY1249" s="147"/>
      <c r="BZ1249" s="166">
        <f t="shared" si="1899"/>
        <v>379193.8</v>
      </c>
      <c r="CA1249" s="151">
        <v>5300000</v>
      </c>
      <c r="CB1249" s="801">
        <v>7.5840000000000005E-2</v>
      </c>
      <c r="CC1249" s="168">
        <f t="shared" si="1900"/>
        <v>401952</v>
      </c>
      <c r="CD1249" s="166"/>
      <c r="CE1249" s="164"/>
      <c r="CF1249" s="165"/>
      <c r="CG1249" s="168">
        <f t="shared" si="1901"/>
        <v>401952</v>
      </c>
      <c r="CH1249" s="587">
        <v>5700000</v>
      </c>
      <c r="CI1249" s="803">
        <v>5.8512000000000002E-2</v>
      </c>
      <c r="CJ1249" s="666">
        <f t="shared" si="1882"/>
        <v>333518.40000000002</v>
      </c>
      <c r="CK1249" s="168"/>
      <c r="CL1249" s="164"/>
      <c r="CM1249" s="167"/>
      <c r="CN1249" s="666">
        <f t="shared" si="1883"/>
        <v>333518.40000000002</v>
      </c>
      <c r="CO1249" s="219"/>
      <c r="CP1249" s="220">
        <f t="shared" si="1884"/>
        <v>237033.97000000003</v>
      </c>
      <c r="CQ1249" s="357"/>
      <c r="CR1249" s="6"/>
      <c r="CS1249" s="226"/>
    </row>
    <row r="1250" spans="1:97" s="9" customFormat="1" ht="15" customHeight="1">
      <c r="A1250" s="59" t="s">
        <v>2877</v>
      </c>
      <c r="B1250" s="501" t="s">
        <v>2878</v>
      </c>
      <c r="C1250" s="6" t="s">
        <v>2879</v>
      </c>
      <c r="D1250" s="59" t="s">
        <v>2760</v>
      </c>
      <c r="E1250" s="43">
        <v>3243</v>
      </c>
      <c r="F1250" s="43"/>
      <c r="G1250" s="429"/>
      <c r="H1250" s="45">
        <v>900000006025</v>
      </c>
      <c r="I1250" s="234"/>
      <c r="J1250" s="774">
        <v>5.7276000000000001E-2</v>
      </c>
      <c r="K1250" s="72">
        <f t="shared" si="1885"/>
        <v>0</v>
      </c>
      <c r="L1250" s="56"/>
      <c r="M1250" s="73">
        <v>70475.199999999997</v>
      </c>
      <c r="N1250" s="147"/>
      <c r="O1250" s="168"/>
      <c r="P1250" s="56"/>
      <c r="Q1250" s="56">
        <v>5.7276000000000001E-2</v>
      </c>
      <c r="R1250" s="168">
        <f t="shared" si="1886"/>
        <v>0</v>
      </c>
      <c r="S1250" s="56"/>
      <c r="T1250" s="73">
        <v>91641.600000000006</v>
      </c>
      <c r="U1250" s="147"/>
      <c r="V1250" s="574">
        <f t="shared" si="1887"/>
        <v>-91641.600000000006</v>
      </c>
      <c r="W1250" s="779"/>
      <c r="X1250" s="780">
        <v>6.3004000000000004E-2</v>
      </c>
      <c r="Y1250" s="310">
        <f t="shared" si="1888"/>
        <v>0</v>
      </c>
      <c r="Z1250" s="102"/>
      <c r="AA1250" s="73">
        <v>100806.39999999999</v>
      </c>
      <c r="AB1250" s="147"/>
      <c r="AC1250" s="141">
        <f t="shared" si="1889"/>
        <v>-100806.39999999999</v>
      </c>
      <c r="AD1250" s="255">
        <v>3040000</v>
      </c>
      <c r="AE1250" s="101">
        <v>6.1428999999999997E-2</v>
      </c>
      <c r="AF1250" s="141">
        <f t="shared" si="1890"/>
        <v>186744.16</v>
      </c>
      <c r="AG1250" s="102"/>
      <c r="AH1250" s="122">
        <v>186744.16</v>
      </c>
      <c r="AI1250" s="147"/>
      <c r="AJ1250" s="141">
        <f t="shared" si="1878"/>
        <v>0</v>
      </c>
      <c r="AK1250" s="255">
        <v>3040000</v>
      </c>
      <c r="AL1250" s="748">
        <v>7.3774000000000006E-2</v>
      </c>
      <c r="AM1250" s="141">
        <f t="shared" si="1891"/>
        <v>224272.96000000002</v>
      </c>
      <c r="AN1250" s="102"/>
      <c r="AO1250" s="814">
        <v>224272.96</v>
      </c>
      <c r="AP1250" s="143"/>
      <c r="AQ1250" s="141">
        <f t="shared" si="1879"/>
        <v>0</v>
      </c>
      <c r="AR1250" s="255">
        <v>3040000</v>
      </c>
      <c r="AS1250" s="52">
        <v>8.0359E-2</v>
      </c>
      <c r="AT1250" s="72">
        <f t="shared" si="1892"/>
        <v>244291.36</v>
      </c>
      <c r="AU1250" s="52"/>
      <c r="AV1250" s="142"/>
      <c r="AW1250" s="147"/>
      <c r="AX1250" s="141">
        <f t="shared" si="1880"/>
        <v>244291.36</v>
      </c>
      <c r="AY1250" s="72">
        <v>3040000</v>
      </c>
      <c r="AZ1250" s="52">
        <v>8.7135000000000004E-2</v>
      </c>
      <c r="BA1250" s="141">
        <f t="shared" si="1893"/>
        <v>264890.40000000002</v>
      </c>
      <c r="BB1250" s="141"/>
      <c r="BC1250" s="142">
        <v>264890.40000000002</v>
      </c>
      <c r="BD1250" s="204"/>
      <c r="BE1250" s="141">
        <f t="shared" si="1894"/>
        <v>0</v>
      </c>
      <c r="BF1250" s="72">
        <v>8239000</v>
      </c>
      <c r="BG1250" s="56">
        <v>6.8930000000000005E-2</v>
      </c>
      <c r="BH1250" s="166">
        <f t="shared" si="1895"/>
        <v>567914.27</v>
      </c>
      <c r="BI1250" s="56"/>
      <c r="BJ1250" s="164">
        <v>209547.2</v>
      </c>
      <c r="BK1250" s="320"/>
      <c r="BL1250" s="166">
        <f t="shared" si="1896"/>
        <v>358367.07</v>
      </c>
      <c r="BM1250" s="168">
        <v>8239000</v>
      </c>
      <c r="BN1250" s="52">
        <v>2.9062999999999999E-2</v>
      </c>
      <c r="BO1250" s="166">
        <f t="shared" si="1897"/>
        <v>239450.057</v>
      </c>
      <c r="BP1250" s="56"/>
      <c r="BQ1250" s="164">
        <v>239450.057</v>
      </c>
      <c r="BR1250" s="147"/>
      <c r="BS1250" s="166">
        <f t="shared" si="1881"/>
        <v>0</v>
      </c>
      <c r="BT1250" s="402">
        <v>8239000</v>
      </c>
      <c r="BU1250" s="234">
        <v>5.1103999999999997E-2</v>
      </c>
      <c r="BV1250" s="168">
        <f t="shared" si="1898"/>
        <v>421045.85599999997</v>
      </c>
      <c r="BW1250" s="6"/>
      <c r="BX1250" s="580"/>
      <c r="BY1250" s="147"/>
      <c r="BZ1250" s="166">
        <f t="shared" si="1899"/>
        <v>421045.85599999997</v>
      </c>
      <c r="CA1250" s="151">
        <v>8239000</v>
      </c>
      <c r="CB1250" s="234">
        <v>5.4170999999999997E-2</v>
      </c>
      <c r="CC1250" s="168">
        <f t="shared" si="1900"/>
        <v>446314.86899999995</v>
      </c>
      <c r="CD1250" s="166"/>
      <c r="CE1250" s="164">
        <v>446314.86900000001</v>
      </c>
      <c r="CF1250" s="165"/>
      <c r="CG1250" s="72">
        <f t="shared" si="1901"/>
        <v>0</v>
      </c>
      <c r="CH1250" s="351">
        <v>8700000</v>
      </c>
      <c r="CI1250" s="802">
        <v>4.3883999999999999E-2</v>
      </c>
      <c r="CJ1250" s="666">
        <f t="shared" si="1882"/>
        <v>381790.8</v>
      </c>
      <c r="CK1250" s="72"/>
      <c r="CL1250" s="164"/>
      <c r="CM1250" s="167"/>
      <c r="CN1250" s="666">
        <f t="shared" si="1883"/>
        <v>381790.8</v>
      </c>
      <c r="CO1250" s="219"/>
      <c r="CP1250" s="220">
        <f t="shared" si="1884"/>
        <v>1213047.0859999999</v>
      </c>
      <c r="CQ1250" s="458"/>
      <c r="CR1250" s="56"/>
      <c r="CS1250" s="226"/>
    </row>
    <row r="1251" spans="1:97" s="9" customFormat="1" ht="15" customHeight="1">
      <c r="A1251" s="501" t="s">
        <v>2880</v>
      </c>
      <c r="B1251" s="809" t="s">
        <v>2881</v>
      </c>
      <c r="C1251" s="537" t="s">
        <v>2789</v>
      </c>
      <c r="D1251" s="769" t="s">
        <v>2760</v>
      </c>
      <c r="E1251" s="502">
        <v>3245</v>
      </c>
      <c r="F1251" s="43"/>
      <c r="G1251" s="499"/>
      <c r="H1251" s="770"/>
      <c r="I1251" s="234"/>
      <c r="J1251" s="774">
        <v>5.7276000000000001E-2</v>
      </c>
      <c r="K1251" s="72">
        <f t="shared" si="1885"/>
        <v>0</v>
      </c>
      <c r="L1251" s="56"/>
      <c r="M1251" s="73"/>
      <c r="N1251" s="147"/>
      <c r="O1251" s="168"/>
      <c r="P1251" s="56"/>
      <c r="Q1251" s="56"/>
      <c r="R1251" s="168">
        <f t="shared" si="1886"/>
        <v>0</v>
      </c>
      <c r="S1251" s="56"/>
      <c r="T1251" s="73"/>
      <c r="U1251" s="147"/>
      <c r="V1251" s="574">
        <f t="shared" si="1887"/>
        <v>0</v>
      </c>
      <c r="W1251" s="779"/>
      <c r="X1251" s="780">
        <v>6.3004000000000004E-2</v>
      </c>
      <c r="Y1251" s="310">
        <f t="shared" si="1888"/>
        <v>0</v>
      </c>
      <c r="Z1251" s="102"/>
      <c r="AA1251" s="73"/>
      <c r="AB1251" s="147"/>
      <c r="AC1251" s="141">
        <f t="shared" si="1889"/>
        <v>0</v>
      </c>
      <c r="AD1251" s="812"/>
      <c r="AE1251" s="101">
        <v>6.1428999999999997E-2</v>
      </c>
      <c r="AF1251" s="141">
        <f t="shared" si="1890"/>
        <v>0</v>
      </c>
      <c r="AG1251" s="102"/>
      <c r="AH1251" s="122"/>
      <c r="AI1251" s="147"/>
      <c r="AJ1251" s="141">
        <f t="shared" si="1878"/>
        <v>0</v>
      </c>
      <c r="AK1251" s="812"/>
      <c r="AL1251" s="748">
        <v>7.3774000000000006E-2</v>
      </c>
      <c r="AM1251" s="141">
        <f t="shared" si="1891"/>
        <v>0</v>
      </c>
      <c r="AN1251" s="102"/>
      <c r="AO1251" s="814"/>
      <c r="AP1251" s="143"/>
      <c r="AQ1251" s="141">
        <f t="shared" si="1879"/>
        <v>0</v>
      </c>
      <c r="AR1251" s="812"/>
      <c r="AS1251" s="52">
        <v>8.0359E-2</v>
      </c>
      <c r="AT1251" s="72">
        <f t="shared" si="1892"/>
        <v>0</v>
      </c>
      <c r="AU1251" s="356"/>
      <c r="AV1251" s="253"/>
      <c r="AW1251" s="147"/>
      <c r="AX1251" s="141">
        <f t="shared" si="1880"/>
        <v>0</v>
      </c>
      <c r="AY1251" s="356"/>
      <c r="AZ1251" s="52">
        <v>8.7135000000000004E-2</v>
      </c>
      <c r="BA1251" s="141">
        <f t="shared" si="1893"/>
        <v>0</v>
      </c>
      <c r="BB1251" s="141"/>
      <c r="BC1251" s="253"/>
      <c r="BD1251" s="204"/>
      <c r="BE1251" s="141">
        <f t="shared" si="1894"/>
        <v>0</v>
      </c>
      <c r="BF1251" s="356"/>
      <c r="BG1251" s="56">
        <v>6.8930000000000005E-2</v>
      </c>
      <c r="BH1251" s="166">
        <f t="shared" si="1895"/>
        <v>0</v>
      </c>
      <c r="BI1251" s="56"/>
      <c r="BJ1251" s="164"/>
      <c r="BK1251" s="165"/>
      <c r="BL1251" s="166">
        <f t="shared" si="1896"/>
        <v>0</v>
      </c>
      <c r="BM1251" s="356"/>
      <c r="BN1251" s="356"/>
      <c r="BO1251" s="166">
        <f t="shared" si="1897"/>
        <v>0</v>
      </c>
      <c r="BP1251" s="56"/>
      <c r="BQ1251" s="164"/>
      <c r="BR1251" s="147"/>
      <c r="BS1251" s="166">
        <f t="shared" si="1881"/>
        <v>0</v>
      </c>
      <c r="BT1251" s="818">
        <v>8600000</v>
      </c>
      <c r="BU1251" s="234">
        <v>5.1103999999999997E-2</v>
      </c>
      <c r="BV1251" s="168">
        <f t="shared" si="1898"/>
        <v>439494.39999999997</v>
      </c>
      <c r="BW1251" s="6"/>
      <c r="BX1251" s="142">
        <v>439494.40000000002</v>
      </c>
      <c r="BY1251" s="147"/>
      <c r="BZ1251" s="166">
        <f t="shared" si="1899"/>
        <v>0</v>
      </c>
      <c r="CA1251" s="151">
        <v>8600000</v>
      </c>
      <c r="CB1251" s="234">
        <v>5.4170999999999997E-2</v>
      </c>
      <c r="CC1251" s="168">
        <f t="shared" si="1900"/>
        <v>465870.6</v>
      </c>
      <c r="CD1251" s="166"/>
      <c r="CE1251" s="164"/>
      <c r="CF1251" s="165"/>
      <c r="CG1251" s="168">
        <f t="shared" si="1901"/>
        <v>465870.6</v>
      </c>
      <c r="CH1251" s="587">
        <v>6800000</v>
      </c>
      <c r="CI1251" s="802">
        <v>4.3883999999999999E-2</v>
      </c>
      <c r="CJ1251" s="666">
        <f t="shared" si="1882"/>
        <v>298411.2</v>
      </c>
      <c r="CK1251" s="168"/>
      <c r="CL1251" s="164"/>
      <c r="CM1251" s="167"/>
      <c r="CN1251" s="666">
        <f t="shared" si="1883"/>
        <v>298411.2</v>
      </c>
      <c r="CO1251" s="219"/>
      <c r="CP1251" s="220">
        <f t="shared" si="1884"/>
        <v>764281.8</v>
      </c>
      <c r="CQ1251" s="458"/>
      <c r="CR1251" s="56"/>
      <c r="CS1251" s="226"/>
    </row>
    <row r="1252" spans="1:97" s="2" customFormat="1" ht="15" customHeight="1">
      <c r="A1252" s="41" t="s">
        <v>2882</v>
      </c>
      <c r="B1252" s="501" t="s">
        <v>2883</v>
      </c>
      <c r="C1252" s="6" t="s">
        <v>2864</v>
      </c>
      <c r="D1252" s="274" t="s">
        <v>2760</v>
      </c>
      <c r="E1252" s="43">
        <v>3267</v>
      </c>
      <c r="F1252" s="43"/>
      <c r="G1252" s="429"/>
      <c r="H1252" s="45">
        <v>900000007423</v>
      </c>
      <c r="I1252" s="811">
        <v>4900000</v>
      </c>
      <c r="J1252" s="774"/>
      <c r="K1252" s="72">
        <f t="shared" si="1885"/>
        <v>0</v>
      </c>
      <c r="L1252" s="56"/>
      <c r="M1252" s="73">
        <v>215830.3</v>
      </c>
      <c r="N1252" s="147"/>
      <c r="O1252" s="168"/>
      <c r="P1252" s="811">
        <v>4900000</v>
      </c>
      <c r="Q1252" s="56">
        <v>5.7276000000000001E-2</v>
      </c>
      <c r="R1252" s="168">
        <f t="shared" si="1886"/>
        <v>280652.40000000002</v>
      </c>
      <c r="S1252" s="56"/>
      <c r="T1252" s="73">
        <v>280652.40000000002</v>
      </c>
      <c r="U1252" s="147"/>
      <c r="V1252" s="574">
        <f t="shared" si="1887"/>
        <v>0</v>
      </c>
      <c r="W1252" s="811">
        <v>4900000</v>
      </c>
      <c r="X1252" s="780">
        <v>6.3004000000000004E-2</v>
      </c>
      <c r="Y1252" s="310">
        <f t="shared" si="1888"/>
        <v>308719.60000000003</v>
      </c>
      <c r="Z1252" s="102"/>
      <c r="AA1252" s="73">
        <v>308719.59999999998</v>
      </c>
      <c r="AB1252" s="165">
        <v>308719.59999999998</v>
      </c>
      <c r="AC1252" s="141">
        <f t="shared" si="1889"/>
        <v>0</v>
      </c>
      <c r="AD1252" s="255">
        <v>7455000</v>
      </c>
      <c r="AE1252" s="101">
        <v>6.1428999999999997E-2</v>
      </c>
      <c r="AF1252" s="141">
        <f t="shared" si="1890"/>
        <v>457953.19500000001</v>
      </c>
      <c r="AG1252" s="6"/>
      <c r="AH1252" s="122">
        <v>457953.19500000001</v>
      </c>
      <c r="AI1252" s="165">
        <v>457953.2</v>
      </c>
      <c r="AJ1252" s="141">
        <f t="shared" si="1878"/>
        <v>0</v>
      </c>
      <c r="AK1252" s="255">
        <v>7455000</v>
      </c>
      <c r="AL1252" s="748">
        <v>7.3774000000000006E-2</v>
      </c>
      <c r="AM1252" s="141">
        <f t="shared" si="1891"/>
        <v>549985.17000000004</v>
      </c>
      <c r="AN1252" s="759"/>
      <c r="AO1252" s="142">
        <v>549985.17000000004</v>
      </c>
      <c r="AP1252" s="484">
        <v>0</v>
      </c>
      <c r="AQ1252" s="141">
        <f t="shared" si="1879"/>
        <v>0</v>
      </c>
      <c r="AR1252" s="255">
        <v>7455000</v>
      </c>
      <c r="AS1252" s="52">
        <v>8.0359E-2</v>
      </c>
      <c r="AT1252" s="72">
        <f t="shared" si="1892"/>
        <v>599076.34499999997</v>
      </c>
      <c r="AU1252" s="52"/>
      <c r="AV1252" s="142">
        <v>549985.17000000004</v>
      </c>
      <c r="AW1252" s="149">
        <v>549985.17000000004</v>
      </c>
      <c r="AX1252" s="141">
        <f t="shared" si="1880"/>
        <v>49091.17499999993</v>
      </c>
      <c r="AY1252" s="72">
        <v>7455000</v>
      </c>
      <c r="AZ1252" s="52">
        <v>8.7135000000000004E-2</v>
      </c>
      <c r="BA1252" s="141">
        <f t="shared" si="1893"/>
        <v>649591.42500000005</v>
      </c>
      <c r="BB1252" s="141"/>
      <c r="BC1252" s="142"/>
      <c r="BD1252" s="204">
        <v>0</v>
      </c>
      <c r="BE1252" s="141">
        <f t="shared" si="1894"/>
        <v>649591.42500000005</v>
      </c>
      <c r="BF1252" s="373">
        <v>19990000</v>
      </c>
      <c r="BG1252" s="56">
        <v>6.8930000000000005E-2</v>
      </c>
      <c r="BH1252" s="166">
        <f t="shared" si="1895"/>
        <v>1377910.7000000002</v>
      </c>
      <c r="BI1252" s="56"/>
      <c r="BJ1252" s="164">
        <v>513873.15</v>
      </c>
      <c r="BK1252" s="165">
        <v>513873.15</v>
      </c>
      <c r="BL1252" s="166">
        <f t="shared" si="1896"/>
        <v>864037.55000000016</v>
      </c>
      <c r="BM1252" s="168">
        <v>18300000</v>
      </c>
      <c r="BN1252" s="52">
        <v>2.9062999999999999E-2</v>
      </c>
      <c r="BO1252" s="166">
        <f t="shared" si="1897"/>
        <v>531852.9</v>
      </c>
      <c r="BP1252" s="56"/>
      <c r="BQ1252" s="164">
        <v>531852.9</v>
      </c>
      <c r="BR1252" s="165">
        <v>531852.9</v>
      </c>
      <c r="BS1252" s="166">
        <f t="shared" si="1881"/>
        <v>0</v>
      </c>
      <c r="BT1252" s="402">
        <v>18300000</v>
      </c>
      <c r="BU1252" s="234">
        <v>5.1103999999999997E-2</v>
      </c>
      <c r="BV1252" s="168">
        <f t="shared" si="1898"/>
        <v>935203.2</v>
      </c>
      <c r="BW1252" s="6"/>
      <c r="BX1252" s="142"/>
      <c r="BY1252" s="165">
        <v>0</v>
      </c>
      <c r="BZ1252" s="166">
        <f t="shared" si="1899"/>
        <v>935203.2</v>
      </c>
      <c r="CA1252" s="151">
        <v>18300000</v>
      </c>
      <c r="CB1252" s="234">
        <v>5.4170999999999997E-2</v>
      </c>
      <c r="CC1252" s="168">
        <f t="shared" si="1900"/>
        <v>991329.29999999993</v>
      </c>
      <c r="CD1252" s="166"/>
      <c r="CE1252" s="164"/>
      <c r="CF1252" s="165"/>
      <c r="CG1252" s="168">
        <f t="shared" si="1901"/>
        <v>991329.29999999993</v>
      </c>
      <c r="CH1252" s="587">
        <v>19000000</v>
      </c>
      <c r="CI1252" s="802">
        <v>4.3883999999999999E-2</v>
      </c>
      <c r="CJ1252" s="666">
        <f t="shared" si="1882"/>
        <v>833796</v>
      </c>
      <c r="CK1252" s="168"/>
      <c r="CL1252" s="164"/>
      <c r="CM1252" s="167"/>
      <c r="CN1252" s="666">
        <f t="shared" si="1883"/>
        <v>833796</v>
      </c>
      <c r="CO1252" s="219"/>
      <c r="CP1252" s="220">
        <f t="shared" si="1884"/>
        <v>4323048.6500000004</v>
      </c>
      <c r="CQ1252" s="458"/>
      <c r="CR1252" s="492" t="s">
        <v>2529</v>
      </c>
      <c r="CS1252" s="226"/>
    </row>
    <row r="1253" spans="1:97" s="2" customFormat="1" ht="15" customHeight="1">
      <c r="A1253" s="769" t="s">
        <v>2884</v>
      </c>
      <c r="B1253" s="501" t="s">
        <v>2885</v>
      </c>
      <c r="C1253" s="61" t="s">
        <v>2864</v>
      </c>
      <c r="D1253" s="59" t="s">
        <v>2760</v>
      </c>
      <c r="E1253" s="234">
        <v>3370</v>
      </c>
      <c r="F1253" s="234"/>
      <c r="G1253" s="429"/>
      <c r="H1253" s="590">
        <v>900000006026</v>
      </c>
      <c r="I1253" s="234"/>
      <c r="J1253" s="774">
        <v>5.7276000000000001E-2</v>
      </c>
      <c r="K1253" s="72">
        <f t="shared" si="1885"/>
        <v>0</v>
      </c>
      <c r="L1253" s="6"/>
      <c r="M1253" s="80">
        <v>46689.82</v>
      </c>
      <c r="N1253" s="147"/>
      <c r="O1253" s="168"/>
      <c r="P1253" s="6"/>
      <c r="Q1253" s="56">
        <v>5.7276000000000001E-2</v>
      </c>
      <c r="R1253" s="168">
        <f t="shared" si="1886"/>
        <v>0</v>
      </c>
      <c r="S1253" s="6"/>
      <c r="T1253" s="80">
        <v>60712.56</v>
      </c>
      <c r="U1253" s="147"/>
      <c r="V1253" s="574">
        <f t="shared" si="1887"/>
        <v>-60712.56</v>
      </c>
      <c r="W1253" s="779"/>
      <c r="X1253" s="780">
        <v>6.3004000000000004E-2</v>
      </c>
      <c r="Y1253" s="310">
        <f t="shared" si="1888"/>
        <v>0</v>
      </c>
      <c r="Z1253" s="102"/>
      <c r="AA1253" s="80">
        <v>66784.240000000005</v>
      </c>
      <c r="AB1253" s="147"/>
      <c r="AC1253" s="141">
        <f t="shared" si="1889"/>
        <v>-66784.240000000005</v>
      </c>
      <c r="AD1253" s="374">
        <v>1123600</v>
      </c>
      <c r="AE1253" s="101">
        <v>6.1428999999999997E-2</v>
      </c>
      <c r="AF1253" s="141">
        <f t="shared" si="1890"/>
        <v>69021.624400000001</v>
      </c>
      <c r="AG1253" s="6"/>
      <c r="AH1253" s="122">
        <v>69021.62</v>
      </c>
      <c r="AI1253" s="149"/>
      <c r="AJ1253" s="141">
        <f t="shared" si="1878"/>
        <v>4.4000000052619725E-3</v>
      </c>
      <c r="AK1253" s="374">
        <v>1123600</v>
      </c>
      <c r="AL1253" s="748">
        <v>7.3774000000000006E-2</v>
      </c>
      <c r="AM1253" s="141">
        <f t="shared" si="1891"/>
        <v>82892.466400000005</v>
      </c>
      <c r="AN1253" s="102"/>
      <c r="AO1253" s="142">
        <v>82892.47</v>
      </c>
      <c r="AP1253" s="143"/>
      <c r="AQ1253" s="141">
        <f t="shared" si="1879"/>
        <v>-3.599999996367842E-3</v>
      </c>
      <c r="AR1253" s="374">
        <v>1123600</v>
      </c>
      <c r="AS1253" s="52">
        <v>8.0359E-2</v>
      </c>
      <c r="AT1253" s="72">
        <f t="shared" si="1892"/>
        <v>90291.372399999993</v>
      </c>
      <c r="AU1253" s="234"/>
      <c r="AV1253" s="142">
        <v>90291.372399999993</v>
      </c>
      <c r="AW1253" s="147"/>
      <c r="AX1253" s="141">
        <f t="shared" si="1880"/>
        <v>0</v>
      </c>
      <c r="AY1253" s="141">
        <v>1123600</v>
      </c>
      <c r="AZ1253" s="52">
        <v>8.7135000000000004E-2</v>
      </c>
      <c r="BA1253" s="141">
        <f t="shared" si="1893"/>
        <v>97904.885999999999</v>
      </c>
      <c r="BB1253" s="141"/>
      <c r="BC1253" s="142">
        <v>97904.885999999999</v>
      </c>
      <c r="BD1253" s="204"/>
      <c r="BE1253" s="141">
        <f t="shared" si="1894"/>
        <v>0</v>
      </c>
      <c r="BF1253" s="72">
        <v>1600000</v>
      </c>
      <c r="BG1253" s="56">
        <v>6.8930000000000005E-2</v>
      </c>
      <c r="BH1253" s="166">
        <f t="shared" si="1895"/>
        <v>110288.00000000001</v>
      </c>
      <c r="BI1253" s="6"/>
      <c r="BJ1253" s="164">
        <v>77449.748000000007</v>
      </c>
      <c r="BK1253" s="795"/>
      <c r="BL1253" s="166">
        <f t="shared" si="1896"/>
        <v>32838.252000000008</v>
      </c>
      <c r="BM1253" s="798">
        <v>1600000</v>
      </c>
      <c r="BN1253" s="548">
        <v>6.7812999999999998E-2</v>
      </c>
      <c r="BO1253" s="166">
        <f t="shared" si="1897"/>
        <v>108500.8</v>
      </c>
      <c r="BP1253" s="6"/>
      <c r="BQ1253" s="164">
        <v>108500.8</v>
      </c>
      <c r="BR1253" s="147"/>
      <c r="BS1253" s="166">
        <f t="shared" si="1881"/>
        <v>0</v>
      </c>
      <c r="BT1253" s="402">
        <v>1600000</v>
      </c>
      <c r="BU1253" s="548">
        <v>7.1545999999999998E-2</v>
      </c>
      <c r="BV1253" s="168">
        <f t="shared" si="1898"/>
        <v>114473.59999999999</v>
      </c>
      <c r="BW1253" s="6"/>
      <c r="BX1253" s="142">
        <v>114473.60000000001</v>
      </c>
      <c r="BY1253" s="147"/>
      <c r="BZ1253" s="166">
        <f t="shared" si="1899"/>
        <v>0</v>
      </c>
      <c r="CA1253" s="151">
        <v>1600000</v>
      </c>
      <c r="CB1253" s="548">
        <v>1.0834E-2</v>
      </c>
      <c r="CC1253" s="168">
        <f t="shared" si="1900"/>
        <v>17334.400000000001</v>
      </c>
      <c r="CD1253" s="166">
        <f>CB1253*15000</f>
        <v>162.51</v>
      </c>
      <c r="CE1253" s="164">
        <v>17171.89</v>
      </c>
      <c r="CF1253" s="165">
        <v>17171.89</v>
      </c>
      <c r="CG1253" s="72">
        <f t="shared" si="1901"/>
        <v>0</v>
      </c>
      <c r="CH1253" s="351">
        <v>1700000</v>
      </c>
      <c r="CI1253" s="804">
        <v>9.7520000000000003E-3</v>
      </c>
      <c r="CJ1253" s="666">
        <f t="shared" si="1882"/>
        <v>16578.400000000001</v>
      </c>
      <c r="CK1253" s="806">
        <f t="shared" ref="CK1253:CK1256" si="1902">CI1253*15000</f>
        <v>146.28</v>
      </c>
      <c r="CL1253" s="164"/>
      <c r="CM1253" s="167"/>
      <c r="CN1253" s="666">
        <f t="shared" si="1883"/>
        <v>16432.120000000003</v>
      </c>
      <c r="CO1253" s="219"/>
      <c r="CP1253" s="220">
        <f t="shared" si="1884"/>
        <v>-78226.427199999976</v>
      </c>
      <c r="CQ1253" s="357"/>
      <c r="CR1253" s="6"/>
      <c r="CS1253" s="226"/>
    </row>
    <row r="1254" spans="1:97" s="2" customFormat="1" ht="15" customHeight="1">
      <c r="A1254" s="61" t="s">
        <v>2886</v>
      </c>
      <c r="B1254" s="537" t="s">
        <v>2887</v>
      </c>
      <c r="C1254" s="537" t="s">
        <v>2864</v>
      </c>
      <c r="D1254" s="264" t="s">
        <v>2760</v>
      </c>
      <c r="E1254" s="499">
        <v>3381</v>
      </c>
      <c r="F1254" s="234"/>
      <c r="G1254" s="537" t="s">
        <v>2887</v>
      </c>
      <c r="H1254" s="810"/>
      <c r="I1254" s="234"/>
      <c r="J1254" s="774">
        <v>5.7276000000000001E-2</v>
      </c>
      <c r="K1254" s="72">
        <f t="shared" si="1885"/>
        <v>0</v>
      </c>
      <c r="L1254" s="6"/>
      <c r="M1254" s="80"/>
      <c r="N1254" s="147"/>
      <c r="O1254" s="168"/>
      <c r="P1254" s="6"/>
      <c r="Q1254" s="56"/>
      <c r="R1254" s="168">
        <f t="shared" si="1886"/>
        <v>0</v>
      </c>
      <c r="S1254" s="6"/>
      <c r="T1254" s="80"/>
      <c r="U1254" s="147"/>
      <c r="V1254" s="574">
        <f t="shared" si="1887"/>
        <v>0</v>
      </c>
      <c r="W1254" s="779"/>
      <c r="X1254" s="780">
        <v>6.3004000000000004E-2</v>
      </c>
      <c r="Y1254" s="310">
        <f t="shared" si="1888"/>
        <v>0</v>
      </c>
      <c r="Z1254" s="102"/>
      <c r="AA1254" s="80"/>
      <c r="AB1254" s="147"/>
      <c r="AC1254" s="141">
        <f t="shared" si="1889"/>
        <v>0</v>
      </c>
      <c r="AD1254" s="813"/>
      <c r="AE1254" s="101">
        <v>6.1428999999999997E-2</v>
      </c>
      <c r="AF1254" s="141">
        <f t="shared" si="1890"/>
        <v>0</v>
      </c>
      <c r="AG1254" s="6"/>
      <c r="AH1254" s="122"/>
      <c r="AI1254" s="149"/>
      <c r="AJ1254" s="141">
        <f t="shared" si="1878"/>
        <v>0</v>
      </c>
      <c r="AK1254" s="813"/>
      <c r="AL1254" s="748">
        <v>7.3774000000000006E-2</v>
      </c>
      <c r="AM1254" s="141">
        <f t="shared" si="1891"/>
        <v>0</v>
      </c>
      <c r="AN1254" s="102"/>
      <c r="AO1254" s="142"/>
      <c r="AP1254" s="143"/>
      <c r="AQ1254" s="141">
        <f t="shared" si="1879"/>
        <v>0</v>
      </c>
      <c r="AR1254" s="813"/>
      <c r="AS1254" s="52">
        <v>8.0359E-2</v>
      </c>
      <c r="AT1254" s="72">
        <f t="shared" si="1892"/>
        <v>0</v>
      </c>
      <c r="AU1254" s="6"/>
      <c r="AV1254" s="253"/>
      <c r="AW1254" s="147"/>
      <c r="AX1254" s="141">
        <f t="shared" si="1880"/>
        <v>0</v>
      </c>
      <c r="AY1254" s="6"/>
      <c r="AZ1254" s="52">
        <v>8.7135000000000004E-2</v>
      </c>
      <c r="BA1254" s="141">
        <f t="shared" si="1893"/>
        <v>0</v>
      </c>
      <c r="BB1254" s="141"/>
      <c r="BC1254" s="253"/>
      <c r="BD1254" s="204"/>
      <c r="BE1254" s="141">
        <f t="shared" si="1894"/>
        <v>0</v>
      </c>
      <c r="BF1254" s="6"/>
      <c r="BG1254" s="56">
        <v>6.8930000000000005E-2</v>
      </c>
      <c r="BH1254" s="166">
        <f t="shared" si="1895"/>
        <v>0</v>
      </c>
      <c r="BI1254" s="6"/>
      <c r="BJ1254" s="164"/>
      <c r="BK1254" s="165"/>
      <c r="BL1254" s="166">
        <f t="shared" si="1896"/>
        <v>0</v>
      </c>
      <c r="BM1254" s="6"/>
      <c r="BN1254" s="6"/>
      <c r="BO1254" s="166">
        <f t="shared" si="1897"/>
        <v>0</v>
      </c>
      <c r="BP1254" s="6"/>
      <c r="BQ1254" s="164"/>
      <c r="BR1254" s="147"/>
      <c r="BS1254" s="166">
        <f t="shared" si="1881"/>
        <v>0</v>
      </c>
      <c r="BT1254" s="819">
        <v>1880000</v>
      </c>
      <c r="BU1254" s="234">
        <v>7.1545999999999998E-2</v>
      </c>
      <c r="BV1254" s="168">
        <f t="shared" si="1898"/>
        <v>134506.48000000001</v>
      </c>
      <c r="BW1254" s="6"/>
      <c r="BX1254" s="580"/>
      <c r="BY1254" s="147"/>
      <c r="BZ1254" s="166">
        <f t="shared" si="1899"/>
        <v>134506.48000000001</v>
      </c>
      <c r="CA1254" s="151">
        <v>1880000</v>
      </c>
      <c r="CB1254" s="801">
        <v>7.5840000000000005E-2</v>
      </c>
      <c r="CC1254" s="168">
        <f t="shared" si="1900"/>
        <v>142579.20000000001</v>
      </c>
      <c r="CD1254" s="166"/>
      <c r="CE1254" s="164"/>
      <c r="CF1254" s="165"/>
      <c r="CG1254" s="168">
        <f t="shared" si="1901"/>
        <v>142579.20000000001</v>
      </c>
      <c r="CH1254" s="587">
        <v>1910000</v>
      </c>
      <c r="CI1254" s="803">
        <v>5.8512000000000002E-2</v>
      </c>
      <c r="CJ1254" s="666">
        <f t="shared" si="1882"/>
        <v>111757.92</v>
      </c>
      <c r="CK1254" s="168"/>
      <c r="CL1254" s="164"/>
      <c r="CM1254" s="167"/>
      <c r="CN1254" s="666">
        <f t="shared" si="1883"/>
        <v>111757.92</v>
      </c>
      <c r="CO1254" s="219"/>
      <c r="CP1254" s="220">
        <f t="shared" si="1884"/>
        <v>388843.60000000003</v>
      </c>
      <c r="CQ1254" s="357"/>
      <c r="CR1254" s="6"/>
      <c r="CS1254" s="359" t="s">
        <v>42</v>
      </c>
    </row>
    <row r="1255" spans="1:97" s="2" customFormat="1" ht="15" customHeight="1">
      <c r="A1255" s="769" t="s">
        <v>2888</v>
      </c>
      <c r="B1255" s="501" t="s">
        <v>2889</v>
      </c>
      <c r="C1255" s="61" t="s">
        <v>2864</v>
      </c>
      <c r="D1255" s="59" t="s">
        <v>2760</v>
      </c>
      <c r="E1255" s="234">
        <v>3524</v>
      </c>
      <c r="F1255" s="234"/>
      <c r="G1255" s="429"/>
      <c r="H1255" s="590">
        <v>900000007442</v>
      </c>
      <c r="I1255" s="234"/>
      <c r="J1255" s="774">
        <v>5.7276000000000001E-2</v>
      </c>
      <c r="K1255" s="72">
        <f t="shared" si="1885"/>
        <v>0</v>
      </c>
      <c r="L1255" s="6"/>
      <c r="M1255" s="80">
        <v>49773.11</v>
      </c>
      <c r="N1255" s="147"/>
      <c r="O1255" s="168"/>
      <c r="P1255" s="6"/>
      <c r="Q1255" s="56">
        <v>5.7276000000000001E-2</v>
      </c>
      <c r="R1255" s="168">
        <f t="shared" si="1886"/>
        <v>0</v>
      </c>
      <c r="S1255" s="6"/>
      <c r="T1255" s="80">
        <v>64721.88</v>
      </c>
      <c r="U1255" s="147"/>
      <c r="V1255" s="574">
        <f t="shared" si="1887"/>
        <v>-64721.88</v>
      </c>
      <c r="W1255" s="783"/>
      <c r="X1255" s="780">
        <v>6.3004000000000004E-2</v>
      </c>
      <c r="Y1255" s="310">
        <f t="shared" si="1888"/>
        <v>0</v>
      </c>
      <c r="Z1255" s="102"/>
      <c r="AA1255" s="80">
        <v>71194.52</v>
      </c>
      <c r="AB1255" s="149"/>
      <c r="AC1255" s="141">
        <f t="shared" si="1889"/>
        <v>-71194.52</v>
      </c>
      <c r="AD1255" s="374">
        <v>1197800</v>
      </c>
      <c r="AE1255" s="101">
        <v>6.1428999999999997E-2</v>
      </c>
      <c r="AF1255" s="141">
        <f t="shared" si="1890"/>
        <v>73579.656199999998</v>
      </c>
      <c r="AG1255" s="102"/>
      <c r="AH1255" s="122">
        <v>73579.66</v>
      </c>
      <c r="AI1255" s="147"/>
      <c r="AJ1255" s="141">
        <f t="shared" si="1878"/>
        <v>-3.8000000058673322E-3</v>
      </c>
      <c r="AK1255" s="374">
        <v>1197800</v>
      </c>
      <c r="AL1255" s="748">
        <v>7.3774000000000006E-2</v>
      </c>
      <c r="AM1255" s="141">
        <f t="shared" si="1891"/>
        <v>88366.497200000013</v>
      </c>
      <c r="AN1255" s="102"/>
      <c r="AO1255" s="142">
        <v>88366.5</v>
      </c>
      <c r="AP1255" s="143"/>
      <c r="AQ1255" s="141">
        <f t="shared" si="1879"/>
        <v>-2.7999999874737114E-3</v>
      </c>
      <c r="AR1255" s="374">
        <v>1197800</v>
      </c>
      <c r="AS1255" s="52">
        <v>8.0359E-2</v>
      </c>
      <c r="AT1255" s="72">
        <f t="shared" si="1892"/>
        <v>96254.010200000004</v>
      </c>
      <c r="AU1255" s="234"/>
      <c r="AV1255" s="142">
        <v>96254.010200000004</v>
      </c>
      <c r="AW1255" s="147"/>
      <c r="AX1255" s="141">
        <f t="shared" si="1880"/>
        <v>0</v>
      </c>
      <c r="AY1255" s="141">
        <v>1197800</v>
      </c>
      <c r="AZ1255" s="52">
        <v>8.7135000000000004E-2</v>
      </c>
      <c r="BA1255" s="141">
        <f t="shared" si="1893"/>
        <v>104370.303</v>
      </c>
      <c r="BB1255" s="141"/>
      <c r="BC1255" s="142">
        <v>104370.303</v>
      </c>
      <c r="BD1255" s="204"/>
      <c r="BE1255" s="141">
        <f t="shared" si="1894"/>
        <v>0</v>
      </c>
      <c r="BF1255" s="72">
        <v>1580000</v>
      </c>
      <c r="BG1255" s="56">
        <v>6.8930000000000005E-2</v>
      </c>
      <c r="BH1255" s="166">
        <f t="shared" si="1895"/>
        <v>108909.40000000001</v>
      </c>
      <c r="BI1255" s="6"/>
      <c r="BJ1255" s="164">
        <v>82564.354000000007</v>
      </c>
      <c r="BK1255" s="795"/>
      <c r="BL1255" s="166">
        <f t="shared" si="1896"/>
        <v>26345.046000000002</v>
      </c>
      <c r="BM1255" s="798">
        <v>1580000</v>
      </c>
      <c r="BN1255" s="548">
        <v>6.7812999999999998E-2</v>
      </c>
      <c r="BO1255" s="166">
        <f t="shared" si="1897"/>
        <v>107144.54</v>
      </c>
      <c r="BP1255" s="6"/>
      <c r="BQ1255" s="164">
        <v>107144.54</v>
      </c>
      <c r="BR1255" s="147"/>
      <c r="BS1255" s="166">
        <f t="shared" si="1881"/>
        <v>0</v>
      </c>
      <c r="BT1255" s="402">
        <v>1580000</v>
      </c>
      <c r="BU1255" s="548">
        <v>7.1545999999999998E-2</v>
      </c>
      <c r="BV1255" s="168">
        <f t="shared" si="1898"/>
        <v>113042.68</v>
      </c>
      <c r="BW1255" s="6"/>
      <c r="BX1255" s="142">
        <v>113042.68</v>
      </c>
      <c r="BY1255" s="147"/>
      <c r="BZ1255" s="166">
        <f t="shared" si="1899"/>
        <v>0</v>
      </c>
      <c r="CA1255" s="151">
        <v>1580000</v>
      </c>
      <c r="CB1255" s="548">
        <v>1.0834E-2</v>
      </c>
      <c r="CC1255" s="168">
        <f t="shared" si="1900"/>
        <v>17117.72</v>
      </c>
      <c r="CD1255" s="166">
        <f t="shared" ref="CD1255:CD1256" si="1903">CB1255*15000</f>
        <v>162.51</v>
      </c>
      <c r="CE1255" s="164">
        <v>16955.21</v>
      </c>
      <c r="CF1255" s="165">
        <v>16955.21</v>
      </c>
      <c r="CG1255" s="72">
        <f t="shared" si="1901"/>
        <v>0</v>
      </c>
      <c r="CH1255" s="351">
        <v>1700000</v>
      </c>
      <c r="CI1255" s="804">
        <v>9.7520000000000003E-3</v>
      </c>
      <c r="CJ1255" s="666">
        <f t="shared" si="1882"/>
        <v>16578.400000000001</v>
      </c>
      <c r="CK1255" s="806">
        <f t="shared" si="1902"/>
        <v>146.28</v>
      </c>
      <c r="CL1255" s="164"/>
      <c r="CM1255" s="167"/>
      <c r="CN1255" s="666">
        <f t="shared" si="1883"/>
        <v>16432.120000000003</v>
      </c>
      <c r="CO1255" s="219"/>
      <c r="CP1255" s="220">
        <f t="shared" si="1884"/>
        <v>-93139.24059999999</v>
      </c>
      <c r="CQ1255" s="357"/>
      <c r="CR1255" s="6"/>
      <c r="CS1255" s="226"/>
    </row>
    <row r="1256" spans="1:97" s="3" customFormat="1" ht="15" customHeight="1">
      <c r="A1256" s="264" t="s">
        <v>2890</v>
      </c>
      <c r="B1256" s="61" t="s">
        <v>2891</v>
      </c>
      <c r="C1256" s="61" t="s">
        <v>2864</v>
      </c>
      <c r="D1256" s="41" t="s">
        <v>2760</v>
      </c>
      <c r="E1256" s="234">
        <v>3602</v>
      </c>
      <c r="F1256" s="234"/>
      <c r="G1256" s="429"/>
      <c r="H1256" s="590">
        <v>900000006027</v>
      </c>
      <c r="I1256" s="776"/>
      <c r="J1256" s="774">
        <v>5.7276000000000001E-2</v>
      </c>
      <c r="K1256" s="72">
        <f t="shared" si="1885"/>
        <v>0</v>
      </c>
      <c r="L1256" s="356"/>
      <c r="M1256" s="80">
        <v>61665.8</v>
      </c>
      <c r="N1256" s="147"/>
      <c r="O1256" s="168"/>
      <c r="P1256" s="6">
        <v>1400000</v>
      </c>
      <c r="Q1256" s="6">
        <v>5.7276000000000001E-2</v>
      </c>
      <c r="R1256" s="72">
        <f t="shared" si="1886"/>
        <v>80186.399999999994</v>
      </c>
      <c r="S1256" s="6"/>
      <c r="T1256" s="80">
        <v>80186.399999999994</v>
      </c>
      <c r="U1256" s="147"/>
      <c r="V1256" s="574">
        <f t="shared" si="1887"/>
        <v>0</v>
      </c>
      <c r="W1256" s="783">
        <v>1400000</v>
      </c>
      <c r="X1256" s="780">
        <v>6.3004000000000004E-2</v>
      </c>
      <c r="Y1256" s="310">
        <f t="shared" si="1888"/>
        <v>88205.6</v>
      </c>
      <c r="Z1256" s="102"/>
      <c r="AA1256" s="80">
        <v>88205.6</v>
      </c>
      <c r="AB1256" s="147"/>
      <c r="AC1256" s="141">
        <f t="shared" si="1889"/>
        <v>0</v>
      </c>
      <c r="AD1256" s="374">
        <v>1484000</v>
      </c>
      <c r="AE1256" s="101">
        <v>6.1428999999999997E-2</v>
      </c>
      <c r="AF1256" s="141">
        <f t="shared" si="1890"/>
        <v>91160.635999999999</v>
      </c>
      <c r="AG1256" s="6"/>
      <c r="AH1256" s="254">
        <v>91160.639999999999</v>
      </c>
      <c r="AI1256" s="147"/>
      <c r="AJ1256" s="141">
        <f t="shared" si="1878"/>
        <v>-4.0000000008149073E-3</v>
      </c>
      <c r="AK1256" s="374">
        <v>1484000</v>
      </c>
      <c r="AL1256" s="748">
        <v>7.3774000000000006E-2</v>
      </c>
      <c r="AM1256" s="141">
        <f t="shared" si="1891"/>
        <v>109480.61600000001</v>
      </c>
      <c r="AN1256" s="102"/>
      <c r="AO1256" s="259">
        <v>109480.62</v>
      </c>
      <c r="AP1256" s="143"/>
      <c r="AQ1256" s="141">
        <f t="shared" si="1879"/>
        <v>-3.999999986262992E-3</v>
      </c>
      <c r="AR1256" s="374">
        <v>1484000</v>
      </c>
      <c r="AS1256" s="52">
        <v>8.0359E-2</v>
      </c>
      <c r="AT1256" s="72">
        <f t="shared" si="1892"/>
        <v>119252.75599999999</v>
      </c>
      <c r="AU1256" s="234"/>
      <c r="AV1256" s="142">
        <v>119252.75599999999</v>
      </c>
      <c r="AW1256" s="147"/>
      <c r="AX1256" s="141">
        <f t="shared" si="1880"/>
        <v>0</v>
      </c>
      <c r="AY1256" s="141">
        <v>1484000</v>
      </c>
      <c r="AZ1256" s="52">
        <v>8.7135000000000004E-2</v>
      </c>
      <c r="BA1256" s="141">
        <f t="shared" si="1893"/>
        <v>129308.34000000001</v>
      </c>
      <c r="BB1256" s="141"/>
      <c r="BC1256" s="142">
        <v>129308.34</v>
      </c>
      <c r="BD1256" s="204"/>
      <c r="BE1256" s="141">
        <f t="shared" si="1894"/>
        <v>0</v>
      </c>
      <c r="BF1256" s="72">
        <v>2570000</v>
      </c>
      <c r="BG1256" s="56">
        <v>6.8930000000000005E-2</v>
      </c>
      <c r="BH1256" s="166">
        <f t="shared" si="1895"/>
        <v>177150.1</v>
      </c>
      <c r="BI1256" s="6"/>
      <c r="BJ1256" s="164">
        <v>0</v>
      </c>
      <c r="BK1256" s="795"/>
      <c r="BL1256" s="166">
        <f t="shared" si="1896"/>
        <v>177150.1</v>
      </c>
      <c r="BM1256" s="481">
        <v>2570000</v>
      </c>
      <c r="BN1256" s="548">
        <v>6.7812999999999998E-2</v>
      </c>
      <c r="BO1256" s="166">
        <f t="shared" si="1897"/>
        <v>174279.41</v>
      </c>
      <c r="BP1256" s="6"/>
      <c r="BQ1256" s="164">
        <v>0</v>
      </c>
      <c r="BR1256" s="147"/>
      <c r="BS1256" s="166">
        <f t="shared" si="1881"/>
        <v>174279.41</v>
      </c>
      <c r="BT1256" s="799">
        <v>2570000</v>
      </c>
      <c r="BU1256" s="823">
        <v>7.1545999999999998E-2</v>
      </c>
      <c r="BV1256" s="168">
        <f t="shared" si="1898"/>
        <v>183873.22</v>
      </c>
      <c r="BW1256" s="6"/>
      <c r="BX1256" s="142"/>
      <c r="BY1256" s="147"/>
      <c r="BZ1256" s="166">
        <f t="shared" si="1899"/>
        <v>183873.22</v>
      </c>
      <c r="CA1256" s="151">
        <v>2570000</v>
      </c>
      <c r="CB1256" s="548">
        <v>1.0834E-2</v>
      </c>
      <c r="CC1256" s="168">
        <f t="shared" si="1900"/>
        <v>27843.38</v>
      </c>
      <c r="CD1256" s="166">
        <f t="shared" si="1903"/>
        <v>162.51</v>
      </c>
      <c r="CE1256" s="164"/>
      <c r="CF1256" s="165"/>
      <c r="CG1256" s="168">
        <f t="shared" si="1901"/>
        <v>27680.870000000003</v>
      </c>
      <c r="CH1256" s="587">
        <v>2580000</v>
      </c>
      <c r="CI1256" s="804">
        <v>9.7520000000000003E-3</v>
      </c>
      <c r="CJ1256" s="666">
        <f t="shared" si="1882"/>
        <v>25160.16</v>
      </c>
      <c r="CK1256" s="806">
        <f t="shared" si="1902"/>
        <v>146.28</v>
      </c>
      <c r="CL1256" s="485">
        <v>399519.42</v>
      </c>
      <c r="CM1256" s="167"/>
      <c r="CN1256" s="666">
        <f t="shared" si="1883"/>
        <v>-374505.54</v>
      </c>
      <c r="CO1256" s="219"/>
      <c r="CP1256" s="220">
        <f t="shared" si="1884"/>
        <v>188478.05199999997</v>
      </c>
      <c r="CQ1256" s="357"/>
      <c r="CR1256" s="6"/>
      <c r="CS1256" s="228"/>
    </row>
    <row r="1257" spans="1:97" s="3" customFormat="1" ht="15" customHeight="1">
      <c r="A1257" s="59" t="s">
        <v>2892</v>
      </c>
      <c r="B1257" s="501" t="s">
        <v>2843</v>
      </c>
      <c r="C1257" s="6" t="s">
        <v>2804</v>
      </c>
      <c r="D1257" s="59" t="s">
        <v>2760</v>
      </c>
      <c r="E1257" s="43">
        <v>3779</v>
      </c>
      <c r="F1257" s="43"/>
      <c r="G1257" s="429"/>
      <c r="H1257" s="45">
        <v>900000007424</v>
      </c>
      <c r="I1257" s="234"/>
      <c r="J1257" s="774">
        <v>5.7276000000000001E-2</v>
      </c>
      <c r="K1257" s="72">
        <f t="shared" si="1885"/>
        <v>0</v>
      </c>
      <c r="L1257" s="56"/>
      <c r="M1257" s="73">
        <v>127736.3</v>
      </c>
      <c r="N1257" s="147"/>
      <c r="O1257" s="168"/>
      <c r="P1257" s="56"/>
      <c r="Q1257" s="56">
        <v>5.7276000000000001E-2</v>
      </c>
      <c r="R1257" s="168">
        <f t="shared" si="1886"/>
        <v>0</v>
      </c>
      <c r="S1257" s="56"/>
      <c r="T1257" s="73">
        <v>166100.4</v>
      </c>
      <c r="U1257" s="147"/>
      <c r="V1257" s="574">
        <f t="shared" si="1887"/>
        <v>-166100.4</v>
      </c>
      <c r="W1257" s="779"/>
      <c r="X1257" s="780">
        <v>6.3004000000000004E-2</v>
      </c>
      <c r="Y1257" s="310">
        <f t="shared" si="1888"/>
        <v>0</v>
      </c>
      <c r="Z1257" s="99"/>
      <c r="AA1257" s="73">
        <v>182711.6</v>
      </c>
      <c r="AB1257" s="147"/>
      <c r="AC1257" s="141">
        <f t="shared" si="1889"/>
        <v>-182711.6</v>
      </c>
      <c r="AD1257" s="255">
        <v>5500000</v>
      </c>
      <c r="AE1257" s="101">
        <v>6.1428999999999997E-2</v>
      </c>
      <c r="AF1257" s="141">
        <f t="shared" si="1890"/>
        <v>337859.5</v>
      </c>
      <c r="AG1257" s="6"/>
      <c r="AH1257" s="122">
        <v>337859.5</v>
      </c>
      <c r="AI1257" s="147"/>
      <c r="AJ1257" s="141">
        <f t="shared" si="1878"/>
        <v>0</v>
      </c>
      <c r="AK1257" s="255">
        <v>5500000</v>
      </c>
      <c r="AL1257" s="748">
        <v>7.3774000000000006E-2</v>
      </c>
      <c r="AM1257" s="141">
        <f t="shared" si="1891"/>
        <v>405757.00000000006</v>
      </c>
      <c r="AN1257" s="99"/>
      <c r="AO1257" s="814">
        <v>405757</v>
      </c>
      <c r="AP1257" s="143"/>
      <c r="AQ1257" s="141">
        <f t="shared" si="1879"/>
        <v>0</v>
      </c>
      <c r="AR1257" s="255">
        <v>5500000</v>
      </c>
      <c r="AS1257" s="52">
        <v>8.0359E-2</v>
      </c>
      <c r="AT1257" s="72">
        <f t="shared" si="1892"/>
        <v>441974.5</v>
      </c>
      <c r="AU1257" s="52"/>
      <c r="AV1257" s="142"/>
      <c r="AW1257" s="143"/>
      <c r="AX1257" s="141">
        <f t="shared" si="1880"/>
        <v>441974.5</v>
      </c>
      <c r="AY1257" s="72">
        <v>5500000</v>
      </c>
      <c r="AZ1257" s="52">
        <v>8.7135000000000004E-2</v>
      </c>
      <c r="BA1257" s="141">
        <f t="shared" si="1893"/>
        <v>479242.5</v>
      </c>
      <c r="BB1257" s="141"/>
      <c r="BC1257" s="142"/>
      <c r="BD1257" s="204"/>
      <c r="BE1257" s="141">
        <f t="shared" si="1894"/>
        <v>479242.5</v>
      </c>
      <c r="BF1257" s="168">
        <v>3900000</v>
      </c>
      <c r="BG1257" s="56">
        <v>6.8930000000000005E-2</v>
      </c>
      <c r="BH1257" s="166">
        <f t="shared" si="1895"/>
        <v>268827</v>
      </c>
      <c r="BI1257" s="56"/>
      <c r="BJ1257" s="164">
        <v>268827</v>
      </c>
      <c r="BK1257" s="320"/>
      <c r="BL1257" s="166">
        <f t="shared" si="1896"/>
        <v>0</v>
      </c>
      <c r="BM1257" s="72">
        <v>3900000</v>
      </c>
      <c r="BN1257" s="52">
        <v>2.9062999999999999E-2</v>
      </c>
      <c r="BO1257" s="166">
        <f t="shared" si="1897"/>
        <v>113345.7</v>
      </c>
      <c r="BP1257" s="56"/>
      <c r="BQ1257" s="164">
        <v>113345.7</v>
      </c>
      <c r="BR1257" s="147"/>
      <c r="BS1257" s="166">
        <f t="shared" si="1881"/>
        <v>0</v>
      </c>
      <c r="BT1257" s="402">
        <v>3900000</v>
      </c>
      <c r="BU1257" s="234">
        <v>5.1103999999999997E-2</v>
      </c>
      <c r="BV1257" s="168">
        <f t="shared" si="1898"/>
        <v>199305.59999999998</v>
      </c>
      <c r="BW1257" s="6"/>
      <c r="BX1257" s="142">
        <v>199305.60000000001</v>
      </c>
      <c r="BY1257" s="147"/>
      <c r="BZ1257" s="166">
        <f t="shared" si="1899"/>
        <v>0</v>
      </c>
      <c r="CA1257" s="151">
        <v>3900000</v>
      </c>
      <c r="CB1257" s="234">
        <v>5.4170999999999997E-2</v>
      </c>
      <c r="CC1257" s="168">
        <f t="shared" si="1900"/>
        <v>211266.9</v>
      </c>
      <c r="CD1257" s="166"/>
      <c r="CE1257" s="164"/>
      <c r="CF1257" s="165"/>
      <c r="CG1257" s="168">
        <f t="shared" si="1901"/>
        <v>211266.9</v>
      </c>
      <c r="CH1257" s="587">
        <v>10200000</v>
      </c>
      <c r="CI1257" s="802">
        <v>4.3883999999999999E-2</v>
      </c>
      <c r="CJ1257" s="666">
        <f t="shared" si="1882"/>
        <v>447616.8</v>
      </c>
      <c r="CK1257" s="168"/>
      <c r="CL1257" s="164"/>
      <c r="CM1257" s="167"/>
      <c r="CN1257" s="666">
        <f t="shared" si="1883"/>
        <v>447616.8</v>
      </c>
      <c r="CO1257" s="219"/>
      <c r="CP1257" s="220">
        <f t="shared" si="1884"/>
        <v>1231288.7</v>
      </c>
      <c r="CQ1257" s="458"/>
      <c r="CR1257" s="56"/>
      <c r="CS1257" s="228"/>
    </row>
    <row r="1258" spans="1:97" s="3" customFormat="1" ht="15" customHeight="1">
      <c r="A1258" s="769" t="s">
        <v>2893</v>
      </c>
      <c r="B1258" s="501" t="s">
        <v>2894</v>
      </c>
      <c r="C1258" s="61" t="s">
        <v>2895</v>
      </c>
      <c r="D1258" s="59" t="s">
        <v>2760</v>
      </c>
      <c r="E1258" s="234">
        <v>4653</v>
      </c>
      <c r="F1258" s="234"/>
      <c r="G1258" s="429"/>
      <c r="H1258" s="824">
        <v>900000007432</v>
      </c>
      <c r="I1258" s="234"/>
      <c r="J1258" s="774">
        <v>5.7276000000000001E-2</v>
      </c>
      <c r="K1258" s="72">
        <f t="shared" si="1885"/>
        <v>0</v>
      </c>
      <c r="L1258" s="6"/>
      <c r="M1258" s="828">
        <v>39730.39</v>
      </c>
      <c r="N1258" s="147"/>
      <c r="O1258" s="168"/>
      <c r="P1258" s="6"/>
      <c r="Q1258" s="56">
        <v>5.7276000000000001E-2</v>
      </c>
      <c r="R1258" s="168">
        <f t="shared" si="1886"/>
        <v>0</v>
      </c>
      <c r="S1258" s="6"/>
      <c r="T1258" s="828">
        <v>51662.95</v>
      </c>
      <c r="U1258" s="147"/>
      <c r="V1258" s="574">
        <f t="shared" si="1887"/>
        <v>-51662.95</v>
      </c>
      <c r="W1258" s="779"/>
      <c r="X1258" s="780">
        <v>6.3004000000000004E-2</v>
      </c>
      <c r="Y1258" s="310">
        <f t="shared" si="1888"/>
        <v>0</v>
      </c>
      <c r="Z1258" s="102"/>
      <c r="AA1258" s="828">
        <v>56829.599999999999</v>
      </c>
      <c r="AB1258" s="147"/>
      <c r="AC1258" s="141">
        <f t="shared" si="1889"/>
        <v>-56829.599999999999</v>
      </c>
      <c r="AD1258" s="374">
        <v>947100</v>
      </c>
      <c r="AE1258" s="101">
        <v>6.1428999999999997E-2</v>
      </c>
      <c r="AF1258" s="141">
        <f t="shared" si="1890"/>
        <v>58179.405899999998</v>
      </c>
      <c r="AG1258" s="6"/>
      <c r="AH1258" s="122">
        <v>58179.41</v>
      </c>
      <c r="AI1258" s="147"/>
      <c r="AJ1258" s="141">
        <f t="shared" si="1878"/>
        <v>-4.1000000055646524E-3</v>
      </c>
      <c r="AK1258" s="374">
        <v>947100</v>
      </c>
      <c r="AL1258" s="748">
        <v>7.3774000000000006E-2</v>
      </c>
      <c r="AM1258" s="141">
        <f t="shared" si="1891"/>
        <v>69871.3554</v>
      </c>
      <c r="AN1258" s="102"/>
      <c r="AO1258" s="142">
        <v>69871.360000000001</v>
      </c>
      <c r="AP1258" s="143"/>
      <c r="AQ1258" s="141">
        <f t="shared" si="1879"/>
        <v>-4.6000000002095476E-3</v>
      </c>
      <c r="AR1258" s="374">
        <v>947100</v>
      </c>
      <c r="AS1258" s="52">
        <v>8.0359E-2</v>
      </c>
      <c r="AT1258" s="72">
        <f t="shared" si="1892"/>
        <v>76108.008900000001</v>
      </c>
      <c r="AU1258" s="234"/>
      <c r="AV1258" s="142">
        <v>76108.008900000001</v>
      </c>
      <c r="AW1258" s="147"/>
      <c r="AX1258" s="141">
        <f t="shared" si="1880"/>
        <v>0</v>
      </c>
      <c r="AY1258" s="141">
        <v>947100</v>
      </c>
      <c r="AZ1258" s="52">
        <v>8.7135000000000004E-2</v>
      </c>
      <c r="BA1258" s="141">
        <f t="shared" si="1893"/>
        <v>82525.558499999999</v>
      </c>
      <c r="BB1258" s="141"/>
      <c r="BC1258" s="142">
        <v>82525.558499999999</v>
      </c>
      <c r="BD1258" s="204"/>
      <c r="BE1258" s="141">
        <f t="shared" si="1894"/>
        <v>0</v>
      </c>
      <c r="BF1258" s="72">
        <v>1400000</v>
      </c>
      <c r="BG1258" s="56">
        <v>6.8930000000000005E-2</v>
      </c>
      <c r="BH1258" s="166">
        <f t="shared" si="1895"/>
        <v>96502</v>
      </c>
      <c r="BI1258" s="6"/>
      <c r="BJ1258" s="164">
        <v>65283.603000000003</v>
      </c>
      <c r="BK1258" s="795"/>
      <c r="BL1258" s="166">
        <f t="shared" si="1896"/>
        <v>31218.396999999997</v>
      </c>
      <c r="BM1258" s="798">
        <v>1400000</v>
      </c>
      <c r="BN1258" s="548">
        <v>6.7812999999999998E-2</v>
      </c>
      <c r="BO1258" s="166">
        <f t="shared" si="1897"/>
        <v>94938.2</v>
      </c>
      <c r="BP1258" s="6"/>
      <c r="BQ1258" s="164">
        <v>94938.2</v>
      </c>
      <c r="BR1258" s="147"/>
      <c r="BS1258" s="166">
        <f t="shared" si="1881"/>
        <v>0</v>
      </c>
      <c r="BT1258" s="402">
        <v>1400000</v>
      </c>
      <c r="BU1258" s="548">
        <v>7.1545999999999998E-2</v>
      </c>
      <c r="BV1258" s="168">
        <f t="shared" si="1898"/>
        <v>100164.4</v>
      </c>
      <c r="BW1258" s="6"/>
      <c r="BX1258" s="142">
        <v>100164.4</v>
      </c>
      <c r="BY1258" s="147"/>
      <c r="BZ1258" s="166">
        <f t="shared" si="1899"/>
        <v>0</v>
      </c>
      <c r="CA1258" s="151">
        <v>1400000</v>
      </c>
      <c r="CB1258" s="548">
        <v>1.0834E-2</v>
      </c>
      <c r="CC1258" s="168">
        <f t="shared" si="1900"/>
        <v>15167.6</v>
      </c>
      <c r="CD1258" s="166">
        <f>CB1258*15000</f>
        <v>162.51</v>
      </c>
      <c r="CE1258" s="164">
        <v>15005.09</v>
      </c>
      <c r="CF1258" s="165">
        <v>15005.09</v>
      </c>
      <c r="CG1258" s="72">
        <f t="shared" si="1901"/>
        <v>0</v>
      </c>
      <c r="CH1258" s="351">
        <v>1420000</v>
      </c>
      <c r="CI1258" s="804">
        <v>9.7520000000000003E-3</v>
      </c>
      <c r="CJ1258" s="666">
        <f t="shared" si="1882"/>
        <v>13847.84</v>
      </c>
      <c r="CK1258" s="806">
        <f>CI1258*15000</f>
        <v>146.28</v>
      </c>
      <c r="CL1258" s="164"/>
      <c r="CM1258" s="167"/>
      <c r="CN1258" s="666">
        <f t="shared" si="1883"/>
        <v>13701.56</v>
      </c>
      <c r="CO1258" s="219"/>
      <c r="CP1258" s="220">
        <f t="shared" si="1884"/>
        <v>-63572.601699999999</v>
      </c>
      <c r="CQ1258" s="357"/>
      <c r="CR1258" s="6"/>
      <c r="CS1258" s="228"/>
    </row>
    <row r="1259" spans="1:97" s="3" customFormat="1" ht="15" customHeight="1">
      <c r="A1259" s="59" t="s">
        <v>2896</v>
      </c>
      <c r="B1259" s="501" t="s">
        <v>2897</v>
      </c>
      <c r="C1259" s="6" t="s">
        <v>2898</v>
      </c>
      <c r="D1259" s="59" t="s">
        <v>2760</v>
      </c>
      <c r="E1259" s="43">
        <v>4735</v>
      </c>
      <c r="F1259" s="43"/>
      <c r="G1259" s="429"/>
      <c r="H1259" s="45">
        <v>900000006028</v>
      </c>
      <c r="I1259" s="234"/>
      <c r="J1259" s="774">
        <v>5.7276000000000001E-2</v>
      </c>
      <c r="K1259" s="72">
        <f t="shared" si="1885"/>
        <v>0</v>
      </c>
      <c r="L1259" s="56"/>
      <c r="M1259" s="73">
        <v>28630.55</v>
      </c>
      <c r="N1259" s="147"/>
      <c r="O1259" s="168"/>
      <c r="P1259" s="56"/>
      <c r="Q1259" s="56">
        <v>5.7276000000000001E-2</v>
      </c>
      <c r="R1259" s="168">
        <f t="shared" si="1886"/>
        <v>0</v>
      </c>
      <c r="S1259" s="56"/>
      <c r="T1259" s="73">
        <v>37229.4</v>
      </c>
      <c r="U1259" s="147"/>
      <c r="V1259" s="574">
        <f t="shared" si="1887"/>
        <v>-37229.4</v>
      </c>
      <c r="W1259" s="779"/>
      <c r="X1259" s="780">
        <v>6.3004000000000004E-2</v>
      </c>
      <c r="Y1259" s="310">
        <f t="shared" si="1888"/>
        <v>0</v>
      </c>
      <c r="Z1259" s="102"/>
      <c r="AA1259" s="73">
        <v>40952.6</v>
      </c>
      <c r="AB1259" s="149"/>
      <c r="AC1259" s="141">
        <f t="shared" si="1889"/>
        <v>-40952.6</v>
      </c>
      <c r="AD1259" s="255">
        <v>1200000</v>
      </c>
      <c r="AE1259" s="101">
        <v>6.1428999999999997E-2</v>
      </c>
      <c r="AF1259" s="141">
        <f t="shared" si="1890"/>
        <v>73714.8</v>
      </c>
      <c r="AG1259" s="6"/>
      <c r="AH1259" s="122">
        <v>73714.8</v>
      </c>
      <c r="AI1259" s="149"/>
      <c r="AJ1259" s="141">
        <f t="shared" si="1878"/>
        <v>0</v>
      </c>
      <c r="AK1259" s="255">
        <v>1200000</v>
      </c>
      <c r="AL1259" s="748">
        <v>7.3774000000000006E-2</v>
      </c>
      <c r="AM1259" s="141">
        <f t="shared" si="1891"/>
        <v>88528.8</v>
      </c>
      <c r="AN1259" s="102"/>
      <c r="AO1259" s="814">
        <v>88528.8</v>
      </c>
      <c r="AP1259" s="143"/>
      <c r="AQ1259" s="141">
        <f t="shared" si="1879"/>
        <v>0</v>
      </c>
      <c r="AR1259" s="255">
        <v>1200000</v>
      </c>
      <c r="AS1259" s="52">
        <v>8.0359E-2</v>
      </c>
      <c r="AT1259" s="72">
        <f t="shared" si="1892"/>
        <v>96430.8</v>
      </c>
      <c r="AU1259" s="52"/>
      <c r="AV1259" s="142"/>
      <c r="AW1259" s="147"/>
      <c r="AX1259" s="141">
        <f t="shared" si="1880"/>
        <v>96430.8</v>
      </c>
      <c r="AY1259" s="72">
        <v>1200000</v>
      </c>
      <c r="AZ1259" s="52">
        <v>8.7135000000000004E-2</v>
      </c>
      <c r="BA1259" s="141">
        <f t="shared" si="1893"/>
        <v>104562</v>
      </c>
      <c r="BB1259" s="141"/>
      <c r="BC1259" s="142">
        <v>104562</v>
      </c>
      <c r="BD1259" s="204"/>
      <c r="BE1259" s="141">
        <f t="shared" si="1894"/>
        <v>0</v>
      </c>
      <c r="BF1259" s="72">
        <v>4300000</v>
      </c>
      <c r="BG1259" s="56">
        <v>6.8930000000000005E-2</v>
      </c>
      <c r="BH1259" s="166">
        <f t="shared" si="1895"/>
        <v>296399</v>
      </c>
      <c r="BI1259" s="56"/>
      <c r="BJ1259" s="164">
        <v>82716</v>
      </c>
      <c r="BK1259" s="320"/>
      <c r="BL1259" s="166">
        <f t="shared" si="1896"/>
        <v>213683</v>
      </c>
      <c r="BM1259" s="72">
        <v>4300000</v>
      </c>
      <c r="BN1259" s="52">
        <v>2.9062999999999999E-2</v>
      </c>
      <c r="BO1259" s="166">
        <f t="shared" si="1897"/>
        <v>124970.9</v>
      </c>
      <c r="BP1259" s="56"/>
      <c r="BQ1259" s="164">
        <v>124970.9</v>
      </c>
      <c r="BR1259" s="147"/>
      <c r="BS1259" s="166">
        <f t="shared" si="1881"/>
        <v>0</v>
      </c>
      <c r="BT1259" s="402">
        <v>4300000</v>
      </c>
      <c r="BU1259" s="234">
        <v>5.1103999999999997E-2</v>
      </c>
      <c r="BV1259" s="168">
        <f t="shared" si="1898"/>
        <v>219747.19999999998</v>
      </c>
      <c r="BW1259" s="6"/>
      <c r="BX1259" s="580"/>
      <c r="BY1259" s="147"/>
      <c r="BZ1259" s="166">
        <f t="shared" si="1899"/>
        <v>219747.19999999998</v>
      </c>
      <c r="CA1259" s="151">
        <v>4300000</v>
      </c>
      <c r="CB1259" s="234">
        <v>5.4170999999999997E-2</v>
      </c>
      <c r="CC1259" s="168">
        <f t="shared" si="1900"/>
        <v>232935.3</v>
      </c>
      <c r="CD1259" s="166"/>
      <c r="CE1259" s="164">
        <v>232935.3</v>
      </c>
      <c r="CF1259" s="165"/>
      <c r="CG1259" s="72">
        <f t="shared" si="1901"/>
        <v>0</v>
      </c>
      <c r="CH1259" s="351">
        <v>4700000</v>
      </c>
      <c r="CI1259" s="802">
        <v>4.3883999999999999E-2</v>
      </c>
      <c r="CJ1259" s="666">
        <f t="shared" si="1882"/>
        <v>206254.8</v>
      </c>
      <c r="CK1259" s="72"/>
      <c r="CL1259" s="164"/>
      <c r="CM1259" s="167"/>
      <c r="CN1259" s="666">
        <f t="shared" si="1883"/>
        <v>206254.8</v>
      </c>
      <c r="CO1259" s="219"/>
      <c r="CP1259" s="220">
        <f t="shared" si="1884"/>
        <v>657933.80000000005</v>
      </c>
      <c r="CQ1259" s="458"/>
      <c r="CR1259" s="56"/>
      <c r="CS1259" s="228"/>
    </row>
    <row r="1260" spans="1:97" s="3" customFormat="1" ht="15" customHeight="1">
      <c r="A1260" s="769" t="s">
        <v>2899</v>
      </c>
      <c r="B1260" s="501" t="s">
        <v>2900</v>
      </c>
      <c r="C1260" s="61" t="s">
        <v>2901</v>
      </c>
      <c r="D1260" s="59" t="s">
        <v>2760</v>
      </c>
      <c r="E1260" s="234">
        <v>4736</v>
      </c>
      <c r="F1260" s="234"/>
      <c r="G1260" s="429"/>
      <c r="H1260" s="590">
        <v>11011058096</v>
      </c>
      <c r="I1260" s="234"/>
      <c r="J1260" s="774">
        <v>5.7276000000000001E-2</v>
      </c>
      <c r="K1260" s="72">
        <f t="shared" si="1885"/>
        <v>0</v>
      </c>
      <c r="L1260" s="56"/>
      <c r="M1260" s="80">
        <v>66183.19</v>
      </c>
      <c r="N1260" s="147"/>
      <c r="O1260" s="168"/>
      <c r="P1260" s="56"/>
      <c r="Q1260" s="56">
        <v>5.7276000000000001E-2</v>
      </c>
      <c r="R1260" s="168">
        <f t="shared" si="1886"/>
        <v>0</v>
      </c>
      <c r="S1260" s="56"/>
      <c r="T1260" s="80">
        <v>34480.15</v>
      </c>
      <c r="U1260" s="147"/>
      <c r="V1260" s="574">
        <f t="shared" si="1887"/>
        <v>-34480.15</v>
      </c>
      <c r="W1260" s="779"/>
      <c r="X1260" s="780">
        <v>6.3004000000000004E-2</v>
      </c>
      <c r="Y1260" s="310">
        <f t="shared" si="1888"/>
        <v>0</v>
      </c>
      <c r="Z1260" s="102"/>
      <c r="AA1260" s="80">
        <v>37928.410000000003</v>
      </c>
      <c r="AB1260" s="147"/>
      <c r="AC1260" s="141">
        <f t="shared" si="1889"/>
        <v>-37928.410000000003</v>
      </c>
      <c r="AD1260" s="374">
        <v>790000</v>
      </c>
      <c r="AE1260" s="101">
        <v>6.1428999999999997E-2</v>
      </c>
      <c r="AF1260" s="141">
        <f t="shared" si="1890"/>
        <v>48528.909999999996</v>
      </c>
      <c r="AG1260" s="102"/>
      <c r="AH1260" s="122">
        <v>48528.91</v>
      </c>
      <c r="AI1260" s="147"/>
      <c r="AJ1260" s="141">
        <f t="shared" si="1878"/>
        <v>0</v>
      </c>
      <c r="AK1260" s="374">
        <v>790000</v>
      </c>
      <c r="AL1260" s="748">
        <v>7.3774000000000006E-2</v>
      </c>
      <c r="AM1260" s="141">
        <f t="shared" si="1891"/>
        <v>58281.460000000006</v>
      </c>
      <c r="AN1260" s="102"/>
      <c r="AO1260" s="142">
        <v>58281.46</v>
      </c>
      <c r="AP1260" s="143"/>
      <c r="AQ1260" s="141">
        <f t="shared" si="1879"/>
        <v>0</v>
      </c>
      <c r="AR1260" s="374">
        <v>790000</v>
      </c>
      <c r="AS1260" s="52">
        <v>8.0359E-2</v>
      </c>
      <c r="AT1260" s="72">
        <f t="shared" si="1892"/>
        <v>63483.61</v>
      </c>
      <c r="AU1260" s="234"/>
      <c r="AV1260" s="142">
        <v>63483.61</v>
      </c>
      <c r="AW1260" s="147"/>
      <c r="AX1260" s="141">
        <f t="shared" si="1880"/>
        <v>0</v>
      </c>
      <c r="AY1260" s="141">
        <v>790000</v>
      </c>
      <c r="AZ1260" s="52">
        <v>8.7135000000000004E-2</v>
      </c>
      <c r="BA1260" s="141">
        <f t="shared" si="1893"/>
        <v>68836.650000000009</v>
      </c>
      <c r="BB1260" s="141"/>
      <c r="BC1260" s="142">
        <v>68836.649999999994</v>
      </c>
      <c r="BD1260" s="204"/>
      <c r="BE1260" s="141">
        <f t="shared" si="1894"/>
        <v>0</v>
      </c>
      <c r="BF1260" s="168">
        <v>1030000</v>
      </c>
      <c r="BG1260" s="56">
        <v>6.8930000000000005E-2</v>
      </c>
      <c r="BH1260" s="166">
        <f t="shared" si="1895"/>
        <v>70997.900000000009</v>
      </c>
      <c r="BI1260" s="56"/>
      <c r="BJ1260" s="164">
        <v>38600.800000000003</v>
      </c>
      <c r="BK1260" s="795"/>
      <c r="BL1260" s="166">
        <f t="shared" si="1896"/>
        <v>32397.100000000006</v>
      </c>
      <c r="BM1260" s="798">
        <v>1030000</v>
      </c>
      <c r="BN1260" s="548">
        <v>6.7812999999999998E-2</v>
      </c>
      <c r="BO1260" s="166">
        <f t="shared" si="1897"/>
        <v>69847.39</v>
      </c>
      <c r="BP1260" s="56"/>
      <c r="BQ1260" s="164">
        <v>69847.39</v>
      </c>
      <c r="BR1260" s="147"/>
      <c r="BS1260" s="166">
        <f t="shared" si="1881"/>
        <v>0</v>
      </c>
      <c r="BT1260" s="402">
        <v>1030000</v>
      </c>
      <c r="BU1260" s="548">
        <v>7.1545999999999998E-2</v>
      </c>
      <c r="BV1260" s="168">
        <f t="shared" si="1898"/>
        <v>73692.38</v>
      </c>
      <c r="BW1260" s="6"/>
      <c r="BX1260" s="142">
        <v>73692.38</v>
      </c>
      <c r="BY1260" s="147"/>
      <c r="BZ1260" s="166">
        <f t="shared" si="1899"/>
        <v>0</v>
      </c>
      <c r="CA1260" s="151">
        <v>1030000</v>
      </c>
      <c r="CB1260" s="548">
        <v>1.0834E-2</v>
      </c>
      <c r="CC1260" s="168">
        <f t="shared" si="1900"/>
        <v>11159.02</v>
      </c>
      <c r="CD1260" s="166">
        <f>CB1260*15000</f>
        <v>162.51</v>
      </c>
      <c r="CE1260" s="164">
        <v>10996.51</v>
      </c>
      <c r="CF1260" s="165">
        <v>10996.51</v>
      </c>
      <c r="CG1260" s="72">
        <f t="shared" si="1901"/>
        <v>0</v>
      </c>
      <c r="CH1260" s="351">
        <v>1210000</v>
      </c>
      <c r="CI1260" s="804">
        <v>9.7520000000000003E-3</v>
      </c>
      <c r="CJ1260" s="666">
        <f t="shared" si="1882"/>
        <v>11799.92</v>
      </c>
      <c r="CK1260" s="806">
        <f>CI1260*15000</f>
        <v>146.28</v>
      </c>
      <c r="CL1260" s="164"/>
      <c r="CM1260" s="167"/>
      <c r="CN1260" s="666">
        <f t="shared" si="1883"/>
        <v>11653.64</v>
      </c>
      <c r="CO1260" s="219"/>
      <c r="CP1260" s="220">
        <f t="shared" si="1884"/>
        <v>-28357.819999999992</v>
      </c>
      <c r="CQ1260" s="458"/>
      <c r="CR1260" s="56"/>
      <c r="CS1260" s="228"/>
    </row>
    <row r="1261" spans="1:97" s="3" customFormat="1" ht="15" customHeight="1">
      <c r="A1261" s="59" t="s">
        <v>2902</v>
      </c>
      <c r="B1261" s="501" t="s">
        <v>2903</v>
      </c>
      <c r="C1261" s="6" t="s">
        <v>2904</v>
      </c>
      <c r="D1261" s="59" t="s">
        <v>2760</v>
      </c>
      <c r="E1261" s="43">
        <v>4819</v>
      </c>
      <c r="F1261" s="43"/>
      <c r="G1261" s="429"/>
      <c r="H1261" s="45">
        <v>900000006030</v>
      </c>
      <c r="I1261" s="234"/>
      <c r="J1261" s="774">
        <v>5.7276000000000001E-2</v>
      </c>
      <c r="K1261" s="72">
        <f t="shared" si="1885"/>
        <v>0</v>
      </c>
      <c r="L1261" s="56"/>
      <c r="M1261" s="73">
        <v>96903.4</v>
      </c>
      <c r="N1261" s="147"/>
      <c r="O1261" s="168"/>
      <c r="P1261" s="56"/>
      <c r="Q1261" s="56">
        <v>5.7276000000000001E-2</v>
      </c>
      <c r="R1261" s="168">
        <f t="shared" si="1886"/>
        <v>0</v>
      </c>
      <c r="S1261" s="56"/>
      <c r="T1261" s="73">
        <v>126007.2</v>
      </c>
      <c r="U1261" s="147"/>
      <c r="V1261" s="574">
        <f t="shared" si="1887"/>
        <v>-126007.2</v>
      </c>
      <c r="W1261" s="779"/>
      <c r="X1261" s="780">
        <v>6.3004000000000004E-2</v>
      </c>
      <c r="Y1261" s="310">
        <f t="shared" si="1888"/>
        <v>0</v>
      </c>
      <c r="Z1261" s="102"/>
      <c r="AA1261" s="73">
        <v>138608.79999999999</v>
      </c>
      <c r="AB1261" s="147"/>
      <c r="AC1261" s="141">
        <f t="shared" si="1889"/>
        <v>-138608.79999999999</v>
      </c>
      <c r="AD1261" s="255">
        <v>4800000</v>
      </c>
      <c r="AE1261" s="101">
        <v>6.1428999999999997E-2</v>
      </c>
      <c r="AF1261" s="141">
        <f t="shared" si="1890"/>
        <v>294859.2</v>
      </c>
      <c r="AG1261" s="6"/>
      <c r="AH1261" s="122">
        <v>294859.2</v>
      </c>
      <c r="AI1261" s="147"/>
      <c r="AJ1261" s="141">
        <f t="shared" si="1878"/>
        <v>0</v>
      </c>
      <c r="AK1261" s="255">
        <v>4800000</v>
      </c>
      <c r="AL1261" s="748">
        <v>7.3774000000000006E-2</v>
      </c>
      <c r="AM1261" s="141">
        <f t="shared" si="1891"/>
        <v>354115.2</v>
      </c>
      <c r="AN1261" s="102"/>
      <c r="AO1261" s="814">
        <v>354115.2</v>
      </c>
      <c r="AP1261" s="143"/>
      <c r="AQ1261" s="141">
        <f t="shared" si="1879"/>
        <v>0</v>
      </c>
      <c r="AR1261" s="255">
        <v>4800000</v>
      </c>
      <c r="AS1261" s="52">
        <v>8.0359E-2</v>
      </c>
      <c r="AT1261" s="72">
        <f t="shared" si="1892"/>
        <v>385723.2</v>
      </c>
      <c r="AU1261" s="52"/>
      <c r="AV1261" s="142"/>
      <c r="AW1261" s="147"/>
      <c r="AX1261" s="141">
        <f t="shared" si="1880"/>
        <v>385723.2</v>
      </c>
      <c r="AY1261" s="72">
        <v>4800000</v>
      </c>
      <c r="AZ1261" s="52">
        <v>8.7135000000000004E-2</v>
      </c>
      <c r="BA1261" s="141">
        <f t="shared" si="1893"/>
        <v>418248</v>
      </c>
      <c r="BB1261" s="141"/>
      <c r="BC1261" s="142">
        <v>418248</v>
      </c>
      <c r="BD1261" s="204"/>
      <c r="BE1261" s="141">
        <f t="shared" si="1894"/>
        <v>0</v>
      </c>
      <c r="BF1261" s="72">
        <v>8600000</v>
      </c>
      <c r="BG1261" s="56">
        <v>6.8930000000000005E-2</v>
      </c>
      <c r="BH1261" s="166">
        <f t="shared" si="1895"/>
        <v>592798</v>
      </c>
      <c r="BI1261" s="56"/>
      <c r="BJ1261" s="164">
        <v>330864</v>
      </c>
      <c r="BK1261" s="320"/>
      <c r="BL1261" s="166">
        <f t="shared" si="1896"/>
        <v>261934</v>
      </c>
      <c r="BM1261" s="72">
        <v>8600000</v>
      </c>
      <c r="BN1261" s="52">
        <v>2.9062999999999999E-2</v>
      </c>
      <c r="BO1261" s="166">
        <f t="shared" si="1897"/>
        <v>249941.8</v>
      </c>
      <c r="BP1261" s="56"/>
      <c r="BQ1261" s="164">
        <v>249941.8</v>
      </c>
      <c r="BR1261" s="147"/>
      <c r="BS1261" s="166">
        <f t="shared" si="1881"/>
        <v>0</v>
      </c>
      <c r="BT1261" s="402">
        <v>8600000</v>
      </c>
      <c r="BU1261" s="234">
        <v>5.1103999999999997E-2</v>
      </c>
      <c r="BV1261" s="168">
        <f t="shared" si="1898"/>
        <v>439494.39999999997</v>
      </c>
      <c r="BW1261" s="6"/>
      <c r="BX1261" s="142">
        <v>439494.40000000002</v>
      </c>
      <c r="BY1261" s="147"/>
      <c r="BZ1261" s="166">
        <f t="shared" si="1899"/>
        <v>0</v>
      </c>
      <c r="CA1261" s="151">
        <v>8600000</v>
      </c>
      <c r="CB1261" s="234">
        <v>5.4170999999999997E-2</v>
      </c>
      <c r="CC1261" s="168">
        <f t="shared" si="1900"/>
        <v>465870.6</v>
      </c>
      <c r="CD1261" s="166"/>
      <c r="CE1261" s="164"/>
      <c r="CF1261" s="165"/>
      <c r="CG1261" s="168">
        <f t="shared" si="1901"/>
        <v>465870.6</v>
      </c>
      <c r="CH1261" s="587">
        <v>8300000</v>
      </c>
      <c r="CI1261" s="802">
        <v>4.3883999999999999E-2</v>
      </c>
      <c r="CJ1261" s="666">
        <f t="shared" si="1882"/>
        <v>364237.2</v>
      </c>
      <c r="CK1261" s="168"/>
      <c r="CL1261" s="164"/>
      <c r="CM1261" s="167"/>
      <c r="CN1261" s="666">
        <f t="shared" si="1883"/>
        <v>364237.2</v>
      </c>
      <c r="CO1261" s="219"/>
      <c r="CP1261" s="220">
        <f t="shared" si="1884"/>
        <v>1213149</v>
      </c>
      <c r="CQ1261" s="458"/>
      <c r="CR1261" s="56"/>
      <c r="CS1261" s="228"/>
    </row>
    <row r="1262" spans="1:97" s="3" customFormat="1" ht="15" customHeight="1">
      <c r="A1262" s="59" t="s">
        <v>2905</v>
      </c>
      <c r="B1262" s="501" t="s">
        <v>2906</v>
      </c>
      <c r="C1262" s="6" t="s">
        <v>2907</v>
      </c>
      <c r="D1262" s="59" t="s">
        <v>2760</v>
      </c>
      <c r="E1262" s="43">
        <v>4864</v>
      </c>
      <c r="F1262" s="43"/>
      <c r="G1262" s="234" t="s">
        <v>2848</v>
      </c>
      <c r="H1262" s="45"/>
      <c r="I1262" s="234"/>
      <c r="J1262" s="774"/>
      <c r="K1262" s="72"/>
      <c r="L1262" s="56"/>
      <c r="M1262" s="73"/>
      <c r="N1262" s="147"/>
      <c r="O1262" s="168"/>
      <c r="P1262" s="56"/>
      <c r="Q1262" s="56"/>
      <c r="R1262" s="168"/>
      <c r="S1262" s="56"/>
      <c r="T1262" s="73"/>
      <c r="U1262" s="147"/>
      <c r="V1262" s="574"/>
      <c r="W1262" s="779"/>
      <c r="X1262" s="780"/>
      <c r="Y1262" s="310"/>
      <c r="Z1262" s="102"/>
      <c r="AA1262" s="73"/>
      <c r="AB1262" s="147"/>
      <c r="AC1262" s="141"/>
      <c r="AD1262" s="255"/>
      <c r="AE1262" s="101"/>
      <c r="AF1262" s="141"/>
      <c r="AG1262" s="6"/>
      <c r="AH1262" s="122"/>
      <c r="AI1262" s="147"/>
      <c r="AJ1262" s="141"/>
      <c r="AK1262" s="255"/>
      <c r="AL1262" s="748"/>
      <c r="AM1262" s="141"/>
      <c r="AN1262" s="102"/>
      <c r="AO1262" s="814"/>
      <c r="AP1262" s="143"/>
      <c r="AQ1262" s="141"/>
      <c r="AR1262" s="255"/>
      <c r="AS1262" s="52"/>
      <c r="AT1262" s="72"/>
      <c r="AU1262" s="52"/>
      <c r="AV1262" s="142"/>
      <c r="AW1262" s="147"/>
      <c r="AX1262" s="141"/>
      <c r="AY1262" s="72"/>
      <c r="AZ1262" s="52"/>
      <c r="BA1262" s="141"/>
      <c r="BB1262" s="141"/>
      <c r="BC1262" s="142"/>
      <c r="BD1262" s="204"/>
      <c r="BE1262" s="141"/>
      <c r="BF1262" s="72"/>
      <c r="BG1262" s="56"/>
      <c r="BH1262" s="166"/>
      <c r="BI1262" s="56"/>
      <c r="BJ1262" s="164"/>
      <c r="BK1262" s="320"/>
      <c r="BL1262" s="166"/>
      <c r="BM1262" s="72"/>
      <c r="BN1262" s="52"/>
      <c r="BO1262" s="166"/>
      <c r="BP1262" s="56"/>
      <c r="BQ1262" s="164"/>
      <c r="BR1262" s="147"/>
      <c r="BS1262" s="166"/>
      <c r="BT1262" s="402"/>
      <c r="BU1262" s="234"/>
      <c r="BV1262" s="168"/>
      <c r="BW1262" s="6"/>
      <c r="BX1262" s="142"/>
      <c r="BY1262" s="147"/>
      <c r="BZ1262" s="166"/>
      <c r="CA1262" s="151"/>
      <c r="CB1262" s="234"/>
      <c r="CC1262" s="168"/>
      <c r="CD1262" s="166"/>
      <c r="CE1262" s="164"/>
      <c r="CF1262" s="165"/>
      <c r="CG1262" s="168"/>
      <c r="CH1262" s="587">
        <v>8600000</v>
      </c>
      <c r="CI1262" s="168"/>
      <c r="CJ1262" s="666">
        <f t="shared" si="1882"/>
        <v>0</v>
      </c>
      <c r="CK1262" s="168"/>
      <c r="CL1262" s="164"/>
      <c r="CM1262" s="167"/>
      <c r="CN1262" s="666">
        <f t="shared" si="1883"/>
        <v>0</v>
      </c>
      <c r="CO1262" s="219"/>
      <c r="CP1262" s="220">
        <f t="shared" si="1884"/>
        <v>0</v>
      </c>
      <c r="CQ1262" s="458"/>
      <c r="CR1262" s="56"/>
      <c r="CS1262" s="227" t="s">
        <v>42</v>
      </c>
    </row>
    <row r="1263" spans="1:97" s="2" customFormat="1" ht="15" customHeight="1">
      <c r="A1263" s="41">
        <v>4</v>
      </c>
      <c r="B1263" s="61" t="s">
        <v>2906</v>
      </c>
      <c r="C1263" s="6" t="s">
        <v>2907</v>
      </c>
      <c r="D1263" s="41" t="s">
        <v>2760</v>
      </c>
      <c r="E1263" s="43">
        <v>4865</v>
      </c>
      <c r="F1263" s="43"/>
      <c r="G1263" s="234" t="s">
        <v>2848</v>
      </c>
      <c r="H1263" s="45"/>
      <c r="I1263" s="234"/>
      <c r="J1263" s="775"/>
      <c r="K1263" s="72"/>
      <c r="L1263" s="6"/>
      <c r="M1263" s="117"/>
      <c r="N1263" s="77"/>
      <c r="O1263" s="72"/>
      <c r="P1263" s="6"/>
      <c r="Q1263" s="6"/>
      <c r="R1263" s="72"/>
      <c r="S1263" s="6"/>
      <c r="T1263" s="117"/>
      <c r="U1263" s="77"/>
      <c r="V1263" s="411"/>
      <c r="W1263" s="783"/>
      <c r="X1263" s="784"/>
      <c r="Y1263" s="310"/>
      <c r="Z1263" s="102"/>
      <c r="AA1263" s="117"/>
      <c r="AB1263" s="77"/>
      <c r="AC1263" s="141"/>
      <c r="AD1263" s="255"/>
      <c r="AE1263" s="101"/>
      <c r="AF1263" s="141"/>
      <c r="AG1263" s="6"/>
      <c r="AH1263" s="122"/>
      <c r="AI1263" s="77"/>
      <c r="AJ1263" s="141"/>
      <c r="AK1263" s="255"/>
      <c r="AL1263" s="748"/>
      <c r="AM1263" s="141"/>
      <c r="AN1263" s="102"/>
      <c r="AO1263" s="814"/>
      <c r="AP1263" s="100"/>
      <c r="AQ1263" s="141"/>
      <c r="AR1263" s="255"/>
      <c r="AS1263" s="52"/>
      <c r="AT1263" s="72"/>
      <c r="AU1263" s="52"/>
      <c r="AV1263" s="142"/>
      <c r="AW1263" s="77"/>
      <c r="AX1263" s="141"/>
      <c r="AY1263" s="72"/>
      <c r="AZ1263" s="52"/>
      <c r="BA1263" s="141"/>
      <c r="BB1263" s="141"/>
      <c r="BC1263" s="142"/>
      <c r="BD1263" s="218"/>
      <c r="BE1263" s="141"/>
      <c r="BF1263" s="72"/>
      <c r="BG1263" s="6"/>
      <c r="BH1263" s="75"/>
      <c r="BI1263" s="6"/>
      <c r="BJ1263" s="164"/>
      <c r="BK1263" s="321"/>
      <c r="BL1263" s="75"/>
      <c r="BM1263" s="72"/>
      <c r="BN1263" s="52"/>
      <c r="BO1263" s="75"/>
      <c r="BP1263" s="6"/>
      <c r="BQ1263" s="164"/>
      <c r="BR1263" s="77"/>
      <c r="BS1263" s="75"/>
      <c r="BT1263" s="402"/>
      <c r="BU1263" s="234"/>
      <c r="BV1263" s="72"/>
      <c r="BW1263" s="6"/>
      <c r="BX1263" s="142"/>
      <c r="BY1263" s="77"/>
      <c r="BZ1263" s="75"/>
      <c r="CA1263" s="255"/>
      <c r="CB1263" s="234"/>
      <c r="CC1263" s="72"/>
      <c r="CD1263" s="75"/>
      <c r="CE1263" s="164"/>
      <c r="CF1263" s="167"/>
      <c r="CG1263" s="72"/>
      <c r="CH1263" s="351">
        <v>3900000</v>
      </c>
      <c r="CI1263" s="72"/>
      <c r="CJ1263" s="666">
        <f t="shared" si="1882"/>
        <v>0</v>
      </c>
      <c r="CK1263" s="72"/>
      <c r="CL1263" s="164"/>
      <c r="CM1263" s="167"/>
      <c r="CN1263" s="666">
        <f t="shared" si="1883"/>
        <v>0</v>
      </c>
      <c r="CO1263" s="219"/>
      <c r="CP1263" s="220">
        <f t="shared" si="1884"/>
        <v>0</v>
      </c>
      <c r="CQ1263" s="357"/>
      <c r="CR1263" s="6"/>
      <c r="CS1263" s="227" t="s">
        <v>42</v>
      </c>
    </row>
    <row r="1264" spans="1:97" s="3" customFormat="1" ht="15" customHeight="1">
      <c r="A1264" s="59" t="s">
        <v>2908</v>
      </c>
      <c r="B1264" s="501" t="s">
        <v>2909</v>
      </c>
      <c r="C1264" s="6" t="s">
        <v>2855</v>
      </c>
      <c r="D1264" s="59" t="s">
        <v>2760</v>
      </c>
      <c r="E1264" s="43">
        <v>4866</v>
      </c>
      <c r="F1264" s="43"/>
      <c r="G1264" s="234" t="s">
        <v>2848</v>
      </c>
      <c r="H1264" s="45">
        <v>900000006031</v>
      </c>
      <c r="I1264" s="234"/>
      <c r="J1264" s="774">
        <v>5.7276000000000001E-2</v>
      </c>
      <c r="K1264" s="72">
        <f>I1264*J1264</f>
        <v>0</v>
      </c>
      <c r="L1264" s="56"/>
      <c r="M1264" s="73">
        <v>10571.28</v>
      </c>
      <c r="N1264" s="147"/>
      <c r="O1264" s="168"/>
      <c r="P1264" s="56"/>
      <c r="Q1264" s="56">
        <v>5.7276000000000001E-2</v>
      </c>
      <c r="R1264" s="168">
        <f t="shared" ref="R1264:R1290" si="1904">P1264*Q1264</f>
        <v>0</v>
      </c>
      <c r="S1264" s="56"/>
      <c r="T1264" s="73">
        <v>13746.24</v>
      </c>
      <c r="U1264" s="147"/>
      <c r="V1264" s="574">
        <f>R1264-S1264-T1264</f>
        <v>-13746.24</v>
      </c>
      <c r="W1264" s="779"/>
      <c r="X1264" s="780">
        <v>6.3004000000000004E-2</v>
      </c>
      <c r="Y1264" s="310">
        <f t="shared" ref="Y1264:Y1290" si="1905">W1264*X1264</f>
        <v>0</v>
      </c>
      <c r="Z1264" s="102"/>
      <c r="AA1264" s="73">
        <v>15120.96</v>
      </c>
      <c r="AB1264" s="147"/>
      <c r="AC1264" s="141">
        <f>Y1264-Z1264-AA1264</f>
        <v>-15120.96</v>
      </c>
      <c r="AD1264" s="255">
        <v>364000</v>
      </c>
      <c r="AE1264" s="101">
        <v>6.1428999999999997E-2</v>
      </c>
      <c r="AF1264" s="141">
        <f>AD1264*AE1264</f>
        <v>22360.155999999999</v>
      </c>
      <c r="AG1264" s="6"/>
      <c r="AH1264" s="122">
        <v>22360.16</v>
      </c>
      <c r="AI1264" s="149"/>
      <c r="AJ1264" s="141">
        <f>AF1264-AG1264-AH1264</f>
        <v>-4.0000000008149073E-3</v>
      </c>
      <c r="AK1264" s="255">
        <v>364000</v>
      </c>
      <c r="AL1264" s="748">
        <v>7.3774000000000006E-2</v>
      </c>
      <c r="AM1264" s="141">
        <f>AK1264*AL1264</f>
        <v>26853.736000000001</v>
      </c>
      <c r="AN1264" s="102"/>
      <c r="AO1264" s="142">
        <v>26853.74</v>
      </c>
      <c r="AP1264" s="143"/>
      <c r="AQ1264" s="141">
        <f>AM1264-AN1264-AO1264</f>
        <v>-4.0000000008149073E-3</v>
      </c>
      <c r="AR1264" s="255">
        <v>364000</v>
      </c>
      <c r="AS1264" s="52">
        <v>8.0359E-2</v>
      </c>
      <c r="AT1264" s="72">
        <f>AR1264*AS1264</f>
        <v>29250.675999999999</v>
      </c>
      <c r="AU1264" s="52"/>
      <c r="AV1264" s="142">
        <v>29250.675999999999</v>
      </c>
      <c r="AW1264" s="147"/>
      <c r="AX1264" s="141">
        <f>AT1264-AU1264-AV1264</f>
        <v>0</v>
      </c>
      <c r="AY1264" s="72">
        <v>364000</v>
      </c>
      <c r="AZ1264" s="52">
        <v>8.7135000000000004E-2</v>
      </c>
      <c r="BA1264" s="141">
        <f>AY1264*AZ1264</f>
        <v>31717.140000000003</v>
      </c>
      <c r="BB1264" s="141"/>
      <c r="BC1264" s="142">
        <v>31717.14</v>
      </c>
      <c r="BD1264" s="204"/>
      <c r="BE1264" s="141">
        <f>BA1264-BB1264-BC1264</f>
        <v>0</v>
      </c>
      <c r="BF1264" s="72">
        <v>1600000</v>
      </c>
      <c r="BG1264" s="56">
        <v>6.8930000000000005E-2</v>
      </c>
      <c r="BH1264" s="166">
        <f>BF1264*BG1264</f>
        <v>110288.00000000001</v>
      </c>
      <c r="BI1264" s="56"/>
      <c r="BJ1264" s="164">
        <v>54341.2</v>
      </c>
      <c r="BK1264" s="320"/>
      <c r="BL1264" s="166">
        <f>BH1264-BI1264-BJ1264</f>
        <v>55946.800000000017</v>
      </c>
      <c r="BM1264" s="72">
        <v>1600000</v>
      </c>
      <c r="BN1264" s="52">
        <v>2.9062999999999999E-2</v>
      </c>
      <c r="BO1264" s="166">
        <f>BM1264*BN1264</f>
        <v>46500.799999999996</v>
      </c>
      <c r="BP1264" s="56"/>
      <c r="BQ1264" s="164">
        <v>46500.800000000003</v>
      </c>
      <c r="BR1264" s="147"/>
      <c r="BS1264" s="166">
        <f>BO1264-BP1264-BQ1264</f>
        <v>0</v>
      </c>
      <c r="BT1264" s="402">
        <v>1600000</v>
      </c>
      <c r="BU1264" s="234">
        <v>7.1545999999999998E-2</v>
      </c>
      <c r="BV1264" s="168">
        <f>BT1264*BU1264</f>
        <v>114473.59999999999</v>
      </c>
      <c r="BW1264" s="6"/>
      <c r="BX1264" s="142"/>
      <c r="BY1264" s="147"/>
      <c r="BZ1264" s="166">
        <f>BV1264-BW1264-BX1264</f>
        <v>114473.59999999999</v>
      </c>
      <c r="CA1264" s="151">
        <v>1600000</v>
      </c>
      <c r="CB1264" s="801">
        <v>7.5840000000000005E-2</v>
      </c>
      <c r="CC1264" s="168">
        <f>CA1264*CB1264</f>
        <v>121344.00000000001</v>
      </c>
      <c r="CD1264" s="166"/>
      <c r="CE1264" s="164">
        <v>121344</v>
      </c>
      <c r="CF1264" s="165"/>
      <c r="CG1264" s="72">
        <f>CC1264-CD1264-CE1264</f>
        <v>0</v>
      </c>
      <c r="CH1264" s="351">
        <v>2140000</v>
      </c>
      <c r="CI1264" s="803">
        <v>5.8512000000000002E-2</v>
      </c>
      <c r="CJ1264" s="666">
        <f t="shared" si="1882"/>
        <v>125215.68000000001</v>
      </c>
      <c r="CK1264" s="72"/>
      <c r="CL1264" s="164"/>
      <c r="CM1264" s="167"/>
      <c r="CN1264" s="666">
        <f t="shared" si="1883"/>
        <v>125215.68000000001</v>
      </c>
      <c r="CO1264" s="219"/>
      <c r="CP1264" s="220">
        <f t="shared" si="1884"/>
        <v>266768.87200000003</v>
      </c>
      <c r="CQ1264" s="458"/>
      <c r="CR1264" s="56"/>
      <c r="CS1264" s="227" t="s">
        <v>42</v>
      </c>
    </row>
    <row r="1265" spans="1:97" s="3" customFormat="1" ht="15" customHeight="1">
      <c r="A1265" s="501" t="s">
        <v>2910</v>
      </c>
      <c r="B1265" s="501" t="s">
        <v>2909</v>
      </c>
      <c r="C1265" s="61" t="s">
        <v>2855</v>
      </c>
      <c r="D1265" s="769" t="s">
        <v>2760</v>
      </c>
      <c r="E1265" s="234">
        <v>4867</v>
      </c>
      <c r="F1265" s="43"/>
      <c r="G1265" s="234" t="s">
        <v>2848</v>
      </c>
      <c r="H1265" s="770"/>
      <c r="I1265" s="234"/>
      <c r="J1265" s="774">
        <v>5.7276000000000001E-2</v>
      </c>
      <c r="K1265" s="72">
        <f>I1265*J1265</f>
        <v>0</v>
      </c>
      <c r="L1265" s="56"/>
      <c r="M1265" s="73"/>
      <c r="N1265" s="147"/>
      <c r="O1265" s="168"/>
      <c r="P1265" s="56"/>
      <c r="Q1265" s="56"/>
      <c r="R1265" s="168">
        <f t="shared" si="1904"/>
        <v>0</v>
      </c>
      <c r="S1265" s="56"/>
      <c r="T1265" s="73"/>
      <c r="U1265" s="147"/>
      <c r="V1265" s="574">
        <f>R1265-S1265-T1265</f>
        <v>0</v>
      </c>
      <c r="W1265" s="779"/>
      <c r="X1265" s="780">
        <v>6.3004000000000004E-2</v>
      </c>
      <c r="Y1265" s="310">
        <f t="shared" si="1905"/>
        <v>0</v>
      </c>
      <c r="Z1265" s="102"/>
      <c r="AA1265" s="73"/>
      <c r="AB1265" s="147"/>
      <c r="AC1265" s="141">
        <f>Y1265-Z1265-AA1265</f>
        <v>0</v>
      </c>
      <c r="AD1265" s="788"/>
      <c r="AE1265" s="101">
        <v>6.1428999999999997E-2</v>
      </c>
      <c r="AF1265" s="141">
        <f>AD1265*AE1265</f>
        <v>0</v>
      </c>
      <c r="AG1265" s="6"/>
      <c r="AH1265" s="122"/>
      <c r="AI1265" s="149"/>
      <c r="AJ1265" s="141">
        <f>AF1265-AG1265-AH1265</f>
        <v>0</v>
      </c>
      <c r="AK1265" s="788"/>
      <c r="AL1265" s="748">
        <v>7.3774000000000006E-2</v>
      </c>
      <c r="AM1265" s="141">
        <f>AK1265*AL1265</f>
        <v>0</v>
      </c>
      <c r="AN1265" s="102"/>
      <c r="AO1265" s="142"/>
      <c r="AP1265" s="143"/>
      <c r="AQ1265" s="141">
        <f>AM1265-AN1265-AO1265</f>
        <v>0</v>
      </c>
      <c r="AR1265" s="788"/>
      <c r="AS1265" s="52">
        <v>8.0359E-2</v>
      </c>
      <c r="AT1265" s="72">
        <f>AR1265*AS1265</f>
        <v>0</v>
      </c>
      <c r="AU1265" s="56"/>
      <c r="AV1265" s="253"/>
      <c r="AW1265" s="147"/>
      <c r="AX1265" s="141">
        <f>AT1265-AU1265-AV1265</f>
        <v>0</v>
      </c>
      <c r="AY1265" s="56"/>
      <c r="AZ1265" s="52">
        <v>8.7135000000000004E-2</v>
      </c>
      <c r="BA1265" s="141">
        <f>AY1265*AZ1265</f>
        <v>0</v>
      </c>
      <c r="BB1265" s="141"/>
      <c r="BC1265" s="253"/>
      <c r="BD1265" s="204"/>
      <c r="BE1265" s="141">
        <f>BA1265-BB1265-BC1265</f>
        <v>0</v>
      </c>
      <c r="BF1265" s="56"/>
      <c r="BG1265" s="56">
        <v>6.8930000000000005E-2</v>
      </c>
      <c r="BH1265" s="166">
        <f>BF1265*BG1265</f>
        <v>0</v>
      </c>
      <c r="BI1265" s="56"/>
      <c r="BJ1265" s="164"/>
      <c r="BK1265" s="165"/>
      <c r="BL1265" s="166">
        <f>BH1265-BI1265-BJ1265</f>
        <v>0</v>
      </c>
      <c r="BM1265" s="56"/>
      <c r="BN1265" s="56"/>
      <c r="BO1265" s="166">
        <f>BM1265*BN1265</f>
        <v>0</v>
      </c>
      <c r="BP1265" s="56"/>
      <c r="BQ1265" s="164"/>
      <c r="BR1265" s="147"/>
      <c r="BS1265" s="166">
        <f>BO1265-BP1265-BQ1265</f>
        <v>0</v>
      </c>
      <c r="BT1265" s="402">
        <v>2000000</v>
      </c>
      <c r="BU1265" s="234">
        <v>7.1545999999999998E-2</v>
      </c>
      <c r="BV1265" s="168">
        <f>BT1265*BU1265</f>
        <v>143092</v>
      </c>
      <c r="BW1265" s="6"/>
      <c r="BX1265" s="142">
        <v>143092</v>
      </c>
      <c r="BY1265" s="147"/>
      <c r="BZ1265" s="166">
        <f>BV1265-BW1265-BX1265</f>
        <v>0</v>
      </c>
      <c r="CA1265" s="151">
        <v>2000000</v>
      </c>
      <c r="CB1265" s="801">
        <v>7.5840000000000005E-2</v>
      </c>
      <c r="CC1265" s="168">
        <f>CA1265*CB1265</f>
        <v>151680</v>
      </c>
      <c r="CD1265" s="166"/>
      <c r="CE1265" s="164"/>
      <c r="CF1265" s="165"/>
      <c r="CG1265" s="168">
        <f>CC1265-CD1265-CE1265</f>
        <v>151680</v>
      </c>
      <c r="CH1265" s="587">
        <v>2500000</v>
      </c>
      <c r="CI1265" s="803">
        <v>5.8512000000000002E-2</v>
      </c>
      <c r="CJ1265" s="666">
        <f t="shared" si="1882"/>
        <v>146280</v>
      </c>
      <c r="CK1265" s="168"/>
      <c r="CL1265" s="164"/>
      <c r="CM1265" s="167"/>
      <c r="CN1265" s="666">
        <f t="shared" si="1883"/>
        <v>146280</v>
      </c>
      <c r="CO1265" s="219"/>
      <c r="CP1265" s="220">
        <f t="shared" si="1884"/>
        <v>297960</v>
      </c>
      <c r="CQ1265" s="458"/>
      <c r="CR1265" s="56"/>
      <c r="CS1265" s="227" t="s">
        <v>42</v>
      </c>
    </row>
    <row r="1266" spans="1:97" s="3" customFormat="1" ht="15" customHeight="1">
      <c r="A1266" s="501" t="s">
        <v>2911</v>
      </c>
      <c r="B1266" s="501" t="s">
        <v>2906</v>
      </c>
      <c r="C1266" s="61" t="s">
        <v>2855</v>
      </c>
      <c r="D1266" s="769" t="s">
        <v>2760</v>
      </c>
      <c r="E1266" s="234">
        <v>4868</v>
      </c>
      <c r="F1266" s="43"/>
      <c r="G1266" s="234" t="s">
        <v>2848</v>
      </c>
      <c r="H1266" s="770"/>
      <c r="I1266" s="234"/>
      <c r="J1266" s="774"/>
      <c r="K1266" s="72"/>
      <c r="L1266" s="56"/>
      <c r="M1266" s="73"/>
      <c r="N1266" s="147"/>
      <c r="O1266" s="168"/>
      <c r="P1266" s="56"/>
      <c r="Q1266" s="56"/>
      <c r="R1266" s="168"/>
      <c r="S1266" s="56"/>
      <c r="T1266" s="73"/>
      <c r="U1266" s="147"/>
      <c r="V1266" s="574"/>
      <c r="W1266" s="779"/>
      <c r="X1266" s="780"/>
      <c r="Y1266" s="310"/>
      <c r="Z1266" s="102"/>
      <c r="AA1266" s="73"/>
      <c r="AB1266" s="147"/>
      <c r="AC1266" s="141"/>
      <c r="AD1266" s="788"/>
      <c r="AE1266" s="101"/>
      <c r="AF1266" s="141"/>
      <c r="AG1266" s="6"/>
      <c r="AH1266" s="122"/>
      <c r="AI1266" s="149"/>
      <c r="AJ1266" s="141"/>
      <c r="AK1266" s="788"/>
      <c r="AL1266" s="748"/>
      <c r="AM1266" s="141"/>
      <c r="AN1266" s="102"/>
      <c r="AO1266" s="142"/>
      <c r="AP1266" s="143"/>
      <c r="AQ1266" s="141"/>
      <c r="AR1266" s="788"/>
      <c r="AS1266" s="52"/>
      <c r="AT1266" s="72"/>
      <c r="AU1266" s="56"/>
      <c r="AV1266" s="253"/>
      <c r="AW1266" s="147"/>
      <c r="AX1266" s="141"/>
      <c r="AY1266" s="56"/>
      <c r="AZ1266" s="52"/>
      <c r="BA1266" s="141"/>
      <c r="BB1266" s="141"/>
      <c r="BC1266" s="253"/>
      <c r="BD1266" s="204"/>
      <c r="BE1266" s="141"/>
      <c r="BF1266" s="56"/>
      <c r="BG1266" s="56"/>
      <c r="BH1266" s="166"/>
      <c r="BI1266" s="56"/>
      <c r="BJ1266" s="164"/>
      <c r="BK1266" s="165"/>
      <c r="BL1266" s="166"/>
      <c r="BM1266" s="56"/>
      <c r="BN1266" s="56"/>
      <c r="BO1266" s="166"/>
      <c r="BP1266" s="56"/>
      <c r="BQ1266" s="164"/>
      <c r="BR1266" s="147"/>
      <c r="BS1266" s="166"/>
      <c r="BT1266" s="402"/>
      <c r="BU1266" s="234"/>
      <c r="BV1266" s="168"/>
      <c r="BW1266" s="6"/>
      <c r="BX1266" s="142"/>
      <c r="BY1266" s="147"/>
      <c r="BZ1266" s="166"/>
      <c r="CA1266" s="151"/>
      <c r="CB1266" s="801"/>
      <c r="CC1266" s="168"/>
      <c r="CD1266" s="166"/>
      <c r="CE1266" s="164"/>
      <c r="CF1266" s="165"/>
      <c r="CG1266" s="168"/>
      <c r="CH1266" s="587">
        <v>2700000</v>
      </c>
      <c r="CI1266" s="168"/>
      <c r="CJ1266" s="666">
        <f t="shared" si="1882"/>
        <v>0</v>
      </c>
      <c r="CK1266" s="168"/>
      <c r="CL1266" s="164"/>
      <c r="CM1266" s="167"/>
      <c r="CN1266" s="666">
        <f t="shared" si="1883"/>
        <v>0</v>
      </c>
      <c r="CO1266" s="219"/>
      <c r="CP1266" s="220">
        <f t="shared" si="1884"/>
        <v>0</v>
      </c>
      <c r="CQ1266" s="458"/>
      <c r="CR1266" s="56"/>
      <c r="CS1266" s="227" t="s">
        <v>42</v>
      </c>
    </row>
    <row r="1267" spans="1:97" s="3" customFormat="1" ht="15" customHeight="1">
      <c r="A1267" s="59" t="s">
        <v>2912</v>
      </c>
      <c r="B1267" s="501" t="s">
        <v>2913</v>
      </c>
      <c r="C1267" s="6" t="s">
        <v>2914</v>
      </c>
      <c r="D1267" s="59" t="s">
        <v>2760</v>
      </c>
      <c r="E1267" s="43">
        <v>5052</v>
      </c>
      <c r="F1267" s="43"/>
      <c r="G1267" s="429"/>
      <c r="H1267" s="45">
        <v>900000006040</v>
      </c>
      <c r="I1267" s="234"/>
      <c r="J1267" s="774">
        <v>5.7276000000000001E-2</v>
      </c>
      <c r="K1267" s="72">
        <f t="shared" ref="K1267:K1290" si="1906">I1267*J1267</f>
        <v>0</v>
      </c>
      <c r="L1267" s="6"/>
      <c r="M1267" s="73">
        <v>96903.4</v>
      </c>
      <c r="N1267" s="147"/>
      <c r="O1267" s="168"/>
      <c r="P1267" s="6"/>
      <c r="Q1267" s="56">
        <v>5.7276000000000001E-2</v>
      </c>
      <c r="R1267" s="168">
        <f t="shared" si="1904"/>
        <v>0</v>
      </c>
      <c r="S1267" s="6"/>
      <c r="T1267" s="73">
        <v>126007.2</v>
      </c>
      <c r="U1267" s="147"/>
      <c r="V1267" s="574">
        <f t="shared" ref="V1267:V1290" si="1907">R1267-S1267-T1267</f>
        <v>-126007.2</v>
      </c>
      <c r="W1267" s="779"/>
      <c r="X1267" s="780">
        <v>6.3004000000000004E-2</v>
      </c>
      <c r="Y1267" s="310">
        <f t="shared" si="1905"/>
        <v>0</v>
      </c>
      <c r="Z1267" s="102"/>
      <c r="AA1267" s="73">
        <v>138608.79999999999</v>
      </c>
      <c r="AB1267" s="147"/>
      <c r="AC1267" s="141">
        <f t="shared" ref="AC1267:AC1290" si="1908">Y1267-Z1267-AA1267</f>
        <v>-138608.79999999999</v>
      </c>
      <c r="AD1267" s="255">
        <v>3500000</v>
      </c>
      <c r="AE1267" s="101">
        <v>6.1428999999999997E-2</v>
      </c>
      <c r="AF1267" s="141">
        <f t="shared" ref="AF1267:AF1290" si="1909">AD1267*AE1267</f>
        <v>215001.5</v>
      </c>
      <c r="AG1267" s="6"/>
      <c r="AH1267" s="122">
        <v>215001.5</v>
      </c>
      <c r="AI1267" s="149"/>
      <c r="AJ1267" s="141">
        <f t="shared" ref="AJ1267:AJ1290" si="1910">AF1267-AG1267-AH1267</f>
        <v>0</v>
      </c>
      <c r="AK1267" s="255">
        <v>3500000</v>
      </c>
      <c r="AL1267" s="748">
        <v>7.3774000000000006E-2</v>
      </c>
      <c r="AM1267" s="141">
        <f t="shared" ref="AM1267:AM1290" si="1911">AK1267*AL1267</f>
        <v>258209.00000000003</v>
      </c>
      <c r="AN1267" s="102"/>
      <c r="AO1267" s="814">
        <v>258209</v>
      </c>
      <c r="AP1267" s="143"/>
      <c r="AQ1267" s="141">
        <f t="shared" ref="AQ1267:AQ1290" si="1912">AM1267-AN1267-AO1267</f>
        <v>0</v>
      </c>
      <c r="AR1267" s="255">
        <v>3500000</v>
      </c>
      <c r="AS1267" s="52">
        <v>8.0359E-2</v>
      </c>
      <c r="AT1267" s="72">
        <f t="shared" ref="AT1267:AT1288" si="1913">AR1267*AS1267</f>
        <v>281256.5</v>
      </c>
      <c r="AU1267" s="52"/>
      <c r="AV1267" s="142"/>
      <c r="AW1267" s="147"/>
      <c r="AX1267" s="141">
        <f t="shared" ref="AX1267:AX1290" si="1914">AT1267-AU1267-AV1267</f>
        <v>281256.5</v>
      </c>
      <c r="AY1267" s="72">
        <v>3500000</v>
      </c>
      <c r="AZ1267" s="52">
        <v>8.7135000000000004E-2</v>
      </c>
      <c r="BA1267" s="141">
        <f t="shared" ref="BA1267:BA1290" si="1915">AY1267*AZ1267</f>
        <v>304972.5</v>
      </c>
      <c r="BB1267" s="141"/>
      <c r="BC1267" s="142">
        <v>304972.5</v>
      </c>
      <c r="BD1267" s="204"/>
      <c r="BE1267" s="141">
        <f t="shared" ref="BE1267:BE1290" si="1916">BA1267-BB1267-BC1267</f>
        <v>0</v>
      </c>
      <c r="BF1267" s="168">
        <v>75000</v>
      </c>
      <c r="BG1267" s="56">
        <v>6.8930000000000005E-2</v>
      </c>
      <c r="BH1267" s="166">
        <f t="shared" ref="BH1267:BH1290" si="1917">BF1267*BG1267</f>
        <v>5169.75</v>
      </c>
      <c r="BI1267" s="6"/>
      <c r="BJ1267" s="164">
        <v>5169.75</v>
      </c>
      <c r="BK1267" s="320"/>
      <c r="BL1267" s="166">
        <f t="shared" ref="BL1267:BL1290" si="1918">BH1267-BI1267-BJ1267</f>
        <v>0</v>
      </c>
      <c r="BM1267" s="168">
        <v>75000</v>
      </c>
      <c r="BN1267" s="52">
        <v>2.9062999999999999E-2</v>
      </c>
      <c r="BO1267" s="166">
        <f t="shared" ref="BO1267:BO1290" si="1919">BM1267*BN1267</f>
        <v>2179.7249999999999</v>
      </c>
      <c r="BP1267" s="6"/>
      <c r="BQ1267" s="164">
        <v>2179.7249999999999</v>
      </c>
      <c r="BR1267" s="147"/>
      <c r="BS1267" s="166">
        <f t="shared" ref="BS1267:BS1290" si="1920">BO1267-BP1267-BQ1267</f>
        <v>0</v>
      </c>
      <c r="BT1267" s="402">
        <v>9500000</v>
      </c>
      <c r="BU1267" s="234">
        <v>7.1545999999999998E-2</v>
      </c>
      <c r="BV1267" s="168">
        <f t="shared" ref="BV1267:BV1290" si="1921">BT1267*BU1267</f>
        <v>679687</v>
      </c>
      <c r="BW1267" s="6"/>
      <c r="BX1267" s="142">
        <v>679687</v>
      </c>
      <c r="BY1267" s="147"/>
      <c r="BZ1267" s="166">
        <f t="shared" ref="BZ1267:BZ1290" si="1922">BV1267-BW1267-BX1267</f>
        <v>0</v>
      </c>
      <c r="CA1267" s="376">
        <v>9500000</v>
      </c>
      <c r="CB1267" s="801">
        <v>7.5840000000000005E-2</v>
      </c>
      <c r="CC1267" s="168">
        <f t="shared" ref="CC1267:CC1290" si="1923">CA1267*CB1267</f>
        <v>720480</v>
      </c>
      <c r="CD1267" s="166"/>
      <c r="CE1267" s="164"/>
      <c r="CF1267" s="165"/>
      <c r="CG1267" s="168">
        <f t="shared" ref="CG1267:CG1290" si="1924">CC1267-CD1267-CE1267</f>
        <v>720480</v>
      </c>
      <c r="CH1267" s="587">
        <v>9700000</v>
      </c>
      <c r="CI1267" s="803">
        <v>5.8512000000000002E-2</v>
      </c>
      <c r="CJ1267" s="666">
        <f t="shared" si="1882"/>
        <v>567566.4</v>
      </c>
      <c r="CK1267" s="168"/>
      <c r="CL1267" s="164"/>
      <c r="CM1267" s="167"/>
      <c r="CN1267" s="666">
        <f t="shared" si="1883"/>
        <v>567566.4</v>
      </c>
      <c r="CO1267" s="219"/>
      <c r="CP1267" s="220">
        <f t="shared" si="1884"/>
        <v>1304686.8999999999</v>
      </c>
      <c r="CQ1267" s="357"/>
      <c r="CR1267" s="6"/>
      <c r="CS1267" s="228"/>
    </row>
    <row r="1268" spans="1:97" s="3" customFormat="1" ht="15" customHeight="1">
      <c r="A1268" s="59" t="s">
        <v>2915</v>
      </c>
      <c r="B1268" s="501" t="s">
        <v>2913</v>
      </c>
      <c r="C1268" s="6" t="s">
        <v>2914</v>
      </c>
      <c r="D1268" s="59" t="s">
        <v>2760</v>
      </c>
      <c r="E1268" s="43">
        <v>5053</v>
      </c>
      <c r="F1268" s="43"/>
      <c r="G1268" s="429"/>
      <c r="H1268" s="45">
        <v>900000033419</v>
      </c>
      <c r="I1268" s="234"/>
      <c r="J1268" s="774">
        <v>5.7276000000000001E-2</v>
      </c>
      <c r="K1268" s="72">
        <f t="shared" si="1906"/>
        <v>0</v>
      </c>
      <c r="L1268" s="6"/>
      <c r="M1268" s="73"/>
      <c r="N1268" s="147"/>
      <c r="O1268" s="168"/>
      <c r="P1268" s="6"/>
      <c r="Q1268" s="56">
        <v>5.7276000000000001E-2</v>
      </c>
      <c r="R1268" s="168">
        <f t="shared" si="1904"/>
        <v>0</v>
      </c>
      <c r="S1268" s="6"/>
      <c r="T1268" s="73"/>
      <c r="U1268" s="147"/>
      <c r="V1268" s="574">
        <f t="shared" si="1907"/>
        <v>0</v>
      </c>
      <c r="W1268" s="779"/>
      <c r="X1268" s="780">
        <v>6.3004000000000004E-2</v>
      </c>
      <c r="Y1268" s="310">
        <f t="shared" si="1905"/>
        <v>0</v>
      </c>
      <c r="Z1268" s="102"/>
      <c r="AA1268" s="73"/>
      <c r="AB1268" s="147"/>
      <c r="AC1268" s="141">
        <f t="shared" si="1908"/>
        <v>0</v>
      </c>
      <c r="AD1268" s="788"/>
      <c r="AE1268" s="101">
        <v>6.1428999999999997E-2</v>
      </c>
      <c r="AF1268" s="141">
        <f t="shared" si="1909"/>
        <v>0</v>
      </c>
      <c r="AG1268" s="102"/>
      <c r="AH1268" s="122"/>
      <c r="AI1268" s="149"/>
      <c r="AJ1268" s="141">
        <f t="shared" si="1910"/>
        <v>0</v>
      </c>
      <c r="AK1268" s="788"/>
      <c r="AL1268" s="748">
        <v>7.3774000000000006E-2</v>
      </c>
      <c r="AM1268" s="141">
        <f t="shared" si="1911"/>
        <v>0</v>
      </c>
      <c r="AN1268" s="102"/>
      <c r="AO1268" s="142"/>
      <c r="AP1268" s="143"/>
      <c r="AQ1268" s="141">
        <f t="shared" si="1912"/>
        <v>0</v>
      </c>
      <c r="AR1268" s="788"/>
      <c r="AS1268" s="52">
        <v>8.0359E-2</v>
      </c>
      <c r="AT1268" s="72">
        <f t="shared" si="1913"/>
        <v>0</v>
      </c>
      <c r="AU1268" s="56"/>
      <c r="AV1268" s="253"/>
      <c r="AW1268" s="147"/>
      <c r="AX1268" s="141">
        <f t="shared" si="1914"/>
        <v>0</v>
      </c>
      <c r="AY1268" s="56"/>
      <c r="AZ1268" s="52">
        <v>8.7135000000000004E-2</v>
      </c>
      <c r="BA1268" s="141">
        <f t="shared" si="1915"/>
        <v>0</v>
      </c>
      <c r="BB1268" s="141"/>
      <c r="BC1268" s="253"/>
      <c r="BD1268" s="204"/>
      <c r="BE1268" s="141">
        <f t="shared" si="1916"/>
        <v>0</v>
      </c>
      <c r="BF1268" s="56"/>
      <c r="BG1268" s="56">
        <v>6.8930000000000005E-2</v>
      </c>
      <c r="BH1268" s="166">
        <f t="shared" si="1917"/>
        <v>0</v>
      </c>
      <c r="BI1268" s="6"/>
      <c r="BJ1268" s="164"/>
      <c r="BK1268" s="165"/>
      <c r="BL1268" s="166">
        <f t="shared" si="1918"/>
        <v>0</v>
      </c>
      <c r="BM1268" s="72">
        <v>1100000</v>
      </c>
      <c r="BN1268" s="52">
        <v>2.9062999999999999E-2</v>
      </c>
      <c r="BO1268" s="166">
        <f t="shared" si="1919"/>
        <v>31969.3</v>
      </c>
      <c r="BP1268" s="6"/>
      <c r="BQ1268" s="164">
        <v>0</v>
      </c>
      <c r="BR1268" s="147"/>
      <c r="BS1268" s="166">
        <f t="shared" si="1920"/>
        <v>31969.3</v>
      </c>
      <c r="BT1268" s="402">
        <v>1100000</v>
      </c>
      <c r="BU1268" s="234">
        <v>7.1545999999999998E-2</v>
      </c>
      <c r="BV1268" s="168">
        <f t="shared" si="1921"/>
        <v>78700.599999999991</v>
      </c>
      <c r="BW1268" s="6"/>
      <c r="BX1268" s="142">
        <v>78700.600000000006</v>
      </c>
      <c r="BY1268" s="147"/>
      <c r="BZ1268" s="166">
        <f t="shared" si="1922"/>
        <v>0</v>
      </c>
      <c r="CA1268" s="374">
        <v>1100000</v>
      </c>
      <c r="CB1268" s="801">
        <v>7.5840000000000005E-2</v>
      </c>
      <c r="CC1268" s="168">
        <f t="shared" si="1923"/>
        <v>83424</v>
      </c>
      <c r="CD1268" s="166"/>
      <c r="CE1268" s="164">
        <v>83424</v>
      </c>
      <c r="CF1268" s="165"/>
      <c r="CG1268" s="72">
        <f t="shared" si="1924"/>
        <v>0</v>
      </c>
      <c r="CH1268" s="351">
        <v>1100000</v>
      </c>
      <c r="CI1268" s="803">
        <v>5.8512000000000002E-2</v>
      </c>
      <c r="CJ1268" s="666">
        <f t="shared" si="1882"/>
        <v>64363.200000000004</v>
      </c>
      <c r="CK1268" s="72"/>
      <c r="CL1268" s="164"/>
      <c r="CM1268" s="167"/>
      <c r="CN1268" s="666">
        <f t="shared" si="1883"/>
        <v>64363.200000000004</v>
      </c>
      <c r="CO1268" s="219"/>
      <c r="CP1268" s="220">
        <f t="shared" si="1884"/>
        <v>96332.5</v>
      </c>
      <c r="CQ1268" s="357"/>
      <c r="CR1268" s="6"/>
      <c r="CS1268" s="228"/>
    </row>
    <row r="1269" spans="1:97" s="3" customFormat="1" ht="15" customHeight="1">
      <c r="A1269" s="41" t="s">
        <v>2916</v>
      </c>
      <c r="B1269" s="61" t="s">
        <v>2917</v>
      </c>
      <c r="C1269" s="6"/>
      <c r="D1269" s="274" t="s">
        <v>2760</v>
      </c>
      <c r="E1269" s="43">
        <v>5059</v>
      </c>
      <c r="F1269" s="43"/>
      <c r="G1269" s="429"/>
      <c r="H1269" s="45">
        <v>28001013101</v>
      </c>
      <c r="I1269" s="234"/>
      <c r="J1269" s="774">
        <v>5.7276000000000001E-2</v>
      </c>
      <c r="K1269" s="72">
        <f t="shared" si="1906"/>
        <v>0</v>
      </c>
      <c r="L1269" s="6"/>
      <c r="M1269" s="73"/>
      <c r="N1269" s="147"/>
      <c r="O1269" s="168"/>
      <c r="P1269" s="6"/>
      <c r="Q1269" s="56">
        <v>5.7276000000000001E-2</v>
      </c>
      <c r="R1269" s="168">
        <f t="shared" si="1904"/>
        <v>0</v>
      </c>
      <c r="S1269" s="6"/>
      <c r="T1269" s="73"/>
      <c r="U1269" s="147"/>
      <c r="V1269" s="574">
        <f t="shared" si="1907"/>
        <v>0</v>
      </c>
      <c r="W1269" s="783"/>
      <c r="X1269" s="780">
        <v>6.3004000000000004E-2</v>
      </c>
      <c r="Y1269" s="310">
        <f t="shared" si="1905"/>
        <v>0</v>
      </c>
      <c r="Z1269" s="102"/>
      <c r="AA1269" s="73"/>
      <c r="AB1269" s="147"/>
      <c r="AC1269" s="141">
        <f t="shared" si="1908"/>
        <v>0</v>
      </c>
      <c r="AD1269" s="788"/>
      <c r="AE1269" s="101">
        <v>6.1428999999999997E-2</v>
      </c>
      <c r="AF1269" s="141">
        <f t="shared" si="1909"/>
        <v>0</v>
      </c>
      <c r="AG1269" s="6"/>
      <c r="AH1269" s="122"/>
      <c r="AI1269" s="147"/>
      <c r="AJ1269" s="141">
        <f t="shared" si="1910"/>
        <v>0</v>
      </c>
      <c r="AK1269" s="788"/>
      <c r="AL1269" s="748">
        <v>7.3774000000000006E-2</v>
      </c>
      <c r="AM1269" s="141">
        <f t="shared" si="1911"/>
        <v>0</v>
      </c>
      <c r="AN1269" s="102"/>
      <c r="AO1269" s="142"/>
      <c r="AP1269" s="143"/>
      <c r="AQ1269" s="141">
        <f t="shared" si="1912"/>
        <v>0</v>
      </c>
      <c r="AR1269" s="788"/>
      <c r="AS1269" s="52">
        <v>8.0359E-2</v>
      </c>
      <c r="AT1269" s="72">
        <f t="shared" si="1913"/>
        <v>0</v>
      </c>
      <c r="AU1269" s="56"/>
      <c r="AV1269" s="253"/>
      <c r="AW1269" s="147"/>
      <c r="AX1269" s="141">
        <f t="shared" si="1914"/>
        <v>0</v>
      </c>
      <c r="AY1269" s="56">
        <v>924000</v>
      </c>
      <c r="AZ1269" s="52">
        <v>8.7135000000000004E-2</v>
      </c>
      <c r="BA1269" s="141">
        <f t="shared" si="1915"/>
        <v>80512.740000000005</v>
      </c>
      <c r="BB1269" s="141"/>
      <c r="BC1269" s="253"/>
      <c r="BD1269" s="204"/>
      <c r="BE1269" s="141">
        <f t="shared" si="1916"/>
        <v>80512.740000000005</v>
      </c>
      <c r="BF1269" s="56"/>
      <c r="BG1269" s="56">
        <v>6.8930000000000005E-2</v>
      </c>
      <c r="BH1269" s="166">
        <f t="shared" si="1917"/>
        <v>0</v>
      </c>
      <c r="BI1269" s="6"/>
      <c r="BJ1269" s="164"/>
      <c r="BK1269" s="165"/>
      <c r="BL1269" s="166">
        <f t="shared" si="1918"/>
        <v>0</v>
      </c>
      <c r="BM1269" s="72">
        <v>1200000</v>
      </c>
      <c r="BN1269" s="817">
        <v>2.9062999999999999E-2</v>
      </c>
      <c r="BO1269" s="166">
        <f t="shared" si="1919"/>
        <v>34875.599999999999</v>
      </c>
      <c r="BP1269" s="6"/>
      <c r="BQ1269" s="164">
        <v>0</v>
      </c>
      <c r="BR1269" s="147"/>
      <c r="BS1269" s="166">
        <f t="shared" si="1920"/>
        <v>34875.599999999999</v>
      </c>
      <c r="BT1269" s="402">
        <v>1200000</v>
      </c>
      <c r="BU1269" s="234">
        <v>5.1103999999999997E-2</v>
      </c>
      <c r="BV1269" s="168">
        <f t="shared" si="1921"/>
        <v>61324.799999999996</v>
      </c>
      <c r="BW1269" s="6"/>
      <c r="BX1269" s="142"/>
      <c r="BY1269" s="147"/>
      <c r="BZ1269" s="166">
        <f t="shared" si="1922"/>
        <v>61324.799999999996</v>
      </c>
      <c r="CA1269" s="374">
        <v>1200000</v>
      </c>
      <c r="CB1269" s="234">
        <v>5.4170999999999997E-2</v>
      </c>
      <c r="CC1269" s="168">
        <f t="shared" si="1923"/>
        <v>65005.2</v>
      </c>
      <c r="CD1269" s="166"/>
      <c r="CE1269" s="164">
        <v>65005.2</v>
      </c>
      <c r="CF1269" s="165">
        <v>48753.9</v>
      </c>
      <c r="CG1269" s="72">
        <f t="shared" si="1924"/>
        <v>0</v>
      </c>
      <c r="CH1269" s="351">
        <v>2025000</v>
      </c>
      <c r="CI1269" s="802">
        <v>4.3883999999999999E-2</v>
      </c>
      <c r="CJ1269" s="666">
        <f t="shared" si="1882"/>
        <v>88865.1</v>
      </c>
      <c r="CK1269" s="72"/>
      <c r="CL1269" s="485">
        <v>176650.14</v>
      </c>
      <c r="CM1269" s="167"/>
      <c r="CN1269" s="666">
        <f t="shared" si="1883"/>
        <v>-87785.040000000008</v>
      </c>
      <c r="CO1269" s="219"/>
      <c r="CP1269" s="220">
        <f t="shared" si="1884"/>
        <v>88928.099999999977</v>
      </c>
      <c r="CQ1269" s="357" t="s">
        <v>2918</v>
      </c>
      <c r="CR1269" s="6"/>
      <c r="CS1269" s="228"/>
    </row>
    <row r="1270" spans="1:97" s="3" customFormat="1" ht="15" customHeight="1">
      <c r="A1270" s="264" t="s">
        <v>2919</v>
      </c>
      <c r="B1270" s="61" t="s">
        <v>2917</v>
      </c>
      <c r="C1270" s="61" t="s">
        <v>2920</v>
      </c>
      <c r="D1270" s="274" t="s">
        <v>2760</v>
      </c>
      <c r="E1270" s="234">
        <v>5070</v>
      </c>
      <c r="F1270" s="234"/>
      <c r="G1270" s="429"/>
      <c r="H1270" s="590">
        <v>900000006041</v>
      </c>
      <c r="I1270" s="402">
        <v>770</v>
      </c>
      <c r="J1270" s="774">
        <v>5.7276000000000001E-2</v>
      </c>
      <c r="K1270" s="72">
        <f t="shared" si="1906"/>
        <v>44.102519999999998</v>
      </c>
      <c r="L1270" s="56"/>
      <c r="M1270" s="80">
        <v>44.05</v>
      </c>
      <c r="N1270" s="147"/>
      <c r="O1270" s="168"/>
      <c r="P1270" s="151">
        <v>1000</v>
      </c>
      <c r="Q1270" s="56">
        <v>5.7276000000000001E-2</v>
      </c>
      <c r="R1270" s="168">
        <f t="shared" si="1904"/>
        <v>57.276000000000003</v>
      </c>
      <c r="S1270" s="56"/>
      <c r="T1270" s="80">
        <v>57.276000000000003</v>
      </c>
      <c r="U1270" s="147"/>
      <c r="V1270" s="574">
        <f t="shared" si="1907"/>
        <v>0</v>
      </c>
      <c r="W1270" s="782">
        <v>1000</v>
      </c>
      <c r="X1270" s="780">
        <v>6.3004000000000004E-2</v>
      </c>
      <c r="Y1270" s="310">
        <f t="shared" si="1905"/>
        <v>63.004000000000005</v>
      </c>
      <c r="Z1270" s="6"/>
      <c r="AA1270" s="80">
        <v>63.003999999999998</v>
      </c>
      <c r="AB1270" s="147"/>
      <c r="AC1270" s="141">
        <f t="shared" si="1908"/>
        <v>0</v>
      </c>
      <c r="AD1270" s="374">
        <v>15000</v>
      </c>
      <c r="AE1270" s="101">
        <v>6.1428999999999997E-2</v>
      </c>
      <c r="AF1270" s="141">
        <f t="shared" si="1909"/>
        <v>921.43499999999995</v>
      </c>
      <c r="AG1270" s="6"/>
      <c r="AH1270" s="122">
        <v>921.43499999999995</v>
      </c>
      <c r="AI1270" s="147">
        <v>921.44</v>
      </c>
      <c r="AJ1270" s="141">
        <f t="shared" si="1910"/>
        <v>0</v>
      </c>
      <c r="AK1270" s="374">
        <v>15000</v>
      </c>
      <c r="AL1270" s="748">
        <v>7.3774000000000006E-2</v>
      </c>
      <c r="AM1270" s="141">
        <f t="shared" si="1911"/>
        <v>1106.6100000000001</v>
      </c>
      <c r="AN1270" s="6"/>
      <c r="AO1270" s="142">
        <v>1106.6099999999999</v>
      </c>
      <c r="AP1270" s="147">
        <v>1106.6099999999999</v>
      </c>
      <c r="AQ1270" s="141">
        <f t="shared" si="1912"/>
        <v>0</v>
      </c>
      <c r="AR1270" s="374">
        <v>15000</v>
      </c>
      <c r="AS1270" s="52">
        <v>8.0359E-2</v>
      </c>
      <c r="AT1270" s="72">
        <f t="shared" si="1913"/>
        <v>1205.385</v>
      </c>
      <c r="AU1270" s="234"/>
      <c r="AV1270" s="142"/>
      <c r="AW1270" s="143"/>
      <c r="AX1270" s="141">
        <f t="shared" si="1914"/>
        <v>1205.385</v>
      </c>
      <c r="AY1270" s="141">
        <v>15000</v>
      </c>
      <c r="AZ1270" s="52">
        <v>8.7135000000000004E-2</v>
      </c>
      <c r="BA1270" s="141">
        <f t="shared" si="1915"/>
        <v>1307.0250000000001</v>
      </c>
      <c r="BB1270" s="72"/>
      <c r="BC1270" s="142"/>
      <c r="BD1270" s="204"/>
      <c r="BE1270" s="141">
        <f t="shared" si="1916"/>
        <v>1307.0250000000001</v>
      </c>
      <c r="BF1270" s="168">
        <v>500</v>
      </c>
      <c r="BG1270" s="56"/>
      <c r="BH1270" s="166">
        <f t="shared" si="1917"/>
        <v>0</v>
      </c>
      <c r="BI1270" s="56"/>
      <c r="BJ1270" s="164">
        <v>0</v>
      </c>
      <c r="BK1270" s="795"/>
      <c r="BL1270" s="166">
        <f t="shared" si="1918"/>
        <v>0</v>
      </c>
      <c r="BM1270" s="72">
        <v>500</v>
      </c>
      <c r="BN1270" s="548">
        <v>2.9062999999999999E-2</v>
      </c>
      <c r="BO1270" s="166">
        <f t="shared" si="1919"/>
        <v>14.531499999999999</v>
      </c>
      <c r="BP1270" s="56"/>
      <c r="BQ1270" s="164">
        <v>0</v>
      </c>
      <c r="BR1270" s="147"/>
      <c r="BS1270" s="166">
        <f t="shared" si="1920"/>
        <v>14.531499999999999</v>
      </c>
      <c r="BT1270" s="402">
        <v>500</v>
      </c>
      <c r="BU1270" s="548">
        <v>5.1103999999999997E-2</v>
      </c>
      <c r="BV1270" s="168">
        <f t="shared" si="1921"/>
        <v>25.552</v>
      </c>
      <c r="BW1270" s="6"/>
      <c r="BX1270" s="142">
        <v>25.552</v>
      </c>
      <c r="BY1270" s="147">
        <v>25.55</v>
      </c>
      <c r="BZ1270" s="166">
        <f t="shared" si="1922"/>
        <v>0</v>
      </c>
      <c r="CA1270" s="374">
        <v>500</v>
      </c>
      <c r="CB1270" s="234">
        <v>5.4170999999999997E-2</v>
      </c>
      <c r="CC1270" s="168">
        <f t="shared" si="1923"/>
        <v>27.0855</v>
      </c>
      <c r="CD1270" s="166"/>
      <c r="CE1270" s="164">
        <v>27.0855</v>
      </c>
      <c r="CF1270" s="165">
        <v>20.309999999999999</v>
      </c>
      <c r="CG1270" s="72">
        <f t="shared" si="1924"/>
        <v>0</v>
      </c>
      <c r="CH1270" s="351">
        <v>19800</v>
      </c>
      <c r="CI1270" s="802">
        <v>4.3883999999999999E-2</v>
      </c>
      <c r="CJ1270" s="666">
        <f t="shared" si="1882"/>
        <v>868.90319999999997</v>
      </c>
      <c r="CK1270" s="72"/>
      <c r="CL1270" s="485">
        <v>1413.37</v>
      </c>
      <c r="CM1270" s="167"/>
      <c r="CN1270" s="666">
        <f t="shared" si="1883"/>
        <v>-544.46679999999992</v>
      </c>
      <c r="CO1270" s="219"/>
      <c r="CP1270" s="220">
        <f t="shared" si="1884"/>
        <v>1982.4747</v>
      </c>
      <c r="CQ1270" s="357" t="s">
        <v>2918</v>
      </c>
      <c r="CR1270" s="56"/>
      <c r="CS1270" s="228"/>
    </row>
    <row r="1271" spans="1:97" s="3" customFormat="1" ht="15" customHeight="1">
      <c r="A1271" s="264" t="s">
        <v>2921</v>
      </c>
      <c r="B1271" s="61" t="s">
        <v>2917</v>
      </c>
      <c r="C1271" s="61" t="s">
        <v>2920</v>
      </c>
      <c r="D1271" s="274" t="s">
        <v>2760</v>
      </c>
      <c r="E1271" s="234">
        <v>5073</v>
      </c>
      <c r="F1271" s="234"/>
      <c r="G1271" s="429"/>
      <c r="H1271" s="590">
        <v>900000006048</v>
      </c>
      <c r="I1271" s="234"/>
      <c r="J1271" s="774">
        <v>5.7276000000000001E-2</v>
      </c>
      <c r="K1271" s="72">
        <f t="shared" si="1906"/>
        <v>0</v>
      </c>
      <c r="L1271" s="56"/>
      <c r="M1271" s="80">
        <v>1321.41</v>
      </c>
      <c r="N1271" s="147"/>
      <c r="O1271" s="168"/>
      <c r="P1271" s="151">
        <v>30000</v>
      </c>
      <c r="Q1271" s="56">
        <v>5.7276000000000001E-2</v>
      </c>
      <c r="R1271" s="168">
        <f t="shared" si="1904"/>
        <v>1718.28</v>
      </c>
      <c r="S1271" s="56"/>
      <c r="T1271" s="80">
        <v>1718.28</v>
      </c>
      <c r="U1271" s="147"/>
      <c r="V1271" s="574">
        <f t="shared" si="1907"/>
        <v>0</v>
      </c>
      <c r="W1271" s="782">
        <v>30000</v>
      </c>
      <c r="X1271" s="780">
        <v>6.3004000000000004E-2</v>
      </c>
      <c r="Y1271" s="310">
        <f t="shared" si="1905"/>
        <v>1890.1200000000001</v>
      </c>
      <c r="Z1271" s="6"/>
      <c r="AA1271" s="80">
        <v>1890.12</v>
      </c>
      <c r="AB1271" s="147"/>
      <c r="AC1271" s="141">
        <f t="shared" si="1908"/>
        <v>0</v>
      </c>
      <c r="AD1271" s="374">
        <v>33000</v>
      </c>
      <c r="AE1271" s="101">
        <v>6.1428999999999997E-2</v>
      </c>
      <c r="AF1271" s="141">
        <f t="shared" si="1909"/>
        <v>2027.1569999999999</v>
      </c>
      <c r="AG1271" s="6"/>
      <c r="AH1271" s="122">
        <v>2027.1569999999999</v>
      </c>
      <c r="AI1271" s="147">
        <v>2027.16</v>
      </c>
      <c r="AJ1271" s="141">
        <f t="shared" si="1910"/>
        <v>0</v>
      </c>
      <c r="AK1271" s="374">
        <v>33000</v>
      </c>
      <c r="AL1271" s="748">
        <v>7.3774000000000006E-2</v>
      </c>
      <c r="AM1271" s="141">
        <f t="shared" si="1911"/>
        <v>2434.5420000000004</v>
      </c>
      <c r="AN1271" s="6"/>
      <c r="AO1271" s="142">
        <v>2434.5419999999999</v>
      </c>
      <c r="AP1271" s="147">
        <v>2434.54</v>
      </c>
      <c r="AQ1271" s="141">
        <f t="shared" si="1912"/>
        <v>0</v>
      </c>
      <c r="AR1271" s="374">
        <v>33000</v>
      </c>
      <c r="AS1271" s="52">
        <v>8.0359E-2</v>
      </c>
      <c r="AT1271" s="72">
        <f t="shared" si="1913"/>
        <v>2651.8470000000002</v>
      </c>
      <c r="AU1271" s="234"/>
      <c r="AV1271" s="142"/>
      <c r="AW1271" s="147"/>
      <c r="AX1271" s="141">
        <f t="shared" si="1914"/>
        <v>2651.8470000000002</v>
      </c>
      <c r="AY1271" s="141">
        <v>33000</v>
      </c>
      <c r="AZ1271" s="52">
        <v>8.7135000000000004E-2</v>
      </c>
      <c r="BA1271" s="141">
        <f t="shared" si="1915"/>
        <v>2875.4549999999999</v>
      </c>
      <c r="BB1271" s="72"/>
      <c r="BC1271" s="142"/>
      <c r="BD1271" s="204"/>
      <c r="BE1271" s="141">
        <f t="shared" si="1916"/>
        <v>2875.4549999999999</v>
      </c>
      <c r="BF1271" s="168">
        <v>90000</v>
      </c>
      <c r="BG1271" s="56"/>
      <c r="BH1271" s="166">
        <f t="shared" si="1917"/>
        <v>0</v>
      </c>
      <c r="BI1271" s="56"/>
      <c r="BJ1271" s="164">
        <v>0</v>
      </c>
      <c r="BK1271" s="795"/>
      <c r="BL1271" s="166">
        <f t="shared" si="1918"/>
        <v>0</v>
      </c>
      <c r="BM1271" s="72">
        <v>90000</v>
      </c>
      <c r="BN1271" s="548">
        <v>2.9062999999999999E-2</v>
      </c>
      <c r="BO1271" s="166">
        <f t="shared" si="1919"/>
        <v>2615.67</v>
      </c>
      <c r="BP1271" s="56"/>
      <c r="BQ1271" s="164">
        <v>0</v>
      </c>
      <c r="BR1271" s="147"/>
      <c r="BS1271" s="166">
        <f t="shared" si="1920"/>
        <v>2615.67</v>
      </c>
      <c r="BT1271" s="402">
        <v>90000</v>
      </c>
      <c r="BU1271" s="548">
        <v>5.1103999999999997E-2</v>
      </c>
      <c r="BV1271" s="168">
        <f t="shared" si="1921"/>
        <v>4599.3599999999997</v>
      </c>
      <c r="BW1271" s="6"/>
      <c r="BX1271" s="142">
        <v>4599.3599999999997</v>
      </c>
      <c r="BY1271" s="147">
        <v>4599.3599999999997</v>
      </c>
      <c r="BZ1271" s="166">
        <f t="shared" si="1922"/>
        <v>0</v>
      </c>
      <c r="CA1271" s="374">
        <v>90000</v>
      </c>
      <c r="CB1271" s="234">
        <v>5.4170999999999997E-2</v>
      </c>
      <c r="CC1271" s="168">
        <f t="shared" si="1923"/>
        <v>4875.3899999999994</v>
      </c>
      <c r="CD1271" s="166"/>
      <c r="CE1271" s="164">
        <v>4875.3900000000003</v>
      </c>
      <c r="CF1271" s="165">
        <v>3656.54</v>
      </c>
      <c r="CG1271" s="72">
        <f t="shared" si="1924"/>
        <v>0</v>
      </c>
      <c r="CH1271" s="351">
        <v>335200</v>
      </c>
      <c r="CI1271" s="802">
        <v>4.3883999999999999E-2</v>
      </c>
      <c r="CJ1271" s="666">
        <f t="shared" si="1882"/>
        <v>14709.916799999999</v>
      </c>
      <c r="CK1271" s="72"/>
      <c r="CL1271" s="485">
        <v>8278.1</v>
      </c>
      <c r="CM1271" s="167"/>
      <c r="CN1271" s="666">
        <f t="shared" si="1883"/>
        <v>6431.8167999999987</v>
      </c>
      <c r="CO1271" s="219"/>
      <c r="CP1271" s="220">
        <f t="shared" si="1884"/>
        <v>14574.788799999998</v>
      </c>
      <c r="CQ1271" s="357" t="s">
        <v>2918</v>
      </c>
      <c r="CR1271" s="56"/>
      <c r="CS1271" s="228"/>
    </row>
    <row r="1272" spans="1:97" s="3" customFormat="1" ht="15" customHeight="1">
      <c r="A1272" s="59" t="s">
        <v>2922</v>
      </c>
      <c r="B1272" s="61" t="s">
        <v>2923</v>
      </c>
      <c r="C1272" s="6" t="s">
        <v>2924</v>
      </c>
      <c r="D1272" s="274" t="s">
        <v>2760</v>
      </c>
      <c r="E1272" s="43">
        <v>5236</v>
      </c>
      <c r="F1272" s="43"/>
      <c r="G1272" s="429"/>
      <c r="H1272" s="45">
        <v>900000006049</v>
      </c>
      <c r="I1272" s="234"/>
      <c r="J1272" s="774">
        <v>5.7276000000000001E-2</v>
      </c>
      <c r="K1272" s="72">
        <f t="shared" si="1906"/>
        <v>0</v>
      </c>
      <c r="L1272" s="6"/>
      <c r="M1272" s="73">
        <v>132141</v>
      </c>
      <c r="N1272" s="147"/>
      <c r="O1272" s="168">
        <v>0</v>
      </c>
      <c r="P1272" s="255">
        <v>3000000</v>
      </c>
      <c r="Q1272" s="56">
        <v>5.7276000000000001E-2</v>
      </c>
      <c r="R1272" s="168">
        <f t="shared" si="1904"/>
        <v>171828</v>
      </c>
      <c r="S1272" s="6"/>
      <c r="T1272" s="73">
        <v>171828</v>
      </c>
      <c r="U1272" s="147">
        <v>171828</v>
      </c>
      <c r="V1272" s="574">
        <f t="shared" si="1907"/>
        <v>0</v>
      </c>
      <c r="W1272" s="829">
        <v>3000000</v>
      </c>
      <c r="X1272" s="780">
        <v>6.3004000000000004E-2</v>
      </c>
      <c r="Y1272" s="310">
        <f t="shared" si="1905"/>
        <v>189012</v>
      </c>
      <c r="Z1272" s="99"/>
      <c r="AA1272" s="73">
        <v>189012</v>
      </c>
      <c r="AB1272" s="147">
        <v>189012</v>
      </c>
      <c r="AC1272" s="141">
        <f t="shared" si="1908"/>
        <v>0</v>
      </c>
      <c r="AD1272" s="255">
        <v>3450000</v>
      </c>
      <c r="AE1272" s="101">
        <v>6.1428999999999997E-2</v>
      </c>
      <c r="AF1272" s="141">
        <f t="shared" si="1909"/>
        <v>211930.05</v>
      </c>
      <c r="AG1272" s="99"/>
      <c r="AH1272" s="122">
        <v>211930.05</v>
      </c>
      <c r="AI1272" s="147">
        <v>211930.05</v>
      </c>
      <c r="AJ1272" s="141">
        <f t="shared" si="1910"/>
        <v>0</v>
      </c>
      <c r="AK1272" s="255">
        <v>3450000</v>
      </c>
      <c r="AL1272" s="748">
        <v>7.3774000000000006E-2</v>
      </c>
      <c r="AM1272" s="141">
        <f t="shared" si="1911"/>
        <v>254520.30000000002</v>
      </c>
      <c r="AN1272" s="102"/>
      <c r="AO1272" s="142"/>
      <c r="AP1272" s="143"/>
      <c r="AQ1272" s="141">
        <f t="shared" si="1912"/>
        <v>254520.30000000002</v>
      </c>
      <c r="AR1272" s="255">
        <v>3450000</v>
      </c>
      <c r="AS1272" s="52">
        <v>8.0359E-2</v>
      </c>
      <c r="AT1272" s="72">
        <f t="shared" si="1913"/>
        <v>277238.55</v>
      </c>
      <c r="AU1272" s="52"/>
      <c r="AV1272" s="142">
        <v>254520.3</v>
      </c>
      <c r="AW1272" s="143">
        <v>254520.3</v>
      </c>
      <c r="AX1272" s="141">
        <f t="shared" si="1914"/>
        <v>22718.25</v>
      </c>
      <c r="AY1272" s="72">
        <v>3450000</v>
      </c>
      <c r="AZ1272" s="52">
        <v>8.7135000000000004E-2</v>
      </c>
      <c r="BA1272" s="141">
        <f t="shared" si="1915"/>
        <v>300615.75</v>
      </c>
      <c r="BB1272" s="141"/>
      <c r="BC1272" s="142">
        <v>300615.75</v>
      </c>
      <c r="BD1272" s="204">
        <v>300615.75</v>
      </c>
      <c r="BE1272" s="141">
        <f t="shared" si="1916"/>
        <v>0</v>
      </c>
      <c r="BF1272" s="72">
        <v>3450000</v>
      </c>
      <c r="BG1272" s="56">
        <v>6.8930000000000005E-2</v>
      </c>
      <c r="BH1272" s="166">
        <f t="shared" si="1917"/>
        <v>237808.50000000003</v>
      </c>
      <c r="BI1272" s="6">
        <v>-205411.4</v>
      </c>
      <c r="BJ1272" s="164">
        <v>237808.5</v>
      </c>
      <c r="BK1272" s="320">
        <v>237808.5</v>
      </c>
      <c r="BL1272" s="166">
        <f t="shared" si="1918"/>
        <v>205411.40000000002</v>
      </c>
      <c r="BM1272" s="72">
        <v>8000000</v>
      </c>
      <c r="BN1272" s="52">
        <v>6.7812999999999998E-2</v>
      </c>
      <c r="BO1272" s="166">
        <f t="shared" si="1919"/>
        <v>542504</v>
      </c>
      <c r="BP1272" s="6">
        <v>192354.5</v>
      </c>
      <c r="BQ1272" s="164">
        <v>174378</v>
      </c>
      <c r="BR1272" s="147">
        <v>174378</v>
      </c>
      <c r="BS1272" s="166">
        <f t="shared" si="1920"/>
        <v>175771.5</v>
      </c>
      <c r="BT1272" s="402">
        <v>6000000</v>
      </c>
      <c r="BU1272" s="234">
        <v>5.1103999999999997E-2</v>
      </c>
      <c r="BV1272" s="168">
        <f t="shared" si="1921"/>
        <v>306624</v>
      </c>
      <c r="BW1272" s="6"/>
      <c r="BX1272" s="580"/>
      <c r="BY1272" s="147"/>
      <c r="BZ1272" s="166">
        <f t="shared" si="1922"/>
        <v>306624</v>
      </c>
      <c r="CA1272" s="374">
        <v>6000000</v>
      </c>
      <c r="CB1272" s="234">
        <v>5.4170999999999997E-2</v>
      </c>
      <c r="CC1272" s="168">
        <f t="shared" si="1923"/>
        <v>325026</v>
      </c>
      <c r="CD1272" s="166"/>
      <c r="CE1272" s="164"/>
      <c r="CF1272" s="165"/>
      <c r="CG1272" s="168">
        <f t="shared" si="1924"/>
        <v>325026</v>
      </c>
      <c r="CH1272" s="587">
        <v>6400000</v>
      </c>
      <c r="CI1272" s="802">
        <v>4.3883999999999999E-2</v>
      </c>
      <c r="CJ1272" s="666">
        <f t="shared" si="1882"/>
        <v>280857.59999999998</v>
      </c>
      <c r="CK1272" s="168"/>
      <c r="CL1272" s="485">
        <v>1116659.71</v>
      </c>
      <c r="CM1272" s="167"/>
      <c r="CN1272" s="666">
        <f t="shared" si="1883"/>
        <v>-835802.11</v>
      </c>
      <c r="CO1272" s="219"/>
      <c r="CP1272" s="220">
        <f t="shared" si="1884"/>
        <v>454269.3400000002</v>
      </c>
      <c r="CQ1272" s="357"/>
      <c r="CR1272" s="6"/>
      <c r="CS1272" s="228"/>
    </row>
    <row r="1273" spans="1:97" s="3" customFormat="1" ht="15" customHeight="1">
      <c r="A1273" s="59" t="s">
        <v>2925</v>
      </c>
      <c r="B1273" s="501" t="s">
        <v>2926</v>
      </c>
      <c r="C1273" s="6" t="s">
        <v>2927</v>
      </c>
      <c r="D1273" s="274" t="s">
        <v>2760</v>
      </c>
      <c r="E1273" s="43">
        <v>5237</v>
      </c>
      <c r="F1273" s="43"/>
      <c r="G1273" s="429"/>
      <c r="H1273" s="45">
        <v>900000040103</v>
      </c>
      <c r="I1273" s="234"/>
      <c r="J1273" s="774">
        <v>5.7276000000000001E-2</v>
      </c>
      <c r="K1273" s="72">
        <f t="shared" si="1906"/>
        <v>0</v>
      </c>
      <c r="L1273" s="6"/>
      <c r="M1273" s="73">
        <v>151962.15</v>
      </c>
      <c r="N1273" s="147"/>
      <c r="O1273" s="168"/>
      <c r="P1273" s="6">
        <v>3450000</v>
      </c>
      <c r="Q1273" s="56">
        <v>5.7276000000000001E-2</v>
      </c>
      <c r="R1273" s="168">
        <f t="shared" si="1904"/>
        <v>197602.2</v>
      </c>
      <c r="S1273" s="6"/>
      <c r="T1273" s="73">
        <v>197602.2</v>
      </c>
      <c r="U1273" s="147"/>
      <c r="V1273" s="574">
        <f t="shared" si="1907"/>
        <v>0</v>
      </c>
      <c r="W1273" s="779">
        <v>3450000</v>
      </c>
      <c r="X1273" s="780">
        <v>6.3004000000000004E-2</v>
      </c>
      <c r="Y1273" s="310">
        <f t="shared" si="1905"/>
        <v>217363.80000000002</v>
      </c>
      <c r="Z1273" s="99"/>
      <c r="AA1273" s="73">
        <v>217363.8</v>
      </c>
      <c r="AB1273" s="147"/>
      <c r="AC1273" s="141">
        <f t="shared" si="1908"/>
        <v>0</v>
      </c>
      <c r="AD1273" s="255">
        <v>7800000</v>
      </c>
      <c r="AE1273" s="101">
        <v>6.1428999999999997E-2</v>
      </c>
      <c r="AF1273" s="141">
        <f t="shared" si="1909"/>
        <v>479146.19999999995</v>
      </c>
      <c r="AG1273" s="6"/>
      <c r="AH1273" s="122">
        <v>479146.2</v>
      </c>
      <c r="AI1273" s="147"/>
      <c r="AJ1273" s="141">
        <f t="shared" si="1910"/>
        <v>0</v>
      </c>
      <c r="AK1273" s="255">
        <v>7800000</v>
      </c>
      <c r="AL1273" s="748">
        <v>7.3774000000000006E-2</v>
      </c>
      <c r="AM1273" s="141">
        <f t="shared" si="1911"/>
        <v>575437.20000000007</v>
      </c>
      <c r="AN1273" s="102"/>
      <c r="AO1273" s="142">
        <v>575437.19999999995</v>
      </c>
      <c r="AP1273" s="143"/>
      <c r="AQ1273" s="141">
        <f t="shared" si="1912"/>
        <v>0</v>
      </c>
      <c r="AR1273" s="255">
        <v>7800000</v>
      </c>
      <c r="AS1273" s="52">
        <v>8.0359E-2</v>
      </c>
      <c r="AT1273" s="72">
        <f t="shared" si="1913"/>
        <v>626800.19999999995</v>
      </c>
      <c r="AU1273" s="52"/>
      <c r="AV1273" s="142"/>
      <c r="AW1273" s="143"/>
      <c r="AX1273" s="141">
        <f t="shared" si="1914"/>
        <v>626800.19999999995</v>
      </c>
      <c r="AY1273" s="72">
        <v>7800000</v>
      </c>
      <c r="AZ1273" s="52">
        <v>8.7135000000000004E-2</v>
      </c>
      <c r="BA1273" s="141">
        <f t="shared" si="1915"/>
        <v>679653</v>
      </c>
      <c r="BB1273" s="141"/>
      <c r="BC1273" s="142"/>
      <c r="BD1273" s="204"/>
      <c r="BE1273" s="141">
        <f t="shared" si="1916"/>
        <v>679653</v>
      </c>
      <c r="BF1273" s="72">
        <v>9550000</v>
      </c>
      <c r="BG1273" s="56">
        <v>6.8930000000000005E-2</v>
      </c>
      <c r="BH1273" s="166">
        <f t="shared" si="1917"/>
        <v>658281.5</v>
      </c>
      <c r="BI1273" s="6"/>
      <c r="BJ1273" s="164">
        <v>537654</v>
      </c>
      <c r="BK1273" s="320">
        <v>537654</v>
      </c>
      <c r="BL1273" s="166">
        <f t="shared" si="1918"/>
        <v>120627.5</v>
      </c>
      <c r="BM1273" s="72">
        <v>4639150</v>
      </c>
      <c r="BN1273" s="52">
        <v>2.9062999999999999E-2</v>
      </c>
      <c r="BO1273" s="166">
        <f t="shared" si="1919"/>
        <v>134827.61645</v>
      </c>
      <c r="BP1273" s="6"/>
      <c r="BQ1273" s="164">
        <v>168565.4</v>
      </c>
      <c r="BR1273" s="147">
        <v>168565.4</v>
      </c>
      <c r="BS1273" s="166">
        <f t="shared" si="1920"/>
        <v>-33737.783549999993</v>
      </c>
      <c r="BT1273" s="402">
        <v>5800000</v>
      </c>
      <c r="BU1273" s="548">
        <v>7.1545999999999998E-2</v>
      </c>
      <c r="BV1273" s="168">
        <f t="shared" si="1921"/>
        <v>414966.8</v>
      </c>
      <c r="BW1273" s="6"/>
      <c r="BX1273" s="580"/>
      <c r="BY1273" s="147"/>
      <c r="BZ1273" s="166">
        <f t="shared" si="1922"/>
        <v>414966.8</v>
      </c>
      <c r="CA1273" s="374">
        <v>5800000</v>
      </c>
      <c r="CB1273" s="801">
        <v>7.5840000000000005E-2</v>
      </c>
      <c r="CC1273" s="168">
        <f t="shared" si="1923"/>
        <v>439872</v>
      </c>
      <c r="CD1273" s="166"/>
      <c r="CE1273" s="164"/>
      <c r="CF1273" s="165"/>
      <c r="CG1273" s="168">
        <f t="shared" si="1924"/>
        <v>439872</v>
      </c>
      <c r="CH1273" s="587">
        <v>7990000</v>
      </c>
      <c r="CI1273" s="803">
        <v>5.8512000000000002E-2</v>
      </c>
      <c r="CJ1273" s="666">
        <f t="shared" si="1882"/>
        <v>467510.88</v>
      </c>
      <c r="CK1273" s="168"/>
      <c r="CL1273" s="164"/>
      <c r="CM1273" s="167"/>
      <c r="CN1273" s="666">
        <f t="shared" si="1883"/>
        <v>467510.88</v>
      </c>
      <c r="CO1273" s="219"/>
      <c r="CP1273" s="220">
        <f t="shared" si="1884"/>
        <v>2715692.5964500001</v>
      </c>
      <c r="CQ1273" s="357"/>
      <c r="CR1273" s="6"/>
      <c r="CS1273" s="228"/>
    </row>
    <row r="1274" spans="1:97" s="3" customFormat="1" ht="15" customHeight="1">
      <c r="A1274" s="59" t="s">
        <v>2928</v>
      </c>
      <c r="B1274" s="501" t="s">
        <v>2929</v>
      </c>
      <c r="C1274" s="6" t="s">
        <v>2927</v>
      </c>
      <c r="D1274" s="59" t="s">
        <v>2760</v>
      </c>
      <c r="E1274" s="43">
        <v>5238</v>
      </c>
      <c r="F1274" s="43"/>
      <c r="G1274" s="429"/>
      <c r="H1274" s="45">
        <v>900000007434</v>
      </c>
      <c r="I1274" s="234"/>
      <c r="J1274" s="774">
        <v>5.7276000000000001E-2</v>
      </c>
      <c r="K1274" s="72">
        <f t="shared" si="1906"/>
        <v>0</v>
      </c>
      <c r="L1274" s="56"/>
      <c r="M1274" s="73">
        <v>57261.1</v>
      </c>
      <c r="N1274" s="147"/>
      <c r="O1274" s="168"/>
      <c r="P1274" s="56"/>
      <c r="Q1274" s="56">
        <v>5.7276000000000001E-2</v>
      </c>
      <c r="R1274" s="168">
        <f t="shared" si="1904"/>
        <v>0</v>
      </c>
      <c r="S1274" s="56"/>
      <c r="T1274" s="73">
        <v>74458.8</v>
      </c>
      <c r="U1274" s="147"/>
      <c r="V1274" s="574">
        <f t="shared" si="1907"/>
        <v>-74458.8</v>
      </c>
      <c r="W1274" s="779"/>
      <c r="X1274" s="780">
        <v>6.3004000000000004E-2</v>
      </c>
      <c r="Y1274" s="310">
        <f t="shared" si="1905"/>
        <v>0</v>
      </c>
      <c r="Z1274" s="102"/>
      <c r="AA1274" s="73">
        <v>81905.2</v>
      </c>
      <c r="AB1274" s="147"/>
      <c r="AC1274" s="141">
        <f t="shared" si="1908"/>
        <v>-81905.2</v>
      </c>
      <c r="AD1274" s="255">
        <v>2048000</v>
      </c>
      <c r="AE1274" s="101">
        <v>6.1428999999999997E-2</v>
      </c>
      <c r="AF1274" s="141">
        <f t="shared" si="1909"/>
        <v>125806.59199999999</v>
      </c>
      <c r="AG1274" s="6"/>
      <c r="AH1274" s="122">
        <v>125806.59</v>
      </c>
      <c r="AI1274" s="147"/>
      <c r="AJ1274" s="141">
        <f t="shared" si="1910"/>
        <v>1.999999993131496E-3</v>
      </c>
      <c r="AK1274" s="255">
        <v>2048000</v>
      </c>
      <c r="AL1274" s="748">
        <v>7.3774000000000006E-2</v>
      </c>
      <c r="AM1274" s="141">
        <f t="shared" si="1911"/>
        <v>151089.152</v>
      </c>
      <c r="AN1274" s="102"/>
      <c r="AO1274" s="142">
        <v>151089.15</v>
      </c>
      <c r="AP1274" s="143"/>
      <c r="AQ1274" s="141">
        <f t="shared" si="1912"/>
        <v>2.0000000076834112E-3</v>
      </c>
      <c r="AR1274" s="255">
        <v>2048000</v>
      </c>
      <c r="AS1274" s="52">
        <v>8.0359E-2</v>
      </c>
      <c r="AT1274" s="72">
        <f t="shared" si="1913"/>
        <v>164575.23199999999</v>
      </c>
      <c r="AU1274" s="52"/>
      <c r="AV1274" s="142"/>
      <c r="AW1274" s="149"/>
      <c r="AX1274" s="141">
        <f t="shared" si="1914"/>
        <v>164575.23199999999</v>
      </c>
      <c r="AY1274" s="72">
        <v>2048000</v>
      </c>
      <c r="AZ1274" s="52">
        <v>8.7135000000000004E-2</v>
      </c>
      <c r="BA1274" s="141">
        <f t="shared" si="1915"/>
        <v>178452.48000000001</v>
      </c>
      <c r="BB1274" s="141"/>
      <c r="BC1274" s="142">
        <v>178452.48000000001</v>
      </c>
      <c r="BD1274" s="204"/>
      <c r="BE1274" s="141">
        <f t="shared" si="1916"/>
        <v>0</v>
      </c>
      <c r="BF1274" s="72">
        <v>6140000</v>
      </c>
      <c r="BG1274" s="56">
        <v>6.8930000000000005E-2</v>
      </c>
      <c r="BH1274" s="166">
        <f t="shared" si="1917"/>
        <v>423230.2</v>
      </c>
      <c r="BI1274" s="56"/>
      <c r="BJ1274" s="164">
        <v>141168.64000000001</v>
      </c>
      <c r="BK1274" s="320"/>
      <c r="BL1274" s="166">
        <f t="shared" si="1918"/>
        <v>282061.56</v>
      </c>
      <c r="BM1274" s="168">
        <v>6140000</v>
      </c>
      <c r="BN1274" s="52">
        <v>2.9062999999999999E-2</v>
      </c>
      <c r="BO1274" s="166">
        <f t="shared" si="1919"/>
        <v>178446.81999999998</v>
      </c>
      <c r="BP1274" s="56"/>
      <c r="BQ1274" s="164">
        <v>178446.82</v>
      </c>
      <c r="BR1274" s="147"/>
      <c r="BS1274" s="166">
        <f t="shared" si="1920"/>
        <v>0</v>
      </c>
      <c r="BT1274" s="402">
        <v>6140000</v>
      </c>
      <c r="BU1274" s="234">
        <v>5.1103999999999997E-2</v>
      </c>
      <c r="BV1274" s="168">
        <f t="shared" si="1921"/>
        <v>313778.56</v>
      </c>
      <c r="BW1274" s="6"/>
      <c r="BX1274" s="142">
        <v>313778.56</v>
      </c>
      <c r="BY1274" s="147"/>
      <c r="BZ1274" s="166">
        <f t="shared" si="1922"/>
        <v>0</v>
      </c>
      <c r="CA1274" s="376">
        <v>6140000</v>
      </c>
      <c r="CB1274" s="234">
        <v>5.4170999999999997E-2</v>
      </c>
      <c r="CC1274" s="168">
        <f t="shared" si="1923"/>
        <v>332609.94</v>
      </c>
      <c r="CD1274" s="166"/>
      <c r="CE1274" s="164">
        <v>332609.94</v>
      </c>
      <c r="CF1274" s="165"/>
      <c r="CG1274" s="72">
        <f t="shared" si="1924"/>
        <v>0</v>
      </c>
      <c r="CH1274" s="351">
        <v>6290000</v>
      </c>
      <c r="CI1274" s="802">
        <v>4.3883999999999999E-2</v>
      </c>
      <c r="CJ1274" s="666">
        <f t="shared" si="1882"/>
        <v>276030.36</v>
      </c>
      <c r="CK1274" s="72"/>
      <c r="CL1274" s="164"/>
      <c r="CM1274" s="167"/>
      <c r="CN1274" s="666">
        <f t="shared" si="1883"/>
        <v>276030.36</v>
      </c>
      <c r="CO1274" s="219"/>
      <c r="CP1274" s="220">
        <f t="shared" si="1884"/>
        <v>566303.15599999996</v>
      </c>
      <c r="CQ1274" s="458"/>
      <c r="CR1274" s="56"/>
      <c r="CS1274" s="228"/>
    </row>
    <row r="1275" spans="1:97" s="3" customFormat="1" ht="15" customHeight="1">
      <c r="A1275" s="59" t="s">
        <v>2930</v>
      </c>
      <c r="B1275" s="501" t="s">
        <v>2931</v>
      </c>
      <c r="C1275" s="6" t="s">
        <v>2927</v>
      </c>
      <c r="D1275" s="59" t="s">
        <v>2760</v>
      </c>
      <c r="E1275" s="43">
        <v>5239</v>
      </c>
      <c r="F1275" s="43"/>
      <c r="G1275" s="429"/>
      <c r="H1275" s="45">
        <v>900000007435</v>
      </c>
      <c r="I1275" s="234"/>
      <c r="J1275" s="774">
        <v>5.7276000000000001E-2</v>
      </c>
      <c r="K1275" s="72">
        <f t="shared" si="1906"/>
        <v>0</v>
      </c>
      <c r="L1275" s="56"/>
      <c r="M1275" s="73">
        <v>52856.4</v>
      </c>
      <c r="N1275" s="147"/>
      <c r="O1275" s="168"/>
      <c r="P1275" s="56"/>
      <c r="Q1275" s="56">
        <v>5.7276000000000001E-2</v>
      </c>
      <c r="R1275" s="168">
        <f t="shared" si="1904"/>
        <v>0</v>
      </c>
      <c r="S1275" s="56"/>
      <c r="T1275" s="73">
        <v>68731.199999999997</v>
      </c>
      <c r="U1275" s="147"/>
      <c r="V1275" s="574">
        <f t="shared" si="1907"/>
        <v>-68731.199999999997</v>
      </c>
      <c r="W1275" s="779"/>
      <c r="X1275" s="780">
        <v>6.3004000000000004E-2</v>
      </c>
      <c r="Y1275" s="310">
        <f t="shared" si="1905"/>
        <v>0</v>
      </c>
      <c r="Z1275" s="121"/>
      <c r="AA1275" s="73">
        <v>75604.800000000003</v>
      </c>
      <c r="AB1275" s="147"/>
      <c r="AC1275" s="141">
        <f t="shared" si="1908"/>
        <v>-75604.800000000003</v>
      </c>
      <c r="AD1275" s="255">
        <v>2535000</v>
      </c>
      <c r="AE1275" s="101">
        <v>6.1428999999999997E-2</v>
      </c>
      <c r="AF1275" s="141">
        <f t="shared" si="1909"/>
        <v>155722.51499999998</v>
      </c>
      <c r="AG1275" s="6"/>
      <c r="AH1275" s="122">
        <v>155722.51999999999</v>
      </c>
      <c r="AI1275" s="147"/>
      <c r="AJ1275" s="141">
        <f t="shared" si="1910"/>
        <v>-5.0000000046566129E-3</v>
      </c>
      <c r="AK1275" s="255">
        <v>2535000</v>
      </c>
      <c r="AL1275" s="748">
        <v>7.3774000000000006E-2</v>
      </c>
      <c r="AM1275" s="141">
        <f t="shared" si="1911"/>
        <v>187017.09000000003</v>
      </c>
      <c r="AN1275" s="102"/>
      <c r="AO1275" s="142">
        <v>187017.09</v>
      </c>
      <c r="AP1275" s="143"/>
      <c r="AQ1275" s="141">
        <f t="shared" si="1912"/>
        <v>0</v>
      </c>
      <c r="AR1275" s="255">
        <v>2535000</v>
      </c>
      <c r="AS1275" s="52">
        <v>8.0359E-2</v>
      </c>
      <c r="AT1275" s="72">
        <f t="shared" si="1913"/>
        <v>203710.065</v>
      </c>
      <c r="AU1275" s="52"/>
      <c r="AV1275" s="142"/>
      <c r="AW1275" s="256"/>
      <c r="AX1275" s="141">
        <f t="shared" si="1914"/>
        <v>203710.065</v>
      </c>
      <c r="AY1275" s="72">
        <v>2535000</v>
      </c>
      <c r="AZ1275" s="52">
        <v>8.7135000000000004E-2</v>
      </c>
      <c r="BA1275" s="141">
        <f t="shared" si="1915"/>
        <v>220887.22500000001</v>
      </c>
      <c r="BB1275" s="72"/>
      <c r="BC1275" s="142">
        <v>220887.22500000001</v>
      </c>
      <c r="BD1275" s="204"/>
      <c r="BE1275" s="141">
        <f t="shared" si="1916"/>
        <v>0</v>
      </c>
      <c r="BF1275" s="72">
        <v>5700000</v>
      </c>
      <c r="BG1275" s="56">
        <v>6.8930000000000005E-2</v>
      </c>
      <c r="BH1275" s="166">
        <f t="shared" si="1917"/>
        <v>392901.00000000006</v>
      </c>
      <c r="BI1275" s="56"/>
      <c r="BJ1275" s="164">
        <v>174737.55</v>
      </c>
      <c r="BK1275" s="320"/>
      <c r="BL1275" s="166">
        <f t="shared" si="1918"/>
        <v>218163.45000000007</v>
      </c>
      <c r="BM1275" s="168">
        <v>5700000</v>
      </c>
      <c r="BN1275" s="52">
        <v>2.9062999999999999E-2</v>
      </c>
      <c r="BO1275" s="166">
        <f t="shared" si="1919"/>
        <v>165659.1</v>
      </c>
      <c r="BP1275" s="56"/>
      <c r="BQ1275" s="164">
        <v>165659.1</v>
      </c>
      <c r="BR1275" s="147"/>
      <c r="BS1275" s="166">
        <f t="shared" si="1920"/>
        <v>0</v>
      </c>
      <c r="BT1275" s="402">
        <v>5700000</v>
      </c>
      <c r="BU1275" s="234">
        <v>5.1103999999999997E-2</v>
      </c>
      <c r="BV1275" s="168">
        <f t="shared" si="1921"/>
        <v>291292.79999999999</v>
      </c>
      <c r="BW1275" s="6"/>
      <c r="BX1275" s="142">
        <v>291292.79999999999</v>
      </c>
      <c r="BY1275" s="147"/>
      <c r="BZ1275" s="166">
        <f t="shared" si="1922"/>
        <v>0</v>
      </c>
      <c r="CA1275" s="376">
        <v>5700000</v>
      </c>
      <c r="CB1275" s="234">
        <v>5.4170999999999997E-2</v>
      </c>
      <c r="CC1275" s="168">
        <f t="shared" si="1923"/>
        <v>308774.69999999995</v>
      </c>
      <c r="CD1275" s="166"/>
      <c r="CE1275" s="164">
        <v>308774.7</v>
      </c>
      <c r="CF1275" s="165"/>
      <c r="CG1275" s="72">
        <f t="shared" si="1924"/>
        <v>0</v>
      </c>
      <c r="CH1275" s="351">
        <v>6290000</v>
      </c>
      <c r="CI1275" s="802">
        <v>4.3883999999999999E-2</v>
      </c>
      <c r="CJ1275" s="666">
        <f t="shared" si="1882"/>
        <v>276030.36</v>
      </c>
      <c r="CK1275" s="72"/>
      <c r="CL1275" s="164"/>
      <c r="CM1275" s="167"/>
      <c r="CN1275" s="666">
        <f t="shared" si="1883"/>
        <v>276030.36</v>
      </c>
      <c r="CO1275" s="219"/>
      <c r="CP1275" s="220">
        <f t="shared" si="1884"/>
        <v>553567.87000000011</v>
      </c>
      <c r="CQ1275" s="458"/>
      <c r="CR1275" s="56"/>
      <c r="CS1275" s="228"/>
    </row>
    <row r="1276" spans="1:97" s="3" customFormat="1" ht="15" customHeight="1">
      <c r="A1276" s="59" t="s">
        <v>2932</v>
      </c>
      <c r="B1276" s="501" t="s">
        <v>2933</v>
      </c>
      <c r="C1276" s="6" t="s">
        <v>2934</v>
      </c>
      <c r="D1276" s="274" t="s">
        <v>2760</v>
      </c>
      <c r="E1276" s="43">
        <v>5303</v>
      </c>
      <c r="F1276" s="43"/>
      <c r="G1276" s="429"/>
      <c r="H1276" s="45">
        <v>900000006051</v>
      </c>
      <c r="I1276" s="234"/>
      <c r="J1276" s="774">
        <v>5.7276000000000001E-2</v>
      </c>
      <c r="K1276" s="72">
        <f t="shared" si="1906"/>
        <v>0</v>
      </c>
      <c r="L1276" s="6"/>
      <c r="M1276" s="73">
        <v>110117.5</v>
      </c>
      <c r="N1276" s="147"/>
      <c r="O1276" s="168"/>
      <c r="P1276" s="454">
        <v>2500000</v>
      </c>
      <c r="Q1276" s="56">
        <v>5.7276000000000001E-2</v>
      </c>
      <c r="R1276" s="168">
        <f t="shared" si="1904"/>
        <v>143190</v>
      </c>
      <c r="S1276" s="6"/>
      <c r="T1276" s="73">
        <v>143190</v>
      </c>
      <c r="U1276" s="147">
        <v>143190</v>
      </c>
      <c r="V1276" s="574">
        <f t="shared" si="1907"/>
        <v>0</v>
      </c>
      <c r="W1276" s="782">
        <v>2500000</v>
      </c>
      <c r="X1276" s="780">
        <v>6.3004000000000004E-2</v>
      </c>
      <c r="Y1276" s="310">
        <f t="shared" si="1905"/>
        <v>157510</v>
      </c>
      <c r="Z1276" s="102"/>
      <c r="AA1276" s="73">
        <v>157510</v>
      </c>
      <c r="AB1276" s="147">
        <v>157510</v>
      </c>
      <c r="AC1276" s="141">
        <f t="shared" si="1908"/>
        <v>0</v>
      </c>
      <c r="AD1276" s="255">
        <v>3130000</v>
      </c>
      <c r="AE1276" s="101">
        <v>6.1428999999999997E-2</v>
      </c>
      <c r="AF1276" s="141">
        <f t="shared" si="1909"/>
        <v>192272.77</v>
      </c>
      <c r="AG1276" s="102"/>
      <c r="AH1276" s="122">
        <v>192272.77</v>
      </c>
      <c r="AI1276" s="147">
        <v>192272.77</v>
      </c>
      <c r="AJ1276" s="141">
        <f t="shared" si="1910"/>
        <v>0</v>
      </c>
      <c r="AK1276" s="255">
        <v>3130000</v>
      </c>
      <c r="AL1276" s="748">
        <v>7.3774000000000006E-2</v>
      </c>
      <c r="AM1276" s="141">
        <f t="shared" si="1911"/>
        <v>230912.62000000002</v>
      </c>
      <c r="AN1276" s="102"/>
      <c r="AO1276" s="142">
        <v>230912.62</v>
      </c>
      <c r="AP1276" s="143">
        <v>230912.62</v>
      </c>
      <c r="AQ1276" s="141">
        <f t="shared" si="1912"/>
        <v>0</v>
      </c>
      <c r="AR1276" s="255">
        <v>3130000</v>
      </c>
      <c r="AS1276" s="52">
        <v>8.0359E-2</v>
      </c>
      <c r="AT1276" s="72">
        <f t="shared" si="1913"/>
        <v>251523.67</v>
      </c>
      <c r="AU1276" s="52"/>
      <c r="AV1276" s="142"/>
      <c r="AW1276" s="149"/>
      <c r="AX1276" s="141">
        <f t="shared" si="1914"/>
        <v>251523.67</v>
      </c>
      <c r="AY1276" s="72">
        <v>3130000</v>
      </c>
      <c r="AZ1276" s="52">
        <v>8.7135000000000004E-2</v>
      </c>
      <c r="BA1276" s="141">
        <f t="shared" si="1915"/>
        <v>272732.55</v>
      </c>
      <c r="BB1276" s="141"/>
      <c r="BC1276" s="142">
        <v>272732.55</v>
      </c>
      <c r="BD1276" s="204">
        <v>272732.55</v>
      </c>
      <c r="BE1276" s="141">
        <f t="shared" si="1916"/>
        <v>0</v>
      </c>
      <c r="BF1276" s="168">
        <v>23900000</v>
      </c>
      <c r="BG1276" s="56">
        <v>6.8930000000000005E-2</v>
      </c>
      <c r="BH1276" s="166">
        <f t="shared" si="1917"/>
        <v>1647427.0000000002</v>
      </c>
      <c r="BI1276" s="6"/>
      <c r="BJ1276" s="164">
        <v>0</v>
      </c>
      <c r="BK1276" s="320"/>
      <c r="BL1276" s="166">
        <f t="shared" si="1918"/>
        <v>1647427.0000000002</v>
      </c>
      <c r="BM1276" s="72">
        <v>23900000</v>
      </c>
      <c r="BN1276" s="52">
        <v>2.9062999999999999E-2</v>
      </c>
      <c r="BO1276" s="166">
        <f t="shared" si="1919"/>
        <v>694605.7</v>
      </c>
      <c r="BP1276" s="6"/>
      <c r="BQ1276" s="164">
        <v>0</v>
      </c>
      <c r="BR1276" s="147"/>
      <c r="BS1276" s="166">
        <f t="shared" si="1920"/>
        <v>694605.7</v>
      </c>
      <c r="BT1276" s="402">
        <v>23900000</v>
      </c>
      <c r="BU1276" s="234">
        <v>5.1103999999999997E-2</v>
      </c>
      <c r="BV1276" s="168">
        <f t="shared" si="1921"/>
        <v>1221385.5999999999</v>
      </c>
      <c r="BW1276" s="6"/>
      <c r="BX1276" s="142">
        <v>1221385.6000000001</v>
      </c>
      <c r="BY1276" s="147">
        <v>1221385.6000000001</v>
      </c>
      <c r="BZ1276" s="166">
        <f t="shared" si="1922"/>
        <v>0</v>
      </c>
      <c r="CA1276" s="374">
        <v>28000200</v>
      </c>
      <c r="CB1276" s="234">
        <v>5.4170999999999997E-2</v>
      </c>
      <c r="CC1276" s="168">
        <f t="shared" si="1923"/>
        <v>1516798.8341999999</v>
      </c>
      <c r="CD1276" s="166">
        <v>-574212.6</v>
      </c>
      <c r="CE1276" s="164">
        <v>1294686.8999999999</v>
      </c>
      <c r="CF1276" s="165"/>
      <c r="CG1276" s="72">
        <f t="shared" si="1924"/>
        <v>796324.53420000011</v>
      </c>
      <c r="CH1276" s="351">
        <v>31990000</v>
      </c>
      <c r="CI1276" s="802">
        <v>4.3883999999999999E-2</v>
      </c>
      <c r="CJ1276" s="666">
        <f t="shared" si="1882"/>
        <v>1403849.16</v>
      </c>
      <c r="CK1276" s="72"/>
      <c r="CL1276" s="164"/>
      <c r="CM1276" s="167"/>
      <c r="CN1276" s="666">
        <f t="shared" si="1883"/>
        <v>1403849.16</v>
      </c>
      <c r="CO1276" s="219"/>
      <c r="CP1276" s="220">
        <f t="shared" si="1884"/>
        <v>4793730.0641999999</v>
      </c>
      <c r="CQ1276" s="357"/>
      <c r="CR1276" s="6" t="s">
        <v>2935</v>
      </c>
      <c r="CS1276" s="228"/>
    </row>
    <row r="1277" spans="1:97" s="3" customFormat="1" ht="15" customHeight="1">
      <c r="A1277" s="769" t="s">
        <v>2936</v>
      </c>
      <c r="B1277" s="501" t="s">
        <v>2937</v>
      </c>
      <c r="C1277" s="61" t="s">
        <v>2855</v>
      </c>
      <c r="D1277" s="59" t="s">
        <v>2760</v>
      </c>
      <c r="E1277" s="234">
        <v>5306</v>
      </c>
      <c r="F1277" s="234"/>
      <c r="G1277" s="429"/>
      <c r="H1277" s="590">
        <v>900000006052</v>
      </c>
      <c r="I1277" s="234"/>
      <c r="J1277" s="774">
        <v>5.7276000000000001E-2</v>
      </c>
      <c r="K1277" s="72">
        <f t="shared" si="1906"/>
        <v>0</v>
      </c>
      <c r="L1277" s="6"/>
      <c r="M1277" s="80">
        <v>44047</v>
      </c>
      <c r="N1277" s="147"/>
      <c r="O1277" s="168"/>
      <c r="P1277" s="6"/>
      <c r="Q1277" s="56">
        <v>5.7276000000000001E-2</v>
      </c>
      <c r="R1277" s="168">
        <f t="shared" si="1904"/>
        <v>0</v>
      </c>
      <c r="S1277" s="6"/>
      <c r="T1277" s="80">
        <v>57276</v>
      </c>
      <c r="U1277" s="147"/>
      <c r="V1277" s="574">
        <f t="shared" si="1907"/>
        <v>-57276</v>
      </c>
      <c r="W1277" s="779"/>
      <c r="X1277" s="780">
        <v>6.3004000000000004E-2</v>
      </c>
      <c r="Y1277" s="310">
        <f t="shared" si="1905"/>
        <v>0</v>
      </c>
      <c r="Z1277" s="102"/>
      <c r="AA1277" s="80">
        <v>63004</v>
      </c>
      <c r="AB1277" s="149"/>
      <c r="AC1277" s="141">
        <f t="shared" si="1908"/>
        <v>-63004</v>
      </c>
      <c r="AD1277" s="374">
        <v>3000000</v>
      </c>
      <c r="AE1277" s="101">
        <v>6.1428999999999997E-2</v>
      </c>
      <c r="AF1277" s="141">
        <f t="shared" si="1909"/>
        <v>184287</v>
      </c>
      <c r="AG1277" s="6"/>
      <c r="AH1277" s="122">
        <v>184287</v>
      </c>
      <c r="AI1277" s="149"/>
      <c r="AJ1277" s="141">
        <f t="shared" si="1910"/>
        <v>0</v>
      </c>
      <c r="AK1277" s="374">
        <v>3000000</v>
      </c>
      <c r="AL1277" s="748">
        <v>7.3774000000000006E-2</v>
      </c>
      <c r="AM1277" s="141">
        <f t="shared" si="1911"/>
        <v>221322.00000000003</v>
      </c>
      <c r="AN1277" s="102"/>
      <c r="AO1277" s="142">
        <v>221322</v>
      </c>
      <c r="AP1277" s="143"/>
      <c r="AQ1277" s="141">
        <f t="shared" si="1912"/>
        <v>0</v>
      </c>
      <c r="AR1277" s="374">
        <v>3000000</v>
      </c>
      <c r="AS1277" s="52">
        <v>8.0359E-2</v>
      </c>
      <c r="AT1277" s="72">
        <f t="shared" si="1913"/>
        <v>241077</v>
      </c>
      <c r="AU1277" s="234"/>
      <c r="AV1277" s="142"/>
      <c r="AW1277" s="147"/>
      <c r="AX1277" s="141">
        <f t="shared" si="1914"/>
        <v>241077</v>
      </c>
      <c r="AY1277" s="141">
        <v>3000000</v>
      </c>
      <c r="AZ1277" s="52">
        <v>8.7135000000000004E-2</v>
      </c>
      <c r="BA1277" s="141">
        <f t="shared" si="1915"/>
        <v>261405</v>
      </c>
      <c r="BB1277" s="141"/>
      <c r="BC1277" s="142">
        <v>261405</v>
      </c>
      <c r="BD1277" s="204"/>
      <c r="BE1277" s="141">
        <f t="shared" si="1916"/>
        <v>0</v>
      </c>
      <c r="BF1277" s="72">
        <v>3600000</v>
      </c>
      <c r="BG1277" s="56">
        <v>6.8930000000000005E-2</v>
      </c>
      <c r="BH1277" s="166">
        <f t="shared" si="1917"/>
        <v>248148.00000000003</v>
      </c>
      <c r="BI1277" s="6"/>
      <c r="BJ1277" s="164">
        <v>206790</v>
      </c>
      <c r="BK1277" s="795"/>
      <c r="BL1277" s="166">
        <f t="shared" si="1918"/>
        <v>41358.000000000029</v>
      </c>
      <c r="BM1277" s="72">
        <v>3600000</v>
      </c>
      <c r="BN1277" s="52">
        <v>2.9062999999999999E-2</v>
      </c>
      <c r="BO1277" s="166">
        <f t="shared" si="1919"/>
        <v>104626.79999999999</v>
      </c>
      <c r="BP1277" s="6"/>
      <c r="BQ1277" s="164">
        <v>104626.8</v>
      </c>
      <c r="BR1277" s="147"/>
      <c r="BS1277" s="166">
        <f t="shared" si="1920"/>
        <v>0</v>
      </c>
      <c r="BT1277" s="402">
        <v>3600000</v>
      </c>
      <c r="BU1277" s="234">
        <v>5.1103999999999997E-2</v>
      </c>
      <c r="BV1277" s="168">
        <f t="shared" si="1921"/>
        <v>183974.39999999999</v>
      </c>
      <c r="BW1277" s="6"/>
      <c r="BX1277" s="580"/>
      <c r="BY1277" s="147"/>
      <c r="BZ1277" s="166">
        <f t="shared" si="1922"/>
        <v>183974.39999999999</v>
      </c>
      <c r="CA1277" s="374">
        <v>3600000</v>
      </c>
      <c r="CB1277" s="234">
        <v>5.4170999999999997E-2</v>
      </c>
      <c r="CC1277" s="168">
        <f t="shared" si="1923"/>
        <v>195015.59999999998</v>
      </c>
      <c r="CD1277" s="166"/>
      <c r="CE1277" s="164"/>
      <c r="CF1277" s="165"/>
      <c r="CG1277" s="168">
        <f t="shared" si="1924"/>
        <v>195015.59999999998</v>
      </c>
      <c r="CH1277" s="587">
        <v>3990000</v>
      </c>
      <c r="CI1277" s="802">
        <v>4.3883999999999999E-2</v>
      </c>
      <c r="CJ1277" s="666">
        <f t="shared" si="1882"/>
        <v>175097.16</v>
      </c>
      <c r="CK1277" s="168"/>
      <c r="CL1277" s="164"/>
      <c r="CM1277" s="167"/>
      <c r="CN1277" s="666">
        <f t="shared" si="1883"/>
        <v>175097.16</v>
      </c>
      <c r="CO1277" s="219"/>
      <c r="CP1277" s="220">
        <f t="shared" si="1884"/>
        <v>716242.16</v>
      </c>
      <c r="CQ1277" s="357"/>
      <c r="CR1277" s="6"/>
      <c r="CS1277" s="228"/>
    </row>
    <row r="1278" spans="1:97" s="3" customFormat="1" ht="15" customHeight="1">
      <c r="A1278" s="769" t="s">
        <v>2938</v>
      </c>
      <c r="B1278" s="501" t="s">
        <v>2939</v>
      </c>
      <c r="C1278" s="61" t="s">
        <v>2871</v>
      </c>
      <c r="D1278" s="59" t="s">
        <v>2760</v>
      </c>
      <c r="E1278" s="234">
        <v>5600</v>
      </c>
      <c r="F1278" s="234"/>
      <c r="G1278" s="429"/>
      <c r="H1278" s="590">
        <v>900000006054</v>
      </c>
      <c r="I1278" s="234"/>
      <c r="J1278" s="774">
        <v>5.7276000000000001E-2</v>
      </c>
      <c r="K1278" s="72">
        <f t="shared" si="1906"/>
        <v>0</v>
      </c>
      <c r="L1278" s="6"/>
      <c r="M1278" s="80">
        <v>28630.55</v>
      </c>
      <c r="N1278" s="147"/>
      <c r="O1278" s="168"/>
      <c r="P1278" s="6"/>
      <c r="Q1278" s="56">
        <v>5.7276000000000001E-2</v>
      </c>
      <c r="R1278" s="168">
        <f t="shared" si="1904"/>
        <v>0</v>
      </c>
      <c r="S1278" s="6"/>
      <c r="T1278" s="80">
        <v>37229.4</v>
      </c>
      <c r="U1278" s="147"/>
      <c r="V1278" s="574">
        <f t="shared" si="1907"/>
        <v>-37229.4</v>
      </c>
      <c r="W1278" s="783"/>
      <c r="X1278" s="780">
        <v>6.3004000000000004E-2</v>
      </c>
      <c r="Y1278" s="310">
        <f t="shared" si="1905"/>
        <v>0</v>
      </c>
      <c r="Z1278" s="102"/>
      <c r="AA1278" s="80">
        <v>40952.6</v>
      </c>
      <c r="AB1278" s="149"/>
      <c r="AC1278" s="141">
        <f t="shared" si="1908"/>
        <v>-40952.6</v>
      </c>
      <c r="AD1278" s="374">
        <v>669500</v>
      </c>
      <c r="AE1278" s="101">
        <v>6.1428999999999997E-2</v>
      </c>
      <c r="AF1278" s="141">
        <f t="shared" si="1909"/>
        <v>41126.715499999998</v>
      </c>
      <c r="AG1278" s="102"/>
      <c r="AH1278" s="122">
        <v>41126.720000000001</v>
      </c>
      <c r="AI1278" s="149"/>
      <c r="AJ1278" s="141">
        <f t="shared" si="1910"/>
        <v>-4.5000000027357601E-3</v>
      </c>
      <c r="AK1278" s="374">
        <v>669500</v>
      </c>
      <c r="AL1278" s="748">
        <v>7.3774000000000006E-2</v>
      </c>
      <c r="AM1278" s="141">
        <f t="shared" si="1911"/>
        <v>49391.693000000007</v>
      </c>
      <c r="AN1278" s="102"/>
      <c r="AO1278" s="142">
        <v>49391.69</v>
      </c>
      <c r="AP1278" s="143"/>
      <c r="AQ1278" s="141">
        <f t="shared" si="1912"/>
        <v>3.0000000042491592E-3</v>
      </c>
      <c r="AR1278" s="374">
        <v>669500</v>
      </c>
      <c r="AS1278" s="52">
        <v>8.0359E-2</v>
      </c>
      <c r="AT1278" s="72">
        <f t="shared" si="1913"/>
        <v>53800.3505</v>
      </c>
      <c r="AU1278" s="234"/>
      <c r="AV1278" s="142">
        <v>53800.3505</v>
      </c>
      <c r="AW1278" s="147"/>
      <c r="AX1278" s="141">
        <f t="shared" si="1914"/>
        <v>0</v>
      </c>
      <c r="AY1278" s="141">
        <v>669500</v>
      </c>
      <c r="AZ1278" s="52">
        <v>8.7135000000000004E-2</v>
      </c>
      <c r="BA1278" s="141">
        <f t="shared" si="1915"/>
        <v>58336.8825</v>
      </c>
      <c r="BB1278" s="141"/>
      <c r="BC1278" s="142">
        <v>58336.8825</v>
      </c>
      <c r="BD1278" s="204"/>
      <c r="BE1278" s="141">
        <f t="shared" si="1916"/>
        <v>0</v>
      </c>
      <c r="BF1278" s="168">
        <v>760000</v>
      </c>
      <c r="BG1278" s="56">
        <v>6.8930000000000005E-2</v>
      </c>
      <c r="BH1278" s="166">
        <f t="shared" si="1917"/>
        <v>52386.8</v>
      </c>
      <c r="BI1278" s="6"/>
      <c r="BJ1278" s="164">
        <v>52386.8</v>
      </c>
      <c r="BK1278" s="795"/>
      <c r="BL1278" s="166">
        <f t="shared" si="1918"/>
        <v>0</v>
      </c>
      <c r="BM1278" s="830">
        <v>760000</v>
      </c>
      <c r="BN1278" s="548">
        <v>6.7812999999999998E-2</v>
      </c>
      <c r="BO1278" s="166">
        <f t="shared" si="1919"/>
        <v>51537.88</v>
      </c>
      <c r="BP1278" s="6"/>
      <c r="BQ1278" s="164">
        <v>51537.88</v>
      </c>
      <c r="BR1278" s="147"/>
      <c r="BS1278" s="166">
        <f t="shared" si="1920"/>
        <v>0</v>
      </c>
      <c r="BT1278" s="402">
        <v>760000</v>
      </c>
      <c r="BU1278" s="548">
        <v>7.1545999999999998E-2</v>
      </c>
      <c r="BV1278" s="168">
        <f t="shared" si="1921"/>
        <v>54374.96</v>
      </c>
      <c r="BW1278" s="6"/>
      <c r="BX1278" s="142">
        <v>54374.96</v>
      </c>
      <c r="BY1278" s="147"/>
      <c r="BZ1278" s="166">
        <f t="shared" si="1922"/>
        <v>0</v>
      </c>
      <c r="CA1278" s="820">
        <v>760000</v>
      </c>
      <c r="CB1278" s="548">
        <v>1.0834E-2</v>
      </c>
      <c r="CC1278" s="168">
        <f t="shared" si="1923"/>
        <v>8233.84</v>
      </c>
      <c r="CD1278" s="166">
        <f t="shared" ref="CD1278:CD1290" si="1925">CB1278*15000</f>
        <v>162.51</v>
      </c>
      <c r="CE1278" s="164">
        <v>8071.33</v>
      </c>
      <c r="CF1278" s="165"/>
      <c r="CG1278" s="72">
        <f t="shared" si="1924"/>
        <v>0</v>
      </c>
      <c r="CH1278" s="351">
        <v>1040000</v>
      </c>
      <c r="CI1278" s="804">
        <v>9.7520000000000003E-3</v>
      </c>
      <c r="CJ1278" s="666">
        <f t="shared" si="1882"/>
        <v>10142.08</v>
      </c>
      <c r="CK1278" s="806">
        <f t="shared" ref="CK1278:CK1290" si="1926">CI1278*15000</f>
        <v>146.28</v>
      </c>
      <c r="CL1278" s="164"/>
      <c r="CM1278" s="167"/>
      <c r="CN1278" s="666">
        <f t="shared" si="1883"/>
        <v>9995.7999999999993</v>
      </c>
      <c r="CO1278" s="219"/>
      <c r="CP1278" s="220">
        <f t="shared" si="1884"/>
        <v>-68186.20150000001</v>
      </c>
      <c r="CQ1278" s="357"/>
      <c r="CR1278" s="6"/>
      <c r="CS1278" s="228"/>
    </row>
    <row r="1279" spans="1:97" s="3" customFormat="1" ht="15" customHeight="1">
      <c r="A1279" s="769" t="s">
        <v>2940</v>
      </c>
      <c r="B1279" s="501" t="s">
        <v>2941</v>
      </c>
      <c r="C1279" s="61" t="s">
        <v>2871</v>
      </c>
      <c r="D1279" s="274" t="s">
        <v>2760</v>
      </c>
      <c r="E1279" s="234">
        <v>5602</v>
      </c>
      <c r="F1279" s="234"/>
      <c r="G1279" s="429"/>
      <c r="H1279" s="590">
        <v>900000006055</v>
      </c>
      <c r="I1279" s="234"/>
      <c r="J1279" s="774">
        <v>5.7276000000000001E-2</v>
      </c>
      <c r="K1279" s="72">
        <f t="shared" si="1906"/>
        <v>0</v>
      </c>
      <c r="L1279" s="6"/>
      <c r="M1279" s="80">
        <v>29203.16</v>
      </c>
      <c r="N1279" s="147"/>
      <c r="O1279" s="168"/>
      <c r="P1279" s="255">
        <v>663000</v>
      </c>
      <c r="Q1279" s="56">
        <v>5.7276000000000001E-2</v>
      </c>
      <c r="R1279" s="168">
        <f t="shared" si="1904"/>
        <v>37973.987999999998</v>
      </c>
      <c r="S1279" s="6"/>
      <c r="T1279" s="80">
        <v>37973.987999999998</v>
      </c>
      <c r="U1279" s="147"/>
      <c r="V1279" s="574">
        <f t="shared" si="1907"/>
        <v>0</v>
      </c>
      <c r="W1279" s="665">
        <v>663000</v>
      </c>
      <c r="X1279" s="780">
        <v>6.3004000000000004E-2</v>
      </c>
      <c r="Y1279" s="310">
        <f t="shared" si="1905"/>
        <v>41771.652000000002</v>
      </c>
      <c r="Z1279" s="102"/>
      <c r="AA1279" s="80">
        <v>41771.652000000002</v>
      </c>
      <c r="AB1279" s="149"/>
      <c r="AC1279" s="141">
        <f t="shared" si="1908"/>
        <v>0</v>
      </c>
      <c r="AD1279" s="374">
        <v>682900</v>
      </c>
      <c r="AE1279" s="101">
        <v>6.1428999999999997E-2</v>
      </c>
      <c r="AF1279" s="141">
        <f t="shared" si="1909"/>
        <v>41949.864099999999</v>
      </c>
      <c r="AG1279" s="102"/>
      <c r="AH1279" s="122">
        <v>41949.864099999999</v>
      </c>
      <c r="AI1279" s="147"/>
      <c r="AJ1279" s="141">
        <f t="shared" si="1910"/>
        <v>0</v>
      </c>
      <c r="AK1279" s="374">
        <v>682900</v>
      </c>
      <c r="AL1279" s="748">
        <v>7.3774000000000006E-2</v>
      </c>
      <c r="AM1279" s="141">
        <f t="shared" si="1911"/>
        <v>50380.264600000002</v>
      </c>
      <c r="AN1279" s="102"/>
      <c r="AO1279" s="142">
        <v>50380.264600000002</v>
      </c>
      <c r="AP1279" s="143"/>
      <c r="AQ1279" s="141">
        <f t="shared" si="1912"/>
        <v>0</v>
      </c>
      <c r="AR1279" s="374">
        <v>682900</v>
      </c>
      <c r="AS1279" s="52">
        <v>8.0359E-2</v>
      </c>
      <c r="AT1279" s="72">
        <f t="shared" si="1913"/>
        <v>54877.161099999998</v>
      </c>
      <c r="AU1279" s="234"/>
      <c r="AV1279" s="142">
        <v>54877.161099999998</v>
      </c>
      <c r="AW1279" s="147"/>
      <c r="AX1279" s="141">
        <f t="shared" si="1914"/>
        <v>0</v>
      </c>
      <c r="AY1279" s="141">
        <v>682900</v>
      </c>
      <c r="AZ1279" s="52">
        <v>8.7135000000000004E-2</v>
      </c>
      <c r="BA1279" s="141">
        <f t="shared" si="1915"/>
        <v>59504.491500000004</v>
      </c>
      <c r="BB1279" s="141"/>
      <c r="BC1279" s="142">
        <v>59504.491499999996</v>
      </c>
      <c r="BD1279" s="204"/>
      <c r="BE1279" s="141">
        <f t="shared" si="1916"/>
        <v>0</v>
      </c>
      <c r="BF1279" s="168">
        <v>770000</v>
      </c>
      <c r="BG1279" s="56">
        <v>6.8930000000000005E-2</v>
      </c>
      <c r="BH1279" s="166">
        <f t="shared" si="1917"/>
        <v>53076.100000000006</v>
      </c>
      <c r="BI1279" s="6"/>
      <c r="BJ1279" s="164">
        <v>53076.1</v>
      </c>
      <c r="BK1279" s="795"/>
      <c r="BL1279" s="166">
        <f t="shared" si="1918"/>
        <v>0</v>
      </c>
      <c r="BM1279" s="798">
        <v>770000</v>
      </c>
      <c r="BN1279" s="548">
        <v>6.7812999999999998E-2</v>
      </c>
      <c r="BO1279" s="166">
        <f t="shared" si="1919"/>
        <v>52216.01</v>
      </c>
      <c r="BP1279" s="6"/>
      <c r="BQ1279" s="164">
        <v>52216.01</v>
      </c>
      <c r="BR1279" s="147"/>
      <c r="BS1279" s="166">
        <f t="shared" si="1920"/>
        <v>0</v>
      </c>
      <c r="BT1279" s="402">
        <v>770000</v>
      </c>
      <c r="BU1279" s="548">
        <v>7.1545999999999998E-2</v>
      </c>
      <c r="BV1279" s="168">
        <f t="shared" si="1921"/>
        <v>55090.42</v>
      </c>
      <c r="BW1279" s="6"/>
      <c r="BX1279" s="142">
        <v>55090.42</v>
      </c>
      <c r="BY1279" s="147"/>
      <c r="BZ1279" s="166">
        <f t="shared" si="1922"/>
        <v>0</v>
      </c>
      <c r="CA1279" s="820">
        <v>770000</v>
      </c>
      <c r="CB1279" s="548">
        <v>1.0834E-2</v>
      </c>
      <c r="CC1279" s="168">
        <f t="shared" si="1923"/>
        <v>8342.18</v>
      </c>
      <c r="CD1279" s="166">
        <f t="shared" si="1925"/>
        <v>162.51</v>
      </c>
      <c r="CE1279" s="164">
        <v>8179.67</v>
      </c>
      <c r="CF1279" s="165">
        <v>6134.75</v>
      </c>
      <c r="CG1279" s="72">
        <f t="shared" si="1924"/>
        <v>0</v>
      </c>
      <c r="CH1279" s="351">
        <v>1060000</v>
      </c>
      <c r="CI1279" s="804">
        <v>9.7520000000000003E-3</v>
      </c>
      <c r="CJ1279" s="666">
        <f t="shared" si="1882"/>
        <v>10337.120000000001</v>
      </c>
      <c r="CK1279" s="806">
        <f t="shared" si="1926"/>
        <v>146.28</v>
      </c>
      <c r="CL1279" s="164"/>
      <c r="CM1279" s="167"/>
      <c r="CN1279" s="666">
        <f t="shared" si="1883"/>
        <v>10190.84</v>
      </c>
      <c r="CO1279" s="219"/>
      <c r="CP1279" s="220">
        <f t="shared" si="1884"/>
        <v>10190.84</v>
      </c>
      <c r="CQ1279" s="357"/>
      <c r="CR1279" s="6"/>
      <c r="CS1279" s="228"/>
    </row>
    <row r="1280" spans="1:97" s="3" customFormat="1" ht="15" customHeight="1">
      <c r="A1280" s="769" t="s">
        <v>2942</v>
      </c>
      <c r="B1280" s="501" t="s">
        <v>2943</v>
      </c>
      <c r="C1280" s="61" t="s">
        <v>2871</v>
      </c>
      <c r="D1280" s="59" t="s">
        <v>2760</v>
      </c>
      <c r="E1280" s="234">
        <v>5605</v>
      </c>
      <c r="F1280" s="234"/>
      <c r="G1280" s="429"/>
      <c r="H1280" s="590">
        <v>13928062824</v>
      </c>
      <c r="I1280" s="234"/>
      <c r="J1280" s="774">
        <v>5.7276000000000001E-2</v>
      </c>
      <c r="K1280" s="72">
        <f t="shared" si="1906"/>
        <v>0</v>
      </c>
      <c r="L1280" s="6"/>
      <c r="M1280" s="80">
        <v>26736.53</v>
      </c>
      <c r="N1280" s="147"/>
      <c r="O1280" s="168"/>
      <c r="P1280" s="6"/>
      <c r="Q1280" s="56">
        <v>5.7276000000000001E-2</v>
      </c>
      <c r="R1280" s="168">
        <f t="shared" si="1904"/>
        <v>0</v>
      </c>
      <c r="S1280" s="6"/>
      <c r="T1280" s="80">
        <v>34766.53</v>
      </c>
      <c r="U1280" s="147"/>
      <c r="V1280" s="574">
        <f t="shared" si="1907"/>
        <v>-34766.53</v>
      </c>
      <c r="W1280" s="783"/>
      <c r="X1280" s="780">
        <v>6.3004000000000004E-2</v>
      </c>
      <c r="Y1280" s="310">
        <f t="shared" si="1905"/>
        <v>0</v>
      </c>
      <c r="Z1280" s="102"/>
      <c r="AA1280" s="80">
        <v>38243.43</v>
      </c>
      <c r="AB1280" s="149"/>
      <c r="AC1280" s="141">
        <f t="shared" si="1908"/>
        <v>-38243.43</v>
      </c>
      <c r="AD1280" s="374">
        <v>625200</v>
      </c>
      <c r="AE1280" s="101">
        <v>6.1428999999999997E-2</v>
      </c>
      <c r="AF1280" s="141">
        <f t="shared" si="1909"/>
        <v>38405.410799999998</v>
      </c>
      <c r="AG1280" s="102"/>
      <c r="AH1280" s="122">
        <v>38405.410000000003</v>
      </c>
      <c r="AI1280" s="147"/>
      <c r="AJ1280" s="141">
        <f t="shared" si="1910"/>
        <v>7.9999999434221536E-4</v>
      </c>
      <c r="AK1280" s="374">
        <v>625200</v>
      </c>
      <c r="AL1280" s="748">
        <v>7.3774000000000006E-2</v>
      </c>
      <c r="AM1280" s="141">
        <f t="shared" si="1911"/>
        <v>46123.504800000002</v>
      </c>
      <c r="AN1280" s="102"/>
      <c r="AO1280" s="142">
        <v>46123.5</v>
      </c>
      <c r="AP1280" s="143"/>
      <c r="AQ1280" s="141">
        <f t="shared" si="1912"/>
        <v>4.8000000024330802E-3</v>
      </c>
      <c r="AR1280" s="374">
        <v>625200</v>
      </c>
      <c r="AS1280" s="52">
        <v>8.0359E-2</v>
      </c>
      <c r="AT1280" s="72">
        <f t="shared" si="1913"/>
        <v>50240.446799999998</v>
      </c>
      <c r="AU1280" s="234"/>
      <c r="AV1280" s="142">
        <v>50240.446799999998</v>
      </c>
      <c r="AW1280" s="147"/>
      <c r="AX1280" s="141">
        <f t="shared" si="1914"/>
        <v>0</v>
      </c>
      <c r="AY1280" s="141">
        <v>625200</v>
      </c>
      <c r="AZ1280" s="52">
        <v>8.7135000000000004E-2</v>
      </c>
      <c r="BA1280" s="141">
        <f t="shared" si="1915"/>
        <v>54476.802000000003</v>
      </c>
      <c r="BB1280" s="141"/>
      <c r="BC1280" s="142">
        <v>54476.802000000003</v>
      </c>
      <c r="BD1280" s="204"/>
      <c r="BE1280" s="141">
        <f t="shared" si="1916"/>
        <v>0</v>
      </c>
      <c r="BF1280" s="168">
        <v>660000</v>
      </c>
      <c r="BG1280" s="56">
        <v>6.8930000000000005E-2</v>
      </c>
      <c r="BH1280" s="166">
        <f t="shared" si="1917"/>
        <v>45493.8</v>
      </c>
      <c r="BI1280" s="6"/>
      <c r="BJ1280" s="164">
        <v>45493.8</v>
      </c>
      <c r="BK1280" s="795"/>
      <c r="BL1280" s="166">
        <f t="shared" si="1918"/>
        <v>0</v>
      </c>
      <c r="BM1280" s="798">
        <v>660000</v>
      </c>
      <c r="BN1280" s="548">
        <v>6.7812999999999998E-2</v>
      </c>
      <c r="BO1280" s="166">
        <f t="shared" si="1919"/>
        <v>44756.58</v>
      </c>
      <c r="BP1280" s="6"/>
      <c r="BQ1280" s="164">
        <v>44756.58</v>
      </c>
      <c r="BR1280" s="147"/>
      <c r="BS1280" s="166">
        <f t="shared" si="1920"/>
        <v>0</v>
      </c>
      <c r="BT1280" s="402">
        <v>660000</v>
      </c>
      <c r="BU1280" s="548">
        <v>7.1545999999999998E-2</v>
      </c>
      <c r="BV1280" s="168">
        <f t="shared" si="1921"/>
        <v>47220.36</v>
      </c>
      <c r="BW1280" s="6"/>
      <c r="BX1280" s="142">
        <v>47220.36</v>
      </c>
      <c r="BY1280" s="147"/>
      <c r="BZ1280" s="166">
        <f t="shared" si="1922"/>
        <v>0</v>
      </c>
      <c r="CA1280" s="820">
        <v>660000</v>
      </c>
      <c r="CB1280" s="548">
        <v>1.0834E-2</v>
      </c>
      <c r="CC1280" s="168">
        <f t="shared" si="1923"/>
        <v>7150.44</v>
      </c>
      <c r="CD1280" s="166">
        <f t="shared" si="1925"/>
        <v>162.51</v>
      </c>
      <c r="CE1280" s="164">
        <v>6987.93</v>
      </c>
      <c r="CF1280" s="165"/>
      <c r="CG1280" s="72">
        <f t="shared" si="1924"/>
        <v>0</v>
      </c>
      <c r="CH1280" s="351">
        <v>980000</v>
      </c>
      <c r="CI1280" s="804">
        <v>9.7520000000000003E-3</v>
      </c>
      <c r="CJ1280" s="666">
        <f t="shared" si="1882"/>
        <v>9556.9600000000009</v>
      </c>
      <c r="CK1280" s="806">
        <f t="shared" si="1926"/>
        <v>146.28</v>
      </c>
      <c r="CL1280" s="164"/>
      <c r="CM1280" s="167"/>
      <c r="CN1280" s="666">
        <f t="shared" si="1883"/>
        <v>9410.68</v>
      </c>
      <c r="CO1280" s="219"/>
      <c r="CP1280" s="220">
        <f t="shared" si="1884"/>
        <v>-63599.274399999988</v>
      </c>
      <c r="CQ1280" s="357"/>
      <c r="CR1280" s="6"/>
      <c r="CS1280" s="228"/>
    </row>
    <row r="1281" spans="1:97" s="3" customFormat="1" ht="15" customHeight="1">
      <c r="A1281" s="769" t="s">
        <v>2944</v>
      </c>
      <c r="B1281" s="501" t="s">
        <v>2945</v>
      </c>
      <c r="C1281" s="61" t="s">
        <v>2871</v>
      </c>
      <c r="D1281" s="274" t="s">
        <v>2760</v>
      </c>
      <c r="E1281" s="234">
        <v>5606</v>
      </c>
      <c r="F1281" s="234"/>
      <c r="G1281" s="429"/>
      <c r="H1281" s="590">
        <v>900000006056</v>
      </c>
      <c r="I1281" s="234"/>
      <c r="J1281" s="774">
        <v>5.7276000000000001E-2</v>
      </c>
      <c r="K1281" s="72">
        <f t="shared" si="1906"/>
        <v>0</v>
      </c>
      <c r="L1281" s="6"/>
      <c r="M1281" s="80">
        <v>26912.720000000001</v>
      </c>
      <c r="N1281" s="147"/>
      <c r="O1281" s="168"/>
      <c r="P1281" s="255">
        <v>611000</v>
      </c>
      <c r="Q1281" s="56">
        <v>5.7276000000000001E-2</v>
      </c>
      <c r="R1281" s="168">
        <f t="shared" si="1904"/>
        <v>34995.635999999999</v>
      </c>
      <c r="S1281" s="6"/>
      <c r="T1281" s="80">
        <v>34995.635999999999</v>
      </c>
      <c r="U1281" s="147"/>
      <c r="V1281" s="574">
        <f t="shared" si="1907"/>
        <v>0</v>
      </c>
      <c r="W1281" s="782">
        <v>611000</v>
      </c>
      <c r="X1281" s="780">
        <v>6.3004000000000004E-2</v>
      </c>
      <c r="Y1281" s="310">
        <f t="shared" si="1905"/>
        <v>38495.444000000003</v>
      </c>
      <c r="Z1281" s="102"/>
      <c r="AA1281" s="80">
        <v>38495.444000000003</v>
      </c>
      <c r="AB1281" s="147"/>
      <c r="AC1281" s="141">
        <f t="shared" si="1908"/>
        <v>0</v>
      </c>
      <c r="AD1281" s="374">
        <v>629300</v>
      </c>
      <c r="AE1281" s="101">
        <v>6.1428999999999997E-2</v>
      </c>
      <c r="AF1281" s="141">
        <f t="shared" si="1909"/>
        <v>38657.269699999997</v>
      </c>
      <c r="AG1281" s="102"/>
      <c r="AH1281" s="122">
        <v>38657.269699999997</v>
      </c>
      <c r="AI1281" s="147"/>
      <c r="AJ1281" s="141">
        <f t="shared" si="1910"/>
        <v>0</v>
      </c>
      <c r="AK1281" s="374">
        <v>629300</v>
      </c>
      <c r="AL1281" s="748">
        <v>7.3774000000000006E-2</v>
      </c>
      <c r="AM1281" s="141">
        <f t="shared" si="1911"/>
        <v>46425.978200000005</v>
      </c>
      <c r="AN1281" s="102"/>
      <c r="AO1281" s="142">
        <v>46425.978199999998</v>
      </c>
      <c r="AP1281" s="143"/>
      <c r="AQ1281" s="141">
        <f t="shared" si="1912"/>
        <v>0</v>
      </c>
      <c r="AR1281" s="374">
        <v>629300</v>
      </c>
      <c r="AS1281" s="52">
        <v>8.0359E-2</v>
      </c>
      <c r="AT1281" s="72">
        <f t="shared" si="1913"/>
        <v>50569.918700000002</v>
      </c>
      <c r="AU1281" s="234"/>
      <c r="AV1281" s="142">
        <v>50569.918700000002</v>
      </c>
      <c r="AW1281" s="147"/>
      <c r="AX1281" s="141">
        <f t="shared" si="1914"/>
        <v>0</v>
      </c>
      <c r="AY1281" s="141">
        <v>629300</v>
      </c>
      <c r="AZ1281" s="52">
        <v>8.7135000000000004E-2</v>
      </c>
      <c r="BA1281" s="141">
        <f t="shared" si="1915"/>
        <v>54834.055500000002</v>
      </c>
      <c r="BB1281" s="141"/>
      <c r="BC1281" s="142">
        <v>54834.055500000002</v>
      </c>
      <c r="BD1281" s="204"/>
      <c r="BE1281" s="141">
        <f t="shared" si="1916"/>
        <v>0</v>
      </c>
      <c r="BF1281" s="168">
        <v>640000</v>
      </c>
      <c r="BG1281" s="56">
        <v>6.8930000000000005E-2</v>
      </c>
      <c r="BH1281" s="166">
        <f t="shared" si="1917"/>
        <v>44115.200000000004</v>
      </c>
      <c r="BI1281" s="6"/>
      <c r="BJ1281" s="164">
        <v>44115.199999999997</v>
      </c>
      <c r="BK1281" s="795"/>
      <c r="BL1281" s="166">
        <f t="shared" si="1918"/>
        <v>0</v>
      </c>
      <c r="BM1281" s="798">
        <v>640000</v>
      </c>
      <c r="BN1281" s="548">
        <v>6.7812999999999998E-2</v>
      </c>
      <c r="BO1281" s="166">
        <f t="shared" si="1919"/>
        <v>43400.32</v>
      </c>
      <c r="BP1281" s="6"/>
      <c r="BQ1281" s="164">
        <v>43400.32</v>
      </c>
      <c r="BR1281" s="147"/>
      <c r="BS1281" s="166">
        <f t="shared" si="1920"/>
        <v>0</v>
      </c>
      <c r="BT1281" s="402">
        <v>640000</v>
      </c>
      <c r="BU1281" s="548">
        <v>7.1545999999999998E-2</v>
      </c>
      <c r="BV1281" s="168">
        <f t="shared" si="1921"/>
        <v>45789.440000000002</v>
      </c>
      <c r="BW1281" s="6"/>
      <c r="BX1281" s="142">
        <v>45789.440000000002</v>
      </c>
      <c r="BY1281" s="147"/>
      <c r="BZ1281" s="166">
        <f t="shared" si="1922"/>
        <v>0</v>
      </c>
      <c r="CA1281" s="820">
        <v>640000</v>
      </c>
      <c r="CB1281" s="548">
        <v>1.0834E-2</v>
      </c>
      <c r="CC1281" s="168">
        <f t="shared" si="1923"/>
        <v>6933.76</v>
      </c>
      <c r="CD1281" s="166">
        <f t="shared" si="1925"/>
        <v>162.51</v>
      </c>
      <c r="CE1281" s="164">
        <v>6771.25</v>
      </c>
      <c r="CF1281" s="165">
        <v>5078.4399999999996</v>
      </c>
      <c r="CG1281" s="72">
        <f t="shared" si="1924"/>
        <v>0</v>
      </c>
      <c r="CH1281" s="351">
        <v>920000</v>
      </c>
      <c r="CI1281" s="804">
        <v>9.7520000000000003E-3</v>
      </c>
      <c r="CJ1281" s="666">
        <f t="shared" si="1882"/>
        <v>8971.84</v>
      </c>
      <c r="CK1281" s="806">
        <f t="shared" si="1926"/>
        <v>146.28</v>
      </c>
      <c r="CL1281" s="164"/>
      <c r="CM1281" s="167"/>
      <c r="CN1281" s="666">
        <f t="shared" si="1883"/>
        <v>8825.56</v>
      </c>
      <c r="CO1281" s="219"/>
      <c r="CP1281" s="220">
        <f t="shared" si="1884"/>
        <v>8825.56</v>
      </c>
      <c r="CQ1281" s="357"/>
      <c r="CR1281" s="6"/>
      <c r="CS1281" s="228"/>
    </row>
    <row r="1282" spans="1:97" s="3" customFormat="1" ht="15" customHeight="1">
      <c r="A1282" s="769" t="s">
        <v>2946</v>
      </c>
      <c r="B1282" s="501" t="s">
        <v>2947</v>
      </c>
      <c r="C1282" s="61" t="s">
        <v>2871</v>
      </c>
      <c r="D1282" s="274" t="s">
        <v>2760</v>
      </c>
      <c r="E1282" s="234">
        <v>5607</v>
      </c>
      <c r="F1282" s="234"/>
      <c r="G1282" s="429"/>
      <c r="H1282" s="590">
        <v>14001061582</v>
      </c>
      <c r="I1282" s="234"/>
      <c r="J1282" s="774">
        <v>5.7276000000000001E-2</v>
      </c>
      <c r="K1282" s="72">
        <f t="shared" si="1906"/>
        <v>0</v>
      </c>
      <c r="L1282" s="6"/>
      <c r="M1282" s="80">
        <v>29026.97</v>
      </c>
      <c r="N1282" s="147"/>
      <c r="O1282" s="168"/>
      <c r="P1282" s="255">
        <v>659000</v>
      </c>
      <c r="Q1282" s="56">
        <v>5.7276000000000001E-2</v>
      </c>
      <c r="R1282" s="168">
        <f t="shared" si="1904"/>
        <v>37744.883999999998</v>
      </c>
      <c r="S1282" s="6"/>
      <c r="T1282" s="80">
        <v>37744.883999999998</v>
      </c>
      <c r="U1282" s="147"/>
      <c r="V1282" s="574">
        <f t="shared" si="1907"/>
        <v>0</v>
      </c>
      <c r="W1282" s="782">
        <v>659000</v>
      </c>
      <c r="X1282" s="780">
        <v>6.3004000000000004E-2</v>
      </c>
      <c r="Y1282" s="310">
        <f t="shared" si="1905"/>
        <v>41519.636000000006</v>
      </c>
      <c r="Z1282" s="102"/>
      <c r="AA1282" s="80">
        <v>41519.635999999999</v>
      </c>
      <c r="AB1282" s="147"/>
      <c r="AC1282" s="141">
        <f t="shared" si="1908"/>
        <v>0</v>
      </c>
      <c r="AD1282" s="374">
        <v>678800</v>
      </c>
      <c r="AE1282" s="101">
        <v>6.1428999999999997E-2</v>
      </c>
      <c r="AF1282" s="141">
        <f t="shared" si="1909"/>
        <v>41698.0052</v>
      </c>
      <c r="AG1282" s="102"/>
      <c r="AH1282" s="122">
        <v>41698.0052</v>
      </c>
      <c r="AI1282" s="147"/>
      <c r="AJ1282" s="141">
        <f t="shared" si="1910"/>
        <v>0</v>
      </c>
      <c r="AK1282" s="374">
        <v>678800</v>
      </c>
      <c r="AL1282" s="748">
        <v>7.3774000000000006E-2</v>
      </c>
      <c r="AM1282" s="141">
        <f t="shared" si="1911"/>
        <v>50077.791200000007</v>
      </c>
      <c r="AN1282" s="102"/>
      <c r="AO1282" s="142">
        <v>50077.7912</v>
      </c>
      <c r="AP1282" s="143"/>
      <c r="AQ1282" s="141">
        <f t="shared" si="1912"/>
        <v>0</v>
      </c>
      <c r="AR1282" s="374">
        <v>678800</v>
      </c>
      <c r="AS1282" s="52">
        <v>8.0359E-2</v>
      </c>
      <c r="AT1282" s="72">
        <f t="shared" si="1913"/>
        <v>54547.689200000001</v>
      </c>
      <c r="AU1282" s="234"/>
      <c r="AV1282" s="142">
        <v>54547.689200000001</v>
      </c>
      <c r="AW1282" s="147"/>
      <c r="AX1282" s="141">
        <f t="shared" si="1914"/>
        <v>0</v>
      </c>
      <c r="AY1282" s="141">
        <v>678800</v>
      </c>
      <c r="AZ1282" s="52">
        <v>8.7135000000000004E-2</v>
      </c>
      <c r="BA1282" s="141">
        <f t="shared" si="1915"/>
        <v>59147.238000000005</v>
      </c>
      <c r="BB1282" s="141"/>
      <c r="BC1282" s="142">
        <v>59147.237999999998</v>
      </c>
      <c r="BD1282" s="204"/>
      <c r="BE1282" s="141">
        <f t="shared" si="1916"/>
        <v>0</v>
      </c>
      <c r="BF1282" s="168">
        <v>770000</v>
      </c>
      <c r="BG1282" s="56">
        <v>6.8930000000000005E-2</v>
      </c>
      <c r="BH1282" s="166">
        <f t="shared" si="1917"/>
        <v>53076.100000000006</v>
      </c>
      <c r="BI1282" s="6"/>
      <c r="BJ1282" s="164">
        <v>53076.1</v>
      </c>
      <c r="BK1282" s="795"/>
      <c r="BL1282" s="166">
        <f t="shared" si="1918"/>
        <v>0</v>
      </c>
      <c r="BM1282" s="798">
        <v>770000</v>
      </c>
      <c r="BN1282" s="548">
        <v>6.7812999999999998E-2</v>
      </c>
      <c r="BO1282" s="166">
        <f t="shared" si="1919"/>
        <v>52216.01</v>
      </c>
      <c r="BP1282" s="6"/>
      <c r="BQ1282" s="164">
        <v>52216.01</v>
      </c>
      <c r="BR1282" s="147"/>
      <c r="BS1282" s="166">
        <f t="shared" si="1920"/>
        <v>0</v>
      </c>
      <c r="BT1282" s="402">
        <v>770000</v>
      </c>
      <c r="BU1282" s="548">
        <v>7.1545999999999998E-2</v>
      </c>
      <c r="BV1282" s="168">
        <f t="shared" si="1921"/>
        <v>55090.42</v>
      </c>
      <c r="BW1282" s="6"/>
      <c r="BX1282" s="142">
        <v>55090.42</v>
      </c>
      <c r="BY1282" s="147"/>
      <c r="BZ1282" s="166">
        <f t="shared" si="1922"/>
        <v>0</v>
      </c>
      <c r="CA1282" s="820">
        <v>770000</v>
      </c>
      <c r="CB1282" s="548">
        <v>1.0834E-2</v>
      </c>
      <c r="CC1282" s="168">
        <f t="shared" si="1923"/>
        <v>8342.18</v>
      </c>
      <c r="CD1282" s="166">
        <f t="shared" si="1925"/>
        <v>162.51</v>
      </c>
      <c r="CE1282" s="164">
        <v>8179.67</v>
      </c>
      <c r="CF1282" s="165">
        <v>6134.75</v>
      </c>
      <c r="CG1282" s="72">
        <f t="shared" si="1924"/>
        <v>0</v>
      </c>
      <c r="CH1282" s="351">
        <v>1100000</v>
      </c>
      <c r="CI1282" s="804">
        <v>9.7520000000000003E-3</v>
      </c>
      <c r="CJ1282" s="666">
        <f t="shared" si="1882"/>
        <v>10727.2</v>
      </c>
      <c r="CK1282" s="806">
        <f t="shared" si="1926"/>
        <v>146.28</v>
      </c>
      <c r="CL1282" s="164"/>
      <c r="CM1282" s="167"/>
      <c r="CN1282" s="666">
        <f t="shared" si="1883"/>
        <v>10580.92</v>
      </c>
      <c r="CO1282" s="219"/>
      <c r="CP1282" s="220">
        <f t="shared" si="1884"/>
        <v>10580.92</v>
      </c>
      <c r="CQ1282" s="357"/>
      <c r="CR1282" s="6"/>
      <c r="CS1282" s="228"/>
    </row>
    <row r="1283" spans="1:97" s="3" customFormat="1" ht="15" customHeight="1">
      <c r="A1283" s="264" t="s">
        <v>2948</v>
      </c>
      <c r="B1283" s="501" t="s">
        <v>2949</v>
      </c>
      <c r="C1283" s="61" t="s">
        <v>2871</v>
      </c>
      <c r="D1283" s="274" t="s">
        <v>2760</v>
      </c>
      <c r="E1283" s="234">
        <v>5608</v>
      </c>
      <c r="F1283" s="234"/>
      <c r="G1283" s="429"/>
      <c r="H1283" s="590">
        <v>14002062847</v>
      </c>
      <c r="I1283" s="234"/>
      <c r="J1283" s="774">
        <v>5.7276000000000001E-2</v>
      </c>
      <c r="K1283" s="72">
        <f t="shared" si="1906"/>
        <v>0</v>
      </c>
      <c r="L1283" s="6"/>
      <c r="M1283" s="80">
        <v>29026.97</v>
      </c>
      <c r="N1283" s="147">
        <v>29026.97</v>
      </c>
      <c r="O1283" s="168"/>
      <c r="P1283" s="255">
        <v>659000</v>
      </c>
      <c r="Q1283" s="56">
        <v>5.7276000000000001E-2</v>
      </c>
      <c r="R1283" s="168">
        <f t="shared" si="1904"/>
        <v>37744.883999999998</v>
      </c>
      <c r="S1283" s="6"/>
      <c r="T1283" s="80">
        <v>37744.883999999998</v>
      </c>
      <c r="U1283" s="165">
        <v>37744.883999999998</v>
      </c>
      <c r="V1283" s="574">
        <f t="shared" si="1907"/>
        <v>0</v>
      </c>
      <c r="W1283" s="829">
        <v>659000</v>
      </c>
      <c r="X1283" s="780">
        <v>6.3004000000000004E-2</v>
      </c>
      <c r="Y1283" s="310">
        <f t="shared" si="1905"/>
        <v>41519.636000000006</v>
      </c>
      <c r="Z1283" s="102"/>
      <c r="AA1283" s="80">
        <v>41519.635999999999</v>
      </c>
      <c r="AB1283" s="149">
        <v>41519.635999999999</v>
      </c>
      <c r="AC1283" s="141">
        <f t="shared" si="1908"/>
        <v>0</v>
      </c>
      <c r="AD1283" s="374">
        <v>678800</v>
      </c>
      <c r="AE1283" s="101">
        <v>6.1428999999999997E-2</v>
      </c>
      <c r="AF1283" s="141">
        <f t="shared" si="1909"/>
        <v>41698.0052</v>
      </c>
      <c r="AG1283" s="102"/>
      <c r="AH1283" s="122">
        <v>41698.0052</v>
      </c>
      <c r="AI1283" s="165">
        <v>41698.0052</v>
      </c>
      <c r="AJ1283" s="141">
        <f t="shared" si="1910"/>
        <v>0</v>
      </c>
      <c r="AK1283" s="374">
        <v>678800</v>
      </c>
      <c r="AL1283" s="748">
        <v>7.3774000000000006E-2</v>
      </c>
      <c r="AM1283" s="141">
        <f t="shared" si="1911"/>
        <v>50077.791200000007</v>
      </c>
      <c r="AN1283" s="6"/>
      <c r="AO1283" s="142">
        <v>50077.7912</v>
      </c>
      <c r="AP1283" s="204">
        <v>50077.7912</v>
      </c>
      <c r="AQ1283" s="141">
        <f t="shared" si="1912"/>
        <v>0</v>
      </c>
      <c r="AR1283" s="374">
        <v>678800</v>
      </c>
      <c r="AS1283" s="52">
        <v>8.0359E-2</v>
      </c>
      <c r="AT1283" s="72">
        <f t="shared" si="1913"/>
        <v>54547.689200000001</v>
      </c>
      <c r="AU1283" s="234"/>
      <c r="AV1283" s="142">
        <v>54547.689200000001</v>
      </c>
      <c r="AW1283" s="165">
        <v>54547.689200000001</v>
      </c>
      <c r="AX1283" s="141">
        <f t="shared" si="1914"/>
        <v>0</v>
      </c>
      <c r="AY1283" s="141">
        <v>678800</v>
      </c>
      <c r="AZ1283" s="52">
        <v>8.7135000000000004E-2</v>
      </c>
      <c r="BA1283" s="141">
        <f t="shared" si="1915"/>
        <v>59147.238000000005</v>
      </c>
      <c r="BB1283" s="141"/>
      <c r="BC1283" s="142">
        <v>59147.237999999998</v>
      </c>
      <c r="BD1283" s="204"/>
      <c r="BE1283" s="141">
        <f t="shared" si="1916"/>
        <v>0</v>
      </c>
      <c r="BF1283" s="72">
        <v>770000</v>
      </c>
      <c r="BG1283" s="56">
        <v>6.8930000000000005E-2</v>
      </c>
      <c r="BH1283" s="166">
        <f t="shared" si="1917"/>
        <v>53076.100000000006</v>
      </c>
      <c r="BI1283" s="6"/>
      <c r="BJ1283" s="164">
        <v>46789.684000000001</v>
      </c>
      <c r="BK1283" s="795">
        <v>46789.684000000001</v>
      </c>
      <c r="BL1283" s="166">
        <f t="shared" si="1918"/>
        <v>6286.4160000000047</v>
      </c>
      <c r="BM1283" s="798">
        <v>770000</v>
      </c>
      <c r="BN1283" s="548">
        <v>6.7812999999999998E-2</v>
      </c>
      <c r="BO1283" s="166">
        <f t="shared" si="1919"/>
        <v>52216.01</v>
      </c>
      <c r="BP1283" s="6"/>
      <c r="BQ1283" s="164">
        <v>52216.01</v>
      </c>
      <c r="BR1283" s="147">
        <v>52216.01</v>
      </c>
      <c r="BS1283" s="166">
        <f t="shared" si="1920"/>
        <v>0</v>
      </c>
      <c r="BT1283" s="402">
        <v>770000</v>
      </c>
      <c r="BU1283" s="548">
        <v>7.1545999999999998E-2</v>
      </c>
      <c r="BV1283" s="168">
        <f t="shared" si="1921"/>
        <v>55090.42</v>
      </c>
      <c r="BW1283" s="6"/>
      <c r="BX1283" s="142">
        <v>55090.42</v>
      </c>
      <c r="BY1283" s="147">
        <v>55090.42</v>
      </c>
      <c r="BZ1283" s="166">
        <f t="shared" si="1922"/>
        <v>0</v>
      </c>
      <c r="CA1283" s="820">
        <v>770000</v>
      </c>
      <c r="CB1283" s="548">
        <v>1.0834E-2</v>
      </c>
      <c r="CC1283" s="168">
        <f t="shared" si="1923"/>
        <v>8342.18</v>
      </c>
      <c r="CD1283" s="166">
        <f t="shared" si="1925"/>
        <v>162.51</v>
      </c>
      <c r="CE1283" s="164">
        <v>8179.67</v>
      </c>
      <c r="CF1283" s="165">
        <v>6134.75</v>
      </c>
      <c r="CG1283" s="72">
        <f t="shared" si="1924"/>
        <v>0</v>
      </c>
      <c r="CH1283" s="351">
        <v>1060000</v>
      </c>
      <c r="CI1283" s="804">
        <v>9.7520000000000003E-3</v>
      </c>
      <c r="CJ1283" s="666">
        <f t="shared" si="1882"/>
        <v>10337.120000000001</v>
      </c>
      <c r="CK1283" s="806">
        <f t="shared" si="1926"/>
        <v>146.28</v>
      </c>
      <c r="CL1283" s="485">
        <v>6286.42</v>
      </c>
      <c r="CM1283" s="167"/>
      <c r="CN1283" s="666">
        <f t="shared" si="1883"/>
        <v>3904.42</v>
      </c>
      <c r="CO1283" s="219"/>
      <c r="CP1283" s="220">
        <f t="shared" si="1884"/>
        <v>10190.836000000005</v>
      </c>
      <c r="CQ1283" s="357" t="s">
        <v>2918</v>
      </c>
      <c r="CR1283" s="6"/>
      <c r="CS1283" s="228"/>
    </row>
    <row r="1284" spans="1:97" s="3" customFormat="1" ht="15" customHeight="1">
      <c r="A1284" s="769" t="s">
        <v>2950</v>
      </c>
      <c r="B1284" s="501" t="s">
        <v>2951</v>
      </c>
      <c r="C1284" s="61" t="s">
        <v>2871</v>
      </c>
      <c r="D1284" s="59" t="s">
        <v>2760</v>
      </c>
      <c r="E1284" s="234">
        <v>5721</v>
      </c>
      <c r="F1284" s="234"/>
      <c r="G1284" s="429"/>
      <c r="H1284" s="590">
        <v>900000006059</v>
      </c>
      <c r="I1284" s="234"/>
      <c r="J1284" s="774">
        <v>5.7276000000000001E-2</v>
      </c>
      <c r="K1284" s="72">
        <f t="shared" si="1906"/>
        <v>0</v>
      </c>
      <c r="L1284" s="6"/>
      <c r="M1284" s="80">
        <v>29247.21</v>
      </c>
      <c r="N1284" s="147"/>
      <c r="O1284" s="168"/>
      <c r="P1284" s="6"/>
      <c r="Q1284" s="56">
        <v>5.7276000000000001E-2</v>
      </c>
      <c r="R1284" s="168">
        <f t="shared" si="1904"/>
        <v>0</v>
      </c>
      <c r="S1284" s="6"/>
      <c r="T1284" s="80">
        <v>38031.26</v>
      </c>
      <c r="U1284" s="147"/>
      <c r="V1284" s="574">
        <f t="shared" si="1907"/>
        <v>-38031.26</v>
      </c>
      <c r="W1284" s="779"/>
      <c r="X1284" s="780">
        <v>6.3004000000000004E-2</v>
      </c>
      <c r="Y1284" s="310">
        <f t="shared" si="1905"/>
        <v>0</v>
      </c>
      <c r="Z1284" s="102"/>
      <c r="AA1284" s="80">
        <v>41834.660000000003</v>
      </c>
      <c r="AB1284" s="147"/>
      <c r="AC1284" s="141">
        <f t="shared" si="1908"/>
        <v>-41834.660000000003</v>
      </c>
      <c r="AD1284" s="374">
        <v>683900</v>
      </c>
      <c r="AE1284" s="101">
        <v>6.1428999999999997E-2</v>
      </c>
      <c r="AF1284" s="141">
        <f t="shared" si="1909"/>
        <v>42011.293099999995</v>
      </c>
      <c r="AG1284" s="102"/>
      <c r="AH1284" s="122">
        <v>42011.29</v>
      </c>
      <c r="AI1284" s="149"/>
      <c r="AJ1284" s="141">
        <f t="shared" si="1910"/>
        <v>3.0999999944469891E-3</v>
      </c>
      <c r="AK1284" s="374">
        <v>683900</v>
      </c>
      <c r="AL1284" s="748">
        <v>7.3774000000000006E-2</v>
      </c>
      <c r="AM1284" s="141">
        <f t="shared" si="1911"/>
        <v>50454.038600000007</v>
      </c>
      <c r="AN1284" s="102"/>
      <c r="AO1284" s="142">
        <v>50454.04</v>
      </c>
      <c r="AP1284" s="143"/>
      <c r="AQ1284" s="141">
        <f t="shared" si="1912"/>
        <v>-1.3999999937368557E-3</v>
      </c>
      <c r="AR1284" s="374">
        <v>683900</v>
      </c>
      <c r="AS1284" s="52">
        <v>8.0359E-2</v>
      </c>
      <c r="AT1284" s="72">
        <f t="shared" si="1913"/>
        <v>54957.520100000002</v>
      </c>
      <c r="AU1284" s="234"/>
      <c r="AV1284" s="142">
        <v>54957.520100000002</v>
      </c>
      <c r="AW1284" s="147"/>
      <c r="AX1284" s="141">
        <f t="shared" si="1914"/>
        <v>0</v>
      </c>
      <c r="AY1284" s="141">
        <v>683900</v>
      </c>
      <c r="AZ1284" s="52">
        <v>8.7135000000000004E-2</v>
      </c>
      <c r="BA1284" s="141">
        <f t="shared" si="1915"/>
        <v>59591.626500000006</v>
      </c>
      <c r="BB1284" s="141"/>
      <c r="BC1284" s="142">
        <v>59591.626499999998</v>
      </c>
      <c r="BD1284" s="204"/>
      <c r="BE1284" s="141">
        <f t="shared" si="1916"/>
        <v>0</v>
      </c>
      <c r="BF1284" s="168">
        <v>790000</v>
      </c>
      <c r="BG1284" s="56">
        <v>6.8930000000000005E-2</v>
      </c>
      <c r="BH1284" s="166">
        <f t="shared" si="1917"/>
        <v>54454.700000000004</v>
      </c>
      <c r="BI1284" s="6"/>
      <c r="BJ1284" s="164">
        <v>54454.7</v>
      </c>
      <c r="BK1284" s="795"/>
      <c r="BL1284" s="166">
        <f t="shared" si="1918"/>
        <v>0</v>
      </c>
      <c r="BM1284" s="798">
        <v>790000</v>
      </c>
      <c r="BN1284" s="548">
        <v>6.7812999999999998E-2</v>
      </c>
      <c r="BO1284" s="166">
        <f t="shared" si="1919"/>
        <v>53572.27</v>
      </c>
      <c r="BP1284" s="6"/>
      <c r="BQ1284" s="164">
        <v>53572.27</v>
      </c>
      <c r="BR1284" s="147"/>
      <c r="BS1284" s="166">
        <f t="shared" si="1920"/>
        <v>0</v>
      </c>
      <c r="BT1284" s="402">
        <v>790000</v>
      </c>
      <c r="BU1284" s="548">
        <v>7.1545999999999998E-2</v>
      </c>
      <c r="BV1284" s="168">
        <f t="shared" si="1921"/>
        <v>56521.34</v>
      </c>
      <c r="BW1284" s="6"/>
      <c r="BX1284" s="142">
        <v>56521.34</v>
      </c>
      <c r="BY1284" s="147"/>
      <c r="BZ1284" s="166">
        <f t="shared" si="1922"/>
        <v>0</v>
      </c>
      <c r="CA1284" s="820">
        <v>790000</v>
      </c>
      <c r="CB1284" s="548">
        <v>1.0834E-2</v>
      </c>
      <c r="CC1284" s="168">
        <f t="shared" si="1923"/>
        <v>8558.86</v>
      </c>
      <c r="CD1284" s="166">
        <f t="shared" si="1925"/>
        <v>162.51</v>
      </c>
      <c r="CE1284" s="164">
        <v>8396.35</v>
      </c>
      <c r="CF1284" s="165">
        <v>8396.35</v>
      </c>
      <c r="CG1284" s="72">
        <f t="shared" si="1924"/>
        <v>0</v>
      </c>
      <c r="CH1284" s="351">
        <v>980000</v>
      </c>
      <c r="CI1284" s="804">
        <v>9.7520000000000003E-3</v>
      </c>
      <c r="CJ1284" s="666">
        <f t="shared" si="1882"/>
        <v>9556.9600000000009</v>
      </c>
      <c r="CK1284" s="806">
        <f t="shared" si="1926"/>
        <v>146.28</v>
      </c>
      <c r="CL1284" s="164"/>
      <c r="CM1284" s="167"/>
      <c r="CN1284" s="666">
        <f t="shared" si="1883"/>
        <v>9410.68</v>
      </c>
      <c r="CO1284" s="219"/>
      <c r="CP1284" s="220">
        <f t="shared" si="1884"/>
        <v>-70455.238299999997</v>
      </c>
      <c r="CQ1284" s="357"/>
      <c r="CR1284" s="6"/>
      <c r="CS1284" s="228"/>
    </row>
    <row r="1285" spans="1:97" s="3" customFormat="1" ht="15" customHeight="1">
      <c r="A1285" s="769" t="s">
        <v>2952</v>
      </c>
      <c r="B1285" s="501" t="s">
        <v>2953</v>
      </c>
      <c r="C1285" s="61" t="s">
        <v>2871</v>
      </c>
      <c r="D1285" s="59" t="s">
        <v>2760</v>
      </c>
      <c r="E1285" s="234">
        <v>5724</v>
      </c>
      <c r="F1285" s="234"/>
      <c r="G1285" s="429"/>
      <c r="H1285" s="590">
        <v>13917062852</v>
      </c>
      <c r="I1285" s="234"/>
      <c r="J1285" s="774">
        <v>5.7276000000000001E-2</v>
      </c>
      <c r="K1285" s="72">
        <f t="shared" si="1906"/>
        <v>0</v>
      </c>
      <c r="L1285" s="56"/>
      <c r="M1285" s="80">
        <v>29291.26</v>
      </c>
      <c r="N1285" s="147"/>
      <c r="O1285" s="168"/>
      <c r="P1285" s="56"/>
      <c r="Q1285" s="56">
        <v>5.7276000000000001E-2</v>
      </c>
      <c r="R1285" s="168">
        <f t="shared" si="1904"/>
        <v>0</v>
      </c>
      <c r="S1285" s="56"/>
      <c r="T1285" s="80">
        <v>38088.54</v>
      </c>
      <c r="U1285" s="147"/>
      <c r="V1285" s="574">
        <f t="shared" si="1907"/>
        <v>-38088.54</v>
      </c>
      <c r="W1285" s="779"/>
      <c r="X1285" s="780">
        <v>6.3004000000000004E-2</v>
      </c>
      <c r="Y1285" s="310">
        <f t="shared" si="1905"/>
        <v>0</v>
      </c>
      <c r="Z1285" s="102"/>
      <c r="AA1285" s="80">
        <v>41897.660000000003</v>
      </c>
      <c r="AB1285" s="149"/>
      <c r="AC1285" s="141">
        <f t="shared" si="1908"/>
        <v>-41897.660000000003</v>
      </c>
      <c r="AD1285" s="374">
        <v>685000</v>
      </c>
      <c r="AE1285" s="101">
        <v>6.1428999999999997E-2</v>
      </c>
      <c r="AF1285" s="141">
        <f t="shared" si="1909"/>
        <v>42078.864999999998</v>
      </c>
      <c r="AG1285" s="102"/>
      <c r="AH1285" s="122">
        <v>42078.87</v>
      </c>
      <c r="AI1285" s="147"/>
      <c r="AJ1285" s="141">
        <f t="shared" si="1910"/>
        <v>-5.0000000046566129E-3</v>
      </c>
      <c r="AK1285" s="374">
        <v>685000</v>
      </c>
      <c r="AL1285" s="748">
        <v>7.3774000000000006E-2</v>
      </c>
      <c r="AM1285" s="141">
        <f t="shared" si="1911"/>
        <v>50535.19</v>
      </c>
      <c r="AN1285" s="102"/>
      <c r="AO1285" s="142">
        <v>50535.19</v>
      </c>
      <c r="AP1285" s="143"/>
      <c r="AQ1285" s="141">
        <f t="shared" si="1912"/>
        <v>0</v>
      </c>
      <c r="AR1285" s="374">
        <v>685000</v>
      </c>
      <c r="AS1285" s="52">
        <v>8.0359E-2</v>
      </c>
      <c r="AT1285" s="72">
        <f t="shared" si="1913"/>
        <v>55045.915000000001</v>
      </c>
      <c r="AU1285" s="234"/>
      <c r="AV1285" s="142">
        <v>55045.915000000001</v>
      </c>
      <c r="AW1285" s="147"/>
      <c r="AX1285" s="141">
        <f t="shared" si="1914"/>
        <v>0</v>
      </c>
      <c r="AY1285" s="141">
        <v>685000</v>
      </c>
      <c r="AZ1285" s="52">
        <v>8.7135000000000004E-2</v>
      </c>
      <c r="BA1285" s="141">
        <f t="shared" si="1915"/>
        <v>59687.475000000006</v>
      </c>
      <c r="BB1285" s="141"/>
      <c r="BC1285" s="142">
        <v>59687.474999999999</v>
      </c>
      <c r="BD1285" s="204"/>
      <c r="BE1285" s="141">
        <f t="shared" si="1916"/>
        <v>0</v>
      </c>
      <c r="BF1285" s="168">
        <v>830000</v>
      </c>
      <c r="BG1285" s="56">
        <v>6.8930000000000005E-2</v>
      </c>
      <c r="BH1285" s="166">
        <f t="shared" si="1917"/>
        <v>57211.9</v>
      </c>
      <c r="BI1285" s="56"/>
      <c r="BJ1285" s="164">
        <v>57211.9</v>
      </c>
      <c r="BK1285" s="795"/>
      <c r="BL1285" s="166">
        <f t="shared" si="1918"/>
        <v>0</v>
      </c>
      <c r="BM1285" s="798">
        <v>830000</v>
      </c>
      <c r="BN1285" s="548">
        <v>6.7812999999999998E-2</v>
      </c>
      <c r="BO1285" s="166">
        <f t="shared" si="1919"/>
        <v>56284.79</v>
      </c>
      <c r="BP1285" s="56"/>
      <c r="BQ1285" s="164">
        <v>56284.79</v>
      </c>
      <c r="BR1285" s="147"/>
      <c r="BS1285" s="166">
        <f t="shared" si="1920"/>
        <v>0</v>
      </c>
      <c r="BT1285" s="402">
        <v>830000</v>
      </c>
      <c r="BU1285" s="548">
        <v>7.1545999999999998E-2</v>
      </c>
      <c r="BV1285" s="168">
        <f t="shared" si="1921"/>
        <v>59383.18</v>
      </c>
      <c r="BW1285" s="6"/>
      <c r="BX1285" s="142">
        <v>59383.18</v>
      </c>
      <c r="BY1285" s="147"/>
      <c r="BZ1285" s="166">
        <f t="shared" si="1922"/>
        <v>0</v>
      </c>
      <c r="CA1285" s="820">
        <v>830000</v>
      </c>
      <c r="CB1285" s="548">
        <v>1.0834E-2</v>
      </c>
      <c r="CC1285" s="168">
        <f t="shared" si="1923"/>
        <v>8992.2199999999993</v>
      </c>
      <c r="CD1285" s="166">
        <f t="shared" si="1925"/>
        <v>162.51</v>
      </c>
      <c r="CE1285" s="164">
        <v>8829.7099999999991</v>
      </c>
      <c r="CF1285" s="165">
        <v>8829.7099999999991</v>
      </c>
      <c r="CG1285" s="72">
        <f t="shared" si="1924"/>
        <v>0</v>
      </c>
      <c r="CH1285" s="351">
        <v>950000</v>
      </c>
      <c r="CI1285" s="804">
        <v>9.7520000000000003E-3</v>
      </c>
      <c r="CJ1285" s="666">
        <f t="shared" si="1882"/>
        <v>9264.4</v>
      </c>
      <c r="CK1285" s="806">
        <f t="shared" si="1926"/>
        <v>146.28</v>
      </c>
      <c r="CL1285" s="164"/>
      <c r="CM1285" s="167"/>
      <c r="CN1285" s="666">
        <f t="shared" si="1883"/>
        <v>9118.119999999999</v>
      </c>
      <c r="CO1285" s="219"/>
      <c r="CP1285" s="220">
        <f t="shared" si="1884"/>
        <v>-70868.085000000021</v>
      </c>
      <c r="CQ1285" s="458"/>
      <c r="CR1285" s="56"/>
      <c r="CS1285" s="228"/>
    </row>
    <row r="1286" spans="1:97" s="3" customFormat="1" ht="15" customHeight="1">
      <c r="A1286" s="769" t="s">
        <v>2954</v>
      </c>
      <c r="B1286" s="501" t="s">
        <v>2955</v>
      </c>
      <c r="C1286" s="61" t="s">
        <v>2871</v>
      </c>
      <c r="D1286" s="59" t="s">
        <v>2760</v>
      </c>
      <c r="E1286" s="234">
        <v>5733</v>
      </c>
      <c r="F1286" s="234"/>
      <c r="G1286" s="429"/>
      <c r="H1286" s="590">
        <v>900000006060</v>
      </c>
      <c r="I1286" s="234"/>
      <c r="J1286" s="774">
        <v>5.7276000000000001E-2</v>
      </c>
      <c r="K1286" s="72">
        <f t="shared" si="1906"/>
        <v>0</v>
      </c>
      <c r="L1286" s="6"/>
      <c r="M1286" s="80">
        <v>26824.62</v>
      </c>
      <c r="N1286" s="147"/>
      <c r="O1286" s="168"/>
      <c r="P1286" s="6"/>
      <c r="Q1286" s="56">
        <v>5.7276000000000001E-2</v>
      </c>
      <c r="R1286" s="168">
        <f t="shared" si="1904"/>
        <v>0</v>
      </c>
      <c r="S1286" s="6"/>
      <c r="T1286" s="80">
        <v>34881.08</v>
      </c>
      <c r="U1286" s="147"/>
      <c r="V1286" s="574">
        <f t="shared" si="1907"/>
        <v>-34881.08</v>
      </c>
      <c r="W1286" s="779"/>
      <c r="X1286" s="780">
        <v>6.3004000000000004E-2</v>
      </c>
      <c r="Y1286" s="310">
        <f t="shared" si="1905"/>
        <v>0</v>
      </c>
      <c r="Z1286" s="102"/>
      <c r="AA1286" s="80">
        <v>38369.440000000002</v>
      </c>
      <c r="AB1286" s="147"/>
      <c r="AC1286" s="141">
        <f t="shared" si="1908"/>
        <v>-38369.440000000002</v>
      </c>
      <c r="AD1286" s="374">
        <v>627300</v>
      </c>
      <c r="AE1286" s="101">
        <v>6.1428999999999997E-2</v>
      </c>
      <c r="AF1286" s="141">
        <f t="shared" si="1909"/>
        <v>38534.411699999997</v>
      </c>
      <c r="AG1286" s="102"/>
      <c r="AH1286" s="122">
        <v>38534.410000000003</v>
      </c>
      <c r="AI1286" s="149"/>
      <c r="AJ1286" s="141">
        <f t="shared" si="1910"/>
        <v>1.6999999934341758E-3</v>
      </c>
      <c r="AK1286" s="374">
        <v>627300</v>
      </c>
      <c r="AL1286" s="748">
        <v>7.3774000000000006E-2</v>
      </c>
      <c r="AM1286" s="141">
        <f t="shared" si="1911"/>
        <v>46278.430200000003</v>
      </c>
      <c r="AN1286" s="102"/>
      <c r="AO1286" s="142">
        <v>46278.43</v>
      </c>
      <c r="AP1286" s="143"/>
      <c r="AQ1286" s="141">
        <f t="shared" si="1912"/>
        <v>2.0000000222353265E-4</v>
      </c>
      <c r="AR1286" s="374">
        <v>627300</v>
      </c>
      <c r="AS1286" s="52">
        <v>8.0359E-2</v>
      </c>
      <c r="AT1286" s="72">
        <f t="shared" si="1913"/>
        <v>50409.200700000001</v>
      </c>
      <c r="AU1286" s="234"/>
      <c r="AV1286" s="142">
        <v>50409.200700000001</v>
      </c>
      <c r="AW1286" s="147"/>
      <c r="AX1286" s="141">
        <f t="shared" si="1914"/>
        <v>0</v>
      </c>
      <c r="AY1286" s="141">
        <v>627300</v>
      </c>
      <c r="AZ1286" s="52">
        <v>8.7135000000000004E-2</v>
      </c>
      <c r="BA1286" s="141">
        <f t="shared" si="1915"/>
        <v>54659.785500000005</v>
      </c>
      <c r="BB1286" s="141"/>
      <c r="BC1286" s="142">
        <v>54659.785499999998</v>
      </c>
      <c r="BD1286" s="204"/>
      <c r="BE1286" s="141">
        <f t="shared" si="1916"/>
        <v>0</v>
      </c>
      <c r="BF1286" s="168">
        <v>660000</v>
      </c>
      <c r="BG1286" s="56">
        <v>6.8930000000000005E-2</v>
      </c>
      <c r="BH1286" s="166">
        <f t="shared" si="1917"/>
        <v>45493.8</v>
      </c>
      <c r="BI1286" s="6"/>
      <c r="BJ1286" s="164">
        <v>45493.8</v>
      </c>
      <c r="BK1286" s="795"/>
      <c r="BL1286" s="166">
        <f t="shared" si="1918"/>
        <v>0</v>
      </c>
      <c r="BM1286" s="798">
        <v>660000</v>
      </c>
      <c r="BN1286" s="548">
        <v>6.7812999999999998E-2</v>
      </c>
      <c r="BO1286" s="166">
        <f t="shared" si="1919"/>
        <v>44756.58</v>
      </c>
      <c r="BP1286" s="6"/>
      <c r="BQ1286" s="164">
        <v>44756.58</v>
      </c>
      <c r="BR1286" s="147"/>
      <c r="BS1286" s="166">
        <f t="shared" si="1920"/>
        <v>0</v>
      </c>
      <c r="BT1286" s="402">
        <v>660000</v>
      </c>
      <c r="BU1286" s="548">
        <v>7.1545999999999998E-2</v>
      </c>
      <c r="BV1286" s="168">
        <f t="shared" si="1921"/>
        <v>47220.36</v>
      </c>
      <c r="BW1286" s="6"/>
      <c r="BX1286" s="142">
        <v>47220.36</v>
      </c>
      <c r="BY1286" s="147"/>
      <c r="BZ1286" s="166">
        <f t="shared" si="1922"/>
        <v>0</v>
      </c>
      <c r="CA1286" s="820">
        <v>660000</v>
      </c>
      <c r="CB1286" s="548">
        <v>1.0834E-2</v>
      </c>
      <c r="CC1286" s="168">
        <f t="shared" si="1923"/>
        <v>7150.44</v>
      </c>
      <c r="CD1286" s="166">
        <f t="shared" si="1925"/>
        <v>162.51</v>
      </c>
      <c r="CE1286" s="164">
        <v>6987.93</v>
      </c>
      <c r="CF1286" s="165"/>
      <c r="CG1286" s="72">
        <f t="shared" si="1924"/>
        <v>0</v>
      </c>
      <c r="CH1286" s="351">
        <v>870000</v>
      </c>
      <c r="CI1286" s="804">
        <v>9.7520000000000003E-3</v>
      </c>
      <c r="CJ1286" s="666">
        <f t="shared" si="1882"/>
        <v>8484.24</v>
      </c>
      <c r="CK1286" s="806">
        <f t="shared" si="1926"/>
        <v>146.28</v>
      </c>
      <c r="CL1286" s="164"/>
      <c r="CM1286" s="167"/>
      <c r="CN1286" s="666">
        <f t="shared" si="1883"/>
        <v>8337.9599999999991</v>
      </c>
      <c r="CO1286" s="219"/>
      <c r="CP1286" s="220">
        <f t="shared" si="1884"/>
        <v>-64912.558100000017</v>
      </c>
      <c r="CQ1286" s="357"/>
      <c r="CR1286" s="6"/>
      <c r="CS1286" s="228"/>
    </row>
    <row r="1287" spans="1:97" s="3" customFormat="1" ht="15" customHeight="1">
      <c r="A1287" s="769" t="s">
        <v>2956</v>
      </c>
      <c r="B1287" s="501" t="s">
        <v>2957</v>
      </c>
      <c r="C1287" s="61" t="s">
        <v>2871</v>
      </c>
      <c r="D1287" s="59" t="s">
        <v>2760</v>
      </c>
      <c r="E1287" s="234">
        <v>5749</v>
      </c>
      <c r="F1287" s="234"/>
      <c r="G1287" s="429"/>
      <c r="H1287" s="590">
        <v>13918062820</v>
      </c>
      <c r="I1287" s="234"/>
      <c r="J1287" s="774">
        <v>5.7276000000000001E-2</v>
      </c>
      <c r="K1287" s="72">
        <f t="shared" si="1906"/>
        <v>0</v>
      </c>
      <c r="L1287" s="56"/>
      <c r="M1287" s="80">
        <v>29203.16</v>
      </c>
      <c r="N1287" s="147"/>
      <c r="O1287" s="168"/>
      <c r="P1287" s="56"/>
      <c r="Q1287" s="56">
        <v>5.7276000000000001E-2</v>
      </c>
      <c r="R1287" s="168">
        <f t="shared" si="1904"/>
        <v>0</v>
      </c>
      <c r="S1287" s="56"/>
      <c r="T1287" s="80">
        <v>37973.99</v>
      </c>
      <c r="U1287" s="147"/>
      <c r="V1287" s="574">
        <f t="shared" si="1907"/>
        <v>-37973.99</v>
      </c>
      <c r="W1287" s="779"/>
      <c r="X1287" s="780">
        <v>6.3004000000000004E-2</v>
      </c>
      <c r="Y1287" s="310">
        <f t="shared" si="1905"/>
        <v>0</v>
      </c>
      <c r="Z1287" s="102"/>
      <c r="AA1287" s="80">
        <v>41771.9</v>
      </c>
      <c r="AB1287" s="149"/>
      <c r="AC1287" s="141">
        <f t="shared" si="1908"/>
        <v>-41771.9</v>
      </c>
      <c r="AD1287" s="374">
        <v>682900</v>
      </c>
      <c r="AE1287" s="101">
        <v>6.1428999999999997E-2</v>
      </c>
      <c r="AF1287" s="141">
        <f t="shared" si="1909"/>
        <v>41949.864099999999</v>
      </c>
      <c r="AG1287" s="102"/>
      <c r="AH1287" s="122">
        <v>41949.86</v>
      </c>
      <c r="AI1287" s="147"/>
      <c r="AJ1287" s="141">
        <f t="shared" si="1910"/>
        <v>4.0999999982886948E-3</v>
      </c>
      <c r="AK1287" s="374">
        <v>682900</v>
      </c>
      <c r="AL1287" s="748">
        <v>7.3774000000000006E-2</v>
      </c>
      <c r="AM1287" s="141">
        <f t="shared" si="1911"/>
        <v>50380.264600000002</v>
      </c>
      <c r="AN1287" s="102"/>
      <c r="AO1287" s="142">
        <v>50380.26</v>
      </c>
      <c r="AP1287" s="143"/>
      <c r="AQ1287" s="141">
        <f t="shared" si="1912"/>
        <v>4.6000000002095476E-3</v>
      </c>
      <c r="AR1287" s="374">
        <v>682900</v>
      </c>
      <c r="AS1287" s="52">
        <v>8.0359E-2</v>
      </c>
      <c r="AT1287" s="72">
        <f t="shared" si="1913"/>
        <v>54877.161099999998</v>
      </c>
      <c r="AU1287" s="234"/>
      <c r="AV1287" s="142">
        <v>54877.161099999998</v>
      </c>
      <c r="AW1287" s="147"/>
      <c r="AX1287" s="141">
        <f t="shared" si="1914"/>
        <v>0</v>
      </c>
      <c r="AY1287" s="141">
        <v>682900</v>
      </c>
      <c r="AZ1287" s="52">
        <v>8.7135000000000004E-2</v>
      </c>
      <c r="BA1287" s="141">
        <f t="shared" si="1915"/>
        <v>59504.491500000004</v>
      </c>
      <c r="BB1287" s="141"/>
      <c r="BC1287" s="142">
        <v>59504.491499999996</v>
      </c>
      <c r="BD1287" s="204"/>
      <c r="BE1287" s="141">
        <f t="shared" si="1916"/>
        <v>0</v>
      </c>
      <c r="BF1287" s="168">
        <v>830000</v>
      </c>
      <c r="BG1287" s="56">
        <v>6.8930000000000005E-2</v>
      </c>
      <c r="BH1287" s="166">
        <f t="shared" si="1917"/>
        <v>57211.9</v>
      </c>
      <c r="BI1287" s="56"/>
      <c r="BJ1287" s="164">
        <v>57211.9</v>
      </c>
      <c r="BK1287" s="795"/>
      <c r="BL1287" s="166">
        <f t="shared" si="1918"/>
        <v>0</v>
      </c>
      <c r="BM1287" s="798">
        <v>830000</v>
      </c>
      <c r="BN1287" s="548">
        <v>6.7812999999999998E-2</v>
      </c>
      <c r="BO1287" s="166">
        <f t="shared" si="1919"/>
        <v>56284.79</v>
      </c>
      <c r="BP1287" s="56"/>
      <c r="BQ1287" s="164">
        <v>56284.79</v>
      </c>
      <c r="BR1287" s="147"/>
      <c r="BS1287" s="166">
        <f t="shared" si="1920"/>
        <v>0</v>
      </c>
      <c r="BT1287" s="402">
        <v>830000</v>
      </c>
      <c r="BU1287" s="548">
        <v>7.1545999999999998E-2</v>
      </c>
      <c r="BV1287" s="168">
        <f t="shared" si="1921"/>
        <v>59383.18</v>
      </c>
      <c r="BW1287" s="6"/>
      <c r="BX1287" s="142">
        <v>59383.18</v>
      </c>
      <c r="BY1287" s="147"/>
      <c r="BZ1287" s="166">
        <f t="shared" si="1922"/>
        <v>0</v>
      </c>
      <c r="CA1287" s="820">
        <v>830000</v>
      </c>
      <c r="CB1287" s="548">
        <v>1.0834E-2</v>
      </c>
      <c r="CC1287" s="168">
        <f t="shared" si="1923"/>
        <v>8992.2199999999993</v>
      </c>
      <c r="CD1287" s="166">
        <f t="shared" si="1925"/>
        <v>162.51</v>
      </c>
      <c r="CE1287" s="164">
        <v>8829.7099999999991</v>
      </c>
      <c r="CF1287" s="165">
        <v>8829.7099999999991</v>
      </c>
      <c r="CG1287" s="72">
        <f t="shared" si="1924"/>
        <v>0</v>
      </c>
      <c r="CH1287" s="351">
        <v>950000</v>
      </c>
      <c r="CI1287" s="804">
        <v>9.7520000000000003E-3</v>
      </c>
      <c r="CJ1287" s="666">
        <f t="shared" ref="CJ1287:CJ1350" si="1927">CH1287*CI1287</f>
        <v>9264.4</v>
      </c>
      <c r="CK1287" s="806">
        <f t="shared" si="1926"/>
        <v>146.28</v>
      </c>
      <c r="CL1287" s="164"/>
      <c r="CM1287" s="167"/>
      <c r="CN1287" s="666">
        <f t="shared" ref="CN1287:CN1350" si="1928">CJ1287-CK1287-CL1287</f>
        <v>9118.119999999999</v>
      </c>
      <c r="CO1287" s="219"/>
      <c r="CP1287" s="220">
        <f t="shared" ref="CP1287:CP1350" si="1929">O1287+V1287+AC1287+AJ1287+AQ1287+AX1287+BE1287+BL1287+BS1287+BZ1287+CG1287+CN1287</f>
        <v>-70627.761299999998</v>
      </c>
      <c r="CQ1287" s="458"/>
      <c r="CR1287" s="56"/>
      <c r="CS1287" s="228"/>
    </row>
    <row r="1288" spans="1:97" s="3" customFormat="1" ht="15" customHeight="1">
      <c r="A1288" s="769" t="s">
        <v>2958</v>
      </c>
      <c r="B1288" s="501" t="s">
        <v>2959</v>
      </c>
      <c r="C1288" s="61" t="s">
        <v>2871</v>
      </c>
      <c r="D1288" s="274" t="s">
        <v>2760</v>
      </c>
      <c r="E1288" s="234">
        <v>5756</v>
      </c>
      <c r="F1288" s="234"/>
      <c r="G1288" s="429"/>
      <c r="H1288" s="590">
        <v>900000006061</v>
      </c>
      <c r="I1288" s="234"/>
      <c r="J1288" s="774">
        <v>5.7276000000000001E-2</v>
      </c>
      <c r="K1288" s="72">
        <f t="shared" si="1906"/>
        <v>0</v>
      </c>
      <c r="L1288" s="56"/>
      <c r="M1288" s="80">
        <v>27397.23</v>
      </c>
      <c r="N1288" s="147"/>
      <c r="O1288" s="168"/>
      <c r="P1288" s="151">
        <v>622000</v>
      </c>
      <c r="Q1288" s="56">
        <v>5.7276000000000001E-2</v>
      </c>
      <c r="R1288" s="168">
        <f t="shared" si="1904"/>
        <v>35625.671999999999</v>
      </c>
      <c r="S1288" s="56"/>
      <c r="T1288" s="80">
        <v>35625.671999999999</v>
      </c>
      <c r="U1288" s="165">
        <v>35625.671999999999</v>
      </c>
      <c r="V1288" s="574">
        <f t="shared" si="1907"/>
        <v>0</v>
      </c>
      <c r="W1288" s="782">
        <v>622000</v>
      </c>
      <c r="X1288" s="780">
        <v>6.3004000000000004E-2</v>
      </c>
      <c r="Y1288" s="310">
        <f t="shared" si="1905"/>
        <v>39188.488000000005</v>
      </c>
      <c r="Z1288" s="102"/>
      <c r="AA1288" s="80">
        <v>39188.487999999998</v>
      </c>
      <c r="AB1288" s="165">
        <v>39188.487999999998</v>
      </c>
      <c r="AC1288" s="141">
        <f t="shared" si="1908"/>
        <v>0</v>
      </c>
      <c r="AD1288" s="374">
        <v>640700</v>
      </c>
      <c r="AE1288" s="101">
        <v>6.1428999999999997E-2</v>
      </c>
      <c r="AF1288" s="141">
        <f t="shared" si="1909"/>
        <v>39357.560299999997</v>
      </c>
      <c r="AG1288" s="102"/>
      <c r="AH1288" s="122">
        <v>39357.560299999997</v>
      </c>
      <c r="AI1288" s="149">
        <v>39357.560299999997</v>
      </c>
      <c r="AJ1288" s="141">
        <f t="shared" si="1910"/>
        <v>0</v>
      </c>
      <c r="AK1288" s="374">
        <v>640700</v>
      </c>
      <c r="AL1288" s="748">
        <v>7.3774000000000006E-2</v>
      </c>
      <c r="AM1288" s="141">
        <f t="shared" si="1911"/>
        <v>47267.001800000005</v>
      </c>
      <c r="AN1288" s="102"/>
      <c r="AO1288" s="142">
        <v>47267.001799999998</v>
      </c>
      <c r="AP1288" s="204">
        <v>47267.001799999998</v>
      </c>
      <c r="AQ1288" s="141">
        <f t="shared" si="1912"/>
        <v>0</v>
      </c>
      <c r="AR1288" s="374">
        <v>640700</v>
      </c>
      <c r="AS1288" s="52">
        <v>8.0359E-2</v>
      </c>
      <c r="AT1288" s="72">
        <f t="shared" si="1913"/>
        <v>51486.011299999998</v>
      </c>
      <c r="AU1288" s="234"/>
      <c r="AV1288" s="142">
        <v>51486.011299999998</v>
      </c>
      <c r="AW1288" s="165">
        <v>51486.011299999998</v>
      </c>
      <c r="AX1288" s="141">
        <f t="shared" si="1914"/>
        <v>0</v>
      </c>
      <c r="AY1288" s="141">
        <v>640700</v>
      </c>
      <c r="AZ1288" s="52">
        <v>8.7135000000000004E-2</v>
      </c>
      <c r="BA1288" s="141">
        <f t="shared" si="1915"/>
        <v>55827.394500000002</v>
      </c>
      <c r="BB1288" s="141"/>
      <c r="BC1288" s="142">
        <v>55827.394500000002</v>
      </c>
      <c r="BD1288" s="204">
        <v>55827.394500000002</v>
      </c>
      <c r="BE1288" s="141">
        <f t="shared" si="1916"/>
        <v>0</v>
      </c>
      <c r="BF1288" s="168">
        <v>670000</v>
      </c>
      <c r="BG1288" s="56">
        <v>6.8930000000000005E-2</v>
      </c>
      <c r="BH1288" s="166">
        <f t="shared" si="1917"/>
        <v>46183.100000000006</v>
      </c>
      <c r="BI1288" s="56"/>
      <c r="BJ1288" s="164">
        <v>46183.1</v>
      </c>
      <c r="BK1288" s="795">
        <v>46183.1</v>
      </c>
      <c r="BL1288" s="166">
        <f t="shared" si="1918"/>
        <v>0</v>
      </c>
      <c r="BM1288" s="798">
        <v>670000</v>
      </c>
      <c r="BN1288" s="548">
        <v>6.7812999999999998E-2</v>
      </c>
      <c r="BO1288" s="166">
        <f t="shared" si="1919"/>
        <v>45434.71</v>
      </c>
      <c r="BP1288" s="56"/>
      <c r="BQ1288" s="164">
        <v>45434.71</v>
      </c>
      <c r="BR1288" s="165">
        <v>45434.71</v>
      </c>
      <c r="BS1288" s="166">
        <f t="shared" si="1920"/>
        <v>0</v>
      </c>
      <c r="BT1288" s="402">
        <v>670000</v>
      </c>
      <c r="BU1288" s="548">
        <v>7.1545999999999998E-2</v>
      </c>
      <c r="BV1288" s="168">
        <f t="shared" si="1921"/>
        <v>47935.82</v>
      </c>
      <c r="BW1288" s="6"/>
      <c r="BX1288" s="142">
        <v>47935.82</v>
      </c>
      <c r="BY1288" s="165">
        <v>47935.82</v>
      </c>
      <c r="BZ1288" s="166">
        <f t="shared" si="1922"/>
        <v>0</v>
      </c>
      <c r="CA1288" s="820">
        <v>670000</v>
      </c>
      <c r="CB1288" s="548">
        <v>1.0834E-2</v>
      </c>
      <c r="CC1288" s="168">
        <f t="shared" si="1923"/>
        <v>7258.78</v>
      </c>
      <c r="CD1288" s="166">
        <f t="shared" si="1925"/>
        <v>162.51</v>
      </c>
      <c r="CE1288" s="164">
        <v>7096.27</v>
      </c>
      <c r="CF1288" s="167">
        <v>5322.2</v>
      </c>
      <c r="CG1288" s="72">
        <f t="shared" si="1924"/>
        <v>0</v>
      </c>
      <c r="CH1288" s="351">
        <v>900000</v>
      </c>
      <c r="CI1288" s="804">
        <v>9.7520000000000003E-3</v>
      </c>
      <c r="CJ1288" s="666">
        <f t="shared" si="1927"/>
        <v>8776.8000000000011</v>
      </c>
      <c r="CK1288" s="806">
        <f t="shared" si="1926"/>
        <v>146.28</v>
      </c>
      <c r="CL1288" s="164"/>
      <c r="CM1288" s="167"/>
      <c r="CN1288" s="666">
        <f t="shared" si="1928"/>
        <v>8630.52</v>
      </c>
      <c r="CO1288" s="219"/>
      <c r="CP1288" s="220">
        <f t="shared" si="1929"/>
        <v>8630.52</v>
      </c>
      <c r="CQ1288" s="458"/>
      <c r="CR1288" s="56"/>
      <c r="CS1288" s="228"/>
    </row>
    <row r="1289" spans="1:97" s="3" customFormat="1" ht="15" customHeight="1">
      <c r="A1289" s="769" t="s">
        <v>2960</v>
      </c>
      <c r="B1289" s="501" t="s">
        <v>2961</v>
      </c>
      <c r="C1289" s="61" t="s">
        <v>2871</v>
      </c>
      <c r="D1289" s="274" t="s">
        <v>2760</v>
      </c>
      <c r="E1289" s="234">
        <v>5757</v>
      </c>
      <c r="F1289" s="234"/>
      <c r="G1289" s="429"/>
      <c r="H1289" s="590">
        <v>900000040328</v>
      </c>
      <c r="I1289" s="234"/>
      <c r="J1289" s="774">
        <v>5.7276000000000001E-2</v>
      </c>
      <c r="K1289" s="72">
        <f t="shared" si="1906"/>
        <v>0</v>
      </c>
      <c r="L1289" s="56"/>
      <c r="M1289" s="80">
        <v>25459.17</v>
      </c>
      <c r="N1289" s="147"/>
      <c r="O1289" s="168"/>
      <c r="P1289" s="151">
        <v>578000</v>
      </c>
      <c r="Q1289" s="56">
        <v>5.7276000000000001E-2</v>
      </c>
      <c r="R1289" s="168">
        <f t="shared" si="1904"/>
        <v>33105.527999999998</v>
      </c>
      <c r="S1289" s="56"/>
      <c r="T1289" s="80">
        <v>33105.527999999998</v>
      </c>
      <c r="U1289" s="147"/>
      <c r="V1289" s="574">
        <f t="shared" si="1907"/>
        <v>0</v>
      </c>
      <c r="W1289" s="782">
        <v>578000</v>
      </c>
      <c r="X1289" s="780">
        <v>6.3004000000000004E-2</v>
      </c>
      <c r="Y1289" s="310">
        <f t="shared" si="1905"/>
        <v>36416.312000000005</v>
      </c>
      <c r="Z1289" s="102"/>
      <c r="AA1289" s="80">
        <v>36416.311999999998</v>
      </c>
      <c r="AB1289" s="147"/>
      <c r="AC1289" s="141">
        <f t="shared" si="1908"/>
        <v>0</v>
      </c>
      <c r="AD1289" s="374">
        <v>595300</v>
      </c>
      <c r="AE1289" s="101">
        <v>6.1428999999999997E-2</v>
      </c>
      <c r="AF1289" s="141">
        <f t="shared" si="1909"/>
        <v>36568.683700000001</v>
      </c>
      <c r="AG1289" s="102"/>
      <c r="AH1289" s="122">
        <v>36568.683700000001</v>
      </c>
      <c r="AI1289" s="149"/>
      <c r="AJ1289" s="141">
        <f t="shared" si="1910"/>
        <v>0</v>
      </c>
      <c r="AK1289" s="374">
        <v>595300</v>
      </c>
      <c r="AL1289" s="748">
        <v>7.3774000000000006E-2</v>
      </c>
      <c r="AM1289" s="141">
        <f t="shared" si="1911"/>
        <v>43917.662200000006</v>
      </c>
      <c r="AN1289" s="759"/>
      <c r="AO1289" s="142">
        <v>43917.662199999999</v>
      </c>
      <c r="AP1289" s="143"/>
      <c r="AQ1289" s="141">
        <f t="shared" si="1912"/>
        <v>0</v>
      </c>
      <c r="AR1289" s="374">
        <v>595300</v>
      </c>
      <c r="AS1289" s="52">
        <v>8.0359E-2</v>
      </c>
      <c r="AT1289" s="72">
        <v>47837.712699999996</v>
      </c>
      <c r="AU1289" s="234"/>
      <c r="AV1289" s="142">
        <v>47837.712699999996</v>
      </c>
      <c r="AW1289" s="356"/>
      <c r="AX1289" s="141">
        <f t="shared" si="1914"/>
        <v>0</v>
      </c>
      <c r="AY1289" s="141">
        <v>595300</v>
      </c>
      <c r="AZ1289" s="52">
        <v>8.7135000000000004E-2</v>
      </c>
      <c r="BA1289" s="141">
        <f t="shared" si="1915"/>
        <v>51871.465500000006</v>
      </c>
      <c r="BB1289" s="141"/>
      <c r="BC1289" s="142">
        <v>51871.465499999998</v>
      </c>
      <c r="BD1289" s="484">
        <v>99688.47</v>
      </c>
      <c r="BE1289" s="141">
        <f t="shared" si="1916"/>
        <v>0</v>
      </c>
      <c r="BF1289" s="168">
        <v>590000</v>
      </c>
      <c r="BG1289" s="56">
        <v>6.8930000000000005E-2</v>
      </c>
      <c r="BH1289" s="166">
        <f t="shared" si="1917"/>
        <v>40668.700000000004</v>
      </c>
      <c r="BI1289" s="56"/>
      <c r="BJ1289" s="164">
        <v>40668.699999999997</v>
      </c>
      <c r="BK1289" s="795">
        <v>40668.699999999997</v>
      </c>
      <c r="BL1289" s="166">
        <f t="shared" si="1918"/>
        <v>0</v>
      </c>
      <c r="BM1289" s="798">
        <v>590000</v>
      </c>
      <c r="BN1289" s="548">
        <v>6.7812999999999998E-2</v>
      </c>
      <c r="BO1289" s="166">
        <f t="shared" si="1919"/>
        <v>40009.67</v>
      </c>
      <c r="BP1289" s="56"/>
      <c r="BQ1289" s="164">
        <v>40009.67</v>
      </c>
      <c r="BR1289" s="147">
        <v>40009.67</v>
      </c>
      <c r="BS1289" s="166">
        <f t="shared" si="1920"/>
        <v>0</v>
      </c>
      <c r="BT1289" s="402">
        <v>590000</v>
      </c>
      <c r="BU1289" s="548">
        <v>7.1545999999999998E-2</v>
      </c>
      <c r="BV1289" s="168">
        <f t="shared" si="1921"/>
        <v>42212.14</v>
      </c>
      <c r="BW1289" s="6"/>
      <c r="BX1289" s="142">
        <v>42212.14</v>
      </c>
      <c r="BY1289" s="147">
        <v>42212.14</v>
      </c>
      <c r="BZ1289" s="166">
        <f t="shared" si="1922"/>
        <v>0</v>
      </c>
      <c r="CA1289" s="820">
        <v>590000</v>
      </c>
      <c r="CB1289" s="548">
        <v>1.0834E-2</v>
      </c>
      <c r="CC1289" s="168">
        <f t="shared" si="1923"/>
        <v>6392.0599999999995</v>
      </c>
      <c r="CD1289" s="166">
        <f t="shared" si="1925"/>
        <v>162.51</v>
      </c>
      <c r="CE1289" s="164">
        <v>6229.55</v>
      </c>
      <c r="CF1289" s="165">
        <v>4672.16</v>
      </c>
      <c r="CG1289" s="72">
        <f t="shared" si="1924"/>
        <v>0</v>
      </c>
      <c r="CH1289" s="351">
        <v>810000</v>
      </c>
      <c r="CI1289" s="804">
        <v>9.7520000000000003E-3</v>
      </c>
      <c r="CJ1289" s="666">
        <f t="shared" si="1927"/>
        <v>7899.12</v>
      </c>
      <c r="CK1289" s="806">
        <f t="shared" si="1926"/>
        <v>146.28</v>
      </c>
      <c r="CL1289" s="485">
        <v>3692.61</v>
      </c>
      <c r="CM1289" s="167"/>
      <c r="CN1289" s="666">
        <f t="shared" si="1928"/>
        <v>4060.23</v>
      </c>
      <c r="CO1289" s="219"/>
      <c r="CP1289" s="220">
        <f t="shared" si="1929"/>
        <v>4060.23</v>
      </c>
      <c r="CQ1289" s="357" t="s">
        <v>2918</v>
      </c>
      <c r="CR1289" s="56"/>
      <c r="CS1289" s="228"/>
    </row>
    <row r="1290" spans="1:97" s="3" customFormat="1" ht="15" customHeight="1">
      <c r="A1290" s="769" t="s">
        <v>2962</v>
      </c>
      <c r="B1290" s="501" t="s">
        <v>2963</v>
      </c>
      <c r="C1290" s="61" t="s">
        <v>2871</v>
      </c>
      <c r="D1290" s="59" t="s">
        <v>2760</v>
      </c>
      <c r="E1290" s="234">
        <v>5758</v>
      </c>
      <c r="F1290" s="234"/>
      <c r="G1290" s="429"/>
      <c r="H1290" s="590">
        <v>13979062853</v>
      </c>
      <c r="I1290" s="234"/>
      <c r="J1290" s="774">
        <v>5.7276000000000001E-2</v>
      </c>
      <c r="K1290" s="72">
        <f t="shared" si="1906"/>
        <v>0</v>
      </c>
      <c r="L1290" s="56"/>
      <c r="M1290" s="80">
        <v>26912.720000000001</v>
      </c>
      <c r="N1290" s="147"/>
      <c r="O1290" s="168"/>
      <c r="P1290" s="56"/>
      <c r="Q1290" s="56">
        <v>5.7276000000000001E-2</v>
      </c>
      <c r="R1290" s="168">
        <f t="shared" si="1904"/>
        <v>0</v>
      </c>
      <c r="S1290" s="56"/>
      <c r="T1290" s="80">
        <v>34995.64</v>
      </c>
      <c r="U1290" s="147"/>
      <c r="V1290" s="574">
        <f t="shared" si="1907"/>
        <v>-34995.64</v>
      </c>
      <c r="W1290" s="779"/>
      <c r="X1290" s="780">
        <v>6.3004000000000004E-2</v>
      </c>
      <c r="Y1290" s="310">
        <f t="shared" si="1905"/>
        <v>0</v>
      </c>
      <c r="Z1290" s="102"/>
      <c r="AA1290" s="80">
        <v>38495.440000000002</v>
      </c>
      <c r="AB1290" s="149"/>
      <c r="AC1290" s="141">
        <f t="shared" si="1908"/>
        <v>-38495.440000000002</v>
      </c>
      <c r="AD1290" s="374">
        <v>629300</v>
      </c>
      <c r="AE1290" s="101">
        <v>6.1428999999999997E-2</v>
      </c>
      <c r="AF1290" s="141">
        <f t="shared" si="1909"/>
        <v>38657.269699999997</v>
      </c>
      <c r="AG1290" s="102"/>
      <c r="AH1290" s="122">
        <v>38657.269999999997</v>
      </c>
      <c r="AI1290" s="147"/>
      <c r="AJ1290" s="141">
        <f t="shared" si="1910"/>
        <v>-2.9999999969732016E-4</v>
      </c>
      <c r="AK1290" s="374">
        <v>629300</v>
      </c>
      <c r="AL1290" s="748">
        <v>7.3774000000000006E-2</v>
      </c>
      <c r="AM1290" s="141">
        <f t="shared" si="1911"/>
        <v>46425.978200000005</v>
      </c>
      <c r="AN1290" s="102"/>
      <c r="AO1290" s="142">
        <v>46425.98</v>
      </c>
      <c r="AP1290" s="143"/>
      <c r="AQ1290" s="141">
        <f t="shared" si="1912"/>
        <v>-1.799999998183921E-3</v>
      </c>
      <c r="AR1290" s="374">
        <v>629300</v>
      </c>
      <c r="AS1290" s="52">
        <v>8.0359E-2</v>
      </c>
      <c r="AT1290" s="72">
        <f>AR1290*AS1290</f>
        <v>50569.918700000002</v>
      </c>
      <c r="AU1290" s="234"/>
      <c r="AV1290" s="142">
        <v>50569.918700000002</v>
      </c>
      <c r="AW1290" s="147"/>
      <c r="AX1290" s="141">
        <f t="shared" si="1914"/>
        <v>0</v>
      </c>
      <c r="AY1290" s="141">
        <v>629300</v>
      </c>
      <c r="AZ1290" s="52">
        <v>8.7135000000000004E-2</v>
      </c>
      <c r="BA1290" s="141">
        <f t="shared" si="1915"/>
        <v>54834.055500000002</v>
      </c>
      <c r="BB1290" s="141"/>
      <c r="BC1290" s="142">
        <v>54834.055500000002</v>
      </c>
      <c r="BD1290" s="204"/>
      <c r="BE1290" s="141">
        <f t="shared" si="1916"/>
        <v>0</v>
      </c>
      <c r="BF1290" s="168">
        <v>660000</v>
      </c>
      <c r="BG1290" s="56">
        <v>6.8930000000000005E-2</v>
      </c>
      <c r="BH1290" s="166">
        <f t="shared" si="1917"/>
        <v>45493.8</v>
      </c>
      <c r="BI1290" s="56"/>
      <c r="BJ1290" s="164">
        <v>45493.8</v>
      </c>
      <c r="BK1290" s="795"/>
      <c r="BL1290" s="166">
        <f t="shared" si="1918"/>
        <v>0</v>
      </c>
      <c r="BM1290" s="798">
        <v>660000</v>
      </c>
      <c r="BN1290" s="548">
        <v>6.7812999999999998E-2</v>
      </c>
      <c r="BO1290" s="166">
        <f t="shared" si="1919"/>
        <v>44756.58</v>
      </c>
      <c r="BP1290" s="56"/>
      <c r="BQ1290" s="164">
        <v>44756.58</v>
      </c>
      <c r="BR1290" s="147"/>
      <c r="BS1290" s="166">
        <f t="shared" si="1920"/>
        <v>0</v>
      </c>
      <c r="BT1290" s="402">
        <v>660000</v>
      </c>
      <c r="BU1290" s="548">
        <v>7.1545999999999998E-2</v>
      </c>
      <c r="BV1290" s="168">
        <f t="shared" si="1921"/>
        <v>47220.36</v>
      </c>
      <c r="BW1290" s="6"/>
      <c r="BX1290" s="142">
        <v>47220.36</v>
      </c>
      <c r="BY1290" s="147"/>
      <c r="BZ1290" s="166">
        <f t="shared" si="1922"/>
        <v>0</v>
      </c>
      <c r="CA1290" s="820">
        <v>660000</v>
      </c>
      <c r="CB1290" s="548">
        <v>1.0834E-2</v>
      </c>
      <c r="CC1290" s="168">
        <f t="shared" si="1923"/>
        <v>7150.44</v>
      </c>
      <c r="CD1290" s="166">
        <f t="shared" si="1925"/>
        <v>162.51</v>
      </c>
      <c r="CE1290" s="164">
        <v>6987.93</v>
      </c>
      <c r="CF1290" s="165">
        <v>6987.93</v>
      </c>
      <c r="CG1290" s="72">
        <f t="shared" si="1924"/>
        <v>0</v>
      </c>
      <c r="CH1290" s="351">
        <v>930000</v>
      </c>
      <c r="CI1290" s="804">
        <v>9.7520000000000003E-3</v>
      </c>
      <c r="CJ1290" s="666">
        <f t="shared" si="1927"/>
        <v>9069.36</v>
      </c>
      <c r="CK1290" s="806">
        <f t="shared" si="1926"/>
        <v>146.28</v>
      </c>
      <c r="CL1290" s="164"/>
      <c r="CM1290" s="167"/>
      <c r="CN1290" s="666">
        <f t="shared" si="1928"/>
        <v>8923.08</v>
      </c>
      <c r="CO1290" s="219"/>
      <c r="CP1290" s="220">
        <f t="shared" si="1929"/>
        <v>-64568.002099999998</v>
      </c>
      <c r="CQ1290" s="458"/>
      <c r="CR1290" s="56"/>
      <c r="CS1290" s="228"/>
    </row>
    <row r="1291" spans="1:97" s="3" customFormat="1" ht="15" customHeight="1">
      <c r="A1291" s="769" t="s">
        <v>2964</v>
      </c>
      <c r="B1291" s="501" t="s">
        <v>2965</v>
      </c>
      <c r="C1291" s="61" t="s">
        <v>2907</v>
      </c>
      <c r="D1291" s="59" t="s">
        <v>2760</v>
      </c>
      <c r="E1291" s="234">
        <v>5815</v>
      </c>
      <c r="F1291" s="234"/>
      <c r="G1291" s="234" t="s">
        <v>2848</v>
      </c>
      <c r="H1291" s="590"/>
      <c r="I1291" s="234"/>
      <c r="J1291" s="774"/>
      <c r="K1291" s="72"/>
      <c r="L1291" s="56"/>
      <c r="M1291" s="80"/>
      <c r="N1291" s="147"/>
      <c r="O1291" s="168"/>
      <c r="P1291" s="56"/>
      <c r="Q1291" s="56"/>
      <c r="R1291" s="168"/>
      <c r="S1291" s="56"/>
      <c r="T1291" s="80"/>
      <c r="U1291" s="147"/>
      <c r="V1291" s="574"/>
      <c r="W1291" s="779"/>
      <c r="X1291" s="780"/>
      <c r="Y1291" s="310"/>
      <c r="Z1291" s="102"/>
      <c r="AA1291" s="80"/>
      <c r="AB1291" s="149"/>
      <c r="AC1291" s="141"/>
      <c r="AD1291" s="374"/>
      <c r="AE1291" s="101"/>
      <c r="AF1291" s="141"/>
      <c r="AG1291" s="102"/>
      <c r="AH1291" s="122"/>
      <c r="AI1291" s="147"/>
      <c r="AJ1291" s="141"/>
      <c r="AK1291" s="374"/>
      <c r="AL1291" s="748"/>
      <c r="AM1291" s="141"/>
      <c r="AN1291" s="102"/>
      <c r="AO1291" s="142"/>
      <c r="AP1291" s="143"/>
      <c r="AQ1291" s="141"/>
      <c r="AR1291" s="374"/>
      <c r="AS1291" s="52"/>
      <c r="AT1291" s="72"/>
      <c r="AU1291" s="234"/>
      <c r="AV1291" s="142"/>
      <c r="AW1291" s="147"/>
      <c r="AX1291" s="141"/>
      <c r="AY1291" s="141"/>
      <c r="AZ1291" s="52"/>
      <c r="BA1291" s="141"/>
      <c r="BB1291" s="141"/>
      <c r="BC1291" s="142"/>
      <c r="BD1291" s="204"/>
      <c r="BE1291" s="141"/>
      <c r="BF1291" s="168"/>
      <c r="BG1291" s="56"/>
      <c r="BH1291" s="166"/>
      <c r="BI1291" s="56"/>
      <c r="BJ1291" s="164"/>
      <c r="BK1291" s="795"/>
      <c r="BL1291" s="166"/>
      <c r="BM1291" s="798"/>
      <c r="BN1291" s="548"/>
      <c r="BO1291" s="166"/>
      <c r="BP1291" s="56"/>
      <c r="BQ1291" s="164"/>
      <c r="BR1291" s="147"/>
      <c r="BS1291" s="166"/>
      <c r="BT1291" s="402"/>
      <c r="BU1291" s="548"/>
      <c r="BV1291" s="168"/>
      <c r="BW1291" s="6"/>
      <c r="BX1291" s="142"/>
      <c r="BY1291" s="147"/>
      <c r="BZ1291" s="166"/>
      <c r="CA1291" s="820"/>
      <c r="CB1291" s="548"/>
      <c r="CC1291" s="168"/>
      <c r="CD1291" s="166"/>
      <c r="CE1291" s="164"/>
      <c r="CF1291" s="165"/>
      <c r="CG1291" s="72"/>
      <c r="CH1291" s="351">
        <v>440000</v>
      </c>
      <c r="CI1291" s="72"/>
      <c r="CJ1291" s="666">
        <f t="shared" si="1927"/>
        <v>0</v>
      </c>
      <c r="CK1291" s="72"/>
      <c r="CL1291" s="164"/>
      <c r="CM1291" s="167"/>
      <c r="CN1291" s="666">
        <f t="shared" si="1928"/>
        <v>0</v>
      </c>
      <c r="CO1291" s="219"/>
      <c r="CP1291" s="220">
        <f t="shared" si="1929"/>
        <v>0</v>
      </c>
      <c r="CQ1291" s="458"/>
      <c r="CR1291" s="56"/>
      <c r="CS1291" s="227" t="s">
        <v>42</v>
      </c>
    </row>
    <row r="1292" spans="1:97" s="3" customFormat="1" ht="15" customHeight="1">
      <c r="A1292" s="769" t="s">
        <v>2966</v>
      </c>
      <c r="B1292" s="501" t="s">
        <v>2967</v>
      </c>
      <c r="C1292" s="61" t="s">
        <v>2871</v>
      </c>
      <c r="D1292" s="274" t="s">
        <v>2760</v>
      </c>
      <c r="E1292" s="234">
        <v>5867</v>
      </c>
      <c r="F1292" s="234"/>
      <c r="G1292" s="429"/>
      <c r="H1292" s="590">
        <v>13800062850</v>
      </c>
      <c r="I1292" s="234"/>
      <c r="J1292" s="774">
        <v>5.7276000000000001E-2</v>
      </c>
      <c r="K1292" s="72">
        <f t="shared" ref="K1292:K1355" si="1930">I1292*J1292</f>
        <v>0</v>
      </c>
      <c r="L1292" s="6"/>
      <c r="M1292" s="80">
        <v>29203.16</v>
      </c>
      <c r="N1292" s="147">
        <v>29203.16</v>
      </c>
      <c r="O1292" s="168"/>
      <c r="P1292" s="255">
        <v>663000</v>
      </c>
      <c r="Q1292" s="56">
        <v>5.7276000000000001E-2</v>
      </c>
      <c r="R1292" s="168">
        <f t="shared" ref="R1292:R1320" si="1931">P1292*Q1292</f>
        <v>37973.987999999998</v>
      </c>
      <c r="S1292" s="6"/>
      <c r="T1292" s="80">
        <v>37973.987999999998</v>
      </c>
      <c r="U1292" s="165">
        <v>37973.987999999998</v>
      </c>
      <c r="V1292" s="574">
        <f t="shared" ref="V1292:V1324" si="1932">R1292-S1292-T1292</f>
        <v>0</v>
      </c>
      <c r="W1292" s="665">
        <v>663000</v>
      </c>
      <c r="X1292" s="780">
        <v>6.3004000000000004E-2</v>
      </c>
      <c r="Y1292" s="310">
        <f t="shared" ref="Y1292:Y1320" si="1933">W1292*X1292</f>
        <v>41771.652000000002</v>
      </c>
      <c r="Z1292" s="102"/>
      <c r="AA1292" s="80">
        <v>41771.652000000002</v>
      </c>
      <c r="AB1292" s="149">
        <v>41771.652000000002</v>
      </c>
      <c r="AC1292" s="141">
        <f t="shared" ref="AC1292:AC1324" si="1934">Y1292-Z1292-AA1292</f>
        <v>0</v>
      </c>
      <c r="AD1292" s="374">
        <v>682900</v>
      </c>
      <c r="AE1292" s="101">
        <v>6.1428999999999997E-2</v>
      </c>
      <c r="AF1292" s="141">
        <f t="shared" ref="AF1292:AF1324" si="1935">AD1292*AE1292</f>
        <v>41949.864099999999</v>
      </c>
      <c r="AG1292" s="102"/>
      <c r="AH1292" s="122">
        <v>41949.864099999999</v>
      </c>
      <c r="AI1292" s="165">
        <v>41949.864099999999</v>
      </c>
      <c r="AJ1292" s="141">
        <f t="shared" ref="AJ1292:AJ1324" si="1936">AF1292-AG1292-AH1292</f>
        <v>0</v>
      </c>
      <c r="AK1292" s="374">
        <v>682900</v>
      </c>
      <c r="AL1292" s="748">
        <v>7.3774000000000006E-2</v>
      </c>
      <c r="AM1292" s="141">
        <f t="shared" ref="AM1292:AM1324" si="1937">AK1292*AL1292</f>
        <v>50380.264600000002</v>
      </c>
      <c r="AN1292" s="102"/>
      <c r="AO1292" s="142">
        <v>50380.264600000002</v>
      </c>
      <c r="AP1292" s="204">
        <v>50380.264600000002</v>
      </c>
      <c r="AQ1292" s="141">
        <f t="shared" ref="AQ1292:AQ1305" si="1938">AM1292-AN1292-AO1292</f>
        <v>0</v>
      </c>
      <c r="AR1292" s="374">
        <v>682900</v>
      </c>
      <c r="AS1292" s="52">
        <v>8.0359E-2</v>
      </c>
      <c r="AT1292" s="72">
        <f t="shared" ref="AT1292:AT1359" si="1939">AR1292*AS1292</f>
        <v>54877.161099999998</v>
      </c>
      <c r="AU1292" s="234"/>
      <c r="AV1292" s="142">
        <v>54877.161099999998</v>
      </c>
      <c r="AW1292" s="165">
        <v>54877.161099999998</v>
      </c>
      <c r="AX1292" s="141">
        <f t="shared" ref="AX1292:AX1305" si="1940">AT1292-AU1292-AV1292</f>
        <v>0</v>
      </c>
      <c r="AY1292" s="141">
        <v>682900</v>
      </c>
      <c r="AZ1292" s="52">
        <v>8.7135000000000004E-2</v>
      </c>
      <c r="BA1292" s="141">
        <f t="shared" ref="BA1292:BA1359" si="1941">AY1292*AZ1292</f>
        <v>59504.491500000004</v>
      </c>
      <c r="BB1292" s="141"/>
      <c r="BC1292" s="142">
        <v>59504.491499999996</v>
      </c>
      <c r="BD1292" s="204">
        <v>59504.491499999996</v>
      </c>
      <c r="BE1292" s="141">
        <f t="shared" ref="BE1292:BE1355" si="1942">BA1292-BB1292-BC1292</f>
        <v>0</v>
      </c>
      <c r="BF1292" s="72">
        <v>770000</v>
      </c>
      <c r="BG1292" s="56">
        <v>6.8930000000000005E-2</v>
      </c>
      <c r="BH1292" s="166">
        <f t="shared" ref="BH1292:BH1359" si="1943">BF1292*BG1292</f>
        <v>53076.100000000006</v>
      </c>
      <c r="BI1292" s="6"/>
      <c r="BJ1292" s="164">
        <v>47072.296999999999</v>
      </c>
      <c r="BK1292" s="795">
        <v>47072.296999999999</v>
      </c>
      <c r="BL1292" s="166">
        <f t="shared" ref="BL1292:BL1355" si="1944">BH1292-BI1292-BJ1292</f>
        <v>6003.8030000000072</v>
      </c>
      <c r="BM1292" s="141">
        <v>770000</v>
      </c>
      <c r="BN1292" s="548">
        <v>6.7812999999999998E-2</v>
      </c>
      <c r="BO1292" s="166">
        <f t="shared" ref="BO1292:BO1359" si="1945">BM1292*BN1292</f>
        <v>52216.01</v>
      </c>
      <c r="BP1292" s="6"/>
      <c r="BQ1292" s="164">
        <v>52216.01</v>
      </c>
      <c r="BR1292" s="147">
        <v>52216.01</v>
      </c>
      <c r="BS1292" s="166">
        <f t="shared" ref="BS1292:BS1305" si="1946">BO1292-BP1292-BQ1292</f>
        <v>0</v>
      </c>
      <c r="BT1292" s="402">
        <v>770000</v>
      </c>
      <c r="BU1292" s="548">
        <v>7.1545999999999998E-2</v>
      </c>
      <c r="BV1292" s="168">
        <f t="shared" ref="BV1292:BV1359" si="1947">BT1292*BU1292</f>
        <v>55090.42</v>
      </c>
      <c r="BW1292" s="6"/>
      <c r="BX1292" s="142">
        <v>55090.42</v>
      </c>
      <c r="BY1292" s="147">
        <v>55090.42</v>
      </c>
      <c r="BZ1292" s="166">
        <f t="shared" ref="BZ1292:BZ1355" si="1948">BV1292-BW1292-BX1292</f>
        <v>0</v>
      </c>
      <c r="CA1292" s="374">
        <v>770000</v>
      </c>
      <c r="CB1292" s="548">
        <v>1.0834E-2</v>
      </c>
      <c r="CC1292" s="168">
        <f t="shared" ref="CC1292:CC1355" si="1949">CA1292*CB1292</f>
        <v>8342.18</v>
      </c>
      <c r="CD1292" s="166">
        <f>CB1292*15000</f>
        <v>162.51</v>
      </c>
      <c r="CE1292" s="164">
        <v>14183.47</v>
      </c>
      <c r="CF1292" s="165">
        <v>6134.75</v>
      </c>
      <c r="CG1292" s="483">
        <f t="shared" ref="CG1292:CG1355" si="1950">CC1292-CD1292-CE1292</f>
        <v>-6003.7999999999993</v>
      </c>
      <c r="CH1292" s="383">
        <v>980000</v>
      </c>
      <c r="CI1292" s="804">
        <v>9.7520000000000003E-3</v>
      </c>
      <c r="CJ1292" s="666">
        <f t="shared" si="1927"/>
        <v>9556.9600000000009</v>
      </c>
      <c r="CK1292" s="806">
        <f>CI1292*15000</f>
        <v>146.28</v>
      </c>
      <c r="CL1292" s="223"/>
      <c r="CM1292" s="224"/>
      <c r="CN1292" s="666">
        <f t="shared" si="1928"/>
        <v>9410.68</v>
      </c>
      <c r="CO1292" s="219"/>
      <c r="CP1292" s="220">
        <f t="shared" si="1929"/>
        <v>9410.6830000000082</v>
      </c>
      <c r="CQ1292" s="666">
        <v>0</v>
      </c>
      <c r="CR1292" s="56" t="s">
        <v>2625</v>
      </c>
      <c r="CS1292" s="228"/>
    </row>
    <row r="1293" spans="1:97" s="3" customFormat="1" ht="15" customHeight="1">
      <c r="A1293" s="769" t="s">
        <v>2968</v>
      </c>
      <c r="B1293" s="61" t="s">
        <v>2969</v>
      </c>
      <c r="C1293" s="61" t="s">
        <v>2871</v>
      </c>
      <c r="D1293" s="59" t="s">
        <v>2760</v>
      </c>
      <c r="E1293" s="234">
        <v>5871</v>
      </c>
      <c r="F1293" s="234"/>
      <c r="G1293" s="429"/>
      <c r="H1293" s="590">
        <v>13804058098</v>
      </c>
      <c r="I1293" s="234"/>
      <c r="J1293" s="774">
        <v>5.7276000000000001E-2</v>
      </c>
      <c r="K1293" s="72">
        <f t="shared" si="1930"/>
        <v>0</v>
      </c>
      <c r="L1293" s="6"/>
      <c r="M1293" s="80">
        <v>29247.21</v>
      </c>
      <c r="N1293" s="147"/>
      <c r="O1293" s="168"/>
      <c r="P1293" s="255">
        <v>664000</v>
      </c>
      <c r="Q1293" s="56">
        <v>5.7276000000000001E-2</v>
      </c>
      <c r="R1293" s="168">
        <f t="shared" si="1931"/>
        <v>38031.264000000003</v>
      </c>
      <c r="S1293" s="6"/>
      <c r="T1293" s="80">
        <v>38031.26</v>
      </c>
      <c r="U1293" s="147"/>
      <c r="V1293" s="574">
        <f t="shared" si="1932"/>
        <v>4.0000000008149073E-3</v>
      </c>
      <c r="W1293" s="782">
        <v>664000</v>
      </c>
      <c r="X1293" s="780">
        <v>6.3004000000000004E-2</v>
      </c>
      <c r="Y1293" s="310">
        <f t="shared" si="1933"/>
        <v>41834.656000000003</v>
      </c>
      <c r="Z1293" s="102"/>
      <c r="AA1293" s="80">
        <v>41834.660000000003</v>
      </c>
      <c r="AB1293" s="147"/>
      <c r="AC1293" s="141">
        <f t="shared" si="1934"/>
        <v>-4.0000000008149073E-3</v>
      </c>
      <c r="AD1293" s="374">
        <v>683900</v>
      </c>
      <c r="AE1293" s="101">
        <v>6.1428999999999997E-2</v>
      </c>
      <c r="AF1293" s="141">
        <f t="shared" si="1935"/>
        <v>42011.293099999995</v>
      </c>
      <c r="AG1293" s="102"/>
      <c r="AH1293" s="122">
        <v>42011.29</v>
      </c>
      <c r="AI1293" s="147"/>
      <c r="AJ1293" s="141">
        <f t="shared" si="1936"/>
        <v>3.0999999944469891E-3</v>
      </c>
      <c r="AK1293" s="374">
        <v>683900</v>
      </c>
      <c r="AL1293" s="748">
        <v>7.3774000000000006E-2</v>
      </c>
      <c r="AM1293" s="141">
        <f t="shared" si="1937"/>
        <v>50454.038600000007</v>
      </c>
      <c r="AN1293" s="6"/>
      <c r="AO1293" s="142">
        <v>50450.04</v>
      </c>
      <c r="AP1293" s="143"/>
      <c r="AQ1293" s="141">
        <f t="shared" si="1938"/>
        <v>3.9986000000062631</v>
      </c>
      <c r="AR1293" s="374">
        <v>683900</v>
      </c>
      <c r="AS1293" s="52">
        <v>8.0359E-2</v>
      </c>
      <c r="AT1293" s="72">
        <f t="shared" si="1939"/>
        <v>54957.520100000002</v>
      </c>
      <c r="AU1293" s="234"/>
      <c r="AV1293" s="142">
        <v>54957.520100000002</v>
      </c>
      <c r="AW1293" s="147"/>
      <c r="AX1293" s="141">
        <f t="shared" si="1940"/>
        <v>0</v>
      </c>
      <c r="AY1293" s="141">
        <v>683900</v>
      </c>
      <c r="AZ1293" s="52">
        <v>8.7135000000000004E-2</v>
      </c>
      <c r="BA1293" s="141">
        <f t="shared" si="1941"/>
        <v>59591.626500000006</v>
      </c>
      <c r="BB1293" s="141"/>
      <c r="BC1293" s="142">
        <v>59591.626499999998</v>
      </c>
      <c r="BD1293" s="204"/>
      <c r="BE1293" s="141">
        <f t="shared" si="1942"/>
        <v>0</v>
      </c>
      <c r="BF1293" s="72">
        <v>810000</v>
      </c>
      <c r="BG1293" s="56">
        <v>6.8930000000000005E-2</v>
      </c>
      <c r="BH1293" s="166">
        <f t="shared" si="1943"/>
        <v>55833.3</v>
      </c>
      <c r="BI1293" s="6"/>
      <c r="BJ1293" s="164">
        <v>47141.226999999999</v>
      </c>
      <c r="BK1293" s="795"/>
      <c r="BL1293" s="166">
        <f t="shared" si="1944"/>
        <v>8692.073000000004</v>
      </c>
      <c r="BM1293" s="798">
        <v>810000</v>
      </c>
      <c r="BN1293" s="548">
        <v>6.7812999999999998E-2</v>
      </c>
      <c r="BO1293" s="166">
        <f t="shared" si="1945"/>
        <v>54928.53</v>
      </c>
      <c r="BP1293" s="6"/>
      <c r="BQ1293" s="164">
        <v>54928.53</v>
      </c>
      <c r="BR1293" s="147"/>
      <c r="BS1293" s="166">
        <f t="shared" si="1946"/>
        <v>0</v>
      </c>
      <c r="BT1293" s="402">
        <v>810000</v>
      </c>
      <c r="BU1293" s="548">
        <v>7.1545999999999998E-2</v>
      </c>
      <c r="BV1293" s="168">
        <f t="shared" si="1947"/>
        <v>57952.26</v>
      </c>
      <c r="BW1293" s="6"/>
      <c r="BX1293" s="142">
        <v>57952.26</v>
      </c>
      <c r="BY1293" s="147"/>
      <c r="BZ1293" s="166">
        <f t="shared" si="1948"/>
        <v>0</v>
      </c>
      <c r="CA1293" s="820">
        <v>810000</v>
      </c>
      <c r="CB1293" s="548">
        <v>1.0834E-2</v>
      </c>
      <c r="CC1293" s="168">
        <f t="shared" si="1949"/>
        <v>8775.5399999999991</v>
      </c>
      <c r="CD1293" s="166">
        <f>CB1293*15000</f>
        <v>162.51</v>
      </c>
      <c r="CE1293" s="164">
        <v>8613.0300000000007</v>
      </c>
      <c r="CF1293" s="165">
        <v>8613.0300000000007</v>
      </c>
      <c r="CG1293" s="72">
        <f t="shared" si="1950"/>
        <v>0</v>
      </c>
      <c r="CH1293" s="351">
        <v>980000</v>
      </c>
      <c r="CI1293" s="804">
        <v>9.7520000000000003E-3</v>
      </c>
      <c r="CJ1293" s="666">
        <f t="shared" si="1927"/>
        <v>9556.9600000000009</v>
      </c>
      <c r="CK1293" s="806">
        <f>CI1293*15000</f>
        <v>146.28</v>
      </c>
      <c r="CL1293" s="485">
        <v>11142.7</v>
      </c>
      <c r="CM1293" s="167"/>
      <c r="CN1293" s="666">
        <f t="shared" si="1928"/>
        <v>-1732.0200000000004</v>
      </c>
      <c r="CO1293" s="219"/>
      <c r="CP1293" s="220">
        <f t="shared" si="1929"/>
        <v>6964.0547000000042</v>
      </c>
      <c r="CQ1293" s="357" t="s">
        <v>2918</v>
      </c>
      <c r="CR1293" s="6"/>
      <c r="CS1293" s="228"/>
    </row>
    <row r="1294" spans="1:97" s="3" customFormat="1" ht="15" customHeight="1">
      <c r="A1294" s="59" t="s">
        <v>2970</v>
      </c>
      <c r="B1294" s="61" t="s">
        <v>2863</v>
      </c>
      <c r="C1294" s="6" t="s">
        <v>2871</v>
      </c>
      <c r="D1294" s="59" t="s">
        <v>2760</v>
      </c>
      <c r="E1294" s="43">
        <v>5986</v>
      </c>
      <c r="F1294" s="43"/>
      <c r="G1294" s="429"/>
      <c r="H1294" s="45">
        <v>900000006062</v>
      </c>
      <c r="I1294" s="234"/>
      <c r="J1294" s="774">
        <v>5.7276000000000001E-2</v>
      </c>
      <c r="K1294" s="72">
        <f t="shared" si="1930"/>
        <v>0</v>
      </c>
      <c r="L1294" s="56"/>
      <c r="M1294" s="73">
        <v>70475.199999999997</v>
      </c>
      <c r="N1294" s="147"/>
      <c r="O1294" s="168"/>
      <c r="P1294" s="56"/>
      <c r="Q1294" s="56">
        <v>5.7276000000000001E-2</v>
      </c>
      <c r="R1294" s="168">
        <f t="shared" si="1931"/>
        <v>0</v>
      </c>
      <c r="S1294" s="56"/>
      <c r="T1294" s="73">
        <v>91641.600000000006</v>
      </c>
      <c r="U1294" s="147"/>
      <c r="V1294" s="574">
        <f t="shared" si="1932"/>
        <v>-91641.600000000006</v>
      </c>
      <c r="W1294" s="779"/>
      <c r="X1294" s="780">
        <v>6.3004000000000004E-2</v>
      </c>
      <c r="Y1294" s="310">
        <f t="shared" si="1933"/>
        <v>0</v>
      </c>
      <c r="Z1294" s="102"/>
      <c r="AA1294" s="73">
        <v>100806.39999999999</v>
      </c>
      <c r="AB1294" s="147"/>
      <c r="AC1294" s="141">
        <f t="shared" si="1934"/>
        <v>-100806.39999999999</v>
      </c>
      <c r="AD1294" s="255">
        <v>2043000</v>
      </c>
      <c r="AE1294" s="101">
        <v>6.1428999999999997E-2</v>
      </c>
      <c r="AF1294" s="141">
        <f t="shared" si="1935"/>
        <v>125499.447</v>
      </c>
      <c r="AG1294" s="102"/>
      <c r="AH1294" s="122">
        <v>125499.45</v>
      </c>
      <c r="AI1294" s="149"/>
      <c r="AJ1294" s="141">
        <f t="shared" si="1936"/>
        <v>-2.9999999969732016E-3</v>
      </c>
      <c r="AK1294" s="255">
        <v>2043000</v>
      </c>
      <c r="AL1294" s="748">
        <v>7.3774000000000006E-2</v>
      </c>
      <c r="AM1294" s="141">
        <f t="shared" si="1937"/>
        <v>150720.28200000001</v>
      </c>
      <c r="AN1294" s="102"/>
      <c r="AO1294" s="142">
        <v>150720.28</v>
      </c>
      <c r="AP1294" s="143"/>
      <c r="AQ1294" s="141">
        <f t="shared" si="1938"/>
        <v>2.0000000076834112E-3</v>
      </c>
      <c r="AR1294" s="255">
        <v>2043000</v>
      </c>
      <c r="AS1294" s="52">
        <v>8.0359E-2</v>
      </c>
      <c r="AT1294" s="72">
        <f t="shared" si="1939"/>
        <v>164173.43700000001</v>
      </c>
      <c r="AU1294" s="52"/>
      <c r="AV1294" s="142"/>
      <c r="AW1294" s="147"/>
      <c r="AX1294" s="141">
        <f t="shared" si="1940"/>
        <v>164173.43700000001</v>
      </c>
      <c r="AY1294" s="72">
        <v>2043000</v>
      </c>
      <c r="AZ1294" s="52">
        <v>8.7135000000000004E-2</v>
      </c>
      <c r="BA1294" s="141">
        <f t="shared" si="1941"/>
        <v>178016.80500000002</v>
      </c>
      <c r="BB1294" s="141"/>
      <c r="BC1294" s="142">
        <v>178016.80499999999</v>
      </c>
      <c r="BD1294" s="204"/>
      <c r="BE1294" s="141">
        <f t="shared" si="1942"/>
        <v>0</v>
      </c>
      <c r="BF1294" s="72">
        <v>4800000</v>
      </c>
      <c r="BG1294" s="56">
        <v>6.8930000000000005E-2</v>
      </c>
      <c r="BH1294" s="166">
        <f t="shared" si="1943"/>
        <v>330864</v>
      </c>
      <c r="BI1294" s="56"/>
      <c r="BJ1294" s="164">
        <v>140823.99</v>
      </c>
      <c r="BK1294" s="320"/>
      <c r="BL1294" s="166">
        <f t="shared" si="1944"/>
        <v>190040.01</v>
      </c>
      <c r="BM1294" s="72">
        <v>4800000</v>
      </c>
      <c r="BN1294" s="797">
        <v>2.9062999999999999E-2</v>
      </c>
      <c r="BO1294" s="166">
        <f t="shared" si="1945"/>
        <v>139502.39999999999</v>
      </c>
      <c r="BP1294" s="56"/>
      <c r="BQ1294" s="164">
        <v>139502.39999999999</v>
      </c>
      <c r="BR1294" s="147"/>
      <c r="BS1294" s="166">
        <f t="shared" si="1946"/>
        <v>0</v>
      </c>
      <c r="BT1294" s="402">
        <v>4800000</v>
      </c>
      <c r="BU1294" s="548">
        <v>7.1545999999999998E-2</v>
      </c>
      <c r="BV1294" s="168">
        <f t="shared" si="1947"/>
        <v>343420.8</v>
      </c>
      <c r="BW1294" s="6"/>
      <c r="BX1294" s="142">
        <v>343420.8</v>
      </c>
      <c r="BY1294" s="147"/>
      <c r="BZ1294" s="166">
        <f t="shared" si="1948"/>
        <v>0</v>
      </c>
      <c r="CA1294" s="374">
        <v>4800000</v>
      </c>
      <c r="CB1294" s="801">
        <v>7.5840000000000005E-2</v>
      </c>
      <c r="CC1294" s="168">
        <f t="shared" si="1949"/>
        <v>364032</v>
      </c>
      <c r="CD1294" s="166"/>
      <c r="CE1294" s="164">
        <v>364032</v>
      </c>
      <c r="CF1294" s="165"/>
      <c r="CG1294" s="72">
        <f t="shared" si="1950"/>
        <v>0</v>
      </c>
      <c r="CH1294" s="351">
        <v>5600000</v>
      </c>
      <c r="CI1294" s="803">
        <v>5.8512000000000002E-2</v>
      </c>
      <c r="CJ1294" s="666">
        <f t="shared" si="1927"/>
        <v>327667.20000000001</v>
      </c>
      <c r="CK1294" s="72"/>
      <c r="CL1294" s="164"/>
      <c r="CM1294" s="167"/>
      <c r="CN1294" s="666">
        <f t="shared" si="1928"/>
        <v>327667.20000000001</v>
      </c>
      <c r="CO1294" s="219"/>
      <c r="CP1294" s="220">
        <f t="shared" si="1929"/>
        <v>489432.64600000007</v>
      </c>
      <c r="CQ1294" s="458"/>
      <c r="CR1294" s="56"/>
      <c r="CS1294" s="228"/>
    </row>
    <row r="1295" spans="1:97" s="3" customFormat="1" ht="15" customHeight="1">
      <c r="A1295" s="769" t="s">
        <v>2971</v>
      </c>
      <c r="B1295" s="61" t="s">
        <v>2972</v>
      </c>
      <c r="C1295" s="61" t="s">
        <v>2871</v>
      </c>
      <c r="D1295" s="274" t="s">
        <v>2760</v>
      </c>
      <c r="E1295" s="234">
        <v>5987</v>
      </c>
      <c r="F1295" s="234"/>
      <c r="G1295" s="429"/>
      <c r="H1295" s="590">
        <v>900000006063</v>
      </c>
      <c r="I1295" s="234"/>
      <c r="J1295" s="774">
        <v>5.7276000000000001E-2</v>
      </c>
      <c r="K1295" s="72">
        <f t="shared" si="1930"/>
        <v>0</v>
      </c>
      <c r="L1295" s="56"/>
      <c r="M1295" s="80">
        <v>70475.199999999997</v>
      </c>
      <c r="N1295" s="147"/>
      <c r="O1295" s="168"/>
      <c r="P1295" s="151">
        <v>1600000</v>
      </c>
      <c r="Q1295" s="56">
        <v>5.7276000000000001E-2</v>
      </c>
      <c r="R1295" s="168">
        <f t="shared" si="1931"/>
        <v>91641.600000000006</v>
      </c>
      <c r="S1295" s="56"/>
      <c r="T1295" s="80">
        <v>91641.600000000006</v>
      </c>
      <c r="U1295" s="147">
        <v>91641.600000000006</v>
      </c>
      <c r="V1295" s="574">
        <f t="shared" si="1932"/>
        <v>0</v>
      </c>
      <c r="W1295" s="782">
        <v>1600000</v>
      </c>
      <c r="X1295" s="780">
        <v>6.3004000000000004E-2</v>
      </c>
      <c r="Y1295" s="310">
        <f t="shared" si="1933"/>
        <v>100806.40000000001</v>
      </c>
      <c r="Z1295" s="6"/>
      <c r="AA1295" s="80">
        <v>100806.39999999999</v>
      </c>
      <c r="AB1295" s="147">
        <v>100806.39999999999</v>
      </c>
      <c r="AC1295" s="141">
        <f t="shared" si="1934"/>
        <v>0</v>
      </c>
      <c r="AD1295" s="374">
        <v>2043000</v>
      </c>
      <c r="AE1295" s="101">
        <v>6.1428999999999997E-2</v>
      </c>
      <c r="AF1295" s="141">
        <f t="shared" si="1935"/>
        <v>125499.447</v>
      </c>
      <c r="AG1295" s="6"/>
      <c r="AH1295" s="122">
        <v>125499.45</v>
      </c>
      <c r="AI1295" s="149">
        <v>125499.45</v>
      </c>
      <c r="AJ1295" s="141">
        <f t="shared" si="1936"/>
        <v>-2.9999999969732016E-3</v>
      </c>
      <c r="AK1295" s="374">
        <v>2043000</v>
      </c>
      <c r="AL1295" s="748">
        <v>7.3774000000000006E-2</v>
      </c>
      <c r="AM1295" s="141">
        <f t="shared" si="1937"/>
        <v>150720.28200000001</v>
      </c>
      <c r="AN1295" s="56"/>
      <c r="AO1295" s="142">
        <v>150720.28</v>
      </c>
      <c r="AP1295" s="147">
        <v>150720.28</v>
      </c>
      <c r="AQ1295" s="141">
        <f t="shared" si="1938"/>
        <v>2.0000000076834112E-3</v>
      </c>
      <c r="AR1295" s="374">
        <v>2043000</v>
      </c>
      <c r="AS1295" s="52">
        <v>8.0359E-2</v>
      </c>
      <c r="AT1295" s="72">
        <f t="shared" si="1939"/>
        <v>164173.43700000001</v>
      </c>
      <c r="AU1295" s="234"/>
      <c r="AV1295" s="142"/>
      <c r="AW1295" s="143"/>
      <c r="AX1295" s="141">
        <f t="shared" si="1940"/>
        <v>164173.43700000001</v>
      </c>
      <c r="AY1295" s="141">
        <v>2043000</v>
      </c>
      <c r="AZ1295" s="52">
        <v>8.7135000000000004E-2</v>
      </c>
      <c r="BA1295" s="141">
        <f t="shared" si="1941"/>
        <v>178016.80500000002</v>
      </c>
      <c r="BB1295" s="72"/>
      <c r="BC1295" s="142"/>
      <c r="BD1295" s="204"/>
      <c r="BE1295" s="141">
        <f t="shared" si="1942"/>
        <v>178016.80500000002</v>
      </c>
      <c r="BF1295" s="72">
        <v>2043000</v>
      </c>
      <c r="BG1295" s="56">
        <v>6.8930000000000005E-2</v>
      </c>
      <c r="BH1295" s="166">
        <f t="shared" si="1943"/>
        <v>140823.99000000002</v>
      </c>
      <c r="BI1295" s="56">
        <v>-203826.01</v>
      </c>
      <c r="BJ1295" s="164">
        <v>0</v>
      </c>
      <c r="BK1295" s="795"/>
      <c r="BL1295" s="166">
        <f t="shared" si="1944"/>
        <v>344650</v>
      </c>
      <c r="BM1295" s="72">
        <v>2142900</v>
      </c>
      <c r="BN1295" s="548">
        <v>6.7812999999999998E-2</v>
      </c>
      <c r="BO1295" s="166">
        <f t="shared" si="1945"/>
        <v>145316.47769999999</v>
      </c>
      <c r="BP1295" s="168">
        <v>221398.6</v>
      </c>
      <c r="BQ1295" s="164">
        <v>0</v>
      </c>
      <c r="BR1295" s="147"/>
      <c r="BS1295" s="166">
        <f t="shared" si="1946"/>
        <v>-76082.122300000017</v>
      </c>
      <c r="BT1295" s="402">
        <v>5200000</v>
      </c>
      <c r="BU1295" s="548">
        <v>7.1545999999999998E-2</v>
      </c>
      <c r="BV1295" s="168">
        <f t="shared" si="1947"/>
        <v>372039.2</v>
      </c>
      <c r="BW1295" s="6"/>
      <c r="BX1295" s="142"/>
      <c r="BY1295" s="147"/>
      <c r="BZ1295" s="166">
        <f t="shared" si="1948"/>
        <v>372039.2</v>
      </c>
      <c r="CA1295" s="374">
        <v>5200000</v>
      </c>
      <c r="CB1295" s="801">
        <v>7.5840000000000005E-2</v>
      </c>
      <c r="CC1295" s="168">
        <f t="shared" si="1949"/>
        <v>394368</v>
      </c>
      <c r="CD1295" s="166"/>
      <c r="CE1295" s="164"/>
      <c r="CF1295" s="165"/>
      <c r="CG1295" s="168">
        <f t="shared" si="1950"/>
        <v>394368</v>
      </c>
      <c r="CH1295" s="587">
        <v>5500000</v>
      </c>
      <c r="CI1295" s="803">
        <v>5.8512000000000002E-2</v>
      </c>
      <c r="CJ1295" s="666">
        <f t="shared" si="1927"/>
        <v>321816</v>
      </c>
      <c r="CK1295" s="168"/>
      <c r="CL1295" s="164"/>
      <c r="CM1295" s="167"/>
      <c r="CN1295" s="666">
        <f t="shared" si="1928"/>
        <v>321816</v>
      </c>
      <c r="CO1295" s="219"/>
      <c r="CP1295" s="220">
        <f t="shared" si="1929"/>
        <v>1698981.3186999999</v>
      </c>
      <c r="CQ1295" s="458"/>
      <c r="CR1295" s="56"/>
      <c r="CS1295" s="228"/>
    </row>
    <row r="1296" spans="1:97" s="3" customFormat="1" ht="15" customHeight="1">
      <c r="A1296" s="769" t="s">
        <v>2973</v>
      </c>
      <c r="B1296" s="501" t="s">
        <v>2937</v>
      </c>
      <c r="C1296" s="61" t="s">
        <v>2855</v>
      </c>
      <c r="D1296" s="274" t="s">
        <v>2760</v>
      </c>
      <c r="E1296" s="234">
        <v>6029</v>
      </c>
      <c r="F1296" s="234"/>
      <c r="G1296" s="429"/>
      <c r="H1296" s="590">
        <v>900000051788</v>
      </c>
      <c r="I1296" s="234"/>
      <c r="J1296" s="774">
        <v>5.7276000000000001E-2</v>
      </c>
      <c r="K1296" s="72">
        <f t="shared" si="1930"/>
        <v>0</v>
      </c>
      <c r="L1296" s="6"/>
      <c r="M1296" s="80"/>
      <c r="N1296" s="147"/>
      <c r="O1296" s="168"/>
      <c r="P1296" s="6"/>
      <c r="Q1296" s="56">
        <v>5.7276000000000001E-2</v>
      </c>
      <c r="R1296" s="168">
        <f t="shared" si="1931"/>
        <v>0</v>
      </c>
      <c r="S1296" s="6"/>
      <c r="T1296" s="80"/>
      <c r="U1296" s="147"/>
      <c r="V1296" s="574">
        <f t="shared" si="1932"/>
        <v>0</v>
      </c>
      <c r="W1296" s="779"/>
      <c r="X1296" s="780">
        <v>6.3004000000000004E-2</v>
      </c>
      <c r="Y1296" s="310">
        <f t="shared" si="1933"/>
        <v>0</v>
      </c>
      <c r="Z1296" s="102"/>
      <c r="AA1296" s="80"/>
      <c r="AB1296" s="147"/>
      <c r="AC1296" s="141">
        <f t="shared" si="1934"/>
        <v>0</v>
      </c>
      <c r="AD1296" s="788"/>
      <c r="AE1296" s="101">
        <v>6.1428999999999997E-2</v>
      </c>
      <c r="AF1296" s="141">
        <f t="shared" si="1935"/>
        <v>0</v>
      </c>
      <c r="AG1296" s="6"/>
      <c r="AH1296" s="122"/>
      <c r="AI1296" s="147"/>
      <c r="AJ1296" s="141">
        <f t="shared" si="1936"/>
        <v>0</v>
      </c>
      <c r="AK1296" s="788"/>
      <c r="AL1296" s="748">
        <v>7.3774000000000006E-2</v>
      </c>
      <c r="AM1296" s="141">
        <f t="shared" si="1937"/>
        <v>0</v>
      </c>
      <c r="AN1296" s="102"/>
      <c r="AO1296" s="142"/>
      <c r="AP1296" s="143"/>
      <c r="AQ1296" s="141">
        <f t="shared" si="1938"/>
        <v>0</v>
      </c>
      <c r="AR1296" s="788"/>
      <c r="AS1296" s="52">
        <v>8.0359E-2</v>
      </c>
      <c r="AT1296" s="72">
        <f t="shared" si="1939"/>
        <v>0</v>
      </c>
      <c r="AU1296" s="56"/>
      <c r="AV1296" s="253"/>
      <c r="AW1296" s="147"/>
      <c r="AX1296" s="141">
        <f t="shared" si="1940"/>
        <v>0</v>
      </c>
      <c r="AY1296" s="56"/>
      <c r="AZ1296" s="52">
        <v>8.7135000000000004E-2</v>
      </c>
      <c r="BA1296" s="141">
        <f t="shared" si="1941"/>
        <v>0</v>
      </c>
      <c r="BB1296" s="141"/>
      <c r="BC1296" s="253"/>
      <c r="BD1296" s="204"/>
      <c r="BE1296" s="141">
        <f t="shared" si="1942"/>
        <v>0</v>
      </c>
      <c r="BF1296" s="56">
        <v>3040000</v>
      </c>
      <c r="BG1296" s="56">
        <v>6.8930000000000005E-2</v>
      </c>
      <c r="BH1296" s="166">
        <f t="shared" si="1943"/>
        <v>209547.2</v>
      </c>
      <c r="BI1296" s="6">
        <v>119306.24000000001</v>
      </c>
      <c r="BJ1296" s="164"/>
      <c r="BK1296" s="165"/>
      <c r="BL1296" s="166">
        <f t="shared" si="1944"/>
        <v>90240.960000000006</v>
      </c>
      <c r="BM1296" s="72">
        <v>6341000</v>
      </c>
      <c r="BN1296" s="797">
        <v>6.7812999999999998E-2</v>
      </c>
      <c r="BO1296" s="166">
        <v>430011.22</v>
      </c>
      <c r="BP1296" s="6"/>
      <c r="BQ1296" s="164">
        <v>0</v>
      </c>
      <c r="BR1296" s="147"/>
      <c r="BS1296" s="166">
        <f t="shared" si="1946"/>
        <v>430011.22</v>
      </c>
      <c r="BT1296" s="402">
        <v>3700000</v>
      </c>
      <c r="BU1296" s="234">
        <v>5.1103999999999997E-2</v>
      </c>
      <c r="BV1296" s="168">
        <f t="shared" si="1947"/>
        <v>189084.79999999999</v>
      </c>
      <c r="BW1296" s="6"/>
      <c r="BX1296" s="580"/>
      <c r="BY1296" s="147"/>
      <c r="BZ1296" s="166">
        <f t="shared" si="1948"/>
        <v>189084.79999999999</v>
      </c>
      <c r="CA1296" s="374">
        <v>3700000</v>
      </c>
      <c r="CB1296" s="234">
        <v>5.4170999999999997E-2</v>
      </c>
      <c r="CC1296" s="168">
        <f t="shared" si="1949"/>
        <v>200432.69999999998</v>
      </c>
      <c r="CD1296" s="166"/>
      <c r="CE1296" s="164">
        <v>200432.7</v>
      </c>
      <c r="CF1296" s="165"/>
      <c r="CG1296" s="72">
        <f t="shared" si="1950"/>
        <v>0</v>
      </c>
      <c r="CH1296" s="351">
        <v>4220000</v>
      </c>
      <c r="CI1296" s="802">
        <v>4.3883999999999999E-2</v>
      </c>
      <c r="CJ1296" s="666">
        <f t="shared" si="1927"/>
        <v>185190.48</v>
      </c>
      <c r="CK1296" s="72"/>
      <c r="CL1296" s="164"/>
      <c r="CM1296" s="167"/>
      <c r="CN1296" s="666">
        <f t="shared" si="1928"/>
        <v>185190.48</v>
      </c>
      <c r="CO1296" s="219"/>
      <c r="CP1296" s="220">
        <f t="shared" si="1929"/>
        <v>894527.46</v>
      </c>
      <c r="CQ1296" s="357"/>
      <c r="CR1296" s="6"/>
      <c r="CS1296" s="228"/>
    </row>
    <row r="1297" spans="1:97" s="3" customFormat="1" ht="15" customHeight="1">
      <c r="A1297" s="59" t="s">
        <v>2974</v>
      </c>
      <c r="B1297" s="501" t="s">
        <v>2937</v>
      </c>
      <c r="C1297" s="6" t="s">
        <v>2829</v>
      </c>
      <c r="D1297" s="59" t="s">
        <v>2760</v>
      </c>
      <c r="E1297" s="43">
        <v>6077</v>
      </c>
      <c r="F1297" s="43"/>
      <c r="G1297" s="429"/>
      <c r="H1297" s="45">
        <v>34539013132</v>
      </c>
      <c r="I1297" s="234"/>
      <c r="J1297" s="774">
        <v>5.7276000000000001E-2</v>
      </c>
      <c r="K1297" s="72">
        <f t="shared" si="1930"/>
        <v>0</v>
      </c>
      <c r="L1297" s="6"/>
      <c r="M1297" s="73">
        <v>10571.28</v>
      </c>
      <c r="N1297" s="147"/>
      <c r="O1297" s="168"/>
      <c r="P1297" s="6"/>
      <c r="Q1297" s="56">
        <v>5.7276000000000001E-2</v>
      </c>
      <c r="R1297" s="168">
        <f t="shared" si="1931"/>
        <v>0</v>
      </c>
      <c r="S1297" s="6"/>
      <c r="T1297" s="73">
        <v>13746.24</v>
      </c>
      <c r="U1297" s="147"/>
      <c r="V1297" s="574">
        <f t="shared" si="1932"/>
        <v>-13746.24</v>
      </c>
      <c r="W1297" s="779"/>
      <c r="X1297" s="780">
        <v>6.3004000000000004E-2</v>
      </c>
      <c r="Y1297" s="310">
        <f t="shared" si="1933"/>
        <v>0</v>
      </c>
      <c r="Z1297" s="102"/>
      <c r="AA1297" s="73">
        <v>15120.96</v>
      </c>
      <c r="AB1297" s="147"/>
      <c r="AC1297" s="141">
        <f t="shared" si="1934"/>
        <v>-15120.96</v>
      </c>
      <c r="AD1297" s="255">
        <v>390000</v>
      </c>
      <c r="AE1297" s="101">
        <v>6.1428999999999997E-2</v>
      </c>
      <c r="AF1297" s="141">
        <f t="shared" si="1935"/>
        <v>23957.309999999998</v>
      </c>
      <c r="AG1297" s="102"/>
      <c r="AH1297" s="122">
        <v>23957.31</v>
      </c>
      <c r="AI1297" s="147"/>
      <c r="AJ1297" s="141">
        <f t="shared" si="1936"/>
        <v>0</v>
      </c>
      <c r="AK1297" s="255">
        <v>390000</v>
      </c>
      <c r="AL1297" s="748">
        <v>7.3774000000000006E-2</v>
      </c>
      <c r="AM1297" s="141">
        <f t="shared" si="1937"/>
        <v>28771.860000000004</v>
      </c>
      <c r="AN1297" s="102"/>
      <c r="AO1297" s="142">
        <v>28771.86</v>
      </c>
      <c r="AP1297" s="143"/>
      <c r="AQ1297" s="141">
        <f t="shared" si="1938"/>
        <v>0</v>
      </c>
      <c r="AR1297" s="255">
        <v>390000</v>
      </c>
      <c r="AS1297" s="52">
        <v>8.0359E-2</v>
      </c>
      <c r="AT1297" s="72">
        <f t="shared" si="1939"/>
        <v>31340.01</v>
      </c>
      <c r="AU1297" s="52"/>
      <c r="AV1297" s="259">
        <v>31340.01</v>
      </c>
      <c r="AW1297" s="147"/>
      <c r="AX1297" s="141">
        <f t="shared" si="1940"/>
        <v>0</v>
      </c>
      <c r="AY1297" s="72">
        <v>390000</v>
      </c>
      <c r="AZ1297" s="52">
        <v>8.7135000000000004E-2</v>
      </c>
      <c r="BA1297" s="141">
        <f t="shared" si="1941"/>
        <v>33982.65</v>
      </c>
      <c r="BB1297" s="141"/>
      <c r="BC1297" s="142">
        <v>33982.65</v>
      </c>
      <c r="BD1297" s="204"/>
      <c r="BE1297" s="141">
        <f t="shared" si="1942"/>
        <v>0</v>
      </c>
      <c r="BF1297" s="72">
        <v>4420000</v>
      </c>
      <c r="BG1297" s="56">
        <v>6.8930000000000005E-2</v>
      </c>
      <c r="BH1297" s="166">
        <f t="shared" si="1943"/>
        <v>304670.60000000003</v>
      </c>
      <c r="BI1297" s="6"/>
      <c r="BJ1297" s="164">
        <v>58222.71</v>
      </c>
      <c r="BK1297" s="320"/>
      <c r="BL1297" s="166">
        <f t="shared" si="1944"/>
        <v>246447.89000000004</v>
      </c>
      <c r="BM1297" s="72">
        <v>4420000</v>
      </c>
      <c r="BN1297" s="797">
        <v>2.9062999999999999E-2</v>
      </c>
      <c r="BO1297" s="166">
        <f t="shared" si="1945"/>
        <v>128458.45999999999</v>
      </c>
      <c r="BP1297" s="6"/>
      <c r="BQ1297" s="164">
        <v>128458.46</v>
      </c>
      <c r="BR1297" s="147"/>
      <c r="BS1297" s="166">
        <f t="shared" si="1946"/>
        <v>0</v>
      </c>
      <c r="BT1297" s="402">
        <v>4420000</v>
      </c>
      <c r="BU1297" s="548">
        <v>7.1545999999999998E-2</v>
      </c>
      <c r="BV1297" s="168">
        <f t="shared" si="1947"/>
        <v>316233.32</v>
      </c>
      <c r="BW1297" s="6"/>
      <c r="BX1297" s="580"/>
      <c r="BY1297" s="147"/>
      <c r="BZ1297" s="166">
        <f t="shared" si="1948"/>
        <v>316233.32</v>
      </c>
      <c r="CA1297" s="374">
        <v>4420000</v>
      </c>
      <c r="CB1297" s="801">
        <v>7.5840000000000005E-2</v>
      </c>
      <c r="CC1297" s="168">
        <f t="shared" si="1949"/>
        <v>335212.80000000005</v>
      </c>
      <c r="CD1297" s="166"/>
      <c r="CE1297" s="164"/>
      <c r="CF1297" s="165"/>
      <c r="CG1297" s="168">
        <f t="shared" si="1950"/>
        <v>335212.80000000005</v>
      </c>
      <c r="CH1297" s="587">
        <v>5330000</v>
      </c>
      <c r="CI1297" s="803">
        <v>5.8512000000000002E-2</v>
      </c>
      <c r="CJ1297" s="666">
        <f t="shared" si="1927"/>
        <v>311868.96000000002</v>
      </c>
      <c r="CK1297" s="168"/>
      <c r="CL1297" s="164"/>
      <c r="CM1297" s="167"/>
      <c r="CN1297" s="666">
        <f t="shared" si="1928"/>
        <v>311868.96000000002</v>
      </c>
      <c r="CO1297" s="219"/>
      <c r="CP1297" s="220">
        <f t="shared" si="1929"/>
        <v>1180895.77</v>
      </c>
      <c r="CQ1297" s="357"/>
      <c r="CR1297" s="6"/>
      <c r="CS1297" s="228"/>
    </row>
    <row r="1298" spans="1:97" s="3" customFormat="1" ht="15" customHeight="1">
      <c r="A1298" s="59" t="s">
        <v>2975</v>
      </c>
      <c r="B1298" s="501" t="s">
        <v>2976</v>
      </c>
      <c r="C1298" s="6" t="s">
        <v>2977</v>
      </c>
      <c r="D1298" s="59" t="s">
        <v>2760</v>
      </c>
      <c r="E1298" s="43">
        <v>6173</v>
      </c>
      <c r="F1298" s="43"/>
      <c r="G1298" s="429"/>
      <c r="H1298" s="45">
        <v>900000006064</v>
      </c>
      <c r="I1298" s="234"/>
      <c r="J1298" s="774">
        <v>5.7276000000000001E-2</v>
      </c>
      <c r="K1298" s="72">
        <f t="shared" si="1930"/>
        <v>0</v>
      </c>
      <c r="L1298" s="56"/>
      <c r="M1298" s="73">
        <v>59463.45</v>
      </c>
      <c r="N1298" s="147"/>
      <c r="O1298" s="168"/>
      <c r="P1298" s="56"/>
      <c r="Q1298" s="56">
        <v>5.7276000000000001E-2</v>
      </c>
      <c r="R1298" s="168">
        <f t="shared" si="1931"/>
        <v>0</v>
      </c>
      <c r="S1298" s="56"/>
      <c r="T1298" s="73">
        <v>77322.600000000006</v>
      </c>
      <c r="U1298" s="147"/>
      <c r="V1298" s="574">
        <f t="shared" si="1932"/>
        <v>-77322.600000000006</v>
      </c>
      <c r="W1298" s="779"/>
      <c r="X1298" s="780">
        <v>6.3004000000000004E-2</v>
      </c>
      <c r="Y1298" s="310">
        <f t="shared" si="1933"/>
        <v>0</v>
      </c>
      <c r="Z1298" s="102"/>
      <c r="AA1298" s="73">
        <v>85055.4</v>
      </c>
      <c r="AB1298" s="147"/>
      <c r="AC1298" s="141">
        <f t="shared" si="1934"/>
        <v>-85055.4</v>
      </c>
      <c r="AD1298" s="255">
        <v>2000000</v>
      </c>
      <c r="AE1298" s="101">
        <v>6.1428999999999997E-2</v>
      </c>
      <c r="AF1298" s="141">
        <f t="shared" si="1935"/>
        <v>122858</v>
      </c>
      <c r="AG1298" s="102"/>
      <c r="AH1298" s="122">
        <v>122858</v>
      </c>
      <c r="AI1298" s="147"/>
      <c r="AJ1298" s="141">
        <f t="shared" si="1936"/>
        <v>0</v>
      </c>
      <c r="AK1298" s="255">
        <v>2000000</v>
      </c>
      <c r="AL1298" s="748">
        <v>7.3774000000000006E-2</v>
      </c>
      <c r="AM1298" s="141">
        <f t="shared" si="1937"/>
        <v>147548</v>
      </c>
      <c r="AN1298" s="102"/>
      <c r="AO1298" s="142">
        <v>147548</v>
      </c>
      <c r="AP1298" s="143"/>
      <c r="AQ1298" s="141">
        <f t="shared" si="1938"/>
        <v>0</v>
      </c>
      <c r="AR1298" s="255">
        <v>2000000</v>
      </c>
      <c r="AS1298" s="52">
        <v>8.0359E-2</v>
      </c>
      <c r="AT1298" s="72">
        <f t="shared" si="1939"/>
        <v>160718</v>
      </c>
      <c r="AU1298" s="52"/>
      <c r="AV1298" s="142"/>
      <c r="AW1298" s="147"/>
      <c r="AX1298" s="141">
        <f t="shared" si="1940"/>
        <v>160718</v>
      </c>
      <c r="AY1298" s="72">
        <v>2000000</v>
      </c>
      <c r="AZ1298" s="52">
        <v>8.7135000000000004E-2</v>
      </c>
      <c r="BA1298" s="141">
        <f t="shared" si="1941"/>
        <v>174270</v>
      </c>
      <c r="BB1298" s="141"/>
      <c r="BC1298" s="259">
        <v>174270</v>
      </c>
      <c r="BD1298" s="204"/>
      <c r="BE1298" s="141">
        <f t="shared" si="1942"/>
        <v>0</v>
      </c>
      <c r="BF1298" s="72">
        <v>65000</v>
      </c>
      <c r="BG1298" s="56">
        <v>6.8930000000000005E-2</v>
      </c>
      <c r="BH1298" s="166">
        <f t="shared" si="1943"/>
        <v>4480.4500000000007</v>
      </c>
      <c r="BI1298" s="56"/>
      <c r="BJ1298" s="164">
        <v>4480.45</v>
      </c>
      <c r="BK1298" s="320"/>
      <c r="BL1298" s="166">
        <f t="shared" si="1944"/>
        <v>0</v>
      </c>
      <c r="BM1298" s="168">
        <v>65000</v>
      </c>
      <c r="BN1298" s="797">
        <v>2.9062999999999999E-2</v>
      </c>
      <c r="BO1298" s="166">
        <f t="shared" si="1945"/>
        <v>1889.0949999999998</v>
      </c>
      <c r="BP1298" s="56"/>
      <c r="BQ1298" s="164">
        <v>145608.89000000001</v>
      </c>
      <c r="BR1298" s="147"/>
      <c r="BS1298" s="166">
        <f t="shared" si="1946"/>
        <v>-143719.79500000001</v>
      </c>
      <c r="BT1298" s="402">
        <v>5500000</v>
      </c>
      <c r="BU1298" s="234">
        <v>5.1103999999999997E-2</v>
      </c>
      <c r="BV1298" s="168">
        <f t="shared" si="1947"/>
        <v>281072</v>
      </c>
      <c r="BW1298" s="6"/>
      <c r="BX1298" s="580"/>
      <c r="BY1298" s="147"/>
      <c r="BZ1298" s="166">
        <f t="shared" si="1948"/>
        <v>281072</v>
      </c>
      <c r="CA1298" s="376">
        <v>5500000</v>
      </c>
      <c r="CB1298" s="234">
        <v>5.4170999999999997E-2</v>
      </c>
      <c r="CC1298" s="168">
        <f t="shared" si="1949"/>
        <v>297940.5</v>
      </c>
      <c r="CD1298" s="166"/>
      <c r="CE1298" s="164">
        <v>297940.5</v>
      </c>
      <c r="CF1298" s="165"/>
      <c r="CG1298" s="72">
        <f t="shared" si="1950"/>
        <v>0</v>
      </c>
      <c r="CH1298" s="351">
        <v>5900000</v>
      </c>
      <c r="CI1298" s="802">
        <v>4.3883999999999999E-2</v>
      </c>
      <c r="CJ1298" s="666">
        <f t="shared" si="1927"/>
        <v>258915.6</v>
      </c>
      <c r="CK1298" s="72"/>
      <c r="CL1298" s="164"/>
      <c r="CM1298" s="167"/>
      <c r="CN1298" s="666">
        <f t="shared" si="1928"/>
        <v>258915.6</v>
      </c>
      <c r="CO1298" s="219"/>
      <c r="CP1298" s="220">
        <f t="shared" si="1929"/>
        <v>394607.80499999999</v>
      </c>
      <c r="CQ1298" s="458"/>
      <c r="CR1298" s="56"/>
      <c r="CS1298" s="228"/>
    </row>
    <row r="1299" spans="1:97" s="3" customFormat="1" ht="15" customHeight="1">
      <c r="A1299" s="59" t="s">
        <v>2978</v>
      </c>
      <c r="B1299" s="501" t="s">
        <v>2979</v>
      </c>
      <c r="C1299" s="6" t="s">
        <v>2977</v>
      </c>
      <c r="D1299" s="59" t="s">
        <v>2760</v>
      </c>
      <c r="E1299" s="43">
        <v>6252</v>
      </c>
      <c r="F1299" s="43"/>
      <c r="G1299" s="429"/>
      <c r="H1299" s="45">
        <v>900000006065</v>
      </c>
      <c r="I1299" s="234"/>
      <c r="J1299" s="774">
        <v>5.7276000000000001E-2</v>
      </c>
      <c r="K1299" s="72">
        <f t="shared" si="1930"/>
        <v>0</v>
      </c>
      <c r="L1299" s="56"/>
      <c r="M1299" s="73">
        <v>83689.3</v>
      </c>
      <c r="N1299" s="147"/>
      <c r="O1299" s="168"/>
      <c r="P1299" s="56"/>
      <c r="Q1299" s="56">
        <v>5.7276000000000001E-2</v>
      </c>
      <c r="R1299" s="168">
        <f t="shared" si="1931"/>
        <v>0</v>
      </c>
      <c r="S1299" s="56"/>
      <c r="T1299" s="73">
        <v>108824.4</v>
      </c>
      <c r="U1299" s="147"/>
      <c r="V1299" s="574">
        <f t="shared" si="1932"/>
        <v>-108824.4</v>
      </c>
      <c r="W1299" s="779"/>
      <c r="X1299" s="780">
        <v>6.3004000000000004E-2</v>
      </c>
      <c r="Y1299" s="310">
        <f t="shared" si="1933"/>
        <v>0</v>
      </c>
      <c r="Z1299" s="102"/>
      <c r="AA1299" s="73">
        <v>119707.6</v>
      </c>
      <c r="AB1299" s="147"/>
      <c r="AC1299" s="141">
        <f t="shared" si="1934"/>
        <v>-119707.6</v>
      </c>
      <c r="AD1299" s="255">
        <v>2280000</v>
      </c>
      <c r="AE1299" s="101">
        <v>6.1428999999999997E-2</v>
      </c>
      <c r="AF1299" s="141">
        <f t="shared" si="1935"/>
        <v>140058.12</v>
      </c>
      <c r="AG1299" s="6"/>
      <c r="AH1299" s="122">
        <v>140058.12</v>
      </c>
      <c r="AI1299" s="149"/>
      <c r="AJ1299" s="141">
        <f t="shared" si="1936"/>
        <v>0</v>
      </c>
      <c r="AK1299" s="255">
        <v>2280000</v>
      </c>
      <c r="AL1299" s="748">
        <v>7.3774000000000006E-2</v>
      </c>
      <c r="AM1299" s="141">
        <f t="shared" si="1937"/>
        <v>168204.72</v>
      </c>
      <c r="AN1299" s="102"/>
      <c r="AO1299" s="142">
        <v>168204.72</v>
      </c>
      <c r="AP1299" s="143"/>
      <c r="AQ1299" s="141">
        <f t="shared" si="1938"/>
        <v>0</v>
      </c>
      <c r="AR1299" s="255">
        <v>2280000</v>
      </c>
      <c r="AS1299" s="52">
        <v>8.0359E-2</v>
      </c>
      <c r="AT1299" s="72">
        <f t="shared" si="1939"/>
        <v>183218.52</v>
      </c>
      <c r="AU1299" s="52"/>
      <c r="AV1299" s="142"/>
      <c r="AW1299" s="147"/>
      <c r="AX1299" s="141">
        <f t="shared" si="1940"/>
        <v>183218.52</v>
      </c>
      <c r="AY1299" s="72">
        <v>2280000</v>
      </c>
      <c r="AZ1299" s="52">
        <v>8.7135000000000004E-2</v>
      </c>
      <c r="BA1299" s="141">
        <f t="shared" si="1941"/>
        <v>198667.80000000002</v>
      </c>
      <c r="BB1299" s="141"/>
      <c r="BC1299" s="142">
        <v>198667.8</v>
      </c>
      <c r="BD1299" s="204"/>
      <c r="BE1299" s="141">
        <f t="shared" si="1942"/>
        <v>0</v>
      </c>
      <c r="BF1299" s="72">
        <v>20000</v>
      </c>
      <c r="BG1299" s="56">
        <v>6.8930000000000005E-2</v>
      </c>
      <c r="BH1299" s="166">
        <f t="shared" si="1943"/>
        <v>1378.6000000000001</v>
      </c>
      <c r="BI1299" s="56"/>
      <c r="BJ1299" s="164">
        <v>1378.6</v>
      </c>
      <c r="BK1299" s="320"/>
      <c r="BL1299" s="166">
        <f t="shared" si="1944"/>
        <v>0</v>
      </c>
      <c r="BM1299" s="72">
        <v>20000</v>
      </c>
      <c r="BN1299" s="797">
        <v>2.9062999999999999E-2</v>
      </c>
      <c r="BO1299" s="166">
        <f t="shared" si="1945"/>
        <v>581.26</v>
      </c>
      <c r="BP1299" s="56"/>
      <c r="BQ1299" s="164">
        <v>1937.52</v>
      </c>
      <c r="BR1299" s="147"/>
      <c r="BS1299" s="166">
        <f t="shared" si="1946"/>
        <v>-1356.26</v>
      </c>
      <c r="BT1299" s="402">
        <v>5500000</v>
      </c>
      <c r="BU1299" s="234">
        <v>5.1103999999999997E-2</v>
      </c>
      <c r="BV1299" s="168">
        <f t="shared" si="1947"/>
        <v>281072</v>
      </c>
      <c r="BW1299" s="6"/>
      <c r="BX1299" s="142">
        <v>281072</v>
      </c>
      <c r="BY1299" s="147"/>
      <c r="BZ1299" s="166">
        <f t="shared" si="1948"/>
        <v>0</v>
      </c>
      <c r="CA1299" s="374">
        <v>5500000</v>
      </c>
      <c r="CB1299" s="234">
        <v>5.4170999999999997E-2</v>
      </c>
      <c r="CC1299" s="168">
        <f t="shared" si="1949"/>
        <v>297940.5</v>
      </c>
      <c r="CD1299" s="166"/>
      <c r="CE1299" s="164">
        <v>297940.5</v>
      </c>
      <c r="CF1299" s="165"/>
      <c r="CG1299" s="72">
        <f t="shared" si="1950"/>
        <v>0</v>
      </c>
      <c r="CH1299" s="351">
        <v>6400000</v>
      </c>
      <c r="CI1299" s="802">
        <v>4.3883999999999999E-2</v>
      </c>
      <c r="CJ1299" s="666">
        <f t="shared" si="1927"/>
        <v>280857.59999999998</v>
      </c>
      <c r="CK1299" s="72"/>
      <c r="CL1299" s="164"/>
      <c r="CM1299" s="167"/>
      <c r="CN1299" s="666">
        <f t="shared" si="1928"/>
        <v>280857.59999999998</v>
      </c>
      <c r="CO1299" s="219"/>
      <c r="CP1299" s="220">
        <f t="shared" si="1929"/>
        <v>234187.85999999996</v>
      </c>
      <c r="CQ1299" s="458"/>
      <c r="CR1299" s="56"/>
      <c r="CS1299" s="228"/>
    </row>
    <row r="1300" spans="1:97" s="3" customFormat="1" ht="15" customHeight="1">
      <c r="A1300" s="59" t="s">
        <v>2980</v>
      </c>
      <c r="B1300" s="501" t="s">
        <v>2981</v>
      </c>
      <c r="C1300" s="6" t="s">
        <v>2907</v>
      </c>
      <c r="D1300" s="274" t="s">
        <v>2760</v>
      </c>
      <c r="E1300" s="43">
        <v>6369</v>
      </c>
      <c r="F1300" s="43"/>
      <c r="G1300" s="429"/>
      <c r="H1300" s="45">
        <v>900000027815</v>
      </c>
      <c r="I1300" s="234"/>
      <c r="J1300" s="774">
        <v>5.7276000000000001E-2</v>
      </c>
      <c r="K1300" s="72">
        <f t="shared" si="1930"/>
        <v>0</v>
      </c>
      <c r="L1300" s="56"/>
      <c r="M1300" s="73"/>
      <c r="N1300" s="147"/>
      <c r="O1300" s="168"/>
      <c r="P1300" s="151">
        <v>2800000</v>
      </c>
      <c r="Q1300" s="56">
        <v>5.7276000000000001E-2</v>
      </c>
      <c r="R1300" s="168">
        <f t="shared" si="1931"/>
        <v>160372.79999999999</v>
      </c>
      <c r="S1300" s="56"/>
      <c r="T1300" s="73">
        <v>160372.79999999999</v>
      </c>
      <c r="U1300" s="147"/>
      <c r="V1300" s="574">
        <f t="shared" si="1932"/>
        <v>0</v>
      </c>
      <c r="W1300" s="782">
        <v>2800000</v>
      </c>
      <c r="X1300" s="780">
        <v>6.3004000000000004E-2</v>
      </c>
      <c r="Y1300" s="310">
        <f t="shared" si="1933"/>
        <v>176411.2</v>
      </c>
      <c r="Z1300" s="102"/>
      <c r="AA1300" s="73">
        <v>176411.2</v>
      </c>
      <c r="AB1300" s="147">
        <v>176411.2</v>
      </c>
      <c r="AC1300" s="141">
        <f t="shared" si="1934"/>
        <v>0</v>
      </c>
      <c r="AD1300" s="255">
        <v>3360000</v>
      </c>
      <c r="AE1300" s="101">
        <v>6.1428999999999997E-2</v>
      </c>
      <c r="AF1300" s="141">
        <f t="shared" si="1935"/>
        <v>206401.44</v>
      </c>
      <c r="AG1300" s="6"/>
      <c r="AH1300" s="122">
        <v>206401.44</v>
      </c>
      <c r="AI1300" s="149">
        <v>206401.44</v>
      </c>
      <c r="AJ1300" s="141">
        <f t="shared" si="1936"/>
        <v>0</v>
      </c>
      <c r="AK1300" s="255">
        <v>3360000</v>
      </c>
      <c r="AL1300" s="748">
        <v>7.3774000000000006E-2</v>
      </c>
      <c r="AM1300" s="141">
        <f t="shared" si="1937"/>
        <v>247880.64</v>
      </c>
      <c r="AN1300" s="102"/>
      <c r="AO1300" s="142">
        <v>247880.64</v>
      </c>
      <c r="AP1300" s="143">
        <v>247880.64</v>
      </c>
      <c r="AQ1300" s="141">
        <f t="shared" si="1938"/>
        <v>0</v>
      </c>
      <c r="AR1300" s="255">
        <v>3360000</v>
      </c>
      <c r="AS1300" s="52">
        <v>8.0359E-2</v>
      </c>
      <c r="AT1300" s="72">
        <f t="shared" si="1939"/>
        <v>270006.24</v>
      </c>
      <c r="AU1300" s="52"/>
      <c r="AV1300" s="142"/>
      <c r="AW1300" s="147"/>
      <c r="AX1300" s="141">
        <f t="shared" si="1940"/>
        <v>270006.24</v>
      </c>
      <c r="AY1300" s="72">
        <v>3360000</v>
      </c>
      <c r="AZ1300" s="52">
        <v>8.7135000000000004E-2</v>
      </c>
      <c r="BA1300" s="141">
        <f t="shared" si="1941"/>
        <v>292773.60000000003</v>
      </c>
      <c r="BB1300" s="141"/>
      <c r="BC1300" s="142">
        <v>292773.59999999998</v>
      </c>
      <c r="BD1300" s="204">
        <v>292773.59999999998</v>
      </c>
      <c r="BE1300" s="141">
        <f t="shared" si="1942"/>
        <v>0</v>
      </c>
      <c r="BF1300" s="72">
        <v>15030000</v>
      </c>
      <c r="BG1300" s="56">
        <v>6.8930000000000005E-2</v>
      </c>
      <c r="BH1300" s="166">
        <f t="shared" si="1943"/>
        <v>1036017.9</v>
      </c>
      <c r="BI1300" s="168">
        <v>162674.79999999999</v>
      </c>
      <c r="BJ1300" s="164">
        <v>231604.8</v>
      </c>
      <c r="BK1300" s="320">
        <v>231604.8</v>
      </c>
      <c r="BL1300" s="166">
        <f t="shared" si="1944"/>
        <v>641738.30000000005</v>
      </c>
      <c r="BM1300" s="168">
        <v>12670000</v>
      </c>
      <c r="BN1300" s="51">
        <v>6.7812999999999998E-2</v>
      </c>
      <c r="BO1300" s="166">
        <f t="shared" si="1945"/>
        <v>859190.71</v>
      </c>
      <c r="BP1300" s="168">
        <v>556617.81000000006</v>
      </c>
      <c r="BQ1300" s="164">
        <v>348756</v>
      </c>
      <c r="BR1300" s="147">
        <v>348756</v>
      </c>
      <c r="BS1300" s="166">
        <f t="shared" si="1946"/>
        <v>-46183.100000000093</v>
      </c>
      <c r="BT1300" s="402">
        <v>12000000</v>
      </c>
      <c r="BU1300" s="234">
        <v>5.1103999999999997E-2</v>
      </c>
      <c r="BV1300" s="168">
        <f t="shared" si="1947"/>
        <v>613248</v>
      </c>
      <c r="BW1300" s="6"/>
      <c r="BX1300" s="142"/>
      <c r="BY1300" s="147"/>
      <c r="BZ1300" s="166">
        <f t="shared" si="1948"/>
        <v>613248</v>
      </c>
      <c r="CA1300" s="376">
        <v>12000000</v>
      </c>
      <c r="CB1300" s="234">
        <v>5.4170999999999997E-2</v>
      </c>
      <c r="CC1300" s="168">
        <f t="shared" si="1949"/>
        <v>650052</v>
      </c>
      <c r="CD1300" s="166"/>
      <c r="CE1300" s="164"/>
      <c r="CF1300" s="165"/>
      <c r="CG1300" s="168">
        <f t="shared" si="1950"/>
        <v>650052</v>
      </c>
      <c r="CH1300" s="587">
        <v>13200000</v>
      </c>
      <c r="CI1300" s="802">
        <v>4.3883999999999999E-2</v>
      </c>
      <c r="CJ1300" s="666">
        <f t="shared" si="1927"/>
        <v>579268.80000000005</v>
      </c>
      <c r="CK1300" s="168"/>
      <c r="CL1300" s="164"/>
      <c r="CM1300" s="167"/>
      <c r="CN1300" s="666">
        <f t="shared" si="1928"/>
        <v>579268.80000000005</v>
      </c>
      <c r="CO1300" s="219"/>
      <c r="CP1300" s="220">
        <f t="shared" si="1929"/>
        <v>2708130.24</v>
      </c>
      <c r="CQ1300" s="458"/>
      <c r="CR1300" s="56"/>
      <c r="CS1300" s="228"/>
    </row>
    <row r="1301" spans="1:97" s="3" customFormat="1" ht="15" customHeight="1">
      <c r="A1301" s="59" t="s">
        <v>2982</v>
      </c>
      <c r="B1301" s="61" t="s">
        <v>2983</v>
      </c>
      <c r="C1301" s="6" t="s">
        <v>2977</v>
      </c>
      <c r="D1301" s="59" t="s">
        <v>2760</v>
      </c>
      <c r="E1301" s="43">
        <v>6371</v>
      </c>
      <c r="F1301" s="43"/>
      <c r="G1301" s="429"/>
      <c r="H1301" s="45">
        <v>900000006066</v>
      </c>
      <c r="I1301" s="234"/>
      <c r="J1301" s="774">
        <v>5.7276000000000001E-2</v>
      </c>
      <c r="K1301" s="72">
        <f t="shared" si="1930"/>
        <v>0</v>
      </c>
      <c r="L1301" s="6"/>
      <c r="M1301" s="73">
        <v>66070.5</v>
      </c>
      <c r="N1301" s="147"/>
      <c r="O1301" s="168"/>
      <c r="P1301" s="6"/>
      <c r="Q1301" s="56">
        <v>5.7276000000000001E-2</v>
      </c>
      <c r="R1301" s="168">
        <f t="shared" si="1931"/>
        <v>0</v>
      </c>
      <c r="S1301" s="6"/>
      <c r="T1301" s="73">
        <v>85914</v>
      </c>
      <c r="U1301" s="147"/>
      <c r="V1301" s="574">
        <f t="shared" si="1932"/>
        <v>-85914</v>
      </c>
      <c r="W1301" s="779"/>
      <c r="X1301" s="780">
        <v>6.3004000000000004E-2</v>
      </c>
      <c r="Y1301" s="310">
        <f t="shared" si="1933"/>
        <v>0</v>
      </c>
      <c r="Z1301" s="99"/>
      <c r="AA1301" s="73">
        <v>94506</v>
      </c>
      <c r="AB1301" s="147"/>
      <c r="AC1301" s="141">
        <f t="shared" si="1934"/>
        <v>-94506</v>
      </c>
      <c r="AD1301" s="255">
        <v>1650000</v>
      </c>
      <c r="AE1301" s="101">
        <v>6.1428999999999997E-2</v>
      </c>
      <c r="AF1301" s="141">
        <f t="shared" si="1935"/>
        <v>101357.84999999999</v>
      </c>
      <c r="AG1301" s="99"/>
      <c r="AH1301" s="122">
        <v>101357.85</v>
      </c>
      <c r="AI1301" s="147"/>
      <c r="AJ1301" s="141">
        <f t="shared" si="1936"/>
        <v>0</v>
      </c>
      <c r="AK1301" s="255">
        <v>1650000</v>
      </c>
      <c r="AL1301" s="748">
        <v>7.3774000000000006E-2</v>
      </c>
      <c r="AM1301" s="141">
        <f t="shared" si="1937"/>
        <v>121727.1</v>
      </c>
      <c r="AN1301" s="102"/>
      <c r="AO1301" s="142">
        <v>121727.1</v>
      </c>
      <c r="AP1301" s="143"/>
      <c r="AQ1301" s="141">
        <f t="shared" si="1938"/>
        <v>0</v>
      </c>
      <c r="AR1301" s="255">
        <v>1650000</v>
      </c>
      <c r="AS1301" s="52">
        <v>8.0359E-2</v>
      </c>
      <c r="AT1301" s="72">
        <f t="shared" si="1939"/>
        <v>132592.35</v>
      </c>
      <c r="AU1301" s="52"/>
      <c r="AV1301" s="142"/>
      <c r="AW1301" s="143"/>
      <c r="AX1301" s="141">
        <f t="shared" si="1940"/>
        <v>132592.35</v>
      </c>
      <c r="AY1301" s="72">
        <v>1650000</v>
      </c>
      <c r="AZ1301" s="52">
        <v>8.7135000000000004E-2</v>
      </c>
      <c r="BA1301" s="141">
        <f t="shared" si="1941"/>
        <v>143772.75</v>
      </c>
      <c r="BB1301" s="141"/>
      <c r="BC1301" s="142">
        <v>143772.75</v>
      </c>
      <c r="BD1301" s="204"/>
      <c r="BE1301" s="141">
        <f t="shared" si="1942"/>
        <v>0</v>
      </c>
      <c r="BF1301" s="72">
        <v>6100000</v>
      </c>
      <c r="BG1301" s="56">
        <v>6.8930000000000005E-2</v>
      </c>
      <c r="BH1301" s="166">
        <f t="shared" si="1943"/>
        <v>420473.00000000006</v>
      </c>
      <c r="BI1301" s="6"/>
      <c r="BJ1301" s="164">
        <v>113734.5</v>
      </c>
      <c r="BK1301" s="320"/>
      <c r="BL1301" s="166">
        <f t="shared" si="1944"/>
        <v>306738.50000000006</v>
      </c>
      <c r="BM1301" s="72">
        <v>6100000</v>
      </c>
      <c r="BN1301" s="52">
        <v>2.9062999999999999E-2</v>
      </c>
      <c r="BO1301" s="166">
        <f t="shared" si="1945"/>
        <v>177284.3</v>
      </c>
      <c r="BP1301" s="6"/>
      <c r="BQ1301" s="164">
        <v>177284.3</v>
      </c>
      <c r="BR1301" s="147"/>
      <c r="BS1301" s="166">
        <f t="shared" si="1946"/>
        <v>0</v>
      </c>
      <c r="BT1301" s="402">
        <v>6100000</v>
      </c>
      <c r="BU1301" s="234">
        <v>5.1103999999999997E-2</v>
      </c>
      <c r="BV1301" s="168">
        <f t="shared" si="1947"/>
        <v>311734.39999999997</v>
      </c>
      <c r="BW1301" s="6"/>
      <c r="BX1301" s="142">
        <v>311734.40000000002</v>
      </c>
      <c r="BY1301" s="147"/>
      <c r="BZ1301" s="166">
        <f t="shared" si="1948"/>
        <v>0</v>
      </c>
      <c r="CA1301" s="374">
        <v>6100000</v>
      </c>
      <c r="CB1301" s="234">
        <v>5.4170999999999997E-2</v>
      </c>
      <c r="CC1301" s="168">
        <f t="shared" si="1949"/>
        <v>330443.09999999998</v>
      </c>
      <c r="CD1301" s="166"/>
      <c r="CE1301" s="164">
        <v>330443.09999999998</v>
      </c>
      <c r="CF1301" s="165"/>
      <c r="CG1301" s="72">
        <f t="shared" si="1950"/>
        <v>0</v>
      </c>
      <c r="CH1301" s="351">
        <v>6170000</v>
      </c>
      <c r="CI1301" s="802">
        <v>4.3883999999999999E-2</v>
      </c>
      <c r="CJ1301" s="666">
        <f t="shared" si="1927"/>
        <v>270764.27999999997</v>
      </c>
      <c r="CK1301" s="72"/>
      <c r="CL1301" s="164"/>
      <c r="CM1301" s="167"/>
      <c r="CN1301" s="666">
        <f t="shared" si="1928"/>
        <v>270764.27999999997</v>
      </c>
      <c r="CO1301" s="219"/>
      <c r="CP1301" s="220">
        <f t="shared" si="1929"/>
        <v>529675.13</v>
      </c>
      <c r="CQ1301" s="357"/>
      <c r="CR1301" s="6"/>
      <c r="CS1301" s="228"/>
    </row>
    <row r="1302" spans="1:97" s="3" customFormat="1" ht="15" customHeight="1">
      <c r="A1302" s="59" t="s">
        <v>2984</v>
      </c>
      <c r="B1302" s="501" t="s">
        <v>2985</v>
      </c>
      <c r="C1302" s="6" t="s">
        <v>2977</v>
      </c>
      <c r="D1302" s="59" t="s">
        <v>2760</v>
      </c>
      <c r="E1302" s="43">
        <v>6372</v>
      </c>
      <c r="F1302" s="43"/>
      <c r="G1302" s="429"/>
      <c r="H1302" s="45">
        <v>900000006067</v>
      </c>
      <c r="I1302" s="234"/>
      <c r="J1302" s="774">
        <v>5.7276000000000001E-2</v>
      </c>
      <c r="K1302" s="72">
        <f t="shared" si="1930"/>
        <v>0</v>
      </c>
      <c r="L1302" s="6"/>
      <c r="M1302" s="73">
        <v>96903.4</v>
      </c>
      <c r="N1302" s="147"/>
      <c r="O1302" s="168"/>
      <c r="P1302" s="6"/>
      <c r="Q1302" s="56">
        <v>5.7276000000000001E-2</v>
      </c>
      <c r="R1302" s="168">
        <f t="shared" si="1931"/>
        <v>0</v>
      </c>
      <c r="S1302" s="6"/>
      <c r="T1302" s="73">
        <v>126007.2</v>
      </c>
      <c r="U1302" s="147"/>
      <c r="V1302" s="574">
        <f t="shared" si="1932"/>
        <v>-126007.2</v>
      </c>
      <c r="W1302" s="779"/>
      <c r="X1302" s="780">
        <v>6.3004000000000004E-2</v>
      </c>
      <c r="Y1302" s="310">
        <f t="shared" si="1933"/>
        <v>0</v>
      </c>
      <c r="Z1302" s="99"/>
      <c r="AA1302" s="73">
        <v>138608.79999999999</v>
      </c>
      <c r="AB1302" s="147"/>
      <c r="AC1302" s="141">
        <f t="shared" si="1934"/>
        <v>-138608.79999999999</v>
      </c>
      <c r="AD1302" s="255">
        <v>2640000</v>
      </c>
      <c r="AE1302" s="101">
        <v>6.1428999999999997E-2</v>
      </c>
      <c r="AF1302" s="141">
        <f t="shared" si="1935"/>
        <v>162172.56</v>
      </c>
      <c r="AG1302" s="99"/>
      <c r="AH1302" s="122">
        <v>162172.56</v>
      </c>
      <c r="AI1302" s="143"/>
      <c r="AJ1302" s="141">
        <f t="shared" si="1936"/>
        <v>0</v>
      </c>
      <c r="AK1302" s="255">
        <v>2640000</v>
      </c>
      <c r="AL1302" s="748">
        <v>7.3774000000000006E-2</v>
      </c>
      <c r="AM1302" s="141">
        <f t="shared" si="1937"/>
        <v>194763.36000000002</v>
      </c>
      <c r="AN1302" s="99"/>
      <c r="AO1302" s="142">
        <v>194763.36</v>
      </c>
      <c r="AP1302" s="143"/>
      <c r="AQ1302" s="141">
        <f t="shared" si="1938"/>
        <v>0</v>
      </c>
      <c r="AR1302" s="255">
        <v>2640000</v>
      </c>
      <c r="AS1302" s="52">
        <v>8.0359E-2</v>
      </c>
      <c r="AT1302" s="72">
        <f t="shared" si="1939"/>
        <v>212147.76</v>
      </c>
      <c r="AU1302" s="52"/>
      <c r="AV1302" s="142"/>
      <c r="AW1302" s="143"/>
      <c r="AX1302" s="141">
        <f t="shared" si="1940"/>
        <v>212147.76</v>
      </c>
      <c r="AY1302" s="72">
        <v>2640000</v>
      </c>
      <c r="AZ1302" s="52">
        <v>8.7135000000000004E-2</v>
      </c>
      <c r="BA1302" s="141">
        <f t="shared" si="1941"/>
        <v>230036.40000000002</v>
      </c>
      <c r="BB1302" s="141"/>
      <c r="BC1302" s="142">
        <v>230036.4</v>
      </c>
      <c r="BD1302" s="204"/>
      <c r="BE1302" s="141">
        <f t="shared" si="1942"/>
        <v>0</v>
      </c>
      <c r="BF1302" s="72">
        <v>7000000</v>
      </c>
      <c r="BG1302" s="56">
        <v>6.8930000000000005E-2</v>
      </c>
      <c r="BH1302" s="166">
        <f t="shared" si="1943"/>
        <v>482510.00000000006</v>
      </c>
      <c r="BI1302" s="6"/>
      <c r="BJ1302" s="164">
        <v>181975.2</v>
      </c>
      <c r="BK1302" s="320"/>
      <c r="BL1302" s="166">
        <f t="shared" si="1944"/>
        <v>300534.80000000005</v>
      </c>
      <c r="BM1302" s="72">
        <v>7000000</v>
      </c>
      <c r="BN1302" s="52">
        <v>2.9062999999999999E-2</v>
      </c>
      <c r="BO1302" s="166">
        <f t="shared" si="1945"/>
        <v>203441</v>
      </c>
      <c r="BP1302" s="6"/>
      <c r="BQ1302" s="164">
        <v>76726.320000000007</v>
      </c>
      <c r="BR1302" s="147"/>
      <c r="BS1302" s="166">
        <f t="shared" si="1946"/>
        <v>126714.68</v>
      </c>
      <c r="BT1302" s="402">
        <v>7000000</v>
      </c>
      <c r="BU1302" s="234">
        <v>5.1103999999999997E-2</v>
      </c>
      <c r="BV1302" s="168">
        <f t="shared" si="1947"/>
        <v>357728</v>
      </c>
      <c r="BW1302" s="6"/>
      <c r="BX1302" s="142"/>
      <c r="BY1302" s="147"/>
      <c r="BZ1302" s="166">
        <f t="shared" si="1948"/>
        <v>357728</v>
      </c>
      <c r="CA1302" s="374">
        <v>7000000</v>
      </c>
      <c r="CB1302" s="234">
        <v>5.4170999999999997E-2</v>
      </c>
      <c r="CC1302" s="168">
        <f t="shared" si="1949"/>
        <v>379197</v>
      </c>
      <c r="CD1302" s="166"/>
      <c r="CE1302" s="164">
        <v>379197</v>
      </c>
      <c r="CF1302" s="165"/>
      <c r="CG1302" s="72">
        <f t="shared" si="1950"/>
        <v>0</v>
      </c>
      <c r="CH1302" s="351">
        <v>7100000</v>
      </c>
      <c r="CI1302" s="802">
        <v>4.3883999999999999E-2</v>
      </c>
      <c r="CJ1302" s="666">
        <f t="shared" si="1927"/>
        <v>311576.40000000002</v>
      </c>
      <c r="CK1302" s="72"/>
      <c r="CL1302" s="164"/>
      <c r="CM1302" s="167"/>
      <c r="CN1302" s="666">
        <f t="shared" si="1928"/>
        <v>311576.40000000002</v>
      </c>
      <c r="CO1302" s="219"/>
      <c r="CP1302" s="220">
        <f t="shared" si="1929"/>
        <v>1044085.64</v>
      </c>
      <c r="CQ1302" s="357"/>
      <c r="CR1302" s="6"/>
      <c r="CS1302" s="228"/>
    </row>
    <row r="1303" spans="1:97" s="3" customFormat="1" ht="15" customHeight="1">
      <c r="A1303" s="59" t="s">
        <v>2986</v>
      </c>
      <c r="B1303" s="501" t="s">
        <v>2987</v>
      </c>
      <c r="C1303" s="6" t="s">
        <v>2977</v>
      </c>
      <c r="D1303" s="274" t="s">
        <v>2760</v>
      </c>
      <c r="E1303" s="43">
        <v>6373</v>
      </c>
      <c r="F1303" s="43"/>
      <c r="G1303" s="49" t="s">
        <v>340</v>
      </c>
      <c r="H1303" s="45">
        <v>900000006068</v>
      </c>
      <c r="I1303" s="234"/>
      <c r="J1303" s="774">
        <v>5.7276000000000001E-2</v>
      </c>
      <c r="K1303" s="72">
        <f t="shared" si="1930"/>
        <v>0</v>
      </c>
      <c r="L1303" s="6"/>
      <c r="M1303" s="73">
        <v>88094</v>
      </c>
      <c r="N1303" s="147"/>
      <c r="O1303" s="168"/>
      <c r="P1303" s="6">
        <v>2000000</v>
      </c>
      <c r="Q1303" s="56">
        <v>5.7276000000000001E-2</v>
      </c>
      <c r="R1303" s="168">
        <f t="shared" si="1931"/>
        <v>114552</v>
      </c>
      <c r="S1303" s="6"/>
      <c r="T1303" s="73">
        <v>114552</v>
      </c>
      <c r="U1303" s="147">
        <v>114552</v>
      </c>
      <c r="V1303" s="574">
        <f t="shared" si="1932"/>
        <v>0</v>
      </c>
      <c r="W1303" s="779">
        <v>2000000</v>
      </c>
      <c r="X1303" s="780">
        <v>6.3004000000000004E-2</v>
      </c>
      <c r="Y1303" s="310">
        <f t="shared" si="1933"/>
        <v>126008.00000000001</v>
      </c>
      <c r="Z1303" s="102"/>
      <c r="AA1303" s="73">
        <v>126008</v>
      </c>
      <c r="AB1303" s="147">
        <v>126008</v>
      </c>
      <c r="AC1303" s="141">
        <f t="shared" si="1934"/>
        <v>0</v>
      </c>
      <c r="AD1303" s="255">
        <v>2400000</v>
      </c>
      <c r="AE1303" s="101">
        <v>6.1428999999999997E-2</v>
      </c>
      <c r="AF1303" s="141">
        <f t="shared" si="1935"/>
        <v>147429.6</v>
      </c>
      <c r="AG1303" s="6"/>
      <c r="AH1303" s="122">
        <v>147429.6</v>
      </c>
      <c r="AI1303" s="149">
        <v>147429.6</v>
      </c>
      <c r="AJ1303" s="141">
        <f t="shared" si="1936"/>
        <v>0</v>
      </c>
      <c r="AK1303" s="255">
        <v>2400000</v>
      </c>
      <c r="AL1303" s="748">
        <v>7.3774000000000006E-2</v>
      </c>
      <c r="AM1303" s="141">
        <f t="shared" si="1937"/>
        <v>177057.6</v>
      </c>
      <c r="AN1303" s="102"/>
      <c r="AO1303" s="142">
        <v>177057.6</v>
      </c>
      <c r="AP1303" s="143">
        <v>177057.6</v>
      </c>
      <c r="AQ1303" s="141">
        <f t="shared" si="1938"/>
        <v>0</v>
      </c>
      <c r="AR1303" s="255">
        <v>2400000</v>
      </c>
      <c r="AS1303" s="52">
        <v>8.0359E-2</v>
      </c>
      <c r="AT1303" s="72">
        <f t="shared" si="1939"/>
        <v>192861.6</v>
      </c>
      <c r="AU1303" s="52"/>
      <c r="AV1303" s="142"/>
      <c r="AW1303" s="147"/>
      <c r="AX1303" s="141">
        <f t="shared" si="1940"/>
        <v>192861.6</v>
      </c>
      <c r="AY1303" s="72">
        <v>2400000</v>
      </c>
      <c r="AZ1303" s="52">
        <v>8.7135000000000004E-2</v>
      </c>
      <c r="BA1303" s="141">
        <f t="shared" si="1941"/>
        <v>209124</v>
      </c>
      <c r="BB1303" s="141"/>
      <c r="BC1303" s="142">
        <v>209124</v>
      </c>
      <c r="BD1303" s="204">
        <v>209124</v>
      </c>
      <c r="BE1303" s="141">
        <f t="shared" si="1942"/>
        <v>0</v>
      </c>
      <c r="BF1303" s="72">
        <v>4150000</v>
      </c>
      <c r="BG1303" s="56">
        <v>6.8930000000000005E-2</v>
      </c>
      <c r="BH1303" s="166">
        <f t="shared" si="1943"/>
        <v>286059.5</v>
      </c>
      <c r="BI1303" s="6"/>
      <c r="BJ1303" s="164">
        <v>165432</v>
      </c>
      <c r="BK1303" s="320">
        <v>165432</v>
      </c>
      <c r="BL1303" s="166">
        <f t="shared" si="1944"/>
        <v>120627.5</v>
      </c>
      <c r="BM1303" s="72">
        <v>3041000</v>
      </c>
      <c r="BN1303" s="797">
        <v>6.7812999999999998E-2</v>
      </c>
      <c r="BO1303" s="166">
        <f t="shared" si="1945"/>
        <v>206219.33299999998</v>
      </c>
      <c r="BP1303" s="6"/>
      <c r="BQ1303" s="164">
        <v>244126.8</v>
      </c>
      <c r="BR1303" s="147">
        <v>244126.8</v>
      </c>
      <c r="BS1303" s="166">
        <f t="shared" si="1946"/>
        <v>-37907.467000000004</v>
      </c>
      <c r="BT1303" s="402">
        <v>3600000</v>
      </c>
      <c r="BU1303" s="234">
        <v>7.1545999999999998E-2</v>
      </c>
      <c r="BV1303" s="168">
        <f t="shared" si="1947"/>
        <v>257565.6</v>
      </c>
      <c r="BW1303" s="6"/>
      <c r="BX1303" s="580"/>
      <c r="BY1303" s="147"/>
      <c r="BZ1303" s="166">
        <f t="shared" si="1948"/>
        <v>257565.6</v>
      </c>
      <c r="CA1303" s="374">
        <v>3600000</v>
      </c>
      <c r="CB1303" s="234">
        <v>7.5840000000000005E-2</v>
      </c>
      <c r="CC1303" s="168">
        <f t="shared" si="1949"/>
        <v>273024</v>
      </c>
      <c r="CD1303" s="166"/>
      <c r="CE1303" s="164">
        <v>195015.6</v>
      </c>
      <c r="CF1303" s="165"/>
      <c r="CG1303" s="72">
        <f t="shared" si="1950"/>
        <v>78008.399999999994</v>
      </c>
      <c r="CH1303" s="351">
        <v>3920000</v>
      </c>
      <c r="CI1303" s="803">
        <v>5.8512000000000002E-2</v>
      </c>
      <c r="CJ1303" s="666">
        <f t="shared" si="1927"/>
        <v>229367.04000000001</v>
      </c>
      <c r="CK1303" s="72"/>
      <c r="CL1303" s="164"/>
      <c r="CM1303" s="167"/>
      <c r="CN1303" s="666">
        <f t="shared" si="1928"/>
        <v>229367.04000000001</v>
      </c>
      <c r="CO1303" s="219"/>
      <c r="CP1303" s="220">
        <f t="shared" si="1929"/>
        <v>840522.67300000007</v>
      </c>
      <c r="CQ1303" s="357"/>
      <c r="CR1303" s="6"/>
      <c r="CS1303" s="358" t="s">
        <v>42</v>
      </c>
    </row>
    <row r="1304" spans="1:97" s="3" customFormat="1" ht="15" customHeight="1">
      <c r="A1304" s="59" t="s">
        <v>2988</v>
      </c>
      <c r="B1304" s="501" t="s">
        <v>2989</v>
      </c>
      <c r="C1304" s="6" t="s">
        <v>2990</v>
      </c>
      <c r="D1304" s="59" t="s">
        <v>2760</v>
      </c>
      <c r="E1304" s="43">
        <v>6374</v>
      </c>
      <c r="F1304" s="43"/>
      <c r="G1304" s="429"/>
      <c r="H1304" s="45">
        <v>900000007436</v>
      </c>
      <c r="I1304" s="234"/>
      <c r="J1304" s="774">
        <v>5.7276000000000001E-2</v>
      </c>
      <c r="K1304" s="72">
        <f t="shared" si="1930"/>
        <v>0</v>
      </c>
      <c r="L1304" s="56"/>
      <c r="M1304" s="73">
        <v>207020.9</v>
      </c>
      <c r="N1304" s="147"/>
      <c r="O1304" s="168"/>
      <c r="P1304" s="56"/>
      <c r="Q1304" s="56">
        <v>5.7276000000000001E-2</v>
      </c>
      <c r="R1304" s="168">
        <f t="shared" si="1931"/>
        <v>0</v>
      </c>
      <c r="S1304" s="56"/>
      <c r="T1304" s="73">
        <v>269197.2</v>
      </c>
      <c r="U1304" s="147"/>
      <c r="V1304" s="574">
        <f t="shared" si="1932"/>
        <v>-269197.2</v>
      </c>
      <c r="W1304" s="779"/>
      <c r="X1304" s="780">
        <v>6.3004000000000004E-2</v>
      </c>
      <c r="Y1304" s="310">
        <f t="shared" si="1933"/>
        <v>0</v>
      </c>
      <c r="Z1304" s="6"/>
      <c r="AA1304" s="73">
        <v>296118.8</v>
      </c>
      <c r="AB1304" s="147"/>
      <c r="AC1304" s="141">
        <f t="shared" si="1934"/>
        <v>-296118.8</v>
      </c>
      <c r="AD1304" s="255">
        <v>8800000</v>
      </c>
      <c r="AE1304" s="101">
        <v>6.1428999999999997E-2</v>
      </c>
      <c r="AF1304" s="141">
        <f t="shared" si="1935"/>
        <v>540575.19999999995</v>
      </c>
      <c r="AG1304" s="6"/>
      <c r="AH1304" s="122">
        <v>540575.19999999995</v>
      </c>
      <c r="AI1304" s="147"/>
      <c r="AJ1304" s="141">
        <f t="shared" si="1936"/>
        <v>0</v>
      </c>
      <c r="AK1304" s="255">
        <v>8800000</v>
      </c>
      <c r="AL1304" s="748">
        <v>7.3774000000000006E-2</v>
      </c>
      <c r="AM1304" s="141">
        <f t="shared" si="1937"/>
        <v>649211.20000000007</v>
      </c>
      <c r="AN1304" s="6"/>
      <c r="AO1304" s="142">
        <v>649211.19999999995</v>
      </c>
      <c r="AP1304" s="147"/>
      <c r="AQ1304" s="141">
        <f t="shared" si="1938"/>
        <v>0</v>
      </c>
      <c r="AR1304" s="255">
        <v>8800000</v>
      </c>
      <c r="AS1304" s="52">
        <v>8.0359E-2</v>
      </c>
      <c r="AT1304" s="72">
        <f t="shared" si="1939"/>
        <v>707159.2</v>
      </c>
      <c r="AU1304" s="52"/>
      <c r="AV1304" s="142"/>
      <c r="AW1304" s="147"/>
      <c r="AX1304" s="141">
        <f t="shared" si="1940"/>
        <v>707159.2</v>
      </c>
      <c r="AY1304" s="72">
        <v>8800000</v>
      </c>
      <c r="AZ1304" s="52">
        <v>8.7135000000000004E-2</v>
      </c>
      <c r="BA1304" s="141">
        <f t="shared" si="1941"/>
        <v>766788</v>
      </c>
      <c r="BB1304" s="72"/>
      <c r="BC1304" s="142">
        <v>766788</v>
      </c>
      <c r="BD1304" s="204"/>
      <c r="BE1304" s="141">
        <f t="shared" si="1942"/>
        <v>0</v>
      </c>
      <c r="BF1304" s="72">
        <v>12000000</v>
      </c>
      <c r="BG1304" s="56">
        <v>6.8930000000000005E-2</v>
      </c>
      <c r="BH1304" s="166">
        <f t="shared" si="1943"/>
        <v>827160.00000000012</v>
      </c>
      <c r="BI1304" s="56"/>
      <c r="BJ1304" s="164">
        <v>606584</v>
      </c>
      <c r="BK1304" s="320"/>
      <c r="BL1304" s="166">
        <f t="shared" si="1944"/>
        <v>220576.00000000012</v>
      </c>
      <c r="BM1304" s="72">
        <v>12000000</v>
      </c>
      <c r="BN1304" s="797">
        <v>2.9062999999999999E-2</v>
      </c>
      <c r="BO1304" s="166">
        <f t="shared" si="1945"/>
        <v>348756</v>
      </c>
      <c r="BP1304" s="56"/>
      <c r="BQ1304" s="164">
        <v>813756</v>
      </c>
      <c r="BR1304" s="147"/>
      <c r="BS1304" s="166">
        <f t="shared" si="1946"/>
        <v>-465000</v>
      </c>
      <c r="BT1304" s="402">
        <v>12000000</v>
      </c>
      <c r="BU1304" s="234">
        <v>5.1103999999999997E-2</v>
      </c>
      <c r="BV1304" s="168">
        <f t="shared" si="1947"/>
        <v>613248</v>
      </c>
      <c r="BW1304" s="6"/>
      <c r="BX1304" s="142">
        <v>613248</v>
      </c>
      <c r="BY1304" s="147"/>
      <c r="BZ1304" s="166">
        <f t="shared" si="1948"/>
        <v>0</v>
      </c>
      <c r="CA1304" s="151">
        <v>12000000</v>
      </c>
      <c r="CB1304" s="234">
        <v>5.4170999999999997E-2</v>
      </c>
      <c r="CC1304" s="168">
        <f t="shared" si="1949"/>
        <v>650052</v>
      </c>
      <c r="CD1304" s="166"/>
      <c r="CE1304" s="164"/>
      <c r="CF1304" s="165"/>
      <c r="CG1304" s="168">
        <f t="shared" si="1950"/>
        <v>650052</v>
      </c>
      <c r="CH1304" s="587">
        <v>12100000</v>
      </c>
      <c r="CI1304" s="802">
        <v>4.3883999999999999E-2</v>
      </c>
      <c r="CJ1304" s="666">
        <f t="shared" si="1927"/>
        <v>530996.4</v>
      </c>
      <c r="CK1304" s="168"/>
      <c r="CL1304" s="164"/>
      <c r="CM1304" s="167"/>
      <c r="CN1304" s="666">
        <f t="shared" si="1928"/>
        <v>530996.4</v>
      </c>
      <c r="CO1304" s="219"/>
      <c r="CP1304" s="220">
        <f t="shared" si="1929"/>
        <v>1078467.6000000001</v>
      </c>
      <c r="CQ1304" s="458"/>
      <c r="CR1304" s="56"/>
      <c r="CS1304" s="228"/>
    </row>
    <row r="1305" spans="1:97" s="3" customFormat="1" ht="15" customHeight="1">
      <c r="A1305" s="59" t="s">
        <v>2991</v>
      </c>
      <c r="B1305" s="501" t="s">
        <v>2992</v>
      </c>
      <c r="C1305" s="61" t="s">
        <v>2990</v>
      </c>
      <c r="D1305" s="59" t="s">
        <v>2760</v>
      </c>
      <c r="E1305" s="234">
        <v>6377</v>
      </c>
      <c r="F1305" s="234"/>
      <c r="G1305" s="429"/>
      <c r="H1305" s="45">
        <v>900000028398</v>
      </c>
      <c r="I1305" s="234"/>
      <c r="J1305" s="774">
        <v>5.7276000000000001E-2</v>
      </c>
      <c r="K1305" s="72">
        <f t="shared" si="1930"/>
        <v>0</v>
      </c>
      <c r="L1305" s="56"/>
      <c r="M1305" s="73"/>
      <c r="N1305" s="147"/>
      <c r="O1305" s="168"/>
      <c r="P1305" s="56"/>
      <c r="Q1305" s="56">
        <v>5.7276000000000001E-2</v>
      </c>
      <c r="R1305" s="168">
        <f t="shared" si="1931"/>
        <v>0</v>
      </c>
      <c r="S1305" s="56"/>
      <c r="T1305" s="73"/>
      <c r="U1305" s="147"/>
      <c r="V1305" s="574">
        <f t="shared" si="1932"/>
        <v>0</v>
      </c>
      <c r="W1305" s="779"/>
      <c r="X1305" s="780">
        <v>6.3004000000000004E-2</v>
      </c>
      <c r="Y1305" s="310">
        <f t="shared" si="1933"/>
        <v>0</v>
      </c>
      <c r="Z1305" s="102"/>
      <c r="AA1305" s="73"/>
      <c r="AB1305" s="147"/>
      <c r="AC1305" s="141">
        <f t="shared" si="1934"/>
        <v>0</v>
      </c>
      <c r="AD1305" s="255">
        <v>1071000</v>
      </c>
      <c r="AE1305" s="101">
        <v>6.1428999999999997E-2</v>
      </c>
      <c r="AF1305" s="141">
        <f t="shared" si="1935"/>
        <v>65790.459000000003</v>
      </c>
      <c r="AG1305" s="102"/>
      <c r="AH1305" s="122">
        <v>65790.460000000006</v>
      </c>
      <c r="AI1305" s="147"/>
      <c r="AJ1305" s="141">
        <f t="shared" si="1936"/>
        <v>-1.0000000038417056E-3</v>
      </c>
      <c r="AK1305" s="255">
        <v>1071000</v>
      </c>
      <c r="AL1305" s="748">
        <v>7.3774000000000006E-2</v>
      </c>
      <c r="AM1305" s="141">
        <f t="shared" si="1937"/>
        <v>79011.954000000012</v>
      </c>
      <c r="AN1305" s="102"/>
      <c r="AO1305" s="142">
        <v>79011.95</v>
      </c>
      <c r="AP1305" s="143"/>
      <c r="AQ1305" s="141">
        <f t="shared" si="1938"/>
        <v>4.0000000153668225E-3</v>
      </c>
      <c r="AR1305" s="255">
        <v>1071000</v>
      </c>
      <c r="AS1305" s="52">
        <v>8.0359E-2</v>
      </c>
      <c r="AT1305" s="72">
        <f t="shared" si="1939"/>
        <v>86064.489000000001</v>
      </c>
      <c r="AU1305" s="234"/>
      <c r="AV1305" s="142">
        <v>86064.489000000001</v>
      </c>
      <c r="AW1305" s="147"/>
      <c r="AX1305" s="141">
        <f t="shared" si="1940"/>
        <v>0</v>
      </c>
      <c r="AY1305" s="72">
        <v>1071000</v>
      </c>
      <c r="AZ1305" s="52">
        <v>8.7135000000000004E-2</v>
      </c>
      <c r="BA1305" s="141">
        <f t="shared" si="1941"/>
        <v>93321.585000000006</v>
      </c>
      <c r="BB1305" s="141"/>
      <c r="BC1305" s="142">
        <v>93321.585000000006</v>
      </c>
      <c r="BD1305" s="204"/>
      <c r="BE1305" s="141">
        <f t="shared" si="1942"/>
        <v>0</v>
      </c>
      <c r="BF1305" s="72">
        <v>190000</v>
      </c>
      <c r="BG1305" s="56">
        <v>6.8930000000000005E-2</v>
      </c>
      <c r="BH1305" s="166">
        <f t="shared" si="1943"/>
        <v>13096.7</v>
      </c>
      <c r="BI1305" s="56"/>
      <c r="BJ1305" s="164">
        <v>98116.53</v>
      </c>
      <c r="BK1305" s="795"/>
      <c r="BL1305" s="166">
        <f t="shared" si="1944"/>
        <v>-85019.83</v>
      </c>
      <c r="BM1305" s="72">
        <v>190000</v>
      </c>
      <c r="BN1305" s="548">
        <v>6.7812999999999998E-2</v>
      </c>
      <c r="BO1305" s="166">
        <f t="shared" si="1945"/>
        <v>12884.47</v>
      </c>
      <c r="BP1305" s="56"/>
      <c r="BQ1305" s="164">
        <v>5521.97</v>
      </c>
      <c r="BR1305" s="147"/>
      <c r="BS1305" s="166">
        <f t="shared" si="1946"/>
        <v>7362.4999999999991</v>
      </c>
      <c r="BT1305" s="402">
        <v>3900000</v>
      </c>
      <c r="BU1305" s="548">
        <v>7.1545999999999998E-2</v>
      </c>
      <c r="BV1305" s="168">
        <f t="shared" si="1947"/>
        <v>279029.39999999997</v>
      </c>
      <c r="BW1305" s="6"/>
      <c r="BX1305" s="142"/>
      <c r="BY1305" s="147"/>
      <c r="BZ1305" s="166">
        <f t="shared" si="1948"/>
        <v>279029.39999999997</v>
      </c>
      <c r="CA1305" s="151">
        <v>3900000</v>
      </c>
      <c r="CB1305" s="801">
        <v>7.5840000000000005E-2</v>
      </c>
      <c r="CC1305" s="168">
        <f t="shared" si="1949"/>
        <v>295776</v>
      </c>
      <c r="CD1305" s="166"/>
      <c r="CE1305" s="164"/>
      <c r="CF1305" s="165"/>
      <c r="CG1305" s="168">
        <f t="shared" si="1950"/>
        <v>295776</v>
      </c>
      <c r="CH1305" s="587">
        <v>4300000</v>
      </c>
      <c r="CI1305" s="803">
        <v>5.8512000000000002E-2</v>
      </c>
      <c r="CJ1305" s="666">
        <f t="shared" si="1927"/>
        <v>251601.6</v>
      </c>
      <c r="CK1305" s="168"/>
      <c r="CL1305" s="164"/>
      <c r="CM1305" s="167"/>
      <c r="CN1305" s="666">
        <f t="shared" si="1928"/>
        <v>251601.6</v>
      </c>
      <c r="CO1305" s="219"/>
      <c r="CP1305" s="220">
        <f t="shared" si="1929"/>
        <v>748749.67299999995</v>
      </c>
      <c r="CQ1305" s="458"/>
      <c r="CR1305" s="56"/>
      <c r="CS1305" s="228"/>
    </row>
    <row r="1306" spans="1:97" s="3" customFormat="1" ht="15" customHeight="1">
      <c r="A1306" s="59">
        <v>5</v>
      </c>
      <c r="B1306" s="825" t="s">
        <v>2993</v>
      </c>
      <c r="C1306" s="61" t="s">
        <v>2994</v>
      </c>
      <c r="D1306" s="264" t="s">
        <v>2760</v>
      </c>
      <c r="E1306" s="234">
        <v>6516</v>
      </c>
      <c r="F1306" s="234"/>
      <c r="G1306" s="429"/>
      <c r="H1306" s="45"/>
      <c r="I1306" s="234"/>
      <c r="J1306" s="774"/>
      <c r="K1306" s="72">
        <f t="shared" si="1930"/>
        <v>0</v>
      </c>
      <c r="L1306" s="56"/>
      <c r="M1306" s="73"/>
      <c r="N1306" s="147"/>
      <c r="O1306" s="168"/>
      <c r="P1306" s="56"/>
      <c r="Q1306" s="56"/>
      <c r="R1306" s="168">
        <f t="shared" si="1931"/>
        <v>0</v>
      </c>
      <c r="S1306" s="56"/>
      <c r="T1306" s="73"/>
      <c r="U1306" s="147"/>
      <c r="V1306" s="574">
        <f t="shared" si="1932"/>
        <v>0</v>
      </c>
      <c r="W1306" s="779"/>
      <c r="X1306" s="780"/>
      <c r="Y1306" s="310">
        <f t="shared" si="1933"/>
        <v>0</v>
      </c>
      <c r="Z1306" s="102"/>
      <c r="AA1306" s="73"/>
      <c r="AB1306" s="147"/>
      <c r="AC1306" s="141">
        <f t="shared" si="1934"/>
        <v>0</v>
      </c>
      <c r="AD1306" s="255"/>
      <c r="AE1306" s="101"/>
      <c r="AF1306" s="141"/>
      <c r="AG1306" s="102"/>
      <c r="AH1306" s="122">
        <v>51600.36</v>
      </c>
      <c r="AI1306" s="147"/>
      <c r="AJ1306" s="141">
        <f t="shared" si="1936"/>
        <v>-51600.36</v>
      </c>
      <c r="AK1306" s="255"/>
      <c r="AL1306" s="748"/>
      <c r="AM1306" s="141"/>
      <c r="AN1306" s="102"/>
      <c r="AO1306" s="142"/>
      <c r="AP1306" s="143"/>
      <c r="AQ1306" s="141"/>
      <c r="AR1306" s="255"/>
      <c r="AS1306" s="52"/>
      <c r="AT1306" s="72"/>
      <c r="AU1306" s="234"/>
      <c r="AV1306" s="142"/>
      <c r="AW1306" s="147"/>
      <c r="AX1306" s="141"/>
      <c r="AY1306" s="72"/>
      <c r="AZ1306" s="52"/>
      <c r="BA1306" s="141"/>
      <c r="BB1306" s="141"/>
      <c r="BC1306" s="253"/>
      <c r="BD1306" s="204"/>
      <c r="BE1306" s="141">
        <f t="shared" si="1942"/>
        <v>0</v>
      </c>
      <c r="BF1306" s="72"/>
      <c r="BG1306" s="56"/>
      <c r="BH1306" s="166"/>
      <c r="BI1306" s="56"/>
      <c r="BJ1306" s="164"/>
      <c r="BK1306" s="795"/>
      <c r="BL1306" s="166">
        <f t="shared" si="1944"/>
        <v>0</v>
      </c>
      <c r="BM1306" s="72"/>
      <c r="BN1306" s="548"/>
      <c r="BO1306" s="166"/>
      <c r="BP1306" s="56"/>
      <c r="BQ1306" s="164"/>
      <c r="BR1306" s="147"/>
      <c r="BS1306" s="166"/>
      <c r="BT1306" s="402"/>
      <c r="BU1306" s="548"/>
      <c r="BV1306" s="168"/>
      <c r="BW1306" s="6"/>
      <c r="BX1306" s="164"/>
      <c r="BY1306" s="147"/>
      <c r="BZ1306" s="166">
        <f t="shared" si="1948"/>
        <v>0</v>
      </c>
      <c r="CA1306" s="166"/>
      <c r="CB1306" s="166"/>
      <c r="CC1306" s="168">
        <f t="shared" si="1949"/>
        <v>0</v>
      </c>
      <c r="CD1306" s="166"/>
      <c r="CE1306" s="164"/>
      <c r="CF1306" s="165"/>
      <c r="CG1306" s="168">
        <f t="shared" si="1950"/>
        <v>0</v>
      </c>
      <c r="CH1306" s="587"/>
      <c r="CI1306" s="168"/>
      <c r="CJ1306" s="666">
        <f t="shared" si="1927"/>
        <v>0</v>
      </c>
      <c r="CK1306" s="168"/>
      <c r="CL1306" s="164"/>
      <c r="CM1306" s="167"/>
      <c r="CN1306" s="666">
        <f t="shared" si="1928"/>
        <v>0</v>
      </c>
      <c r="CO1306" s="219"/>
      <c r="CP1306" s="220">
        <f t="shared" si="1929"/>
        <v>-51600.36</v>
      </c>
      <c r="CQ1306" s="458"/>
      <c r="CR1306" s="56"/>
      <c r="CS1306" s="228"/>
    </row>
    <row r="1307" spans="1:97" s="3" customFormat="1" ht="15" customHeight="1">
      <c r="A1307" s="59" t="s">
        <v>2995</v>
      </c>
      <c r="B1307" s="501" t="s">
        <v>2996</v>
      </c>
      <c r="C1307" s="61" t="s">
        <v>2997</v>
      </c>
      <c r="D1307" s="59" t="s">
        <v>2760</v>
      </c>
      <c r="E1307" s="43">
        <v>6543</v>
      </c>
      <c r="F1307" s="43"/>
      <c r="G1307" s="429"/>
      <c r="H1307" s="45">
        <v>900000006071</v>
      </c>
      <c r="I1307" s="234"/>
      <c r="J1307" s="774">
        <v>5.7276000000000001E-2</v>
      </c>
      <c r="K1307" s="72">
        <f t="shared" si="1930"/>
        <v>0</v>
      </c>
      <c r="L1307" s="56"/>
      <c r="M1307" s="73">
        <v>121129.25</v>
      </c>
      <c r="N1307" s="147"/>
      <c r="O1307" s="168"/>
      <c r="P1307" s="56"/>
      <c r="Q1307" s="56">
        <v>5.7276000000000001E-2</v>
      </c>
      <c r="R1307" s="168">
        <f t="shared" si="1931"/>
        <v>0</v>
      </c>
      <c r="S1307" s="56"/>
      <c r="T1307" s="73">
        <v>157509</v>
      </c>
      <c r="U1307" s="147"/>
      <c r="V1307" s="574">
        <f t="shared" si="1932"/>
        <v>-157509</v>
      </c>
      <c r="W1307" s="779"/>
      <c r="X1307" s="780">
        <v>6.3004000000000004E-2</v>
      </c>
      <c r="Y1307" s="310">
        <f t="shared" si="1933"/>
        <v>0</v>
      </c>
      <c r="Z1307" s="6"/>
      <c r="AA1307" s="73">
        <v>173261</v>
      </c>
      <c r="AB1307" s="147"/>
      <c r="AC1307" s="141">
        <f t="shared" si="1934"/>
        <v>-173261</v>
      </c>
      <c r="AD1307" s="255">
        <v>3025000</v>
      </c>
      <c r="AE1307" s="101">
        <v>6.1428999999999997E-2</v>
      </c>
      <c r="AF1307" s="141">
        <f t="shared" si="1935"/>
        <v>185822.72500000001</v>
      </c>
      <c r="AG1307" s="6"/>
      <c r="AH1307" s="122">
        <v>185822.73</v>
      </c>
      <c r="AI1307" s="147"/>
      <c r="AJ1307" s="141">
        <f t="shared" si="1936"/>
        <v>-5.0000000046566129E-3</v>
      </c>
      <c r="AK1307" s="255">
        <v>3025000</v>
      </c>
      <c r="AL1307" s="748">
        <v>7.3774000000000006E-2</v>
      </c>
      <c r="AM1307" s="141">
        <f t="shared" si="1937"/>
        <v>223166.35</v>
      </c>
      <c r="AN1307" s="6"/>
      <c r="AO1307" s="142">
        <v>223166.35</v>
      </c>
      <c r="AP1307" s="147"/>
      <c r="AQ1307" s="141">
        <f t="shared" ref="AQ1307:AQ1324" si="1951">AM1307-AN1307-AO1307</f>
        <v>0</v>
      </c>
      <c r="AR1307" s="255">
        <v>3025000</v>
      </c>
      <c r="AS1307" s="52">
        <v>8.0359E-2</v>
      </c>
      <c r="AT1307" s="72">
        <f t="shared" si="1939"/>
        <v>243085.97500000001</v>
      </c>
      <c r="AU1307" s="52"/>
      <c r="AV1307" s="142">
        <v>243085.97500000001</v>
      </c>
      <c r="AW1307" s="147"/>
      <c r="AX1307" s="141">
        <f t="shared" ref="AX1307:AX1324" si="1952">AT1307-AU1307-AV1307</f>
        <v>0</v>
      </c>
      <c r="AY1307" s="72">
        <v>3025000</v>
      </c>
      <c r="AZ1307" s="52">
        <v>8.7135000000000004E-2</v>
      </c>
      <c r="BA1307" s="141">
        <f t="shared" si="1941"/>
        <v>263583.375</v>
      </c>
      <c r="BB1307" s="72"/>
      <c r="BC1307" s="142">
        <v>263583.375</v>
      </c>
      <c r="BD1307" s="204"/>
      <c r="BE1307" s="141">
        <f t="shared" si="1942"/>
        <v>0</v>
      </c>
      <c r="BF1307" s="72">
        <v>9200000</v>
      </c>
      <c r="BG1307" s="56">
        <v>6.8930000000000005E-2</v>
      </c>
      <c r="BH1307" s="166">
        <f t="shared" si="1943"/>
        <v>634156</v>
      </c>
      <c r="BI1307" s="56"/>
      <c r="BJ1307" s="164">
        <v>363261.1</v>
      </c>
      <c r="BK1307" s="320"/>
      <c r="BL1307" s="166">
        <f t="shared" si="1944"/>
        <v>270894.90000000002</v>
      </c>
      <c r="BM1307" s="72">
        <v>8500000</v>
      </c>
      <c r="BN1307" s="548">
        <v>6.7812999999999998E-2</v>
      </c>
      <c r="BO1307" s="166">
        <f t="shared" si="1945"/>
        <v>576410.5</v>
      </c>
      <c r="BP1307" s="56"/>
      <c r="BQ1307" s="164">
        <v>576410.5</v>
      </c>
      <c r="BR1307" s="147"/>
      <c r="BS1307" s="166">
        <f t="shared" ref="BS1307:BS1324" si="1953">BO1307-BP1307-BQ1307</f>
        <v>0</v>
      </c>
      <c r="BT1307" s="402">
        <v>9200000</v>
      </c>
      <c r="BU1307" s="548">
        <v>7.1545999999999998E-2</v>
      </c>
      <c r="BV1307" s="168">
        <f t="shared" si="1947"/>
        <v>658223.19999999995</v>
      </c>
      <c r="BW1307" s="6"/>
      <c r="BX1307" s="142"/>
      <c r="BY1307" s="147"/>
      <c r="BZ1307" s="166">
        <f t="shared" si="1948"/>
        <v>658223.19999999995</v>
      </c>
      <c r="CA1307" s="151">
        <v>9200000</v>
      </c>
      <c r="CB1307" s="801">
        <v>7.5840000000000005E-2</v>
      </c>
      <c r="CC1307" s="168">
        <f t="shared" si="1949"/>
        <v>697728</v>
      </c>
      <c r="CD1307" s="166"/>
      <c r="CE1307" s="164"/>
      <c r="CF1307" s="165"/>
      <c r="CG1307" s="168">
        <f t="shared" si="1950"/>
        <v>697728</v>
      </c>
      <c r="CH1307" s="587">
        <v>13000000</v>
      </c>
      <c r="CI1307" s="803">
        <v>5.8512000000000002E-2</v>
      </c>
      <c r="CJ1307" s="666">
        <f t="shared" si="1927"/>
        <v>760656</v>
      </c>
      <c r="CK1307" s="168"/>
      <c r="CL1307" s="164"/>
      <c r="CM1307" s="167"/>
      <c r="CN1307" s="666">
        <f t="shared" si="1928"/>
        <v>760656</v>
      </c>
      <c r="CO1307" s="219"/>
      <c r="CP1307" s="220">
        <f t="shared" si="1929"/>
        <v>2056732.095</v>
      </c>
      <c r="CQ1307" s="458"/>
      <c r="CR1307" s="56"/>
      <c r="CS1307" s="228"/>
    </row>
    <row r="1308" spans="1:97" s="3" customFormat="1" ht="15" customHeight="1">
      <c r="A1308" s="769" t="s">
        <v>2998</v>
      </c>
      <c r="B1308" s="501" t="s">
        <v>2999</v>
      </c>
      <c r="C1308" s="61" t="s">
        <v>3000</v>
      </c>
      <c r="D1308" s="59" t="s">
        <v>2760</v>
      </c>
      <c r="E1308" s="234">
        <v>6649</v>
      </c>
      <c r="F1308" s="234"/>
      <c r="H1308" s="590">
        <v>31086013103</v>
      </c>
      <c r="I1308" s="234"/>
      <c r="J1308" s="774">
        <v>5.7276000000000001E-2</v>
      </c>
      <c r="K1308" s="72">
        <f t="shared" si="1930"/>
        <v>0</v>
      </c>
      <c r="L1308" s="56"/>
      <c r="M1308" s="80">
        <v>16297.39</v>
      </c>
      <c r="N1308" s="147"/>
      <c r="O1308" s="168"/>
      <c r="P1308" s="56"/>
      <c r="Q1308" s="56">
        <v>5.7276000000000001E-2</v>
      </c>
      <c r="R1308" s="168">
        <f t="shared" si="1931"/>
        <v>0</v>
      </c>
      <c r="S1308" s="56"/>
      <c r="T1308" s="80">
        <v>21192.12</v>
      </c>
      <c r="U1308" s="147"/>
      <c r="V1308" s="574">
        <f t="shared" si="1932"/>
        <v>-21192.12</v>
      </c>
      <c r="W1308" s="779"/>
      <c r="X1308" s="780">
        <v>6.3004000000000004E-2</v>
      </c>
      <c r="Y1308" s="310">
        <f t="shared" si="1933"/>
        <v>0</v>
      </c>
      <c r="Z1308" s="6"/>
      <c r="AA1308" s="80">
        <v>23311.48</v>
      </c>
      <c r="AB1308" s="147"/>
      <c r="AC1308" s="141">
        <f t="shared" si="1934"/>
        <v>-23311.48</v>
      </c>
      <c r="AD1308" s="374">
        <v>6240000</v>
      </c>
      <c r="AE1308" s="101">
        <v>6.1428999999999997E-2</v>
      </c>
      <c r="AF1308" s="141">
        <f t="shared" si="1935"/>
        <v>383316.95999999996</v>
      </c>
      <c r="AG1308" s="6"/>
      <c r="AH1308" s="122">
        <v>383316.9</v>
      </c>
      <c r="AI1308" s="147"/>
      <c r="AJ1308" s="141">
        <f t="shared" si="1936"/>
        <v>5.9999999939464033E-2</v>
      </c>
      <c r="AK1308" s="374">
        <v>6240000</v>
      </c>
      <c r="AL1308" s="748">
        <v>7.3774000000000006E-2</v>
      </c>
      <c r="AM1308" s="141">
        <f t="shared" si="1937"/>
        <v>460349.76000000007</v>
      </c>
      <c r="AN1308" s="6"/>
      <c r="AO1308" s="142">
        <v>460349.76</v>
      </c>
      <c r="AP1308" s="147"/>
      <c r="AQ1308" s="141">
        <f t="shared" si="1951"/>
        <v>0</v>
      </c>
      <c r="AR1308" s="374">
        <v>6240000</v>
      </c>
      <c r="AS1308" s="52">
        <v>8.0359E-2</v>
      </c>
      <c r="AT1308" s="72">
        <f t="shared" si="1939"/>
        <v>501440.16</v>
      </c>
      <c r="AU1308" s="234"/>
      <c r="AV1308" s="142"/>
      <c r="AW1308" s="147"/>
      <c r="AX1308" s="141">
        <f t="shared" si="1952"/>
        <v>501440.16</v>
      </c>
      <c r="AY1308" s="141">
        <v>6240000</v>
      </c>
      <c r="AZ1308" s="52">
        <v>8.7135000000000004E-2</v>
      </c>
      <c r="BA1308" s="141">
        <f t="shared" si="1941"/>
        <v>543722.4</v>
      </c>
      <c r="BB1308" s="72"/>
      <c r="BC1308" s="142">
        <v>543722.4</v>
      </c>
      <c r="BD1308" s="204"/>
      <c r="BE1308" s="141">
        <f t="shared" si="1942"/>
        <v>0</v>
      </c>
      <c r="BF1308" s="72">
        <v>1740000</v>
      </c>
      <c r="BG1308" s="56">
        <v>6.8930000000000005E-2</v>
      </c>
      <c r="BH1308" s="166">
        <f t="shared" si="1943"/>
        <v>119938.20000000001</v>
      </c>
      <c r="BI1308" s="56"/>
      <c r="BJ1308" s="164">
        <v>430123.2</v>
      </c>
      <c r="BK1308" s="795"/>
      <c r="BL1308" s="166">
        <f t="shared" si="1944"/>
        <v>-310185</v>
      </c>
      <c r="BM1308" s="72">
        <v>1740000</v>
      </c>
      <c r="BN1308" s="548">
        <v>2.9062999999999999E-2</v>
      </c>
      <c r="BO1308" s="166">
        <f t="shared" si="1945"/>
        <v>50569.619999999995</v>
      </c>
      <c r="BP1308" s="56"/>
      <c r="BQ1308" s="164">
        <v>117994.62</v>
      </c>
      <c r="BR1308" s="147"/>
      <c r="BS1308" s="166">
        <f t="shared" si="1953"/>
        <v>-67425</v>
      </c>
      <c r="BT1308" s="402">
        <v>1740000</v>
      </c>
      <c r="BU1308" s="234">
        <v>5.1103999999999997E-2</v>
      </c>
      <c r="BV1308" s="168">
        <f t="shared" si="1947"/>
        <v>88920.959999999992</v>
      </c>
      <c r="BW1308" s="6"/>
      <c r="BX1308" s="142">
        <v>88920.960000000006</v>
      </c>
      <c r="BY1308" s="147"/>
      <c r="BZ1308" s="166">
        <f t="shared" si="1948"/>
        <v>0</v>
      </c>
      <c r="CA1308" s="151">
        <v>1740000</v>
      </c>
      <c r="CB1308" s="234">
        <v>5.4170999999999997E-2</v>
      </c>
      <c r="CC1308" s="168">
        <f t="shared" si="1949"/>
        <v>94257.54</v>
      </c>
      <c r="CD1308" s="166"/>
      <c r="CE1308" s="164"/>
      <c r="CF1308" s="165"/>
      <c r="CG1308" s="168">
        <f t="shared" si="1950"/>
        <v>94257.54</v>
      </c>
      <c r="CH1308" s="587">
        <v>1700000</v>
      </c>
      <c r="CI1308" s="802">
        <v>4.3883999999999999E-2</v>
      </c>
      <c r="CJ1308" s="666">
        <f t="shared" si="1927"/>
        <v>74602.8</v>
      </c>
      <c r="CK1308" s="168"/>
      <c r="CL1308" s="164"/>
      <c r="CM1308" s="167"/>
      <c r="CN1308" s="666">
        <f t="shared" si="1928"/>
        <v>74602.8</v>
      </c>
      <c r="CO1308" s="219"/>
      <c r="CP1308" s="220">
        <f t="shared" si="1929"/>
        <v>248186.9599999999</v>
      </c>
      <c r="CQ1308" s="458"/>
      <c r="CR1308" s="56"/>
      <c r="CS1308" s="228"/>
    </row>
    <row r="1309" spans="1:97" s="3" customFormat="1" ht="15" customHeight="1">
      <c r="A1309" s="769" t="s">
        <v>3001</v>
      </c>
      <c r="B1309" s="61" t="s">
        <v>2999</v>
      </c>
      <c r="C1309" s="61" t="s">
        <v>3000</v>
      </c>
      <c r="D1309" s="59" t="s">
        <v>2760</v>
      </c>
      <c r="E1309" s="234">
        <v>6652</v>
      </c>
      <c r="F1309" s="234"/>
      <c r="G1309" s="429"/>
      <c r="H1309" s="590">
        <v>900000007437</v>
      </c>
      <c r="I1309" s="234"/>
      <c r="J1309" s="774">
        <v>5.7276000000000001E-2</v>
      </c>
      <c r="K1309" s="72">
        <f t="shared" si="1930"/>
        <v>0</v>
      </c>
      <c r="L1309" s="56"/>
      <c r="M1309" s="80"/>
      <c r="N1309" s="147"/>
      <c r="O1309" s="168"/>
      <c r="P1309" s="56"/>
      <c r="Q1309" s="56">
        <v>5.7276000000000001E-2</v>
      </c>
      <c r="R1309" s="168">
        <f t="shared" si="1931"/>
        <v>0</v>
      </c>
      <c r="S1309" s="56"/>
      <c r="T1309" s="80"/>
      <c r="U1309" s="147"/>
      <c r="V1309" s="574">
        <f t="shared" si="1932"/>
        <v>0</v>
      </c>
      <c r="W1309" s="779"/>
      <c r="X1309" s="780">
        <v>6.3004000000000004E-2</v>
      </c>
      <c r="Y1309" s="310">
        <f t="shared" si="1933"/>
        <v>0</v>
      </c>
      <c r="Z1309" s="6"/>
      <c r="AA1309" s="80"/>
      <c r="AB1309" s="147"/>
      <c r="AC1309" s="141">
        <f t="shared" si="1934"/>
        <v>0</v>
      </c>
      <c r="AD1309" s="788"/>
      <c r="AE1309" s="101">
        <v>6.1428999999999997E-2</v>
      </c>
      <c r="AF1309" s="141">
        <f t="shared" si="1935"/>
        <v>0</v>
      </c>
      <c r="AG1309" s="6"/>
      <c r="AH1309" s="122"/>
      <c r="AI1309" s="147"/>
      <c r="AJ1309" s="141">
        <f t="shared" si="1936"/>
        <v>0</v>
      </c>
      <c r="AK1309" s="788"/>
      <c r="AL1309" s="748">
        <v>7.3774000000000006E-2</v>
      </c>
      <c r="AM1309" s="141">
        <f t="shared" si="1937"/>
        <v>0</v>
      </c>
      <c r="AN1309" s="6"/>
      <c r="AO1309" s="142"/>
      <c r="AP1309" s="147"/>
      <c r="AQ1309" s="141">
        <f t="shared" si="1951"/>
        <v>0</v>
      </c>
      <c r="AR1309" s="788"/>
      <c r="AS1309" s="52">
        <v>8.0359E-2</v>
      </c>
      <c r="AT1309" s="72">
        <f t="shared" si="1939"/>
        <v>0</v>
      </c>
      <c r="AU1309" s="56"/>
      <c r="AV1309" s="253"/>
      <c r="AW1309" s="147"/>
      <c r="AX1309" s="141">
        <f t="shared" si="1952"/>
        <v>0</v>
      </c>
      <c r="AY1309" s="56"/>
      <c r="AZ1309" s="52">
        <v>8.7135000000000004E-2</v>
      </c>
      <c r="BA1309" s="141">
        <f t="shared" si="1941"/>
        <v>0</v>
      </c>
      <c r="BB1309" s="72"/>
      <c r="BC1309" s="253"/>
      <c r="BD1309" s="204"/>
      <c r="BE1309" s="141">
        <f t="shared" si="1942"/>
        <v>0</v>
      </c>
      <c r="BF1309" s="56"/>
      <c r="BG1309" s="56">
        <v>6.8930000000000005E-2</v>
      </c>
      <c r="BH1309" s="166">
        <f t="shared" si="1943"/>
        <v>0</v>
      </c>
      <c r="BI1309" s="56"/>
      <c r="BJ1309" s="164"/>
      <c r="BK1309" s="165"/>
      <c r="BL1309" s="166">
        <f t="shared" si="1944"/>
        <v>0</v>
      </c>
      <c r="BM1309" s="72">
        <v>30000</v>
      </c>
      <c r="BN1309" s="548">
        <v>2.9062999999999999E-2</v>
      </c>
      <c r="BO1309" s="166">
        <f t="shared" si="1945"/>
        <v>871.89</v>
      </c>
      <c r="BP1309" s="56"/>
      <c r="BQ1309" s="164">
        <v>0</v>
      </c>
      <c r="BR1309" s="147"/>
      <c r="BS1309" s="166">
        <f t="shared" si="1953"/>
        <v>871.89</v>
      </c>
      <c r="BT1309" s="402">
        <v>30000</v>
      </c>
      <c r="BU1309" s="234">
        <v>5.1103999999999997E-2</v>
      </c>
      <c r="BV1309" s="168">
        <f t="shared" si="1947"/>
        <v>1533.12</v>
      </c>
      <c r="BW1309" s="6"/>
      <c r="BX1309" s="142">
        <v>1533.12</v>
      </c>
      <c r="BY1309" s="147"/>
      <c r="BZ1309" s="166">
        <f t="shared" si="1948"/>
        <v>0</v>
      </c>
      <c r="CA1309" s="151">
        <v>30000</v>
      </c>
      <c r="CB1309" s="234">
        <v>5.4170999999999997E-2</v>
      </c>
      <c r="CC1309" s="168">
        <f t="shared" si="1949"/>
        <v>1625.1299999999999</v>
      </c>
      <c r="CD1309" s="166"/>
      <c r="CE1309" s="164">
        <v>1625.13</v>
      </c>
      <c r="CF1309" s="165"/>
      <c r="CG1309" s="72">
        <f t="shared" si="1950"/>
        <v>0</v>
      </c>
      <c r="CH1309" s="351">
        <v>50000</v>
      </c>
      <c r="CI1309" s="802">
        <v>4.3883999999999999E-2</v>
      </c>
      <c r="CJ1309" s="666">
        <f t="shared" si="1927"/>
        <v>2194.1999999999998</v>
      </c>
      <c r="CK1309" s="72"/>
      <c r="CL1309" s="164"/>
      <c r="CM1309" s="167"/>
      <c r="CN1309" s="666">
        <f t="shared" si="1928"/>
        <v>2194.1999999999998</v>
      </c>
      <c r="CO1309" s="219"/>
      <c r="CP1309" s="220">
        <f t="shared" si="1929"/>
        <v>3066.0899999999997</v>
      </c>
      <c r="CQ1309" s="458"/>
      <c r="CR1309" s="56"/>
      <c r="CS1309" s="228"/>
    </row>
    <row r="1310" spans="1:97" s="3" customFormat="1" ht="15" customHeight="1">
      <c r="A1310" s="501" t="s">
        <v>3002</v>
      </c>
      <c r="B1310" s="501" t="s">
        <v>2999</v>
      </c>
      <c r="C1310" s="61" t="s">
        <v>3000</v>
      </c>
      <c r="D1310" s="769" t="s">
        <v>2760</v>
      </c>
      <c r="E1310" s="499">
        <v>6653</v>
      </c>
      <c r="F1310" s="234"/>
      <c r="G1310" s="826"/>
      <c r="H1310" s="827">
        <v>5581069824</v>
      </c>
      <c r="I1310" s="234"/>
      <c r="J1310" s="774">
        <v>5.7276000000000001E-2</v>
      </c>
      <c r="K1310" s="72">
        <f t="shared" si="1930"/>
        <v>0</v>
      </c>
      <c r="L1310" s="56"/>
      <c r="M1310" s="80"/>
      <c r="N1310" s="147"/>
      <c r="O1310" s="168"/>
      <c r="P1310" s="56"/>
      <c r="Q1310" s="56"/>
      <c r="R1310" s="168">
        <f t="shared" si="1931"/>
        <v>0</v>
      </c>
      <c r="S1310" s="56"/>
      <c r="T1310" s="80"/>
      <c r="U1310" s="147"/>
      <c r="V1310" s="574">
        <f t="shared" si="1932"/>
        <v>0</v>
      </c>
      <c r="W1310" s="779"/>
      <c r="X1310" s="780">
        <v>6.3004000000000004E-2</v>
      </c>
      <c r="Y1310" s="310">
        <f t="shared" si="1933"/>
        <v>0</v>
      </c>
      <c r="Z1310" s="6"/>
      <c r="AA1310" s="80"/>
      <c r="AB1310" s="147"/>
      <c r="AC1310" s="141">
        <f t="shared" si="1934"/>
        <v>0</v>
      </c>
      <c r="AD1310" s="788"/>
      <c r="AE1310" s="101">
        <v>6.1428999999999997E-2</v>
      </c>
      <c r="AF1310" s="141">
        <f t="shared" si="1935"/>
        <v>0</v>
      </c>
      <c r="AG1310" s="6"/>
      <c r="AH1310" s="122"/>
      <c r="AI1310" s="147"/>
      <c r="AJ1310" s="141">
        <f t="shared" si="1936"/>
        <v>0</v>
      </c>
      <c r="AK1310" s="788"/>
      <c r="AL1310" s="748">
        <v>7.3774000000000006E-2</v>
      </c>
      <c r="AM1310" s="141">
        <f t="shared" si="1937"/>
        <v>0</v>
      </c>
      <c r="AN1310" s="6"/>
      <c r="AO1310" s="142"/>
      <c r="AP1310" s="147"/>
      <c r="AQ1310" s="141">
        <f t="shared" si="1951"/>
        <v>0</v>
      </c>
      <c r="AR1310" s="788"/>
      <c r="AS1310" s="52">
        <v>8.0359E-2</v>
      </c>
      <c r="AT1310" s="72">
        <f t="shared" si="1939"/>
        <v>0</v>
      </c>
      <c r="AU1310" s="56"/>
      <c r="AV1310" s="253"/>
      <c r="AW1310" s="147"/>
      <c r="AX1310" s="141">
        <f t="shared" si="1952"/>
        <v>0</v>
      </c>
      <c r="AY1310" s="56"/>
      <c r="AZ1310" s="52">
        <v>8.7135000000000004E-2</v>
      </c>
      <c r="BA1310" s="141">
        <f t="shared" si="1941"/>
        <v>0</v>
      </c>
      <c r="BB1310" s="72"/>
      <c r="BC1310" s="253"/>
      <c r="BD1310" s="204"/>
      <c r="BE1310" s="141">
        <f t="shared" si="1942"/>
        <v>0</v>
      </c>
      <c r="BF1310" s="56"/>
      <c r="BG1310" s="56">
        <v>6.8930000000000005E-2</v>
      </c>
      <c r="BH1310" s="166">
        <f t="shared" si="1943"/>
        <v>0</v>
      </c>
      <c r="BI1310" s="56"/>
      <c r="BJ1310" s="164"/>
      <c r="BK1310" s="165"/>
      <c r="BL1310" s="166">
        <f t="shared" si="1944"/>
        <v>0</v>
      </c>
      <c r="BM1310" s="56"/>
      <c r="BN1310" s="56"/>
      <c r="BO1310" s="166">
        <f t="shared" si="1945"/>
        <v>0</v>
      </c>
      <c r="BP1310" s="56"/>
      <c r="BQ1310" s="164"/>
      <c r="BR1310" s="147"/>
      <c r="BS1310" s="166">
        <f t="shared" si="1953"/>
        <v>0</v>
      </c>
      <c r="BT1310" s="819">
        <v>90000</v>
      </c>
      <c r="BU1310" s="234">
        <v>5.1103999999999997E-2</v>
      </c>
      <c r="BV1310" s="168">
        <f t="shared" si="1947"/>
        <v>4599.3599999999997</v>
      </c>
      <c r="BW1310" s="6"/>
      <c r="BX1310" s="142">
        <v>4599.3599999999997</v>
      </c>
      <c r="BY1310" s="147"/>
      <c r="BZ1310" s="166">
        <f t="shared" si="1948"/>
        <v>0</v>
      </c>
      <c r="CA1310" s="151">
        <v>90000</v>
      </c>
      <c r="CB1310" s="234">
        <v>5.4170999999999997E-2</v>
      </c>
      <c r="CC1310" s="168">
        <f t="shared" si="1949"/>
        <v>4875.3899999999994</v>
      </c>
      <c r="CD1310" s="166"/>
      <c r="CE1310" s="164">
        <v>4875.3900000000003</v>
      </c>
      <c r="CF1310" s="165"/>
      <c r="CG1310" s="72">
        <f t="shared" si="1950"/>
        <v>0</v>
      </c>
      <c r="CH1310" s="351">
        <v>170000</v>
      </c>
      <c r="CI1310" s="802">
        <v>4.3883999999999999E-2</v>
      </c>
      <c r="CJ1310" s="666">
        <f t="shared" si="1927"/>
        <v>7460.28</v>
      </c>
      <c r="CK1310" s="72"/>
      <c r="CL1310" s="164"/>
      <c r="CM1310" s="167"/>
      <c r="CN1310" s="666">
        <f t="shared" si="1928"/>
        <v>7460.28</v>
      </c>
      <c r="CO1310" s="219"/>
      <c r="CP1310" s="220">
        <f t="shared" si="1929"/>
        <v>7460.28</v>
      </c>
      <c r="CQ1310" s="458"/>
      <c r="CR1310" s="56"/>
      <c r="CS1310" s="228"/>
    </row>
    <row r="1311" spans="1:97" s="3" customFormat="1" ht="15" customHeight="1">
      <c r="A1311" s="501" t="s">
        <v>3003</v>
      </c>
      <c r="B1311" s="501" t="s">
        <v>2999</v>
      </c>
      <c r="C1311" s="61" t="s">
        <v>3000</v>
      </c>
      <c r="D1311" s="769" t="s">
        <v>2760</v>
      </c>
      <c r="E1311" s="499">
        <v>6654</v>
      </c>
      <c r="F1311" s="234"/>
      <c r="G1311" s="826"/>
      <c r="H1311" s="827">
        <v>5582069680</v>
      </c>
      <c r="I1311" s="234"/>
      <c r="J1311" s="774">
        <v>5.7276000000000001E-2</v>
      </c>
      <c r="K1311" s="72">
        <f t="shared" si="1930"/>
        <v>0</v>
      </c>
      <c r="L1311" s="56"/>
      <c r="M1311" s="80"/>
      <c r="N1311" s="147"/>
      <c r="O1311" s="168"/>
      <c r="P1311" s="56"/>
      <c r="Q1311" s="56"/>
      <c r="R1311" s="168">
        <f t="shared" si="1931"/>
        <v>0</v>
      </c>
      <c r="S1311" s="56"/>
      <c r="T1311" s="80"/>
      <c r="U1311" s="147"/>
      <c r="V1311" s="574">
        <f t="shared" si="1932"/>
        <v>0</v>
      </c>
      <c r="W1311" s="779"/>
      <c r="X1311" s="780">
        <v>6.3004000000000004E-2</v>
      </c>
      <c r="Y1311" s="310">
        <f t="shared" si="1933"/>
        <v>0</v>
      </c>
      <c r="Z1311" s="6"/>
      <c r="AA1311" s="80"/>
      <c r="AB1311" s="147"/>
      <c r="AC1311" s="141">
        <f t="shared" si="1934"/>
        <v>0</v>
      </c>
      <c r="AD1311" s="788"/>
      <c r="AE1311" s="101">
        <v>6.1428999999999997E-2</v>
      </c>
      <c r="AF1311" s="141">
        <f t="shared" si="1935"/>
        <v>0</v>
      </c>
      <c r="AG1311" s="6"/>
      <c r="AH1311" s="122"/>
      <c r="AI1311" s="147"/>
      <c r="AJ1311" s="141">
        <f t="shared" si="1936"/>
        <v>0</v>
      </c>
      <c r="AK1311" s="788"/>
      <c r="AL1311" s="748">
        <v>7.3774000000000006E-2</v>
      </c>
      <c r="AM1311" s="141">
        <f t="shared" si="1937"/>
        <v>0</v>
      </c>
      <c r="AN1311" s="6"/>
      <c r="AO1311" s="142"/>
      <c r="AP1311" s="147"/>
      <c r="AQ1311" s="141">
        <f t="shared" si="1951"/>
        <v>0</v>
      </c>
      <c r="AR1311" s="788"/>
      <c r="AS1311" s="52">
        <v>8.0359E-2</v>
      </c>
      <c r="AT1311" s="72">
        <f t="shared" si="1939"/>
        <v>0</v>
      </c>
      <c r="AU1311" s="56"/>
      <c r="AV1311" s="253"/>
      <c r="AW1311" s="147"/>
      <c r="AX1311" s="141">
        <f t="shared" si="1952"/>
        <v>0</v>
      </c>
      <c r="AY1311" s="56"/>
      <c r="AZ1311" s="52">
        <v>8.7135000000000004E-2</v>
      </c>
      <c r="BA1311" s="141">
        <f t="shared" si="1941"/>
        <v>0</v>
      </c>
      <c r="BB1311" s="72"/>
      <c r="BC1311" s="253"/>
      <c r="BD1311" s="204"/>
      <c r="BE1311" s="141">
        <f t="shared" si="1942"/>
        <v>0</v>
      </c>
      <c r="BF1311" s="56"/>
      <c r="BG1311" s="56">
        <v>6.8930000000000005E-2</v>
      </c>
      <c r="BH1311" s="166">
        <f t="shared" si="1943"/>
        <v>0</v>
      </c>
      <c r="BI1311" s="56"/>
      <c r="BJ1311" s="164"/>
      <c r="BK1311" s="165"/>
      <c r="BL1311" s="166">
        <f t="shared" si="1944"/>
        <v>0</v>
      </c>
      <c r="BM1311" s="56"/>
      <c r="BN1311" s="56"/>
      <c r="BO1311" s="166">
        <f t="shared" si="1945"/>
        <v>0</v>
      </c>
      <c r="BP1311" s="56"/>
      <c r="BQ1311" s="164"/>
      <c r="BR1311" s="147"/>
      <c r="BS1311" s="166">
        <f t="shared" si="1953"/>
        <v>0</v>
      </c>
      <c r="BT1311" s="819">
        <v>110000</v>
      </c>
      <c r="BU1311" s="234">
        <v>5.1103999999999997E-2</v>
      </c>
      <c r="BV1311" s="168">
        <f t="shared" si="1947"/>
        <v>5621.44</v>
      </c>
      <c r="BW1311" s="6"/>
      <c r="BX1311" s="142">
        <v>5621.44</v>
      </c>
      <c r="BY1311" s="147"/>
      <c r="BZ1311" s="166">
        <f t="shared" si="1948"/>
        <v>0</v>
      </c>
      <c r="CA1311" s="151">
        <v>9600</v>
      </c>
      <c r="CB1311" s="234">
        <v>5.4170999999999997E-2</v>
      </c>
      <c r="CC1311" s="168">
        <f t="shared" si="1949"/>
        <v>520.04160000000002</v>
      </c>
      <c r="CD1311" s="166"/>
      <c r="CE1311" s="164">
        <v>520.04</v>
      </c>
      <c r="CF1311" s="165"/>
      <c r="CG1311" s="72">
        <f t="shared" si="1950"/>
        <v>1.6000000000531145E-3</v>
      </c>
      <c r="CH1311" s="351">
        <v>150000</v>
      </c>
      <c r="CI1311" s="802">
        <v>4.3883999999999999E-2</v>
      </c>
      <c r="CJ1311" s="666">
        <f t="shared" si="1927"/>
        <v>6582.6</v>
      </c>
      <c r="CK1311" s="72"/>
      <c r="CL1311" s="164"/>
      <c r="CM1311" s="167"/>
      <c r="CN1311" s="666">
        <f t="shared" si="1928"/>
        <v>6582.6</v>
      </c>
      <c r="CO1311" s="219"/>
      <c r="CP1311" s="220">
        <f t="shared" si="1929"/>
        <v>6582.6016</v>
      </c>
      <c r="CQ1311" s="458"/>
      <c r="CR1311" s="56"/>
      <c r="CS1311" s="228"/>
    </row>
    <row r="1312" spans="1:97" s="3" customFormat="1" ht="15" customHeight="1">
      <c r="A1312" s="59" t="s">
        <v>3004</v>
      </c>
      <c r="B1312" s="501" t="s">
        <v>3005</v>
      </c>
      <c r="C1312" s="6" t="s">
        <v>2997</v>
      </c>
      <c r="D1312" s="59" t="s">
        <v>2760</v>
      </c>
      <c r="E1312" s="43">
        <v>6700</v>
      </c>
      <c r="F1312" s="43"/>
      <c r="G1312" s="429"/>
      <c r="H1312" s="45">
        <v>900000007440</v>
      </c>
      <c r="I1312" s="234"/>
      <c r="J1312" s="774">
        <v>5.7276000000000001E-2</v>
      </c>
      <c r="K1312" s="72">
        <f t="shared" si="1930"/>
        <v>0</v>
      </c>
      <c r="L1312" s="56"/>
      <c r="M1312" s="73">
        <v>20702.09</v>
      </c>
      <c r="N1312" s="147"/>
      <c r="O1312" s="168"/>
      <c r="P1312" s="56"/>
      <c r="Q1312" s="56">
        <v>5.7276000000000001E-2</v>
      </c>
      <c r="R1312" s="168">
        <f t="shared" si="1931"/>
        <v>0</v>
      </c>
      <c r="S1312" s="56"/>
      <c r="T1312" s="73">
        <v>26919.72</v>
      </c>
      <c r="U1312" s="147"/>
      <c r="V1312" s="574">
        <f t="shared" si="1932"/>
        <v>-26919.72</v>
      </c>
      <c r="W1312" s="779"/>
      <c r="X1312" s="780">
        <v>6.3004000000000004E-2</v>
      </c>
      <c r="Y1312" s="310">
        <f t="shared" si="1933"/>
        <v>0</v>
      </c>
      <c r="Z1312" s="102"/>
      <c r="AA1312" s="73">
        <v>29611.88</v>
      </c>
      <c r="AB1312" s="147"/>
      <c r="AC1312" s="141">
        <f t="shared" si="1934"/>
        <v>-29611.88</v>
      </c>
      <c r="AD1312" s="255">
        <v>820000</v>
      </c>
      <c r="AE1312" s="101">
        <v>6.1428999999999997E-2</v>
      </c>
      <c r="AF1312" s="141">
        <f t="shared" si="1935"/>
        <v>50371.78</v>
      </c>
      <c r="AG1312" s="6"/>
      <c r="AH1312" s="122">
        <v>50371.78</v>
      </c>
      <c r="AI1312" s="147"/>
      <c r="AJ1312" s="141">
        <f t="shared" si="1936"/>
        <v>0</v>
      </c>
      <c r="AK1312" s="255">
        <v>820000</v>
      </c>
      <c r="AL1312" s="748">
        <v>7.3774000000000006E-2</v>
      </c>
      <c r="AM1312" s="141">
        <f t="shared" si="1937"/>
        <v>60494.680000000008</v>
      </c>
      <c r="AN1312" s="102"/>
      <c r="AO1312" s="142">
        <v>60494.68</v>
      </c>
      <c r="AP1312" s="143"/>
      <c r="AQ1312" s="141">
        <f t="shared" si="1951"/>
        <v>0</v>
      </c>
      <c r="AR1312" s="255">
        <v>820000</v>
      </c>
      <c r="AS1312" s="52">
        <v>8.0359E-2</v>
      </c>
      <c r="AT1312" s="72">
        <f t="shared" si="1939"/>
        <v>65894.38</v>
      </c>
      <c r="AU1312" s="52"/>
      <c r="AV1312" s="142">
        <v>65894.38</v>
      </c>
      <c r="AW1312" s="147"/>
      <c r="AX1312" s="141">
        <f t="shared" si="1952"/>
        <v>0</v>
      </c>
      <c r="AY1312" s="72">
        <v>820000</v>
      </c>
      <c r="AZ1312" s="52">
        <v>8.7135000000000004E-2</v>
      </c>
      <c r="BA1312" s="141">
        <f t="shared" si="1941"/>
        <v>71450.7</v>
      </c>
      <c r="BB1312" s="141"/>
      <c r="BC1312" s="142">
        <v>71450.7</v>
      </c>
      <c r="BD1312" s="204"/>
      <c r="BE1312" s="141">
        <f t="shared" si="1942"/>
        <v>0</v>
      </c>
      <c r="BF1312" s="72">
        <v>3600000</v>
      </c>
      <c r="BG1312" s="56">
        <v>6.8930000000000005E-2</v>
      </c>
      <c r="BH1312" s="166">
        <f t="shared" si="1943"/>
        <v>248148.00000000003</v>
      </c>
      <c r="BI1312" s="56"/>
      <c r="BJ1312" s="164">
        <v>122416.98</v>
      </c>
      <c r="BK1312" s="320"/>
      <c r="BL1312" s="166">
        <f t="shared" si="1944"/>
        <v>125731.02000000003</v>
      </c>
      <c r="BM1312" s="72">
        <v>3600000</v>
      </c>
      <c r="BN1312" s="52">
        <v>2.9062999999999999E-2</v>
      </c>
      <c r="BO1312" s="166">
        <f t="shared" si="1945"/>
        <v>104626.79999999999</v>
      </c>
      <c r="BP1312" s="56"/>
      <c r="BQ1312" s="164">
        <v>104626.8</v>
      </c>
      <c r="BR1312" s="147"/>
      <c r="BS1312" s="166">
        <f t="shared" si="1953"/>
        <v>0</v>
      </c>
      <c r="BT1312" s="402">
        <v>3600000</v>
      </c>
      <c r="BU1312" s="234">
        <v>5.1103999999999997E-2</v>
      </c>
      <c r="BV1312" s="168">
        <f t="shared" si="1947"/>
        <v>183974.39999999999</v>
      </c>
      <c r="BW1312" s="6"/>
      <c r="BX1312" s="142"/>
      <c r="BY1312" s="147"/>
      <c r="BZ1312" s="166">
        <f t="shared" si="1948"/>
        <v>183974.39999999999</v>
      </c>
      <c r="CA1312" s="151">
        <v>3600000</v>
      </c>
      <c r="CB1312" s="234">
        <v>5.4170999999999997E-2</v>
      </c>
      <c r="CC1312" s="168">
        <f t="shared" si="1949"/>
        <v>195015.59999999998</v>
      </c>
      <c r="CD1312" s="166"/>
      <c r="CE1312" s="164"/>
      <c r="CF1312" s="165"/>
      <c r="CG1312" s="168">
        <f t="shared" si="1950"/>
        <v>195015.59999999998</v>
      </c>
      <c r="CH1312" s="587">
        <v>3600000</v>
      </c>
      <c r="CI1312" s="802">
        <v>4.3883999999999999E-2</v>
      </c>
      <c r="CJ1312" s="666">
        <f t="shared" si="1927"/>
        <v>157982.39999999999</v>
      </c>
      <c r="CK1312" s="168"/>
      <c r="CL1312" s="164"/>
      <c r="CM1312" s="167"/>
      <c r="CN1312" s="666">
        <f t="shared" si="1928"/>
        <v>157982.39999999999</v>
      </c>
      <c r="CO1312" s="219"/>
      <c r="CP1312" s="220">
        <f t="shared" si="1929"/>
        <v>606171.81999999995</v>
      </c>
      <c r="CQ1312" s="458"/>
      <c r="CR1312" s="56"/>
      <c r="CS1312" s="228"/>
    </row>
    <row r="1313" spans="1:97" s="3" customFormat="1" ht="15" customHeight="1">
      <c r="A1313" s="59" t="s">
        <v>3006</v>
      </c>
      <c r="B1313" s="501" t="s">
        <v>3007</v>
      </c>
      <c r="C1313" s="6" t="s">
        <v>3000</v>
      </c>
      <c r="D1313" s="274" t="s">
        <v>2760</v>
      </c>
      <c r="E1313" s="43">
        <v>6784</v>
      </c>
      <c r="F1313" s="43"/>
      <c r="G1313" s="429"/>
      <c r="H1313" s="45">
        <v>900000006072</v>
      </c>
      <c r="I1313" s="234"/>
      <c r="J1313" s="774">
        <v>5.7276000000000001E-2</v>
      </c>
      <c r="K1313" s="72">
        <f t="shared" si="1930"/>
        <v>0</v>
      </c>
      <c r="L1313" s="56"/>
      <c r="M1313" s="73">
        <v>193806.8</v>
      </c>
      <c r="N1313" s="147"/>
      <c r="O1313" s="168"/>
      <c r="P1313" s="168">
        <v>4400000</v>
      </c>
      <c r="Q1313" s="56">
        <v>5.7276000000000001E-2</v>
      </c>
      <c r="R1313" s="168">
        <f t="shared" si="1931"/>
        <v>252014.4</v>
      </c>
      <c r="S1313" s="56"/>
      <c r="T1313" s="73">
        <v>252014.4</v>
      </c>
      <c r="U1313" s="165">
        <v>252014.4</v>
      </c>
      <c r="V1313" s="574">
        <f t="shared" si="1932"/>
        <v>0</v>
      </c>
      <c r="W1313" s="587">
        <v>4400000</v>
      </c>
      <c r="X1313" s="780">
        <v>6.3004000000000004E-2</v>
      </c>
      <c r="Y1313" s="310">
        <f t="shared" si="1933"/>
        <v>277217.60000000003</v>
      </c>
      <c r="Z1313" s="99"/>
      <c r="AA1313" s="73">
        <v>277217.59999999998</v>
      </c>
      <c r="AB1313" s="165">
        <v>277217.59999999998</v>
      </c>
      <c r="AC1313" s="141">
        <f t="shared" si="1934"/>
        <v>0</v>
      </c>
      <c r="AD1313" s="255">
        <v>8620000</v>
      </c>
      <c r="AE1313" s="101">
        <v>6.1428999999999997E-2</v>
      </c>
      <c r="AF1313" s="141">
        <f t="shared" si="1935"/>
        <v>529517.98</v>
      </c>
      <c r="AG1313" s="99"/>
      <c r="AH1313" s="122">
        <v>529517.98</v>
      </c>
      <c r="AI1313" s="204">
        <v>529517.98</v>
      </c>
      <c r="AJ1313" s="141">
        <f t="shared" si="1936"/>
        <v>0</v>
      </c>
      <c r="AK1313" s="255">
        <v>8620000</v>
      </c>
      <c r="AL1313" s="748">
        <v>7.3774000000000006E-2</v>
      </c>
      <c r="AM1313" s="141">
        <f t="shared" si="1937"/>
        <v>635931.88</v>
      </c>
      <c r="AN1313" s="99"/>
      <c r="AO1313" s="142">
        <v>635931.88</v>
      </c>
      <c r="AP1313" s="204">
        <v>635931.88</v>
      </c>
      <c r="AQ1313" s="141">
        <f t="shared" si="1951"/>
        <v>0</v>
      </c>
      <c r="AR1313" s="255">
        <v>8620000</v>
      </c>
      <c r="AS1313" s="52">
        <v>8.0359E-2</v>
      </c>
      <c r="AT1313" s="72">
        <f t="shared" si="1939"/>
        <v>692694.58</v>
      </c>
      <c r="AU1313" s="52"/>
      <c r="AV1313" s="142"/>
      <c r="AW1313" s="143"/>
      <c r="AX1313" s="141">
        <f t="shared" si="1952"/>
        <v>692694.58</v>
      </c>
      <c r="AY1313" s="72">
        <v>8620000</v>
      </c>
      <c r="AZ1313" s="52">
        <v>8.7135000000000004E-2</v>
      </c>
      <c r="BA1313" s="141">
        <f t="shared" si="1941"/>
        <v>751103.70000000007</v>
      </c>
      <c r="BB1313" s="141"/>
      <c r="BC1313" s="142"/>
      <c r="BD1313" s="204"/>
      <c r="BE1313" s="141">
        <f t="shared" si="1942"/>
        <v>751103.70000000007</v>
      </c>
      <c r="BF1313" s="483">
        <v>5360000</v>
      </c>
      <c r="BG1313" s="56">
        <v>6.8930000000000005E-2</v>
      </c>
      <c r="BH1313" s="166">
        <f t="shared" si="1943"/>
        <v>369464.80000000005</v>
      </c>
      <c r="BI1313" s="56"/>
      <c r="BJ1313" s="164">
        <v>594176.6</v>
      </c>
      <c r="BK1313" s="320">
        <v>594176.6</v>
      </c>
      <c r="BL1313" s="166">
        <f t="shared" si="1944"/>
        <v>-224711.79999999993</v>
      </c>
      <c r="BM1313" s="483">
        <v>23613680</v>
      </c>
      <c r="BN1313" s="548">
        <v>6.7812999999999998E-2</v>
      </c>
      <c r="BO1313" s="166">
        <f t="shared" si="1945"/>
        <v>1601314.48184</v>
      </c>
      <c r="BP1313" s="56"/>
      <c r="BQ1313" s="164">
        <v>0</v>
      </c>
      <c r="BR1313" s="147"/>
      <c r="BS1313" s="166">
        <f t="shared" si="1953"/>
        <v>1601314.48184</v>
      </c>
      <c r="BT1313" s="402">
        <v>22400000</v>
      </c>
      <c r="BU1313" s="234">
        <v>5.1103999999999997E-2</v>
      </c>
      <c r="BV1313" s="168">
        <f t="shared" si="1947"/>
        <v>1144729.5999999999</v>
      </c>
      <c r="BW1313" s="6"/>
      <c r="BX1313" s="580">
        <v>1144729.6000000001</v>
      </c>
      <c r="BY1313" s="165">
        <v>1144729.6000000001</v>
      </c>
      <c r="BZ1313" s="166">
        <f t="shared" si="1948"/>
        <v>0</v>
      </c>
      <c r="CA1313" s="151">
        <v>22400000</v>
      </c>
      <c r="CB1313" s="234">
        <v>5.4170999999999997E-2</v>
      </c>
      <c r="CC1313" s="168">
        <f t="shared" si="1949"/>
        <v>1213430.3999999999</v>
      </c>
      <c r="CD1313" s="166"/>
      <c r="CE1313" s="164"/>
      <c r="CF1313" s="165"/>
      <c r="CG1313" s="168">
        <f t="shared" si="1950"/>
        <v>1213430.3999999999</v>
      </c>
      <c r="CH1313" s="587">
        <v>23000000</v>
      </c>
      <c r="CI1313" s="802">
        <v>4.3883999999999999E-2</v>
      </c>
      <c r="CJ1313" s="666">
        <f t="shared" si="1927"/>
        <v>1009332</v>
      </c>
      <c r="CK1313" s="168"/>
      <c r="CL1313" s="485">
        <v>3591357.53</v>
      </c>
      <c r="CM1313" s="167"/>
      <c r="CN1313" s="666">
        <f t="shared" si="1928"/>
        <v>-2582025.5299999998</v>
      </c>
      <c r="CO1313" s="219"/>
      <c r="CP1313" s="220">
        <f t="shared" si="1929"/>
        <v>1451805.8318400001</v>
      </c>
      <c r="CQ1313" s="458" t="s">
        <v>2786</v>
      </c>
      <c r="CR1313" s="56"/>
      <c r="CS1313" s="228"/>
    </row>
    <row r="1314" spans="1:97" s="3" customFormat="1" ht="15" customHeight="1">
      <c r="A1314" s="41" t="s">
        <v>3008</v>
      </c>
      <c r="B1314" s="501" t="s">
        <v>3009</v>
      </c>
      <c r="C1314" s="6" t="s">
        <v>3010</v>
      </c>
      <c r="D1314" s="274" t="s">
        <v>2760</v>
      </c>
      <c r="E1314" s="43">
        <v>6981</v>
      </c>
      <c r="F1314" s="43"/>
      <c r="G1314" s="429"/>
      <c r="H1314" s="45">
        <v>11950061654</v>
      </c>
      <c r="I1314" s="234"/>
      <c r="J1314" s="774">
        <v>5.7276000000000001E-2</v>
      </c>
      <c r="K1314" s="72">
        <f t="shared" si="1930"/>
        <v>0</v>
      </c>
      <c r="L1314" s="56"/>
      <c r="M1314" s="73">
        <v>599039.19999999995</v>
      </c>
      <c r="N1314" s="147">
        <v>599039.19999999995</v>
      </c>
      <c r="O1314" s="168">
        <v>0</v>
      </c>
      <c r="P1314" s="151">
        <v>13600000</v>
      </c>
      <c r="Q1314" s="56">
        <v>5.7276000000000001E-2</v>
      </c>
      <c r="R1314" s="168">
        <f t="shared" si="1931"/>
        <v>778953.6</v>
      </c>
      <c r="S1314" s="56"/>
      <c r="T1314" s="73">
        <v>778953.6</v>
      </c>
      <c r="U1314" s="147">
        <v>778953.6</v>
      </c>
      <c r="V1314" s="574">
        <f t="shared" si="1932"/>
        <v>0</v>
      </c>
      <c r="W1314" s="782">
        <v>13600000</v>
      </c>
      <c r="X1314" s="780">
        <v>6.3004000000000004E-2</v>
      </c>
      <c r="Y1314" s="310">
        <f t="shared" si="1933"/>
        <v>856854.4</v>
      </c>
      <c r="Z1314" s="102"/>
      <c r="AA1314" s="73">
        <v>856854.4</v>
      </c>
      <c r="AB1314" s="147">
        <v>856854.4</v>
      </c>
      <c r="AC1314" s="141">
        <f t="shared" si="1934"/>
        <v>0</v>
      </c>
      <c r="AD1314" s="255">
        <v>13640000</v>
      </c>
      <c r="AE1314" s="101">
        <v>6.1428999999999997E-2</v>
      </c>
      <c r="AF1314" s="141">
        <f t="shared" si="1935"/>
        <v>837891.55999999994</v>
      </c>
      <c r="AG1314" s="6"/>
      <c r="AH1314" s="122">
        <v>837891.56</v>
      </c>
      <c r="AI1314" s="147">
        <v>837891.56</v>
      </c>
      <c r="AJ1314" s="141">
        <f t="shared" si="1936"/>
        <v>0</v>
      </c>
      <c r="AK1314" s="255">
        <v>13640000</v>
      </c>
      <c r="AL1314" s="748">
        <v>7.3774000000000006E-2</v>
      </c>
      <c r="AM1314" s="141">
        <f t="shared" si="1937"/>
        <v>1006277.3600000001</v>
      </c>
      <c r="AN1314" s="102"/>
      <c r="AO1314" s="142">
        <v>1006277.36</v>
      </c>
      <c r="AP1314" s="143">
        <v>1006277.36</v>
      </c>
      <c r="AQ1314" s="141">
        <f t="shared" si="1951"/>
        <v>0</v>
      </c>
      <c r="AR1314" s="255">
        <v>13640000</v>
      </c>
      <c r="AS1314" s="52">
        <v>8.0359E-2</v>
      </c>
      <c r="AT1314" s="72">
        <f t="shared" si="1939"/>
        <v>1096096.76</v>
      </c>
      <c r="AU1314" s="52"/>
      <c r="AV1314" s="142"/>
      <c r="AW1314" s="147"/>
      <c r="AX1314" s="141">
        <f t="shared" si="1952"/>
        <v>1096096.76</v>
      </c>
      <c r="AY1314" s="72">
        <v>13640000</v>
      </c>
      <c r="AZ1314" s="52">
        <v>8.7135000000000004E-2</v>
      </c>
      <c r="BA1314" s="141">
        <f t="shared" si="1941"/>
        <v>1188521.4000000001</v>
      </c>
      <c r="BB1314" s="141"/>
      <c r="BC1314" s="142"/>
      <c r="BD1314" s="204"/>
      <c r="BE1314" s="141">
        <f t="shared" si="1942"/>
        <v>1188521.4000000001</v>
      </c>
      <c r="BF1314" s="255">
        <v>13640000</v>
      </c>
      <c r="BG1314" s="56">
        <v>6.8930000000000005E-2</v>
      </c>
      <c r="BH1314" s="166">
        <f t="shared" si="1943"/>
        <v>940205.20000000007</v>
      </c>
      <c r="BI1314" s="56"/>
      <c r="BJ1314" s="164">
        <v>0</v>
      </c>
      <c r="BK1314" s="320"/>
      <c r="BL1314" s="166">
        <f t="shared" si="1944"/>
        <v>940205.20000000007</v>
      </c>
      <c r="BM1314" s="72">
        <v>30000000</v>
      </c>
      <c r="BN1314" s="548">
        <v>6.7812999999999998E-2</v>
      </c>
      <c r="BO1314" s="166">
        <f t="shared" si="1945"/>
        <v>2034390</v>
      </c>
      <c r="BP1314" s="56"/>
      <c r="BQ1314" s="164">
        <v>0</v>
      </c>
      <c r="BR1314" s="147"/>
      <c r="BS1314" s="166">
        <f t="shared" si="1953"/>
        <v>2034390</v>
      </c>
      <c r="BT1314" s="402">
        <v>30000000</v>
      </c>
      <c r="BU1314" s="548">
        <v>7.1545999999999998E-2</v>
      </c>
      <c r="BV1314" s="168">
        <f t="shared" si="1947"/>
        <v>2146380</v>
      </c>
      <c r="BW1314" s="6"/>
      <c r="BX1314" s="142"/>
      <c r="BY1314" s="147"/>
      <c r="BZ1314" s="166">
        <f t="shared" si="1948"/>
        <v>2146380</v>
      </c>
      <c r="CA1314" s="151">
        <v>30000000</v>
      </c>
      <c r="CB1314" s="801">
        <v>7.5840000000000005E-2</v>
      </c>
      <c r="CC1314" s="168">
        <f t="shared" si="1949"/>
        <v>2275200</v>
      </c>
      <c r="CD1314" s="166"/>
      <c r="CE1314" s="164">
        <v>3000000</v>
      </c>
      <c r="CF1314" s="165">
        <v>3000000</v>
      </c>
      <c r="CG1314" s="483">
        <f t="shared" si="1950"/>
        <v>-724800</v>
      </c>
      <c r="CH1314" s="383">
        <v>56000000</v>
      </c>
      <c r="CI1314" s="803">
        <v>5.8512000000000002E-2</v>
      </c>
      <c r="CJ1314" s="666">
        <f t="shared" si="1927"/>
        <v>3276672</v>
      </c>
      <c r="CK1314" s="483"/>
      <c r="CL1314" s="223"/>
      <c r="CM1314" s="224"/>
      <c r="CN1314" s="666">
        <f t="shared" si="1928"/>
        <v>3276672</v>
      </c>
      <c r="CO1314" s="219"/>
      <c r="CP1314" s="220">
        <f t="shared" si="1929"/>
        <v>9957465.3599999994</v>
      </c>
      <c r="CQ1314" s="458"/>
      <c r="CR1314" s="56"/>
      <c r="CS1314" s="228"/>
    </row>
    <row r="1315" spans="1:97" s="2" customFormat="1" ht="15" customHeight="1">
      <c r="A1315" s="266" t="s">
        <v>3011</v>
      </c>
      <c r="B1315" s="61" t="s">
        <v>3012</v>
      </c>
      <c r="C1315" s="6"/>
      <c r="D1315" s="41" t="s">
        <v>2760</v>
      </c>
      <c r="E1315" s="548">
        <v>6983</v>
      </c>
      <c r="F1315" s="548"/>
      <c r="G1315" s="41" t="s">
        <v>457</v>
      </c>
      <c r="H1315" s="808">
        <v>9462061630</v>
      </c>
      <c r="I1315" s="234"/>
      <c r="J1315" s="775">
        <v>5.7276000000000001E-2</v>
      </c>
      <c r="K1315" s="72">
        <f t="shared" si="1930"/>
        <v>0</v>
      </c>
      <c r="L1315" s="6"/>
      <c r="M1315" s="117"/>
      <c r="N1315" s="77"/>
      <c r="O1315" s="72"/>
      <c r="P1315" s="255">
        <v>433000</v>
      </c>
      <c r="Q1315" s="6">
        <v>5.7276000000000001E-2</v>
      </c>
      <c r="R1315" s="72">
        <f t="shared" si="1931"/>
        <v>24800.508000000002</v>
      </c>
      <c r="S1315" s="6"/>
      <c r="T1315" s="117">
        <v>24800.508000000002</v>
      </c>
      <c r="U1315" s="77" t="s">
        <v>3013</v>
      </c>
      <c r="V1315" s="411">
        <f t="shared" si="1932"/>
        <v>0</v>
      </c>
      <c r="W1315" s="665">
        <v>433000</v>
      </c>
      <c r="X1315" s="784">
        <v>6.3004000000000004E-2</v>
      </c>
      <c r="Y1315" s="310">
        <f t="shared" si="1933"/>
        <v>27280.732000000004</v>
      </c>
      <c r="Z1315" s="102"/>
      <c r="AA1315" s="117">
        <v>27280.732</v>
      </c>
      <c r="AB1315" s="77" t="s">
        <v>3013</v>
      </c>
      <c r="AC1315" s="141">
        <f t="shared" si="1934"/>
        <v>0</v>
      </c>
      <c r="AD1315" s="813">
        <v>573000</v>
      </c>
      <c r="AE1315" s="101">
        <v>6.1428999999999997E-2</v>
      </c>
      <c r="AF1315" s="141">
        <f t="shared" si="1935"/>
        <v>35198.816999999995</v>
      </c>
      <c r="AG1315" s="6"/>
      <c r="AH1315" s="122">
        <v>35198.817000000003</v>
      </c>
      <c r="AI1315" s="77" t="s">
        <v>3013</v>
      </c>
      <c r="AJ1315" s="141">
        <f t="shared" si="1936"/>
        <v>0</v>
      </c>
      <c r="AK1315" s="813">
        <v>573000</v>
      </c>
      <c r="AL1315" s="748">
        <v>7.3774000000000006E-2</v>
      </c>
      <c r="AM1315" s="141">
        <f t="shared" si="1937"/>
        <v>42272.502</v>
      </c>
      <c r="AN1315" s="102"/>
      <c r="AO1315" s="142">
        <v>42272.502</v>
      </c>
      <c r="AP1315" s="100" t="s">
        <v>3013</v>
      </c>
      <c r="AQ1315" s="141">
        <f t="shared" si="1951"/>
        <v>0</v>
      </c>
      <c r="AR1315" s="813">
        <v>3800000</v>
      </c>
      <c r="AS1315" s="52">
        <v>8.0359E-2</v>
      </c>
      <c r="AT1315" s="72">
        <f t="shared" si="1939"/>
        <v>305364.2</v>
      </c>
      <c r="AU1315" s="6"/>
      <c r="AV1315" s="164"/>
      <c r="AW1315" s="77"/>
      <c r="AX1315" s="141">
        <f t="shared" si="1952"/>
        <v>305364.2</v>
      </c>
      <c r="AY1315" s="255">
        <v>3800000</v>
      </c>
      <c r="AZ1315" s="52">
        <v>8.7135000000000004E-2</v>
      </c>
      <c r="BA1315" s="141">
        <f t="shared" si="1941"/>
        <v>331113</v>
      </c>
      <c r="BB1315" s="141"/>
      <c r="BC1315" s="253"/>
      <c r="BD1315" s="218"/>
      <c r="BE1315" s="141">
        <f t="shared" si="1942"/>
        <v>331113</v>
      </c>
      <c r="BF1315" s="255">
        <v>3800000</v>
      </c>
      <c r="BG1315" s="6">
        <v>6.8930000000000005E-2</v>
      </c>
      <c r="BH1315" s="75">
        <f t="shared" si="1943"/>
        <v>261934.00000000003</v>
      </c>
      <c r="BI1315" s="6"/>
      <c r="BJ1315" s="164"/>
      <c r="BK1315" s="167"/>
      <c r="BL1315" s="75">
        <f t="shared" si="1944"/>
        <v>261934.00000000003</v>
      </c>
      <c r="BM1315" s="72">
        <v>5600000</v>
      </c>
      <c r="BN1315" s="548">
        <v>6.7812999999999998E-2</v>
      </c>
      <c r="BO1315" s="75">
        <f t="shared" si="1945"/>
        <v>379752.8</v>
      </c>
      <c r="BP1315" s="6"/>
      <c r="BQ1315" s="164">
        <v>0</v>
      </c>
      <c r="BR1315" s="77"/>
      <c r="BS1315" s="75">
        <f t="shared" si="1953"/>
        <v>379752.8</v>
      </c>
      <c r="BT1315" s="402">
        <v>5600000</v>
      </c>
      <c r="BU1315" s="548">
        <v>5.1103999999999997E-2</v>
      </c>
      <c r="BV1315" s="72">
        <f t="shared" si="1947"/>
        <v>286182.39999999997</v>
      </c>
      <c r="BW1315" s="6"/>
      <c r="BX1315" s="142">
        <v>884871.55500000005</v>
      </c>
      <c r="BY1315" s="77">
        <v>884871.56</v>
      </c>
      <c r="BZ1315" s="75">
        <f t="shared" si="1948"/>
        <v>-598689.15500000003</v>
      </c>
      <c r="CA1315" s="255">
        <v>5600000</v>
      </c>
      <c r="CB1315" s="234">
        <v>5.4170999999999997E-2</v>
      </c>
      <c r="CC1315" s="72">
        <f t="shared" si="1949"/>
        <v>303357.59999999998</v>
      </c>
      <c r="CD1315" s="75"/>
      <c r="CE1315" s="164"/>
      <c r="CF1315" s="167"/>
      <c r="CG1315" s="72">
        <f t="shared" si="1950"/>
        <v>303357.59999999998</v>
      </c>
      <c r="CH1315" s="351">
        <v>8700000</v>
      </c>
      <c r="CI1315" s="802">
        <v>4.3883999999999999E-2</v>
      </c>
      <c r="CJ1315" s="666">
        <f t="shared" si="1927"/>
        <v>381790.8</v>
      </c>
      <c r="CK1315" s="72"/>
      <c r="CL1315" s="164"/>
      <c r="CM1315" s="167"/>
      <c r="CN1315" s="666">
        <f t="shared" si="1928"/>
        <v>381790.8</v>
      </c>
      <c r="CO1315" s="219"/>
      <c r="CP1315" s="220">
        <f t="shared" si="1929"/>
        <v>1364623.2449999999</v>
      </c>
      <c r="CQ1315" s="357"/>
      <c r="CR1315" s="6"/>
      <c r="CS1315" s="226"/>
    </row>
    <row r="1316" spans="1:97" s="3" customFormat="1" ht="15" customHeight="1">
      <c r="A1316" s="769" t="s">
        <v>3014</v>
      </c>
      <c r="B1316" s="771" t="s">
        <v>675</v>
      </c>
      <c r="C1316" s="61"/>
      <c r="D1316" s="59" t="s">
        <v>2760</v>
      </c>
      <c r="E1316" s="234">
        <v>7192</v>
      </c>
      <c r="F1316" s="234"/>
      <c r="G1316" s="429"/>
      <c r="H1316" s="590">
        <v>900000051839</v>
      </c>
      <c r="I1316" s="776"/>
      <c r="J1316" s="774">
        <v>5.7276000000000001E-2</v>
      </c>
      <c r="K1316" s="72">
        <f t="shared" si="1930"/>
        <v>0</v>
      </c>
      <c r="L1316" s="56"/>
      <c r="M1316" s="80"/>
      <c r="N1316" s="147"/>
      <c r="O1316" s="168"/>
      <c r="P1316" s="56"/>
      <c r="Q1316" s="56">
        <v>5.7276000000000001E-2</v>
      </c>
      <c r="R1316" s="168">
        <f t="shared" si="1931"/>
        <v>0</v>
      </c>
      <c r="S1316" s="56"/>
      <c r="T1316" s="80"/>
      <c r="U1316" s="147"/>
      <c r="V1316" s="574">
        <f t="shared" si="1932"/>
        <v>0</v>
      </c>
      <c r="W1316" s="779"/>
      <c r="X1316" s="780">
        <v>6.3004000000000004E-2</v>
      </c>
      <c r="Y1316" s="310">
        <f t="shared" si="1933"/>
        <v>0</v>
      </c>
      <c r="Z1316" s="102"/>
      <c r="AA1316" s="80"/>
      <c r="AB1316" s="147"/>
      <c r="AC1316" s="141">
        <f t="shared" si="1934"/>
        <v>0</v>
      </c>
      <c r="AD1316" s="788"/>
      <c r="AE1316" s="101">
        <v>6.1428999999999997E-2</v>
      </c>
      <c r="AF1316" s="141">
        <f t="shared" si="1935"/>
        <v>0</v>
      </c>
      <c r="AG1316" s="6"/>
      <c r="AH1316" s="122"/>
      <c r="AI1316" s="149"/>
      <c r="AJ1316" s="141">
        <f t="shared" si="1936"/>
        <v>0</v>
      </c>
      <c r="AK1316" s="788"/>
      <c r="AL1316" s="748">
        <v>7.3774000000000006E-2</v>
      </c>
      <c r="AM1316" s="141">
        <f t="shared" si="1937"/>
        <v>0</v>
      </c>
      <c r="AN1316" s="102"/>
      <c r="AO1316" s="142"/>
      <c r="AP1316" s="143"/>
      <c r="AQ1316" s="141">
        <f t="shared" si="1951"/>
        <v>0</v>
      </c>
      <c r="AR1316" s="788"/>
      <c r="AS1316" s="52">
        <v>8.0359E-2</v>
      </c>
      <c r="AT1316" s="72">
        <f t="shared" si="1939"/>
        <v>0</v>
      </c>
      <c r="AU1316" s="56"/>
      <c r="AV1316" s="253"/>
      <c r="AW1316" s="147"/>
      <c r="AX1316" s="141">
        <f t="shared" si="1952"/>
        <v>0</v>
      </c>
      <c r="AY1316" s="56"/>
      <c r="AZ1316" s="52">
        <v>8.7135000000000004E-2</v>
      </c>
      <c r="BA1316" s="141">
        <f t="shared" si="1941"/>
        <v>0</v>
      </c>
      <c r="BB1316" s="141"/>
      <c r="BC1316" s="253"/>
      <c r="BD1316" s="204"/>
      <c r="BE1316" s="141">
        <f t="shared" si="1942"/>
        <v>0</v>
      </c>
      <c r="BF1316" s="56"/>
      <c r="BG1316" s="56">
        <v>6.8930000000000005E-2</v>
      </c>
      <c r="BH1316" s="166">
        <f t="shared" si="1943"/>
        <v>0</v>
      </c>
      <c r="BI1316" s="56"/>
      <c r="BJ1316" s="164"/>
      <c r="BK1316" s="165"/>
      <c r="BL1316" s="166">
        <f t="shared" si="1944"/>
        <v>0</v>
      </c>
      <c r="BM1316" s="481">
        <v>120000</v>
      </c>
      <c r="BN1316" s="51">
        <v>0</v>
      </c>
      <c r="BO1316" s="166">
        <f t="shared" si="1945"/>
        <v>0</v>
      </c>
      <c r="BP1316" s="56"/>
      <c r="BQ1316" s="164">
        <v>0</v>
      </c>
      <c r="BR1316" s="147"/>
      <c r="BS1316" s="166">
        <f t="shared" si="1953"/>
        <v>0</v>
      </c>
      <c r="BT1316" s="799">
        <v>120000</v>
      </c>
      <c r="BU1316" s="776"/>
      <c r="BV1316" s="168">
        <f t="shared" si="1947"/>
        <v>0</v>
      </c>
      <c r="BW1316" s="6"/>
      <c r="BX1316" s="142"/>
      <c r="BY1316" s="147"/>
      <c r="BZ1316" s="166">
        <f t="shared" si="1948"/>
        <v>0</v>
      </c>
      <c r="CA1316" s="151">
        <v>120000</v>
      </c>
      <c r="CB1316" s="831">
        <v>0</v>
      </c>
      <c r="CC1316" s="168">
        <f t="shared" si="1949"/>
        <v>0</v>
      </c>
      <c r="CD1316" s="166"/>
      <c r="CE1316" s="164"/>
      <c r="CF1316" s="165"/>
      <c r="CG1316" s="168">
        <f t="shared" si="1950"/>
        <v>0</v>
      </c>
      <c r="CH1316" s="587">
        <v>90000</v>
      </c>
      <c r="CI1316" s="831">
        <v>0</v>
      </c>
      <c r="CJ1316" s="666">
        <f t="shared" si="1927"/>
        <v>0</v>
      </c>
      <c r="CK1316" s="168"/>
      <c r="CL1316" s="164"/>
      <c r="CM1316" s="167"/>
      <c r="CN1316" s="666">
        <f t="shared" si="1928"/>
        <v>0</v>
      </c>
      <c r="CO1316" s="219"/>
      <c r="CP1316" s="220">
        <f t="shared" si="1929"/>
        <v>0</v>
      </c>
      <c r="CQ1316" s="458"/>
      <c r="CR1316" s="56"/>
      <c r="CS1316" s="228"/>
    </row>
    <row r="1317" spans="1:97" s="3" customFormat="1" ht="15" customHeight="1">
      <c r="A1317" s="59" t="s">
        <v>3015</v>
      </c>
      <c r="B1317" s="501" t="s">
        <v>3005</v>
      </c>
      <c r="C1317" s="6" t="s">
        <v>2997</v>
      </c>
      <c r="D1317" s="59" t="s">
        <v>2760</v>
      </c>
      <c r="E1317" s="43">
        <v>7521</v>
      </c>
      <c r="F1317" s="43"/>
      <c r="G1317" s="429"/>
      <c r="H1317" s="45">
        <v>900000007425</v>
      </c>
      <c r="I1317" s="234"/>
      <c r="J1317" s="774">
        <v>5.7276000000000001E-2</v>
      </c>
      <c r="K1317" s="72">
        <f t="shared" si="1930"/>
        <v>0</v>
      </c>
      <c r="L1317" s="56"/>
      <c r="M1317" s="73">
        <v>969.03</v>
      </c>
      <c r="N1317" s="147"/>
      <c r="O1317" s="168"/>
      <c r="P1317" s="56"/>
      <c r="Q1317" s="56">
        <v>5.7276000000000001E-2</v>
      </c>
      <c r="R1317" s="168">
        <f t="shared" si="1931"/>
        <v>0</v>
      </c>
      <c r="S1317" s="56"/>
      <c r="T1317" s="73">
        <v>1260.07</v>
      </c>
      <c r="U1317" s="147"/>
      <c r="V1317" s="574">
        <f t="shared" si="1932"/>
        <v>-1260.07</v>
      </c>
      <c r="W1317" s="779"/>
      <c r="X1317" s="780">
        <v>6.3004000000000004E-2</v>
      </c>
      <c r="Y1317" s="310">
        <f t="shared" si="1933"/>
        <v>0</v>
      </c>
      <c r="Z1317" s="102"/>
      <c r="AA1317" s="73">
        <v>1386.09</v>
      </c>
      <c r="AB1317" s="149"/>
      <c r="AC1317" s="141">
        <f t="shared" si="1934"/>
        <v>-1386.09</v>
      </c>
      <c r="AD1317" s="255">
        <v>35000</v>
      </c>
      <c r="AE1317" s="101">
        <v>6.1428999999999997E-2</v>
      </c>
      <c r="AF1317" s="141">
        <f t="shared" si="1935"/>
        <v>2150.0149999999999</v>
      </c>
      <c r="AG1317" s="102"/>
      <c r="AH1317" s="122">
        <v>2150.02</v>
      </c>
      <c r="AI1317" s="147"/>
      <c r="AJ1317" s="141">
        <f t="shared" si="1936"/>
        <v>-5.0000000001091394E-3</v>
      </c>
      <c r="AK1317" s="255">
        <v>35000</v>
      </c>
      <c r="AL1317" s="748">
        <v>7.3774000000000006E-2</v>
      </c>
      <c r="AM1317" s="141">
        <f t="shared" si="1937"/>
        <v>2582.09</v>
      </c>
      <c r="AN1317" s="102"/>
      <c r="AO1317" s="142">
        <v>2582.09</v>
      </c>
      <c r="AP1317" s="143"/>
      <c r="AQ1317" s="141">
        <f t="shared" si="1951"/>
        <v>0</v>
      </c>
      <c r="AR1317" s="255">
        <v>35000</v>
      </c>
      <c r="AS1317" s="52">
        <v>8.0359E-2</v>
      </c>
      <c r="AT1317" s="72">
        <f t="shared" si="1939"/>
        <v>2812.5650000000001</v>
      </c>
      <c r="AU1317" s="52"/>
      <c r="AV1317" s="142">
        <v>2812.5650000000001</v>
      </c>
      <c r="AW1317" s="147"/>
      <c r="AX1317" s="141">
        <f t="shared" si="1952"/>
        <v>0</v>
      </c>
      <c r="AY1317" s="72">
        <v>35000</v>
      </c>
      <c r="AZ1317" s="52">
        <v>8.7135000000000004E-2</v>
      </c>
      <c r="BA1317" s="141">
        <f t="shared" si="1941"/>
        <v>3049.7250000000004</v>
      </c>
      <c r="BB1317" s="141"/>
      <c r="BC1317" s="142">
        <v>3049.7249999999999</v>
      </c>
      <c r="BD1317" s="204"/>
      <c r="BE1317" s="141">
        <f t="shared" si="1942"/>
        <v>0</v>
      </c>
      <c r="BF1317" s="168">
        <v>80000</v>
      </c>
      <c r="BG1317" s="56">
        <v>6.8930000000000005E-2</v>
      </c>
      <c r="BH1317" s="166">
        <f t="shared" si="1943"/>
        <v>5514.4000000000005</v>
      </c>
      <c r="BI1317" s="56"/>
      <c r="BJ1317" s="164">
        <v>8326.9699999999993</v>
      </c>
      <c r="BK1317" s="320"/>
      <c r="BL1317" s="166">
        <f t="shared" si="1944"/>
        <v>-2812.5699999999988</v>
      </c>
      <c r="BM1317" s="168">
        <v>80000</v>
      </c>
      <c r="BN1317" s="52">
        <v>2.9062999999999999E-2</v>
      </c>
      <c r="BO1317" s="166">
        <f t="shared" si="1945"/>
        <v>2325.04</v>
      </c>
      <c r="BP1317" s="56"/>
      <c r="BQ1317" s="164">
        <v>2325.04</v>
      </c>
      <c r="BR1317" s="147"/>
      <c r="BS1317" s="166">
        <f t="shared" si="1953"/>
        <v>0</v>
      </c>
      <c r="BT1317" s="402">
        <v>80000</v>
      </c>
      <c r="BU1317" s="234">
        <v>5.1103999999999997E-2</v>
      </c>
      <c r="BV1317" s="168">
        <f t="shared" si="1947"/>
        <v>4088.3199999999997</v>
      </c>
      <c r="BW1317" s="6"/>
      <c r="BX1317" s="142">
        <v>4088.32</v>
      </c>
      <c r="BY1317" s="147"/>
      <c r="BZ1317" s="166">
        <f t="shared" si="1948"/>
        <v>0</v>
      </c>
      <c r="CA1317" s="151">
        <v>80000</v>
      </c>
      <c r="CB1317" s="234">
        <v>5.4170999999999997E-2</v>
      </c>
      <c r="CC1317" s="168">
        <f t="shared" si="1949"/>
        <v>4333.6799999999994</v>
      </c>
      <c r="CD1317" s="166"/>
      <c r="CE1317" s="164">
        <v>4333.68</v>
      </c>
      <c r="CF1317" s="165"/>
      <c r="CG1317" s="72">
        <f t="shared" si="1950"/>
        <v>0</v>
      </c>
      <c r="CH1317" s="351">
        <v>148000</v>
      </c>
      <c r="CI1317" s="802">
        <v>4.3883999999999999E-2</v>
      </c>
      <c r="CJ1317" s="666">
        <f t="shared" si="1927"/>
        <v>6494.8320000000003</v>
      </c>
      <c r="CK1317" s="72"/>
      <c r="CL1317" s="164"/>
      <c r="CM1317" s="167"/>
      <c r="CN1317" s="666">
        <f t="shared" si="1928"/>
        <v>6494.8320000000003</v>
      </c>
      <c r="CO1317" s="219"/>
      <c r="CP1317" s="220">
        <f t="shared" si="1929"/>
        <v>1036.0970000000016</v>
      </c>
      <c r="CQ1317" s="458"/>
      <c r="CR1317" s="56"/>
      <c r="CS1317" s="228"/>
    </row>
    <row r="1318" spans="1:97" s="3" customFormat="1" ht="15" customHeight="1">
      <c r="A1318" s="59" t="s">
        <v>3016</v>
      </c>
      <c r="B1318" s="501" t="s">
        <v>3005</v>
      </c>
      <c r="C1318" s="6" t="s">
        <v>2997</v>
      </c>
      <c r="D1318" s="59" t="s">
        <v>2760</v>
      </c>
      <c r="E1318" s="43">
        <v>7526</v>
      </c>
      <c r="F1318" s="43"/>
      <c r="G1318" s="429"/>
      <c r="H1318" s="45">
        <v>900000007426</v>
      </c>
      <c r="I1318" s="234"/>
      <c r="J1318" s="774">
        <v>5.7276000000000001E-2</v>
      </c>
      <c r="K1318" s="72">
        <f t="shared" si="1930"/>
        <v>0</v>
      </c>
      <c r="L1318" s="56"/>
      <c r="M1318" s="73">
        <v>792.85</v>
      </c>
      <c r="N1318" s="147"/>
      <c r="O1318" s="168"/>
      <c r="P1318" s="56"/>
      <c r="Q1318" s="56">
        <v>5.7276000000000001E-2</v>
      </c>
      <c r="R1318" s="168">
        <f t="shared" si="1931"/>
        <v>0</v>
      </c>
      <c r="S1318" s="56"/>
      <c r="T1318" s="73">
        <v>1030.97</v>
      </c>
      <c r="U1318" s="147"/>
      <c r="V1318" s="574">
        <f t="shared" si="1932"/>
        <v>-1030.97</v>
      </c>
      <c r="W1318" s="779"/>
      <c r="X1318" s="780">
        <v>6.3004000000000004E-2</v>
      </c>
      <c r="Y1318" s="310">
        <f t="shared" si="1933"/>
        <v>0</v>
      </c>
      <c r="Z1318" s="102"/>
      <c r="AA1318" s="73">
        <v>1134.07</v>
      </c>
      <c r="AB1318" s="147"/>
      <c r="AC1318" s="141">
        <f t="shared" si="1934"/>
        <v>-1134.07</v>
      </c>
      <c r="AD1318" s="255">
        <v>32000</v>
      </c>
      <c r="AE1318" s="101">
        <v>6.1428999999999997E-2</v>
      </c>
      <c r="AF1318" s="141">
        <f t="shared" si="1935"/>
        <v>1965.7279999999998</v>
      </c>
      <c r="AG1318" s="6"/>
      <c r="AH1318" s="122">
        <v>1965.73</v>
      </c>
      <c r="AI1318" s="147"/>
      <c r="AJ1318" s="141">
        <f t="shared" si="1936"/>
        <v>-2.00000000018008E-3</v>
      </c>
      <c r="AK1318" s="255">
        <v>32000</v>
      </c>
      <c r="AL1318" s="748">
        <v>7.3774000000000006E-2</v>
      </c>
      <c r="AM1318" s="141">
        <f t="shared" si="1937"/>
        <v>2360.768</v>
      </c>
      <c r="AN1318" s="102"/>
      <c r="AO1318" s="142">
        <v>2360.77</v>
      </c>
      <c r="AP1318" s="143"/>
      <c r="AQ1318" s="141">
        <f t="shared" si="1951"/>
        <v>-1.9999999999527063E-3</v>
      </c>
      <c r="AR1318" s="255">
        <v>32000</v>
      </c>
      <c r="AS1318" s="52">
        <v>8.0359E-2</v>
      </c>
      <c r="AT1318" s="72">
        <f t="shared" si="1939"/>
        <v>2571.4879999999998</v>
      </c>
      <c r="AU1318" s="52"/>
      <c r="AV1318" s="142">
        <v>2571.4879999999998</v>
      </c>
      <c r="AW1318" s="147"/>
      <c r="AX1318" s="141">
        <f t="shared" si="1952"/>
        <v>0</v>
      </c>
      <c r="AY1318" s="72">
        <v>32000</v>
      </c>
      <c r="AZ1318" s="52">
        <v>8.7135000000000004E-2</v>
      </c>
      <c r="BA1318" s="141">
        <f t="shared" si="1941"/>
        <v>2788.32</v>
      </c>
      <c r="BB1318" s="141"/>
      <c r="BC1318" s="142">
        <v>2788.32</v>
      </c>
      <c r="BD1318" s="204"/>
      <c r="BE1318" s="141">
        <f t="shared" si="1942"/>
        <v>0</v>
      </c>
      <c r="BF1318" s="168">
        <v>80000</v>
      </c>
      <c r="BG1318" s="56">
        <v>6.8930000000000005E-2</v>
      </c>
      <c r="BH1318" s="166">
        <f t="shared" si="1943"/>
        <v>5514.4000000000005</v>
      </c>
      <c r="BI1318" s="56"/>
      <c r="BJ1318" s="164">
        <v>8085.89</v>
      </c>
      <c r="BK1318" s="320"/>
      <c r="BL1318" s="166">
        <f t="shared" si="1944"/>
        <v>-2571.4899999999998</v>
      </c>
      <c r="BM1318" s="168">
        <v>80000</v>
      </c>
      <c r="BN1318" s="52">
        <v>2.9062999999999999E-2</v>
      </c>
      <c r="BO1318" s="166">
        <f t="shared" si="1945"/>
        <v>2325.04</v>
      </c>
      <c r="BP1318" s="56"/>
      <c r="BQ1318" s="164">
        <v>2325.04</v>
      </c>
      <c r="BR1318" s="147"/>
      <c r="BS1318" s="166">
        <f t="shared" si="1953"/>
        <v>0</v>
      </c>
      <c r="BT1318" s="402">
        <v>80000</v>
      </c>
      <c r="BU1318" s="234">
        <v>5.1103999999999997E-2</v>
      </c>
      <c r="BV1318" s="168">
        <f t="shared" si="1947"/>
        <v>4088.3199999999997</v>
      </c>
      <c r="BW1318" s="6"/>
      <c r="BX1318" s="142">
        <v>4088.32</v>
      </c>
      <c r="BY1318" s="147"/>
      <c r="BZ1318" s="166">
        <f t="shared" si="1948"/>
        <v>0</v>
      </c>
      <c r="CA1318" s="151">
        <v>80000</v>
      </c>
      <c r="CB1318" s="234">
        <v>5.4170999999999997E-2</v>
      </c>
      <c r="CC1318" s="168">
        <f t="shared" si="1949"/>
        <v>4333.6799999999994</v>
      </c>
      <c r="CD1318" s="166"/>
      <c r="CE1318" s="164">
        <v>4333.68</v>
      </c>
      <c r="CF1318" s="165"/>
      <c r="CG1318" s="72">
        <f t="shared" si="1950"/>
        <v>0</v>
      </c>
      <c r="CH1318" s="351">
        <v>144000</v>
      </c>
      <c r="CI1318" s="802">
        <v>4.3883999999999999E-2</v>
      </c>
      <c r="CJ1318" s="666">
        <f t="shared" si="1927"/>
        <v>6319.2960000000003</v>
      </c>
      <c r="CK1318" s="72"/>
      <c r="CL1318" s="164"/>
      <c r="CM1318" s="167"/>
      <c r="CN1318" s="666">
        <f t="shared" si="1928"/>
        <v>6319.2960000000003</v>
      </c>
      <c r="CO1318" s="219"/>
      <c r="CP1318" s="220">
        <f t="shared" si="1929"/>
        <v>1582.7620000000006</v>
      </c>
      <c r="CQ1318" s="458"/>
      <c r="CR1318" s="56"/>
      <c r="CS1318" s="228"/>
    </row>
    <row r="1319" spans="1:97" s="3" customFormat="1" ht="15" customHeight="1">
      <c r="A1319" s="59" t="s">
        <v>3017</v>
      </c>
      <c r="B1319" s="501" t="s">
        <v>3005</v>
      </c>
      <c r="C1319" s="6" t="s">
        <v>2997</v>
      </c>
      <c r="D1319" s="59" t="s">
        <v>2760</v>
      </c>
      <c r="E1319" s="43">
        <v>7527</v>
      </c>
      <c r="F1319" s="43"/>
      <c r="G1319" s="429"/>
      <c r="H1319" s="45">
        <v>900000007427</v>
      </c>
      <c r="I1319" s="234"/>
      <c r="J1319" s="774">
        <v>5.7276000000000001E-2</v>
      </c>
      <c r="K1319" s="72">
        <f t="shared" si="1930"/>
        <v>0</v>
      </c>
      <c r="L1319" s="56"/>
      <c r="M1319" s="73">
        <v>969.03</v>
      </c>
      <c r="N1319" s="147"/>
      <c r="O1319" s="168"/>
      <c r="P1319" s="56"/>
      <c r="Q1319" s="56">
        <v>5.7276000000000001E-2</v>
      </c>
      <c r="R1319" s="168">
        <f t="shared" si="1931"/>
        <v>0</v>
      </c>
      <c r="S1319" s="56"/>
      <c r="T1319" s="73">
        <v>1260.07</v>
      </c>
      <c r="U1319" s="147"/>
      <c r="V1319" s="574">
        <f t="shared" si="1932"/>
        <v>-1260.07</v>
      </c>
      <c r="W1319" s="779"/>
      <c r="X1319" s="780">
        <v>6.3004000000000004E-2</v>
      </c>
      <c r="Y1319" s="310">
        <f t="shared" si="1933"/>
        <v>0</v>
      </c>
      <c r="Z1319" s="102"/>
      <c r="AA1319" s="73">
        <v>1386.09</v>
      </c>
      <c r="AB1319" s="147"/>
      <c r="AC1319" s="141">
        <f t="shared" si="1934"/>
        <v>-1386.09</v>
      </c>
      <c r="AD1319" s="255">
        <v>35000</v>
      </c>
      <c r="AE1319" s="101">
        <v>6.1428999999999997E-2</v>
      </c>
      <c r="AF1319" s="141">
        <f t="shared" si="1935"/>
        <v>2150.0149999999999</v>
      </c>
      <c r="AG1319" s="6"/>
      <c r="AH1319" s="122">
        <v>2150.15</v>
      </c>
      <c r="AI1319" s="147"/>
      <c r="AJ1319" s="141">
        <f t="shared" si="1936"/>
        <v>-0.13500000000021828</v>
      </c>
      <c r="AK1319" s="255">
        <v>35000</v>
      </c>
      <c r="AL1319" s="748">
        <v>7.3774000000000006E-2</v>
      </c>
      <c r="AM1319" s="141">
        <f t="shared" si="1937"/>
        <v>2582.09</v>
      </c>
      <c r="AN1319" s="102"/>
      <c r="AO1319" s="142">
        <v>2582.09</v>
      </c>
      <c r="AP1319" s="143"/>
      <c r="AQ1319" s="141">
        <f t="shared" si="1951"/>
        <v>0</v>
      </c>
      <c r="AR1319" s="255">
        <v>35000</v>
      </c>
      <c r="AS1319" s="52">
        <v>8.0359E-2</v>
      </c>
      <c r="AT1319" s="72">
        <f t="shared" si="1939"/>
        <v>2812.5650000000001</v>
      </c>
      <c r="AU1319" s="52"/>
      <c r="AV1319" s="142">
        <v>2812.5650000000001</v>
      </c>
      <c r="AW1319" s="147"/>
      <c r="AX1319" s="141">
        <f t="shared" si="1952"/>
        <v>0</v>
      </c>
      <c r="AY1319" s="72">
        <v>35000</v>
      </c>
      <c r="AZ1319" s="52">
        <v>8.7135000000000004E-2</v>
      </c>
      <c r="BA1319" s="141">
        <f t="shared" si="1941"/>
        <v>3049.7250000000004</v>
      </c>
      <c r="BB1319" s="141"/>
      <c r="BC1319" s="142">
        <v>3049.7249999999999</v>
      </c>
      <c r="BD1319" s="204"/>
      <c r="BE1319" s="141">
        <f t="shared" si="1942"/>
        <v>0</v>
      </c>
      <c r="BF1319" s="168">
        <v>80000</v>
      </c>
      <c r="BG1319" s="56">
        <v>6.8930000000000005E-2</v>
      </c>
      <c r="BH1319" s="166">
        <f t="shared" si="1943"/>
        <v>5514.4000000000005</v>
      </c>
      <c r="BI1319" s="56"/>
      <c r="BJ1319" s="164">
        <v>8326.9699999999993</v>
      </c>
      <c r="BK1319" s="320"/>
      <c r="BL1319" s="166">
        <f t="shared" si="1944"/>
        <v>-2812.5699999999988</v>
      </c>
      <c r="BM1319" s="168">
        <v>80000</v>
      </c>
      <c r="BN1319" s="52">
        <v>2.9062999999999999E-2</v>
      </c>
      <c r="BO1319" s="166">
        <f t="shared" si="1945"/>
        <v>2325.04</v>
      </c>
      <c r="BP1319" s="56"/>
      <c r="BQ1319" s="164">
        <v>2325.04</v>
      </c>
      <c r="BR1319" s="147"/>
      <c r="BS1319" s="166">
        <f t="shared" si="1953"/>
        <v>0</v>
      </c>
      <c r="BT1319" s="402">
        <v>80000</v>
      </c>
      <c r="BU1319" s="234">
        <v>5.1103999999999997E-2</v>
      </c>
      <c r="BV1319" s="168">
        <f t="shared" si="1947"/>
        <v>4088.3199999999997</v>
      </c>
      <c r="BW1319" s="6"/>
      <c r="BX1319" s="142">
        <v>4088.32</v>
      </c>
      <c r="BY1319" s="147"/>
      <c r="BZ1319" s="166">
        <f t="shared" si="1948"/>
        <v>0</v>
      </c>
      <c r="CA1319" s="151">
        <v>80000</v>
      </c>
      <c r="CB1319" s="234">
        <v>5.4170999999999997E-2</v>
      </c>
      <c r="CC1319" s="168">
        <f t="shared" si="1949"/>
        <v>4333.6799999999994</v>
      </c>
      <c r="CD1319" s="166"/>
      <c r="CE1319" s="164">
        <v>4333.68</v>
      </c>
      <c r="CF1319" s="165"/>
      <c r="CG1319" s="72">
        <f t="shared" si="1950"/>
        <v>0</v>
      </c>
      <c r="CH1319" s="351">
        <v>145000</v>
      </c>
      <c r="CI1319" s="802">
        <v>4.3883999999999999E-2</v>
      </c>
      <c r="CJ1319" s="666">
        <f t="shared" si="1927"/>
        <v>6363.18</v>
      </c>
      <c r="CK1319" s="72"/>
      <c r="CL1319" s="164"/>
      <c r="CM1319" s="167"/>
      <c r="CN1319" s="666">
        <f t="shared" si="1928"/>
        <v>6363.18</v>
      </c>
      <c r="CO1319" s="219"/>
      <c r="CP1319" s="220">
        <f t="shared" si="1929"/>
        <v>904.31500000000142</v>
      </c>
      <c r="CQ1319" s="458"/>
      <c r="CR1319" s="56"/>
      <c r="CS1319" s="228"/>
    </row>
    <row r="1320" spans="1:97" s="3" customFormat="1" ht="15" customHeight="1">
      <c r="A1320" s="59" t="s">
        <v>3018</v>
      </c>
      <c r="B1320" s="61" t="s">
        <v>3005</v>
      </c>
      <c r="C1320" s="6" t="s">
        <v>2997</v>
      </c>
      <c r="D1320" s="59" t="s">
        <v>2760</v>
      </c>
      <c r="E1320" s="43">
        <v>7528</v>
      </c>
      <c r="F1320" s="43"/>
      <c r="G1320" s="429"/>
      <c r="H1320" s="45">
        <v>900000007428</v>
      </c>
      <c r="I1320" s="234"/>
      <c r="J1320" s="774">
        <v>5.7276000000000001E-2</v>
      </c>
      <c r="K1320" s="72">
        <f t="shared" si="1930"/>
        <v>0</v>
      </c>
      <c r="L1320" s="56"/>
      <c r="M1320" s="73">
        <v>3744</v>
      </c>
      <c r="N1320" s="147"/>
      <c r="O1320" s="168"/>
      <c r="P1320" s="56"/>
      <c r="Q1320" s="56">
        <v>5.7276000000000001E-2</v>
      </c>
      <c r="R1320" s="168">
        <f t="shared" si="1931"/>
        <v>0</v>
      </c>
      <c r="S1320" s="56"/>
      <c r="T1320" s="73">
        <v>4868.46</v>
      </c>
      <c r="U1320" s="147"/>
      <c r="V1320" s="574">
        <f t="shared" si="1932"/>
        <v>-4868.46</v>
      </c>
      <c r="W1320" s="779"/>
      <c r="X1320" s="780">
        <v>6.3004000000000004E-2</v>
      </c>
      <c r="Y1320" s="310">
        <f t="shared" si="1933"/>
        <v>0</v>
      </c>
      <c r="Z1320" s="102"/>
      <c r="AA1320" s="73">
        <v>5355.34</v>
      </c>
      <c r="AB1320" s="147"/>
      <c r="AC1320" s="141">
        <f t="shared" si="1934"/>
        <v>-5355.34</v>
      </c>
      <c r="AD1320" s="255">
        <v>152000</v>
      </c>
      <c r="AE1320" s="101">
        <v>6.1428999999999997E-2</v>
      </c>
      <c r="AF1320" s="141">
        <f t="shared" si="1935"/>
        <v>9337.2079999999987</v>
      </c>
      <c r="AG1320" s="6"/>
      <c r="AH1320" s="122">
        <v>9337.2099999999991</v>
      </c>
      <c r="AI1320" s="147"/>
      <c r="AJ1320" s="141">
        <f t="shared" si="1936"/>
        <v>-2.0000000004074536E-3</v>
      </c>
      <c r="AK1320" s="255">
        <v>152000</v>
      </c>
      <c r="AL1320" s="748">
        <v>7.3774000000000006E-2</v>
      </c>
      <c r="AM1320" s="141">
        <f t="shared" si="1937"/>
        <v>11213.648000000001</v>
      </c>
      <c r="AN1320" s="102"/>
      <c r="AO1320" s="142">
        <v>11213.65</v>
      </c>
      <c r="AP1320" s="143"/>
      <c r="AQ1320" s="141">
        <f t="shared" si="1951"/>
        <v>-1.9999999985884642E-3</v>
      </c>
      <c r="AR1320" s="255">
        <v>152000</v>
      </c>
      <c r="AS1320" s="52">
        <v>8.0359E-2</v>
      </c>
      <c r="AT1320" s="72">
        <f t="shared" si="1939"/>
        <v>12214.567999999999</v>
      </c>
      <c r="AU1320" s="52"/>
      <c r="AV1320" s="142">
        <v>12214.567999999999</v>
      </c>
      <c r="AW1320" s="147"/>
      <c r="AX1320" s="141">
        <f t="shared" si="1952"/>
        <v>0</v>
      </c>
      <c r="AY1320" s="72">
        <v>152000</v>
      </c>
      <c r="AZ1320" s="52">
        <v>8.7135000000000004E-2</v>
      </c>
      <c r="BA1320" s="141">
        <f t="shared" si="1941"/>
        <v>13244.52</v>
      </c>
      <c r="BB1320" s="141"/>
      <c r="BC1320" s="142">
        <v>13244.52</v>
      </c>
      <c r="BD1320" s="204"/>
      <c r="BE1320" s="141">
        <f t="shared" si="1942"/>
        <v>0</v>
      </c>
      <c r="BF1320" s="72">
        <v>390000</v>
      </c>
      <c r="BG1320" s="56">
        <v>6.8930000000000005E-2</v>
      </c>
      <c r="BH1320" s="166">
        <f t="shared" si="1943"/>
        <v>26882.7</v>
      </c>
      <c r="BI1320" s="56"/>
      <c r="BJ1320" s="164">
        <v>22691.93</v>
      </c>
      <c r="BK1320" s="320"/>
      <c r="BL1320" s="166">
        <f t="shared" si="1944"/>
        <v>4190.7700000000004</v>
      </c>
      <c r="BM1320" s="72">
        <v>390000</v>
      </c>
      <c r="BN1320" s="52">
        <v>2.9062999999999999E-2</v>
      </c>
      <c r="BO1320" s="166">
        <f t="shared" si="1945"/>
        <v>11334.57</v>
      </c>
      <c r="BP1320" s="56"/>
      <c r="BQ1320" s="164">
        <v>11334.57</v>
      </c>
      <c r="BR1320" s="147"/>
      <c r="BS1320" s="166">
        <f t="shared" si="1953"/>
        <v>0</v>
      </c>
      <c r="BT1320" s="402">
        <v>390000</v>
      </c>
      <c r="BU1320" s="234">
        <v>5.1103999999999997E-2</v>
      </c>
      <c r="BV1320" s="168">
        <f t="shared" si="1947"/>
        <v>19930.559999999998</v>
      </c>
      <c r="BW1320" s="6"/>
      <c r="BX1320" s="142">
        <v>19930.560000000001</v>
      </c>
      <c r="BY1320" s="147"/>
      <c r="BZ1320" s="166">
        <f t="shared" si="1948"/>
        <v>0</v>
      </c>
      <c r="CA1320" s="151">
        <v>390000</v>
      </c>
      <c r="CB1320" s="234">
        <v>5.4170999999999997E-2</v>
      </c>
      <c r="CC1320" s="168">
        <f t="shared" si="1949"/>
        <v>21126.69</v>
      </c>
      <c r="CD1320" s="166"/>
      <c r="CE1320" s="164">
        <v>21126.69</v>
      </c>
      <c r="CF1320" s="165"/>
      <c r="CG1320" s="72">
        <f t="shared" si="1950"/>
        <v>0</v>
      </c>
      <c r="CH1320" s="351">
        <v>1680000</v>
      </c>
      <c r="CI1320" s="802">
        <v>4.3883999999999999E-2</v>
      </c>
      <c r="CJ1320" s="666">
        <f t="shared" si="1927"/>
        <v>73725.119999999995</v>
      </c>
      <c r="CK1320" s="72"/>
      <c r="CL1320" s="164"/>
      <c r="CM1320" s="167"/>
      <c r="CN1320" s="666">
        <f t="shared" si="1928"/>
        <v>73725.119999999995</v>
      </c>
      <c r="CO1320" s="219"/>
      <c r="CP1320" s="220">
        <f t="shared" si="1929"/>
        <v>67692.085999999996</v>
      </c>
      <c r="CQ1320" s="458"/>
      <c r="CR1320" s="56"/>
      <c r="CS1320" s="228"/>
    </row>
    <row r="1321" spans="1:97" s="3" customFormat="1" ht="15" customHeight="1">
      <c r="A1321" s="59" t="s">
        <v>3019</v>
      </c>
      <c r="B1321" s="501" t="s">
        <v>3005</v>
      </c>
      <c r="C1321" s="6" t="s">
        <v>2997</v>
      </c>
      <c r="D1321" s="59" t="s">
        <v>2760</v>
      </c>
      <c r="E1321" s="43">
        <v>7530</v>
      </c>
      <c r="F1321" s="43"/>
      <c r="G1321" s="429"/>
      <c r="H1321" s="45">
        <v>900000007429</v>
      </c>
      <c r="I1321" s="234"/>
      <c r="J1321" s="774">
        <v>5.7276000000000001E-2</v>
      </c>
      <c r="K1321" s="72">
        <f t="shared" si="1930"/>
        <v>0</v>
      </c>
      <c r="L1321" s="56"/>
      <c r="M1321" s="73">
        <v>90296.35</v>
      </c>
      <c r="N1321" s="147"/>
      <c r="O1321" s="168"/>
      <c r="P1321" s="56"/>
      <c r="Q1321" s="56">
        <v>5.7276000000000001E-2</v>
      </c>
      <c r="R1321" s="168">
        <f t="shared" ref="R1321:R1324" si="1954">P1321*Q1321</f>
        <v>0</v>
      </c>
      <c r="S1321" s="56"/>
      <c r="T1321" s="73">
        <v>117415.8</v>
      </c>
      <c r="U1321" s="147"/>
      <c r="V1321" s="574">
        <f t="shared" si="1932"/>
        <v>-117415.8</v>
      </c>
      <c r="W1321" s="779"/>
      <c r="X1321" s="780">
        <v>6.3004000000000004E-2</v>
      </c>
      <c r="Y1321" s="310">
        <f t="shared" ref="Y1321:Y1324" si="1955">W1321*X1321</f>
        <v>0</v>
      </c>
      <c r="Z1321" s="102"/>
      <c r="AA1321" s="73">
        <v>129158.2</v>
      </c>
      <c r="AB1321" s="147"/>
      <c r="AC1321" s="141">
        <f t="shared" si="1934"/>
        <v>-129158.2</v>
      </c>
      <c r="AD1321" s="255">
        <v>3500000</v>
      </c>
      <c r="AE1321" s="101">
        <v>6.1428999999999997E-2</v>
      </c>
      <c r="AF1321" s="141">
        <f t="shared" si="1935"/>
        <v>215001.5</v>
      </c>
      <c r="AG1321" s="6"/>
      <c r="AH1321" s="122">
        <v>215001.5</v>
      </c>
      <c r="AI1321" s="147"/>
      <c r="AJ1321" s="141">
        <f t="shared" si="1936"/>
        <v>0</v>
      </c>
      <c r="AK1321" s="255">
        <v>3500000</v>
      </c>
      <c r="AL1321" s="748">
        <v>7.3774000000000006E-2</v>
      </c>
      <c r="AM1321" s="141">
        <f t="shared" si="1937"/>
        <v>258209.00000000003</v>
      </c>
      <c r="AN1321" s="102"/>
      <c r="AO1321" s="142">
        <v>258209</v>
      </c>
      <c r="AP1321" s="143"/>
      <c r="AQ1321" s="141">
        <f t="shared" si="1951"/>
        <v>0</v>
      </c>
      <c r="AR1321" s="255">
        <v>3500000</v>
      </c>
      <c r="AS1321" s="52">
        <v>8.0359E-2</v>
      </c>
      <c r="AT1321" s="72">
        <f t="shared" si="1939"/>
        <v>281256.5</v>
      </c>
      <c r="AU1321" s="52"/>
      <c r="AV1321" s="142"/>
      <c r="AW1321" s="147"/>
      <c r="AX1321" s="141">
        <f t="shared" si="1952"/>
        <v>281256.5</v>
      </c>
      <c r="AY1321" s="72">
        <v>3500000</v>
      </c>
      <c r="AZ1321" s="52">
        <v>8.7135000000000004E-2</v>
      </c>
      <c r="BA1321" s="141">
        <f t="shared" si="1941"/>
        <v>304972.5</v>
      </c>
      <c r="BB1321" s="141"/>
      <c r="BC1321" s="142"/>
      <c r="BD1321" s="204"/>
      <c r="BE1321" s="141">
        <f t="shared" si="1942"/>
        <v>304972.5</v>
      </c>
      <c r="BF1321" s="168">
        <v>2160000</v>
      </c>
      <c r="BG1321" s="56">
        <v>6.8930000000000005E-2</v>
      </c>
      <c r="BH1321" s="166">
        <f t="shared" si="1943"/>
        <v>148888.80000000002</v>
      </c>
      <c r="BI1321" s="56"/>
      <c r="BJ1321" s="164">
        <v>148888.79999999999</v>
      </c>
      <c r="BK1321" s="320"/>
      <c r="BL1321" s="166">
        <f t="shared" si="1944"/>
        <v>0</v>
      </c>
      <c r="BM1321" s="168">
        <v>2160000</v>
      </c>
      <c r="BN1321" s="52">
        <v>2.9062999999999999E-2</v>
      </c>
      <c r="BO1321" s="166">
        <f t="shared" si="1945"/>
        <v>62776.079999999994</v>
      </c>
      <c r="BP1321" s="56"/>
      <c r="BQ1321" s="164">
        <v>62776.08</v>
      </c>
      <c r="BR1321" s="147"/>
      <c r="BS1321" s="166">
        <f t="shared" si="1953"/>
        <v>0</v>
      </c>
      <c r="BT1321" s="402">
        <v>2160000</v>
      </c>
      <c r="BU1321" s="234">
        <v>5.1103999999999997E-2</v>
      </c>
      <c r="BV1321" s="168">
        <f t="shared" si="1947"/>
        <v>110384.64</v>
      </c>
      <c r="BW1321" s="6"/>
      <c r="BX1321" s="142"/>
      <c r="BY1321" s="147"/>
      <c r="BZ1321" s="166">
        <f t="shared" si="1948"/>
        <v>110384.64</v>
      </c>
      <c r="CA1321" s="151">
        <v>2160000</v>
      </c>
      <c r="CB1321" s="234">
        <v>5.4170999999999997E-2</v>
      </c>
      <c r="CC1321" s="168">
        <f t="shared" si="1949"/>
        <v>117009.36</v>
      </c>
      <c r="CD1321" s="166"/>
      <c r="CE1321" s="164">
        <v>117009.36</v>
      </c>
      <c r="CF1321" s="165"/>
      <c r="CG1321" s="72">
        <f t="shared" si="1950"/>
        <v>0</v>
      </c>
      <c r="CH1321" s="351">
        <v>3920000</v>
      </c>
      <c r="CI1321" s="802">
        <v>4.3883999999999999E-2</v>
      </c>
      <c r="CJ1321" s="666">
        <f t="shared" si="1927"/>
        <v>172025.28</v>
      </c>
      <c r="CK1321" s="72"/>
      <c r="CL1321" s="164"/>
      <c r="CM1321" s="167"/>
      <c r="CN1321" s="666">
        <f t="shared" si="1928"/>
        <v>172025.28</v>
      </c>
      <c r="CO1321" s="219"/>
      <c r="CP1321" s="220">
        <f t="shared" si="1929"/>
        <v>622064.92000000004</v>
      </c>
      <c r="CQ1321" s="458"/>
      <c r="CR1321" s="56"/>
      <c r="CS1321" s="228"/>
    </row>
    <row r="1322" spans="1:97" s="3" customFormat="1" ht="15" customHeight="1">
      <c r="A1322" s="59" t="s">
        <v>3020</v>
      </c>
      <c r="B1322" s="501" t="s">
        <v>3005</v>
      </c>
      <c r="C1322" s="6" t="s">
        <v>2997</v>
      </c>
      <c r="D1322" s="59" t="s">
        <v>2760</v>
      </c>
      <c r="E1322" s="43">
        <v>7531</v>
      </c>
      <c r="F1322" s="43"/>
      <c r="G1322" s="429"/>
      <c r="H1322" s="45">
        <v>900000007430</v>
      </c>
      <c r="I1322" s="234"/>
      <c r="J1322" s="774">
        <v>5.7276000000000001E-2</v>
      </c>
      <c r="K1322" s="72">
        <f t="shared" si="1930"/>
        <v>0</v>
      </c>
      <c r="L1322" s="56"/>
      <c r="M1322" s="73">
        <v>2642.82</v>
      </c>
      <c r="N1322" s="147"/>
      <c r="O1322" s="168"/>
      <c r="P1322" s="56"/>
      <c r="Q1322" s="56">
        <v>5.7276000000000001E-2</v>
      </c>
      <c r="R1322" s="168">
        <f t="shared" si="1954"/>
        <v>0</v>
      </c>
      <c r="S1322" s="56"/>
      <c r="T1322" s="73">
        <v>3436.56</v>
      </c>
      <c r="U1322" s="147"/>
      <c r="V1322" s="574">
        <f t="shared" si="1932"/>
        <v>-3436.56</v>
      </c>
      <c r="W1322" s="779"/>
      <c r="X1322" s="780">
        <v>6.3004000000000004E-2</v>
      </c>
      <c r="Y1322" s="310">
        <f t="shared" si="1955"/>
        <v>0</v>
      </c>
      <c r="Z1322" s="102"/>
      <c r="AA1322" s="73">
        <v>3780.24</v>
      </c>
      <c r="AB1322" s="147"/>
      <c r="AC1322" s="141">
        <f t="shared" si="1934"/>
        <v>-3780.24</v>
      </c>
      <c r="AD1322" s="255">
        <v>105000</v>
      </c>
      <c r="AE1322" s="101">
        <v>6.1428999999999997E-2</v>
      </c>
      <c r="AF1322" s="141">
        <f t="shared" si="1935"/>
        <v>6450.0450000000001</v>
      </c>
      <c r="AG1322" s="6"/>
      <c r="AH1322" s="122">
        <v>6450.05</v>
      </c>
      <c r="AI1322" s="147"/>
      <c r="AJ1322" s="141">
        <f t="shared" si="1936"/>
        <v>-5.0000000001091394E-3</v>
      </c>
      <c r="AK1322" s="255">
        <v>105000</v>
      </c>
      <c r="AL1322" s="748">
        <v>7.3774000000000006E-2</v>
      </c>
      <c r="AM1322" s="141">
        <f t="shared" si="1937"/>
        <v>7746.27</v>
      </c>
      <c r="AN1322" s="102"/>
      <c r="AO1322" s="142">
        <v>7746.27</v>
      </c>
      <c r="AP1322" s="143"/>
      <c r="AQ1322" s="141">
        <f t="shared" si="1951"/>
        <v>0</v>
      </c>
      <c r="AR1322" s="255">
        <v>105000</v>
      </c>
      <c r="AS1322" s="52">
        <v>8.0359E-2</v>
      </c>
      <c r="AT1322" s="72">
        <f t="shared" si="1939"/>
        <v>8437.6949999999997</v>
      </c>
      <c r="AU1322" s="52"/>
      <c r="AV1322" s="142">
        <v>8437.6949999999997</v>
      </c>
      <c r="AW1322" s="147"/>
      <c r="AX1322" s="141">
        <f t="shared" si="1952"/>
        <v>0</v>
      </c>
      <c r="AY1322" s="72">
        <v>105000</v>
      </c>
      <c r="AZ1322" s="52">
        <v>8.7135000000000004E-2</v>
      </c>
      <c r="BA1322" s="141">
        <f t="shared" si="1941"/>
        <v>9149.1750000000011</v>
      </c>
      <c r="BB1322" s="141"/>
      <c r="BC1322" s="142">
        <v>9149.1749999999993</v>
      </c>
      <c r="BD1322" s="204"/>
      <c r="BE1322" s="141">
        <f t="shared" si="1942"/>
        <v>0</v>
      </c>
      <c r="BF1322" s="168">
        <v>140000</v>
      </c>
      <c r="BG1322" s="56">
        <v>6.8930000000000005E-2</v>
      </c>
      <c r="BH1322" s="166">
        <f t="shared" si="1943"/>
        <v>9650.2000000000007</v>
      </c>
      <c r="BI1322" s="56"/>
      <c r="BJ1322" s="164">
        <v>18087.900000000001</v>
      </c>
      <c r="BK1322" s="320"/>
      <c r="BL1322" s="166">
        <f t="shared" si="1944"/>
        <v>-8437.7000000000007</v>
      </c>
      <c r="BM1322" s="168">
        <v>140000</v>
      </c>
      <c r="BN1322" s="52">
        <v>2.9062999999999999E-2</v>
      </c>
      <c r="BO1322" s="166">
        <f t="shared" si="1945"/>
        <v>4068.8199999999997</v>
      </c>
      <c r="BP1322" s="56"/>
      <c r="BQ1322" s="164">
        <v>4068.82</v>
      </c>
      <c r="BR1322" s="147"/>
      <c r="BS1322" s="166">
        <f t="shared" si="1953"/>
        <v>0</v>
      </c>
      <c r="BT1322" s="402">
        <v>140000</v>
      </c>
      <c r="BU1322" s="234">
        <v>5.1103999999999997E-2</v>
      </c>
      <c r="BV1322" s="168">
        <f t="shared" si="1947"/>
        <v>7154.5599999999995</v>
      </c>
      <c r="BW1322" s="6"/>
      <c r="BX1322" s="580">
        <v>7154.56</v>
      </c>
      <c r="BY1322" s="147"/>
      <c r="BZ1322" s="166">
        <f t="shared" si="1948"/>
        <v>0</v>
      </c>
      <c r="CA1322" s="151">
        <v>140000</v>
      </c>
      <c r="CB1322" s="234">
        <v>5.4170999999999997E-2</v>
      </c>
      <c r="CC1322" s="168">
        <f t="shared" si="1949"/>
        <v>7583.94</v>
      </c>
      <c r="CD1322" s="166"/>
      <c r="CE1322" s="164">
        <v>7583.94</v>
      </c>
      <c r="CF1322" s="165"/>
      <c r="CG1322" s="72">
        <f t="shared" si="1950"/>
        <v>0</v>
      </c>
      <c r="CH1322" s="351">
        <v>263000</v>
      </c>
      <c r="CI1322" s="802">
        <v>4.3883999999999999E-2</v>
      </c>
      <c r="CJ1322" s="666">
        <f t="shared" si="1927"/>
        <v>11541.492</v>
      </c>
      <c r="CK1322" s="72"/>
      <c r="CL1322" s="164"/>
      <c r="CM1322" s="167"/>
      <c r="CN1322" s="666">
        <f t="shared" si="1928"/>
        <v>11541.492</v>
      </c>
      <c r="CO1322" s="219"/>
      <c r="CP1322" s="220">
        <f t="shared" si="1929"/>
        <v>-4113.0130000000008</v>
      </c>
      <c r="CQ1322" s="458"/>
      <c r="CR1322" s="56"/>
      <c r="CS1322" s="228"/>
    </row>
    <row r="1323" spans="1:97" s="3" customFormat="1" ht="15" customHeight="1">
      <c r="A1323" s="59" t="s">
        <v>3021</v>
      </c>
      <c r="B1323" s="501" t="s">
        <v>3022</v>
      </c>
      <c r="C1323" s="6" t="s">
        <v>3023</v>
      </c>
      <c r="D1323" s="59" t="s">
        <v>2760</v>
      </c>
      <c r="E1323" s="43">
        <v>8025</v>
      </c>
      <c r="F1323" s="43"/>
      <c r="G1323" s="429"/>
      <c r="H1323" s="45">
        <v>900000006073</v>
      </c>
      <c r="I1323" s="234"/>
      <c r="J1323" s="774">
        <v>5.7276000000000001E-2</v>
      </c>
      <c r="K1323" s="72">
        <f t="shared" si="1930"/>
        <v>0</v>
      </c>
      <c r="L1323" s="56"/>
      <c r="M1323" s="73">
        <v>92498.7</v>
      </c>
      <c r="N1323" s="147"/>
      <c r="O1323" s="168"/>
      <c r="P1323" s="56"/>
      <c r="Q1323" s="56">
        <v>5.7276000000000001E-2</v>
      </c>
      <c r="R1323" s="168">
        <f t="shared" si="1954"/>
        <v>0</v>
      </c>
      <c r="S1323" s="56"/>
      <c r="T1323" s="73">
        <v>120279.6</v>
      </c>
      <c r="U1323" s="147"/>
      <c r="V1323" s="574">
        <f t="shared" si="1932"/>
        <v>-120279.6</v>
      </c>
      <c r="W1323" s="779"/>
      <c r="X1323" s="780">
        <v>6.3004000000000004E-2</v>
      </c>
      <c r="Y1323" s="310">
        <f t="shared" si="1955"/>
        <v>0</v>
      </c>
      <c r="Z1323" s="99"/>
      <c r="AA1323" s="73">
        <v>132308.4</v>
      </c>
      <c r="AB1323" s="147"/>
      <c r="AC1323" s="141">
        <f t="shared" si="1934"/>
        <v>-132308.4</v>
      </c>
      <c r="AD1323" s="255">
        <v>3800000</v>
      </c>
      <c r="AE1323" s="101">
        <v>6.1428999999999997E-2</v>
      </c>
      <c r="AF1323" s="141">
        <f t="shared" si="1935"/>
        <v>233430.19999999998</v>
      </c>
      <c r="AG1323" s="99"/>
      <c r="AH1323" s="122">
        <v>233430.2</v>
      </c>
      <c r="AI1323" s="147"/>
      <c r="AJ1323" s="141">
        <f t="shared" si="1936"/>
        <v>0</v>
      </c>
      <c r="AK1323" s="255">
        <v>3800000</v>
      </c>
      <c r="AL1323" s="748">
        <v>7.3774000000000006E-2</v>
      </c>
      <c r="AM1323" s="141">
        <f t="shared" si="1937"/>
        <v>280341.2</v>
      </c>
      <c r="AN1323" s="99"/>
      <c r="AO1323" s="142">
        <v>280341.2</v>
      </c>
      <c r="AP1323" s="143"/>
      <c r="AQ1323" s="141">
        <f t="shared" si="1951"/>
        <v>0</v>
      </c>
      <c r="AR1323" s="255">
        <v>3800000</v>
      </c>
      <c r="AS1323" s="52">
        <v>8.0359E-2</v>
      </c>
      <c r="AT1323" s="72">
        <f t="shared" si="1939"/>
        <v>305364.2</v>
      </c>
      <c r="AU1323" s="52"/>
      <c r="AV1323" s="142"/>
      <c r="AW1323" s="143"/>
      <c r="AX1323" s="141">
        <f t="shared" si="1952"/>
        <v>305364.2</v>
      </c>
      <c r="AY1323" s="72">
        <v>3800000</v>
      </c>
      <c r="AZ1323" s="52">
        <v>8.7135000000000004E-2</v>
      </c>
      <c r="BA1323" s="141">
        <f t="shared" si="1941"/>
        <v>331113</v>
      </c>
      <c r="BB1323" s="141"/>
      <c r="BC1323" s="142">
        <v>331113</v>
      </c>
      <c r="BD1323" s="204"/>
      <c r="BE1323" s="141">
        <f t="shared" si="1942"/>
        <v>0</v>
      </c>
      <c r="BF1323" s="72">
        <v>7500000</v>
      </c>
      <c r="BG1323" s="56">
        <v>6.8930000000000005E-2</v>
      </c>
      <c r="BH1323" s="166">
        <f t="shared" si="1943"/>
        <v>516975.00000000006</v>
      </c>
      <c r="BI1323" s="56"/>
      <c r="BJ1323" s="164">
        <v>261934</v>
      </c>
      <c r="BK1323" s="320"/>
      <c r="BL1323" s="166">
        <f t="shared" si="1944"/>
        <v>255041.00000000006</v>
      </c>
      <c r="BM1323" s="72">
        <v>7500000</v>
      </c>
      <c r="BN1323" s="52">
        <v>2.9062999999999999E-2</v>
      </c>
      <c r="BO1323" s="166">
        <f t="shared" si="1945"/>
        <v>217972.5</v>
      </c>
      <c r="BP1323" s="56"/>
      <c r="BQ1323" s="164">
        <v>217972.5</v>
      </c>
      <c r="BR1323" s="147"/>
      <c r="BS1323" s="166">
        <f t="shared" si="1953"/>
        <v>0</v>
      </c>
      <c r="BT1323" s="402">
        <v>7500000</v>
      </c>
      <c r="BU1323" s="234">
        <v>5.1103999999999997E-2</v>
      </c>
      <c r="BV1323" s="168">
        <f t="shared" si="1947"/>
        <v>383280</v>
      </c>
      <c r="BW1323" s="6"/>
      <c r="BX1323" s="142">
        <v>383280</v>
      </c>
      <c r="BY1323" s="147"/>
      <c r="BZ1323" s="166">
        <f t="shared" si="1948"/>
        <v>0</v>
      </c>
      <c r="CA1323" s="151">
        <v>7500000</v>
      </c>
      <c r="CB1323" s="234">
        <v>5.4170999999999997E-2</v>
      </c>
      <c r="CC1323" s="168">
        <f t="shared" si="1949"/>
        <v>406282.5</v>
      </c>
      <c r="CD1323" s="166"/>
      <c r="CE1323" s="164">
        <v>406282.5</v>
      </c>
      <c r="CF1323" s="165"/>
      <c r="CG1323" s="72">
        <f t="shared" si="1950"/>
        <v>0</v>
      </c>
      <c r="CH1323" s="351">
        <v>7700000</v>
      </c>
      <c r="CI1323" s="802">
        <v>4.3883999999999999E-2</v>
      </c>
      <c r="CJ1323" s="666">
        <f t="shared" si="1927"/>
        <v>337906.8</v>
      </c>
      <c r="CK1323" s="72"/>
      <c r="CL1323" s="164"/>
      <c r="CM1323" s="167"/>
      <c r="CN1323" s="666">
        <f t="shared" si="1928"/>
        <v>337906.8</v>
      </c>
      <c r="CO1323" s="219"/>
      <c r="CP1323" s="220">
        <f t="shared" si="1929"/>
        <v>645724</v>
      </c>
      <c r="CQ1323" s="458"/>
      <c r="CR1323" s="56"/>
      <c r="CS1323" s="228"/>
    </row>
    <row r="1324" spans="1:97" s="3" customFormat="1" ht="15" customHeight="1">
      <c r="A1324" s="41" t="s">
        <v>3024</v>
      </c>
      <c r="B1324" s="501" t="s">
        <v>3025</v>
      </c>
      <c r="C1324" s="6" t="s">
        <v>3026</v>
      </c>
      <c r="D1324" s="274" t="s">
        <v>2760</v>
      </c>
      <c r="E1324" s="43">
        <v>8278</v>
      </c>
      <c r="F1324" s="43"/>
      <c r="G1324" s="429"/>
      <c r="H1324" s="45">
        <v>900000006075</v>
      </c>
      <c r="I1324" s="234"/>
      <c r="J1324" s="774">
        <v>5.7276000000000001E-2</v>
      </c>
      <c r="K1324" s="72">
        <f t="shared" si="1930"/>
        <v>0</v>
      </c>
      <c r="L1324" s="6"/>
      <c r="M1324" s="73">
        <v>1233316</v>
      </c>
      <c r="N1324" s="147"/>
      <c r="O1324" s="168">
        <v>0</v>
      </c>
      <c r="P1324" s="255">
        <v>28000000</v>
      </c>
      <c r="Q1324" s="56">
        <v>5.7276000000000001E-2</v>
      </c>
      <c r="R1324" s="168">
        <f t="shared" si="1954"/>
        <v>1603728</v>
      </c>
      <c r="S1324" s="6"/>
      <c r="T1324" s="73">
        <v>1603728</v>
      </c>
      <c r="U1324" s="147"/>
      <c r="V1324" s="574">
        <f t="shared" si="1932"/>
        <v>0</v>
      </c>
      <c r="W1324" s="351">
        <v>2800000</v>
      </c>
      <c r="X1324" s="780">
        <v>6.3004000000000004E-2</v>
      </c>
      <c r="Y1324" s="310">
        <f t="shared" si="1955"/>
        <v>176411.2</v>
      </c>
      <c r="Z1324" s="99"/>
      <c r="AA1324" s="73">
        <v>176411.2</v>
      </c>
      <c r="AB1324" s="147">
        <v>176411.2</v>
      </c>
      <c r="AC1324" s="141">
        <f t="shared" si="1934"/>
        <v>0</v>
      </c>
      <c r="AD1324" s="255">
        <v>5000000</v>
      </c>
      <c r="AE1324" s="101">
        <v>6.1428999999999997E-2</v>
      </c>
      <c r="AF1324" s="141">
        <f t="shared" si="1935"/>
        <v>307145</v>
      </c>
      <c r="AG1324" s="6"/>
      <c r="AH1324" s="122">
        <v>307145</v>
      </c>
      <c r="AI1324" s="147">
        <v>307145</v>
      </c>
      <c r="AJ1324" s="141">
        <f t="shared" si="1936"/>
        <v>0</v>
      </c>
      <c r="AK1324" s="255">
        <v>5000000</v>
      </c>
      <c r="AL1324" s="748">
        <v>7.3774000000000006E-2</v>
      </c>
      <c r="AM1324" s="141">
        <f t="shared" si="1937"/>
        <v>368870.00000000006</v>
      </c>
      <c r="AN1324" s="102"/>
      <c r="AO1324" s="142">
        <v>368870</v>
      </c>
      <c r="AP1324" s="143">
        <v>368870</v>
      </c>
      <c r="AQ1324" s="141">
        <f t="shared" si="1951"/>
        <v>0</v>
      </c>
      <c r="AR1324" s="255">
        <v>5000000</v>
      </c>
      <c r="AS1324" s="52">
        <v>8.0359E-2</v>
      </c>
      <c r="AT1324" s="72">
        <f t="shared" si="1939"/>
        <v>401795</v>
      </c>
      <c r="AU1324" s="52"/>
      <c r="AV1324" s="142"/>
      <c r="AW1324" s="143"/>
      <c r="AX1324" s="141">
        <f t="shared" si="1952"/>
        <v>401795</v>
      </c>
      <c r="AY1324" s="72">
        <v>5000000</v>
      </c>
      <c r="AZ1324" s="52">
        <v>8.7135000000000004E-2</v>
      </c>
      <c r="BA1324" s="141">
        <f t="shared" si="1941"/>
        <v>435675</v>
      </c>
      <c r="BB1324" s="141"/>
      <c r="BC1324" s="142">
        <v>435675</v>
      </c>
      <c r="BD1324" s="204">
        <v>435675</v>
      </c>
      <c r="BE1324" s="141">
        <f t="shared" si="1942"/>
        <v>0</v>
      </c>
      <c r="BF1324" s="72">
        <v>5000000</v>
      </c>
      <c r="BG1324" s="56">
        <v>6.8930000000000005E-2</v>
      </c>
      <c r="BH1324" s="166">
        <f t="shared" si="1943"/>
        <v>344650</v>
      </c>
      <c r="BI1324" s="6">
        <v>-306049.2</v>
      </c>
      <c r="BJ1324" s="164">
        <v>344650</v>
      </c>
      <c r="BK1324" s="320">
        <v>344650</v>
      </c>
      <c r="BL1324" s="166">
        <f t="shared" si="1944"/>
        <v>306049.19999999995</v>
      </c>
      <c r="BM1324" s="72">
        <v>9440010</v>
      </c>
      <c r="BN1324" s="52">
        <v>2.9062999999999999E-2</v>
      </c>
      <c r="BO1324" s="166">
        <f t="shared" si="1945"/>
        <v>274355.01062999998</v>
      </c>
      <c r="BP1324" s="6">
        <v>72514.820000000007</v>
      </c>
      <c r="BQ1324" s="164">
        <v>252848.1</v>
      </c>
      <c r="BR1324" s="147">
        <v>252848.1</v>
      </c>
      <c r="BS1324" s="166">
        <f t="shared" si="1953"/>
        <v>-51007.909370000038</v>
      </c>
      <c r="BT1324" s="402">
        <v>8700000</v>
      </c>
      <c r="BU1324" s="234">
        <v>5.1103999999999997E-2</v>
      </c>
      <c r="BV1324" s="168">
        <f t="shared" si="1947"/>
        <v>444604.8</v>
      </c>
      <c r="BW1324" s="6"/>
      <c r="BX1324" s="142"/>
      <c r="BY1324" s="147"/>
      <c r="BZ1324" s="166">
        <f t="shared" si="1948"/>
        <v>444604.8</v>
      </c>
      <c r="CA1324" s="151">
        <v>8700000</v>
      </c>
      <c r="CB1324" s="234">
        <v>5.4170999999999997E-2</v>
      </c>
      <c r="CC1324" s="168">
        <f t="shared" si="1949"/>
        <v>471287.69999999995</v>
      </c>
      <c r="CD1324" s="166"/>
      <c r="CE1324" s="164">
        <v>471287.7</v>
      </c>
      <c r="CF1324" s="165"/>
      <c r="CG1324" s="72">
        <f t="shared" si="1950"/>
        <v>0</v>
      </c>
      <c r="CH1324" s="351">
        <v>8900000</v>
      </c>
      <c r="CI1324" s="802">
        <v>4.3883999999999999E-2</v>
      </c>
      <c r="CJ1324" s="666">
        <f t="shared" si="1927"/>
        <v>390567.6</v>
      </c>
      <c r="CK1324" s="72"/>
      <c r="CL1324" s="164"/>
      <c r="CM1324" s="167"/>
      <c r="CN1324" s="666">
        <f t="shared" si="1928"/>
        <v>390567.6</v>
      </c>
      <c r="CO1324" s="219"/>
      <c r="CP1324" s="220">
        <f t="shared" si="1929"/>
        <v>1492008.6906300001</v>
      </c>
      <c r="CQ1324" s="357"/>
      <c r="CR1324" s="6"/>
      <c r="CS1324" s="228"/>
    </row>
    <row r="1325" spans="1:97" s="3" customFormat="1" ht="30">
      <c r="A1325" s="41">
        <v>6</v>
      </c>
      <c r="B1325" s="832" t="s">
        <v>3027</v>
      </c>
      <c r="C1325" s="6"/>
      <c r="D1325" s="59" t="s">
        <v>2760</v>
      </c>
      <c r="E1325" s="52">
        <v>8404</v>
      </c>
      <c r="F1325" s="43"/>
      <c r="H1325" s="833">
        <v>5311013160</v>
      </c>
      <c r="I1325" s="234"/>
      <c r="J1325" s="241"/>
      <c r="K1325" s="72">
        <f t="shared" si="1930"/>
        <v>0</v>
      </c>
      <c r="L1325" s="6"/>
      <c r="M1325" s="73"/>
      <c r="N1325" s="77"/>
      <c r="O1325" s="168"/>
      <c r="P1325" s="6"/>
      <c r="Q1325" s="56"/>
      <c r="R1325" s="6"/>
      <c r="S1325" s="6"/>
      <c r="T1325" s="73"/>
      <c r="U1325" s="77"/>
      <c r="V1325" s="42"/>
      <c r="W1325" s="779"/>
      <c r="X1325" s="245"/>
      <c r="Y1325" s="48"/>
      <c r="Z1325" s="99"/>
      <c r="AA1325" s="73"/>
      <c r="AB1325" s="77"/>
      <c r="AC1325" s="102"/>
      <c r="AD1325" s="255">
        <v>1950000</v>
      </c>
      <c r="AE1325" s="101"/>
      <c r="AF1325" s="99"/>
      <c r="AG1325" s="6"/>
      <c r="AH1325" s="122">
        <v>29178.78</v>
      </c>
      <c r="AI1325" s="77"/>
      <c r="AJ1325" s="6"/>
      <c r="AK1325" s="72">
        <v>52500</v>
      </c>
      <c r="AL1325" s="6"/>
      <c r="AM1325" s="6"/>
      <c r="AN1325" s="102"/>
      <c r="AO1325" s="122"/>
      <c r="AP1325" s="100"/>
      <c r="AQ1325" s="99"/>
      <c r="AR1325" s="838">
        <v>475000</v>
      </c>
      <c r="AS1325" s="52"/>
      <c r="AT1325" s="72"/>
      <c r="AU1325" s="56"/>
      <c r="AV1325" s="142">
        <v>38170.525000000001</v>
      </c>
      <c r="AW1325" s="143"/>
      <c r="AX1325" s="102"/>
      <c r="AY1325" s="72"/>
      <c r="AZ1325" s="52"/>
      <c r="BA1325" s="141"/>
      <c r="BB1325" s="141"/>
      <c r="BC1325" s="142">
        <v>41389.125</v>
      </c>
      <c r="BD1325" s="204"/>
      <c r="BE1325" s="141">
        <f t="shared" si="1942"/>
        <v>-41389.125</v>
      </c>
      <c r="BF1325" s="72"/>
      <c r="BG1325" s="56"/>
      <c r="BH1325" s="166"/>
      <c r="BI1325" s="6"/>
      <c r="BJ1325" s="164"/>
      <c r="BK1325" s="320"/>
      <c r="BL1325" s="166">
        <f t="shared" si="1944"/>
        <v>0</v>
      </c>
      <c r="BM1325" s="72"/>
      <c r="BN1325" s="52"/>
      <c r="BO1325" s="166"/>
      <c r="BP1325" s="6"/>
      <c r="BQ1325" s="164"/>
      <c r="BR1325" s="77"/>
      <c r="BS1325" s="166"/>
      <c r="BT1325" s="402"/>
      <c r="BU1325" s="234"/>
      <c r="BV1325" s="168"/>
      <c r="BW1325" s="6"/>
      <c r="BX1325" s="164"/>
      <c r="BY1325" s="147"/>
      <c r="BZ1325" s="166">
        <f t="shared" si="1948"/>
        <v>0</v>
      </c>
      <c r="CA1325" s="166"/>
      <c r="CB1325" s="166"/>
      <c r="CC1325" s="168">
        <f t="shared" si="1949"/>
        <v>0</v>
      </c>
      <c r="CD1325" s="166"/>
      <c r="CE1325" s="164"/>
      <c r="CF1325" s="165"/>
      <c r="CG1325" s="168">
        <f t="shared" si="1950"/>
        <v>0</v>
      </c>
      <c r="CH1325" s="587"/>
      <c r="CI1325" s="168"/>
      <c r="CJ1325" s="666">
        <f t="shared" si="1927"/>
        <v>0</v>
      </c>
      <c r="CK1325" s="168"/>
      <c r="CL1325" s="164"/>
      <c r="CM1325" s="167"/>
      <c r="CN1325" s="666">
        <f t="shared" si="1928"/>
        <v>0</v>
      </c>
      <c r="CO1325" s="219"/>
      <c r="CP1325" s="220">
        <f t="shared" si="1929"/>
        <v>-41389.125</v>
      </c>
      <c r="CQ1325" s="357"/>
      <c r="CR1325" s="6"/>
      <c r="CS1325" s="228"/>
    </row>
    <row r="1326" spans="1:97" s="3" customFormat="1" ht="30">
      <c r="A1326" s="41">
        <v>7</v>
      </c>
      <c r="B1326" s="834" t="s">
        <v>3028</v>
      </c>
      <c r="C1326" s="6"/>
      <c r="D1326" s="59" t="s">
        <v>2760</v>
      </c>
      <c r="E1326" s="234">
        <v>8414</v>
      </c>
      <c r="F1326" s="43"/>
      <c r="H1326" s="835">
        <v>900000006076</v>
      </c>
      <c r="I1326" s="234"/>
      <c r="J1326" s="241"/>
      <c r="K1326" s="72">
        <f t="shared" si="1930"/>
        <v>0</v>
      </c>
      <c r="L1326" s="6"/>
      <c r="M1326" s="73"/>
      <c r="N1326" s="77"/>
      <c r="O1326" s="168"/>
      <c r="P1326" s="6"/>
      <c r="Q1326" s="56"/>
      <c r="R1326" s="6"/>
      <c r="S1326" s="6"/>
      <c r="T1326" s="73"/>
      <c r="U1326" s="77"/>
      <c r="V1326" s="42"/>
      <c r="W1326" s="779"/>
      <c r="X1326" s="245"/>
      <c r="Y1326" s="48"/>
      <c r="Z1326" s="99"/>
      <c r="AA1326" s="73"/>
      <c r="AB1326" s="77"/>
      <c r="AC1326" s="102"/>
      <c r="AD1326" s="255">
        <v>215000</v>
      </c>
      <c r="AE1326" s="101"/>
      <c r="AF1326" s="99"/>
      <c r="AG1326" s="6"/>
      <c r="AH1326" s="122">
        <v>29178.78</v>
      </c>
      <c r="AI1326" s="77"/>
      <c r="AJ1326" s="6"/>
      <c r="AK1326" s="72">
        <v>199500</v>
      </c>
      <c r="AL1326" s="6"/>
      <c r="AM1326" s="6"/>
      <c r="AN1326" s="102"/>
      <c r="AO1326" s="122"/>
      <c r="AP1326" s="100"/>
      <c r="AQ1326" s="99"/>
      <c r="AR1326" s="839">
        <v>475000</v>
      </c>
      <c r="AS1326" s="52"/>
      <c r="AT1326" s="72"/>
      <c r="AU1326" s="56"/>
      <c r="AV1326" s="142">
        <v>38170.525000000001</v>
      </c>
      <c r="AW1326" s="143"/>
      <c r="AX1326" s="102"/>
      <c r="AY1326" s="72"/>
      <c r="AZ1326" s="52"/>
      <c r="BA1326" s="141"/>
      <c r="BB1326" s="141"/>
      <c r="BC1326" s="142">
        <v>41389.125</v>
      </c>
      <c r="BD1326" s="204"/>
      <c r="BE1326" s="141">
        <f t="shared" si="1942"/>
        <v>-41389.125</v>
      </c>
      <c r="BF1326" s="72"/>
      <c r="BG1326" s="56"/>
      <c r="BH1326" s="166"/>
      <c r="BI1326" s="6"/>
      <c r="BJ1326" s="164"/>
      <c r="BK1326" s="320"/>
      <c r="BL1326" s="166">
        <f t="shared" si="1944"/>
        <v>0</v>
      </c>
      <c r="BM1326" s="72"/>
      <c r="BN1326" s="52"/>
      <c r="BO1326" s="166"/>
      <c r="BP1326" s="6"/>
      <c r="BQ1326" s="164"/>
      <c r="BR1326" s="77"/>
      <c r="BS1326" s="166"/>
      <c r="BT1326" s="402"/>
      <c r="BU1326" s="234"/>
      <c r="BV1326" s="168"/>
      <c r="BW1326" s="6"/>
      <c r="BX1326" s="164"/>
      <c r="BY1326" s="147"/>
      <c r="BZ1326" s="166">
        <f t="shared" si="1948"/>
        <v>0</v>
      </c>
      <c r="CA1326" s="166"/>
      <c r="CB1326" s="166"/>
      <c r="CC1326" s="168">
        <f t="shared" si="1949"/>
        <v>0</v>
      </c>
      <c r="CD1326" s="166"/>
      <c r="CE1326" s="164"/>
      <c r="CF1326" s="165"/>
      <c r="CG1326" s="168">
        <f t="shared" si="1950"/>
        <v>0</v>
      </c>
      <c r="CH1326" s="587"/>
      <c r="CI1326" s="168"/>
      <c r="CJ1326" s="666">
        <f t="shared" si="1927"/>
        <v>0</v>
      </c>
      <c r="CK1326" s="168"/>
      <c r="CL1326" s="164"/>
      <c r="CM1326" s="167"/>
      <c r="CN1326" s="666">
        <f t="shared" si="1928"/>
        <v>0</v>
      </c>
      <c r="CO1326" s="219"/>
      <c r="CP1326" s="220">
        <f t="shared" si="1929"/>
        <v>-41389.125</v>
      </c>
      <c r="CQ1326" s="357"/>
      <c r="CR1326" s="6"/>
      <c r="CS1326" s="228"/>
    </row>
    <row r="1327" spans="1:97" s="3" customFormat="1" ht="30">
      <c r="A1327" s="41">
        <v>8</v>
      </c>
      <c r="B1327" s="832" t="s">
        <v>3027</v>
      </c>
      <c r="C1327" s="6"/>
      <c r="D1327" s="59" t="s">
        <v>2760</v>
      </c>
      <c r="E1327" s="52">
        <v>8415</v>
      </c>
      <c r="F1327" s="43"/>
      <c r="H1327" s="833">
        <v>900000006077</v>
      </c>
      <c r="I1327" s="234"/>
      <c r="J1327" s="241"/>
      <c r="K1327" s="72">
        <f t="shared" si="1930"/>
        <v>0</v>
      </c>
      <c r="L1327" s="6"/>
      <c r="M1327" s="73"/>
      <c r="N1327" s="77"/>
      <c r="O1327" s="168"/>
      <c r="P1327" s="6"/>
      <c r="Q1327" s="56"/>
      <c r="R1327" s="6"/>
      <c r="S1327" s="6"/>
      <c r="T1327" s="73"/>
      <c r="U1327" s="77"/>
      <c r="V1327" s="42"/>
      <c r="W1327" s="779"/>
      <c r="X1327" s="245"/>
      <c r="Y1327" s="48"/>
      <c r="Z1327" s="99"/>
      <c r="AA1327" s="73"/>
      <c r="AB1327" s="77"/>
      <c r="AC1327" s="102"/>
      <c r="AD1327" s="255">
        <v>8030000</v>
      </c>
      <c r="AE1327" s="101"/>
      <c r="AF1327" s="99"/>
      <c r="AG1327" s="6"/>
      <c r="AH1327" s="122">
        <v>35813.11</v>
      </c>
      <c r="AI1327" s="77"/>
      <c r="AJ1327" s="6"/>
      <c r="AK1327" s="72">
        <v>8600000</v>
      </c>
      <c r="AL1327" s="6"/>
      <c r="AM1327" s="6"/>
      <c r="AN1327" s="102"/>
      <c r="AO1327" s="122"/>
      <c r="AP1327" s="100"/>
      <c r="AQ1327" s="99"/>
      <c r="AR1327" s="838">
        <v>583000</v>
      </c>
      <c r="AS1327" s="52"/>
      <c r="AT1327" s="72"/>
      <c r="AU1327" s="56"/>
      <c r="AV1327" s="142">
        <v>46849.296999999999</v>
      </c>
      <c r="AW1327" s="143"/>
      <c r="AX1327" s="102"/>
      <c r="AY1327" s="72"/>
      <c r="AZ1327" s="52"/>
      <c r="BA1327" s="141"/>
      <c r="BB1327" s="141"/>
      <c r="BC1327" s="142">
        <v>50799.705000000002</v>
      </c>
      <c r="BD1327" s="204"/>
      <c r="BE1327" s="141">
        <f t="shared" si="1942"/>
        <v>-50799.705000000002</v>
      </c>
      <c r="BF1327" s="72"/>
      <c r="BG1327" s="56"/>
      <c r="BH1327" s="166"/>
      <c r="BI1327" s="6"/>
      <c r="BJ1327" s="164"/>
      <c r="BK1327" s="320"/>
      <c r="BL1327" s="166">
        <f t="shared" si="1944"/>
        <v>0</v>
      </c>
      <c r="BM1327" s="72"/>
      <c r="BN1327" s="52"/>
      <c r="BO1327" s="166"/>
      <c r="BP1327" s="6"/>
      <c r="BQ1327" s="164"/>
      <c r="BR1327" s="77"/>
      <c r="BS1327" s="166"/>
      <c r="BT1327" s="402"/>
      <c r="BU1327" s="234"/>
      <c r="BV1327" s="168"/>
      <c r="BW1327" s="6"/>
      <c r="BX1327" s="164"/>
      <c r="BY1327" s="147"/>
      <c r="BZ1327" s="166">
        <f t="shared" si="1948"/>
        <v>0</v>
      </c>
      <c r="CA1327" s="166"/>
      <c r="CB1327" s="166"/>
      <c r="CC1327" s="168">
        <f t="shared" si="1949"/>
        <v>0</v>
      </c>
      <c r="CD1327" s="166"/>
      <c r="CE1327" s="164"/>
      <c r="CF1327" s="165"/>
      <c r="CG1327" s="168">
        <f t="shared" si="1950"/>
        <v>0</v>
      </c>
      <c r="CH1327" s="587"/>
      <c r="CI1327" s="168"/>
      <c r="CJ1327" s="666">
        <f t="shared" si="1927"/>
        <v>0</v>
      </c>
      <c r="CK1327" s="168"/>
      <c r="CL1327" s="164"/>
      <c r="CM1327" s="167"/>
      <c r="CN1327" s="666">
        <f t="shared" si="1928"/>
        <v>0</v>
      </c>
      <c r="CO1327" s="219"/>
      <c r="CP1327" s="220">
        <f t="shared" si="1929"/>
        <v>-50799.705000000002</v>
      </c>
      <c r="CQ1327" s="357"/>
      <c r="CR1327" s="6"/>
      <c r="CS1327" s="228"/>
    </row>
    <row r="1328" spans="1:97" s="3" customFormat="1" ht="15" customHeight="1">
      <c r="A1328" s="41" t="s">
        <v>3029</v>
      </c>
      <c r="B1328" s="501" t="s">
        <v>3030</v>
      </c>
      <c r="C1328" s="6" t="s">
        <v>3031</v>
      </c>
      <c r="D1328" s="59" t="s">
        <v>2760</v>
      </c>
      <c r="E1328" s="43">
        <v>8774</v>
      </c>
      <c r="F1328" s="43"/>
      <c r="G1328" s="429"/>
      <c r="H1328" s="45">
        <v>900000006078</v>
      </c>
      <c r="I1328" s="234"/>
      <c r="J1328" s="774">
        <v>5.7276000000000001E-2</v>
      </c>
      <c r="K1328" s="72">
        <f t="shared" si="1930"/>
        <v>0</v>
      </c>
      <c r="L1328" s="56"/>
      <c r="M1328" s="73">
        <v>2202.35</v>
      </c>
      <c r="N1328" s="147"/>
      <c r="O1328" s="168"/>
      <c r="P1328" s="56"/>
      <c r="Q1328" s="56">
        <v>5.7276000000000001E-2</v>
      </c>
      <c r="R1328" s="168">
        <f t="shared" ref="R1328:R1364" si="1956">P1328*Q1328</f>
        <v>0</v>
      </c>
      <c r="S1328" s="56"/>
      <c r="T1328" s="73">
        <v>2863.8</v>
      </c>
      <c r="U1328" s="147"/>
      <c r="V1328" s="574">
        <f t="shared" ref="V1328:V1391" si="1957">R1328-S1328-T1328</f>
        <v>-2863.8</v>
      </c>
      <c r="W1328" s="783"/>
      <c r="X1328" s="780">
        <v>6.3004000000000004E-2</v>
      </c>
      <c r="Y1328" s="310">
        <f t="shared" ref="Y1328:Y1365" si="1958">W1328*X1328</f>
        <v>0</v>
      </c>
      <c r="Z1328" s="102"/>
      <c r="AA1328" s="73">
        <v>3150.2</v>
      </c>
      <c r="AB1328" s="149"/>
      <c r="AC1328" s="141">
        <f t="shared" ref="AC1328:AC1391" si="1959">Y1328-Z1328-AA1328</f>
        <v>-3150.2</v>
      </c>
      <c r="AD1328" s="255">
        <v>3335000</v>
      </c>
      <c r="AE1328" s="101">
        <v>6.1428999999999997E-2</v>
      </c>
      <c r="AF1328" s="141">
        <f t="shared" ref="AF1328:AF1391" si="1960">AD1328*AE1328</f>
        <v>204865.715</v>
      </c>
      <c r="AG1328" s="102"/>
      <c r="AH1328" s="122">
        <v>3225.02</v>
      </c>
      <c r="AI1328" s="149"/>
      <c r="AJ1328" s="141">
        <f t="shared" ref="AJ1328:AJ1359" si="1961">AF1328-AG1328-AH1328</f>
        <v>201640.69500000001</v>
      </c>
      <c r="AK1328" s="255">
        <v>1950000</v>
      </c>
      <c r="AL1328" s="748">
        <v>7.3774000000000006E-2</v>
      </c>
      <c r="AM1328" s="141">
        <f t="shared" ref="AM1328:AM1391" si="1962">AK1328*AL1328</f>
        <v>143859.30000000002</v>
      </c>
      <c r="AN1328" s="102"/>
      <c r="AO1328" s="142">
        <v>3873.14</v>
      </c>
      <c r="AP1328" s="143"/>
      <c r="AQ1328" s="141">
        <f t="shared" ref="AQ1328:AQ1359" si="1963">AM1328-AN1328-AO1328</f>
        <v>139986.16</v>
      </c>
      <c r="AR1328" s="255">
        <v>52500</v>
      </c>
      <c r="AS1328" s="52">
        <v>8.0359E-2</v>
      </c>
      <c r="AT1328" s="72">
        <f t="shared" si="1939"/>
        <v>4218.8474999999999</v>
      </c>
      <c r="AU1328" s="52"/>
      <c r="AV1328" s="142">
        <v>4218.8474999999999</v>
      </c>
      <c r="AW1328" s="147"/>
      <c r="AX1328" s="102"/>
      <c r="AY1328" s="72">
        <v>52500</v>
      </c>
      <c r="AZ1328" s="52">
        <v>8.7135000000000004E-2</v>
      </c>
      <c r="BA1328" s="141">
        <f t="shared" si="1941"/>
        <v>4574.5875000000005</v>
      </c>
      <c r="BB1328" s="141"/>
      <c r="BC1328" s="142">
        <v>4574.5874999999996</v>
      </c>
      <c r="BD1328" s="204"/>
      <c r="BE1328" s="141">
        <f t="shared" si="1942"/>
        <v>0</v>
      </c>
      <c r="BF1328" s="168">
        <v>435000</v>
      </c>
      <c r="BG1328" s="56">
        <v>6.8930000000000005E-2</v>
      </c>
      <c r="BH1328" s="166">
        <f t="shared" si="1943"/>
        <v>29984.550000000003</v>
      </c>
      <c r="BI1328" s="56"/>
      <c r="BJ1328" s="164">
        <v>9733.25</v>
      </c>
      <c r="BK1328" s="320"/>
      <c r="BL1328" s="166">
        <f t="shared" si="1944"/>
        <v>20251.300000000003</v>
      </c>
      <c r="BM1328" s="168">
        <v>435000</v>
      </c>
      <c r="BN1328" s="52">
        <v>2.9062999999999999E-2</v>
      </c>
      <c r="BO1328" s="166">
        <f t="shared" si="1945"/>
        <v>12642.404999999999</v>
      </c>
      <c r="BP1328" s="56"/>
      <c r="BQ1328" s="164">
        <v>12642.405000000001</v>
      </c>
      <c r="BR1328" s="147"/>
      <c r="BS1328" s="166">
        <f t="shared" ref="BS1328:BS1359" si="1964">BO1328-BP1328-BQ1328</f>
        <v>0</v>
      </c>
      <c r="BT1328" s="402">
        <v>435000</v>
      </c>
      <c r="BU1328" s="234">
        <v>5.1103999999999997E-2</v>
      </c>
      <c r="BV1328" s="168">
        <f t="shared" si="1947"/>
        <v>22230.239999999998</v>
      </c>
      <c r="BW1328" s="6"/>
      <c r="BX1328" s="580">
        <v>22230.240000000002</v>
      </c>
      <c r="BY1328" s="147"/>
      <c r="BZ1328" s="166">
        <f t="shared" si="1948"/>
        <v>0</v>
      </c>
      <c r="CA1328" s="151">
        <v>435000</v>
      </c>
      <c r="CB1328" s="234">
        <v>5.4170999999999997E-2</v>
      </c>
      <c r="CC1328" s="168">
        <f t="shared" si="1949"/>
        <v>23564.384999999998</v>
      </c>
      <c r="CD1328" s="166"/>
      <c r="CE1328" s="164">
        <v>23564.384999999998</v>
      </c>
      <c r="CF1328" s="165"/>
      <c r="CG1328" s="72">
        <f t="shared" si="1950"/>
        <v>0</v>
      </c>
      <c r="CH1328" s="351">
        <v>450000</v>
      </c>
      <c r="CI1328" s="802">
        <v>4.3883999999999999E-2</v>
      </c>
      <c r="CJ1328" s="666">
        <f t="shared" si="1927"/>
        <v>19747.8</v>
      </c>
      <c r="CK1328" s="72"/>
      <c r="CL1328" s="164"/>
      <c r="CM1328" s="167"/>
      <c r="CN1328" s="666">
        <f t="shared" si="1928"/>
        <v>19747.8</v>
      </c>
      <c r="CO1328" s="219"/>
      <c r="CP1328" s="220">
        <f t="shared" si="1929"/>
        <v>375611.95499999996</v>
      </c>
      <c r="CQ1328" s="458"/>
      <c r="CR1328" s="56"/>
      <c r="CS1328" s="228"/>
    </row>
    <row r="1329" spans="1:98" s="3" customFormat="1" ht="15" customHeight="1">
      <c r="A1329" s="264" t="s">
        <v>3032</v>
      </c>
      <c r="B1329" s="501" t="s">
        <v>3030</v>
      </c>
      <c r="C1329" s="61" t="s">
        <v>3031</v>
      </c>
      <c r="D1329" s="274" t="s">
        <v>2760</v>
      </c>
      <c r="E1329" s="234">
        <v>8775</v>
      </c>
      <c r="F1329" s="234"/>
      <c r="G1329" s="429"/>
      <c r="H1329" s="590">
        <v>900000006159</v>
      </c>
      <c r="I1329" s="234"/>
      <c r="J1329" s="774">
        <v>5.7276000000000001E-2</v>
      </c>
      <c r="K1329" s="72">
        <f t="shared" si="1930"/>
        <v>0</v>
      </c>
      <c r="L1329" s="56"/>
      <c r="M1329" s="73">
        <v>16649.86</v>
      </c>
      <c r="N1329" s="147"/>
      <c r="O1329" s="168"/>
      <c r="P1329" s="56">
        <v>190000</v>
      </c>
      <c r="Q1329" s="56">
        <v>5.7276000000000001E-2</v>
      </c>
      <c r="R1329" s="168">
        <v>11439.98</v>
      </c>
      <c r="S1329" s="56"/>
      <c r="T1329" s="73"/>
      <c r="U1329" s="147"/>
      <c r="V1329" s="574">
        <f t="shared" si="1957"/>
        <v>11439.98</v>
      </c>
      <c r="W1329" s="783">
        <v>190000</v>
      </c>
      <c r="X1329" s="780">
        <v>6.3004000000000004E-2</v>
      </c>
      <c r="Y1329" s="310">
        <f t="shared" si="1958"/>
        <v>11970.76</v>
      </c>
      <c r="Z1329" s="102"/>
      <c r="AA1329" s="73"/>
      <c r="AB1329" s="147"/>
      <c r="AC1329" s="141">
        <f t="shared" si="1959"/>
        <v>11970.76</v>
      </c>
      <c r="AD1329" s="255">
        <v>199500</v>
      </c>
      <c r="AE1329" s="101">
        <v>6.1428999999999997E-2</v>
      </c>
      <c r="AF1329" s="141">
        <f t="shared" si="1960"/>
        <v>12255.085499999999</v>
      </c>
      <c r="AG1329" s="102"/>
      <c r="AH1329" s="122">
        <v>12255.09</v>
      </c>
      <c r="AI1329" s="147">
        <v>12255.09</v>
      </c>
      <c r="AJ1329" s="141">
        <f t="shared" si="1961"/>
        <v>-4.5000000009167707E-3</v>
      </c>
      <c r="AK1329" s="255">
        <v>199500</v>
      </c>
      <c r="AL1329" s="748">
        <v>7.3774000000000006E-2</v>
      </c>
      <c r="AM1329" s="141">
        <f t="shared" si="1962"/>
        <v>14717.913</v>
      </c>
      <c r="AN1329" s="102"/>
      <c r="AO1329" s="142">
        <v>14717.91</v>
      </c>
      <c r="AP1329" s="143">
        <v>14717.91</v>
      </c>
      <c r="AQ1329" s="141">
        <f t="shared" si="1963"/>
        <v>3.0000000006111804E-3</v>
      </c>
      <c r="AR1329" s="255">
        <v>199500</v>
      </c>
      <c r="AS1329" s="52">
        <v>8.0359E-2</v>
      </c>
      <c r="AT1329" s="72">
        <f t="shared" si="1939"/>
        <v>16031.620499999999</v>
      </c>
      <c r="AU1329" s="234"/>
      <c r="AV1329" s="142"/>
      <c r="AW1329" s="147"/>
      <c r="AX1329" s="102">
        <f>AT1329-AU1329-AV1329</f>
        <v>16031.620499999999</v>
      </c>
      <c r="AY1329" s="72">
        <v>199500</v>
      </c>
      <c r="AZ1329" s="52">
        <v>8.7135000000000004E-2</v>
      </c>
      <c r="BA1329" s="141">
        <f t="shared" si="1941"/>
        <v>17383.432500000003</v>
      </c>
      <c r="BB1329" s="141"/>
      <c r="BC1329" s="142">
        <v>17383.432499999999</v>
      </c>
      <c r="BD1329" s="204">
        <v>17383.43</v>
      </c>
      <c r="BE1329" s="141">
        <f t="shared" si="1942"/>
        <v>0</v>
      </c>
      <c r="BF1329" s="72">
        <v>1150000</v>
      </c>
      <c r="BG1329" s="56">
        <v>6.8930000000000005E-2</v>
      </c>
      <c r="BH1329" s="166">
        <f t="shared" si="1943"/>
        <v>79269.5</v>
      </c>
      <c r="BI1329" s="56"/>
      <c r="BJ1329" s="164">
        <v>29783.154999999999</v>
      </c>
      <c r="BK1329" s="795">
        <v>29783.16</v>
      </c>
      <c r="BL1329" s="166">
        <f t="shared" si="1944"/>
        <v>49486.345000000001</v>
      </c>
      <c r="BM1329" s="168">
        <v>9300100</v>
      </c>
      <c r="BN1329" s="52">
        <v>6.7812999999999998E-2</v>
      </c>
      <c r="BO1329" s="166">
        <v>630182.37</v>
      </c>
      <c r="BP1329" s="56"/>
      <c r="BQ1329" s="164">
        <v>206492.61499999999</v>
      </c>
      <c r="BR1329" s="147">
        <v>206492.62</v>
      </c>
      <c r="BS1329" s="166">
        <f t="shared" si="1964"/>
        <v>423689.755</v>
      </c>
      <c r="BT1329" s="402">
        <v>7105000</v>
      </c>
      <c r="BU1329" s="234">
        <v>5.1103999999999997E-2</v>
      </c>
      <c r="BV1329" s="168">
        <f t="shared" si="1947"/>
        <v>363093.92</v>
      </c>
      <c r="BW1329" s="6"/>
      <c r="BX1329" s="580"/>
      <c r="BY1329" s="147"/>
      <c r="BZ1329" s="166">
        <f t="shared" si="1948"/>
        <v>363093.92</v>
      </c>
      <c r="CA1329" s="151">
        <v>7105000</v>
      </c>
      <c r="CB1329" s="234">
        <v>5.4170999999999997E-2</v>
      </c>
      <c r="CC1329" s="168">
        <f t="shared" si="1949"/>
        <v>384884.95499999996</v>
      </c>
      <c r="CD1329" s="166"/>
      <c r="CE1329" s="164"/>
      <c r="CF1329" s="165"/>
      <c r="CG1329" s="168">
        <f t="shared" si="1950"/>
        <v>384884.95499999996</v>
      </c>
      <c r="CH1329" s="587">
        <v>7300000</v>
      </c>
      <c r="CI1329" s="802">
        <v>4.3883999999999999E-2</v>
      </c>
      <c r="CJ1329" s="666">
        <f t="shared" si="1927"/>
        <v>320353.2</v>
      </c>
      <c r="CK1329" s="168"/>
      <c r="CL1329" s="164"/>
      <c r="CM1329" s="167"/>
      <c r="CN1329" s="666">
        <f t="shared" si="1928"/>
        <v>320353.2</v>
      </c>
      <c r="CO1329" s="219"/>
      <c r="CP1329" s="220">
        <f t="shared" si="1929"/>
        <v>1580950.5339999998</v>
      </c>
      <c r="CQ1329" s="458"/>
      <c r="CR1329" s="56" t="s">
        <v>3033</v>
      </c>
      <c r="CS1329" s="228"/>
    </row>
    <row r="1330" spans="1:98" s="3" customFormat="1" ht="15" customHeight="1">
      <c r="A1330" s="41" t="s">
        <v>3034</v>
      </c>
      <c r="B1330" s="501" t="s">
        <v>3030</v>
      </c>
      <c r="C1330" s="6" t="s">
        <v>3031</v>
      </c>
      <c r="D1330" s="274" t="s">
        <v>2760</v>
      </c>
      <c r="E1330" s="43">
        <v>8776</v>
      </c>
      <c r="F1330" s="43"/>
      <c r="G1330" s="429"/>
      <c r="H1330" s="45">
        <v>900000007438</v>
      </c>
      <c r="I1330" s="234"/>
      <c r="J1330" s="774">
        <v>5.7276000000000001E-2</v>
      </c>
      <c r="K1330" s="72">
        <f t="shared" si="1930"/>
        <v>0</v>
      </c>
      <c r="L1330" s="56"/>
      <c r="M1330" s="73">
        <v>176188</v>
      </c>
      <c r="N1330" s="147"/>
      <c r="O1330" s="168"/>
      <c r="P1330" s="151">
        <v>4000000</v>
      </c>
      <c r="Q1330" s="56">
        <v>5.7276000000000001E-2</v>
      </c>
      <c r="R1330" s="168">
        <f t="shared" si="1956"/>
        <v>229104</v>
      </c>
      <c r="S1330" s="56"/>
      <c r="T1330" s="73">
        <v>229104</v>
      </c>
      <c r="U1330" s="147"/>
      <c r="V1330" s="574">
        <f t="shared" si="1957"/>
        <v>0</v>
      </c>
      <c r="W1330" s="779">
        <v>4000000</v>
      </c>
      <c r="X1330" s="780">
        <v>6.3004000000000004E-2</v>
      </c>
      <c r="Y1330" s="310">
        <f t="shared" si="1958"/>
        <v>252016.00000000003</v>
      </c>
      <c r="Z1330" s="102"/>
      <c r="AA1330" s="73">
        <v>252016</v>
      </c>
      <c r="AB1330" s="147">
        <v>252016</v>
      </c>
      <c r="AC1330" s="141">
        <f t="shared" si="1959"/>
        <v>0</v>
      </c>
      <c r="AD1330" s="255">
        <v>8600000</v>
      </c>
      <c r="AE1330" s="101">
        <v>6.1428999999999997E-2</v>
      </c>
      <c r="AF1330" s="141">
        <f t="shared" si="1960"/>
        <v>528289.4</v>
      </c>
      <c r="AG1330" s="102"/>
      <c r="AH1330" s="122">
        <v>528289.4</v>
      </c>
      <c r="AI1330" s="149">
        <v>528289.4</v>
      </c>
      <c r="AJ1330" s="141">
        <f t="shared" si="1961"/>
        <v>0</v>
      </c>
      <c r="AK1330" s="255">
        <v>8600000</v>
      </c>
      <c r="AL1330" s="748">
        <v>7.3774000000000006E-2</v>
      </c>
      <c r="AM1330" s="141">
        <f t="shared" si="1962"/>
        <v>634456.4</v>
      </c>
      <c r="AN1330" s="102"/>
      <c r="AO1330" s="142">
        <v>634456.4</v>
      </c>
      <c r="AP1330" s="143">
        <v>634456.4</v>
      </c>
      <c r="AQ1330" s="141">
        <f t="shared" si="1963"/>
        <v>0</v>
      </c>
      <c r="AR1330" s="255">
        <v>8600000</v>
      </c>
      <c r="AS1330" s="52">
        <v>8.0359E-2</v>
      </c>
      <c r="AT1330" s="72">
        <f t="shared" si="1939"/>
        <v>691087.4</v>
      </c>
      <c r="AU1330" s="52"/>
      <c r="AV1330" s="142"/>
      <c r="AW1330" s="147"/>
      <c r="AX1330" s="102">
        <f>AT1330-AU1330-AV1330</f>
        <v>691087.4</v>
      </c>
      <c r="AY1330" s="72">
        <v>8600000</v>
      </c>
      <c r="AZ1330" s="52">
        <v>8.7135000000000004E-2</v>
      </c>
      <c r="BA1330" s="141">
        <f t="shared" si="1941"/>
        <v>749361</v>
      </c>
      <c r="BB1330" s="141"/>
      <c r="BC1330" s="142"/>
      <c r="BD1330" s="204"/>
      <c r="BE1330" s="141">
        <f t="shared" si="1942"/>
        <v>749361</v>
      </c>
      <c r="BF1330" s="72">
        <v>11000000</v>
      </c>
      <c r="BG1330" s="56">
        <v>6.8930000000000005E-2</v>
      </c>
      <c r="BH1330" s="166">
        <f t="shared" si="1943"/>
        <v>758230</v>
      </c>
      <c r="BI1330" s="56"/>
      <c r="BJ1330" s="164">
        <v>592798</v>
      </c>
      <c r="BK1330" s="320">
        <v>592798</v>
      </c>
      <c r="BL1330" s="166">
        <f t="shared" si="1944"/>
        <v>165432</v>
      </c>
      <c r="BM1330" s="168">
        <v>11000000</v>
      </c>
      <c r="BN1330" s="52">
        <v>2.9062999999999999E-2</v>
      </c>
      <c r="BO1330" s="166">
        <f t="shared" si="1945"/>
        <v>319693</v>
      </c>
      <c r="BP1330" s="56">
        <v>395891.72</v>
      </c>
      <c r="BQ1330" s="164">
        <v>202278.48</v>
      </c>
      <c r="BR1330" s="147">
        <v>202278.48</v>
      </c>
      <c r="BS1330" s="166">
        <f t="shared" si="1964"/>
        <v>-278477.19999999995</v>
      </c>
      <c r="BT1330" s="402">
        <v>6960000</v>
      </c>
      <c r="BU1330" s="234">
        <v>5.1103999999999997E-2</v>
      </c>
      <c r="BV1330" s="168">
        <f t="shared" si="1947"/>
        <v>355683.83999999997</v>
      </c>
      <c r="BW1330" s="6"/>
      <c r="BX1330" s="580"/>
      <c r="BY1330" s="147"/>
      <c r="BZ1330" s="166">
        <f t="shared" si="1948"/>
        <v>355683.83999999997</v>
      </c>
      <c r="CA1330" s="151">
        <v>6960000</v>
      </c>
      <c r="CB1330" s="234">
        <v>5.4170999999999997E-2</v>
      </c>
      <c r="CC1330" s="168">
        <f t="shared" si="1949"/>
        <v>377030.16</v>
      </c>
      <c r="CD1330" s="166"/>
      <c r="CE1330" s="164"/>
      <c r="CF1330" s="165"/>
      <c r="CG1330" s="168">
        <f t="shared" si="1950"/>
        <v>377030.16</v>
      </c>
      <c r="CH1330" s="587">
        <v>7100000</v>
      </c>
      <c r="CI1330" s="802">
        <v>4.3883999999999999E-2</v>
      </c>
      <c r="CJ1330" s="666">
        <f t="shared" si="1927"/>
        <v>311576.40000000002</v>
      </c>
      <c r="CK1330" s="168"/>
      <c r="CL1330" s="164"/>
      <c r="CM1330" s="167"/>
      <c r="CN1330" s="666">
        <f t="shared" si="1928"/>
        <v>311576.40000000002</v>
      </c>
      <c r="CO1330" s="219"/>
      <c r="CP1330" s="220">
        <f t="shared" si="1929"/>
        <v>2371693.6</v>
      </c>
      <c r="CQ1330" s="458"/>
      <c r="CR1330" s="56"/>
      <c r="CS1330" s="228"/>
    </row>
    <row r="1331" spans="1:98" s="3" customFormat="1" ht="15" customHeight="1">
      <c r="A1331" s="59" t="s">
        <v>3035</v>
      </c>
      <c r="B1331" s="501" t="s">
        <v>3036</v>
      </c>
      <c r="C1331" s="6" t="s">
        <v>3037</v>
      </c>
      <c r="D1331" s="41" t="s">
        <v>2760</v>
      </c>
      <c r="E1331" s="43">
        <v>8807</v>
      </c>
      <c r="F1331" s="43"/>
      <c r="G1331" s="429"/>
      <c r="H1331" s="45">
        <v>900000006079</v>
      </c>
      <c r="I1331" s="234"/>
      <c r="J1331" s="774">
        <v>5.7276000000000001E-2</v>
      </c>
      <c r="K1331" s="72">
        <f t="shared" si="1930"/>
        <v>0</v>
      </c>
      <c r="L1331" s="56"/>
      <c r="M1331" s="73">
        <v>66070.5</v>
      </c>
      <c r="N1331" s="147"/>
      <c r="O1331" s="168"/>
      <c r="P1331" s="56"/>
      <c r="Q1331" s="56">
        <v>5.7276000000000001E-2</v>
      </c>
      <c r="R1331" s="168">
        <f t="shared" si="1956"/>
        <v>0</v>
      </c>
      <c r="S1331" s="56"/>
      <c r="T1331" s="73">
        <v>85914</v>
      </c>
      <c r="U1331" s="147"/>
      <c r="V1331" s="574">
        <f t="shared" si="1957"/>
        <v>-85914</v>
      </c>
      <c r="W1331" s="779"/>
      <c r="X1331" s="780">
        <v>6.3004000000000004E-2</v>
      </c>
      <c r="Y1331" s="310">
        <f t="shared" si="1958"/>
        <v>0</v>
      </c>
      <c r="Z1331" s="99"/>
      <c r="AA1331" s="73">
        <v>94506</v>
      </c>
      <c r="AB1331" s="147"/>
      <c r="AC1331" s="141">
        <f t="shared" si="1959"/>
        <v>-94506</v>
      </c>
      <c r="AD1331" s="255">
        <v>870000</v>
      </c>
      <c r="AE1331" s="101">
        <v>6.1428999999999997E-2</v>
      </c>
      <c r="AF1331" s="141">
        <f t="shared" si="1960"/>
        <v>53443.229999999996</v>
      </c>
      <c r="AG1331" s="99"/>
      <c r="AH1331" s="122">
        <v>119786.55</v>
      </c>
      <c r="AI1331" s="147"/>
      <c r="AJ1331" s="141">
        <f t="shared" si="1961"/>
        <v>-66343.320000000007</v>
      </c>
      <c r="AK1331" s="255">
        <v>3335000</v>
      </c>
      <c r="AL1331" s="748">
        <v>7.3774000000000006E-2</v>
      </c>
      <c r="AM1331" s="141">
        <f t="shared" si="1962"/>
        <v>246036.29</v>
      </c>
      <c r="AN1331" s="99"/>
      <c r="AO1331" s="142">
        <v>143859.29999999999</v>
      </c>
      <c r="AP1331" s="143"/>
      <c r="AQ1331" s="141">
        <f t="shared" si="1963"/>
        <v>102176.99000000002</v>
      </c>
      <c r="AR1331" s="255">
        <v>1950000</v>
      </c>
      <c r="AS1331" s="52">
        <v>8.0359E-2</v>
      </c>
      <c r="AT1331" s="72">
        <f t="shared" si="1939"/>
        <v>156700.04999999999</v>
      </c>
      <c r="AU1331" s="52"/>
      <c r="AV1331" s="142"/>
      <c r="AW1331" s="143"/>
      <c r="AX1331" s="102"/>
      <c r="AY1331" s="72">
        <v>1950000</v>
      </c>
      <c r="AZ1331" s="52">
        <v>8.7135000000000004E-2</v>
      </c>
      <c r="BA1331" s="141">
        <f t="shared" si="1941"/>
        <v>169913.25</v>
      </c>
      <c r="BB1331" s="141"/>
      <c r="BC1331" s="142">
        <v>169913.25</v>
      </c>
      <c r="BD1331" s="204"/>
      <c r="BE1331" s="141">
        <f t="shared" si="1942"/>
        <v>0</v>
      </c>
      <c r="BF1331" s="72">
        <v>7500000</v>
      </c>
      <c r="BG1331" s="56">
        <v>6.8930000000000005E-2</v>
      </c>
      <c r="BH1331" s="166">
        <f t="shared" si="1943"/>
        <v>516975.00000000006</v>
      </c>
      <c r="BI1331" s="56"/>
      <c r="BJ1331" s="164">
        <v>134413.5</v>
      </c>
      <c r="BK1331" s="320"/>
      <c r="BL1331" s="166">
        <f t="shared" si="1944"/>
        <v>382561.50000000006</v>
      </c>
      <c r="BM1331" s="168">
        <v>7500000</v>
      </c>
      <c r="BN1331" s="52">
        <v>2.9062999999999999E-2</v>
      </c>
      <c r="BO1331" s="166">
        <f t="shared" si="1945"/>
        <v>217972.5</v>
      </c>
      <c r="BP1331" s="56"/>
      <c r="BQ1331" s="164">
        <v>217972.5</v>
      </c>
      <c r="BR1331" s="147"/>
      <c r="BS1331" s="166">
        <f t="shared" si="1964"/>
        <v>0</v>
      </c>
      <c r="BT1331" s="402">
        <v>7500000</v>
      </c>
      <c r="BU1331" s="234">
        <v>5.1103999999999997E-2</v>
      </c>
      <c r="BV1331" s="168">
        <f t="shared" si="1947"/>
        <v>383280</v>
      </c>
      <c r="BW1331" s="6"/>
      <c r="BX1331" s="580">
        <v>383280</v>
      </c>
      <c r="BY1331" s="147"/>
      <c r="BZ1331" s="166">
        <f t="shared" si="1948"/>
        <v>0</v>
      </c>
      <c r="CA1331" s="151">
        <v>7500000</v>
      </c>
      <c r="CB1331" s="234">
        <v>5.4170999999999997E-2</v>
      </c>
      <c r="CC1331" s="168">
        <f t="shared" si="1949"/>
        <v>406282.5</v>
      </c>
      <c r="CD1331" s="166"/>
      <c r="CE1331" s="164">
        <v>406282.5</v>
      </c>
      <c r="CF1331" s="165"/>
      <c r="CG1331" s="72">
        <f t="shared" si="1950"/>
        <v>0</v>
      </c>
      <c r="CH1331" s="351">
        <v>7300000</v>
      </c>
      <c r="CI1331" s="802">
        <v>4.3883999999999999E-2</v>
      </c>
      <c r="CJ1331" s="666">
        <f t="shared" si="1927"/>
        <v>320353.2</v>
      </c>
      <c r="CK1331" s="72"/>
      <c r="CL1331" s="164"/>
      <c r="CM1331" s="167"/>
      <c r="CN1331" s="666">
        <f t="shared" si="1928"/>
        <v>320353.2</v>
      </c>
      <c r="CO1331" s="219"/>
      <c r="CP1331" s="220">
        <f t="shared" si="1929"/>
        <v>558328.37000000011</v>
      </c>
      <c r="CQ1331" s="458"/>
      <c r="CR1331" s="56"/>
      <c r="CS1331" s="228"/>
    </row>
    <row r="1332" spans="1:98" s="3" customFormat="1" ht="15" customHeight="1">
      <c r="A1332" s="41" t="s">
        <v>3038</v>
      </c>
      <c r="B1332" s="501" t="s">
        <v>3030</v>
      </c>
      <c r="C1332" s="6" t="s">
        <v>3031</v>
      </c>
      <c r="D1332" s="41" t="s">
        <v>2760</v>
      </c>
      <c r="E1332" s="43">
        <v>8826</v>
      </c>
      <c r="F1332" s="43"/>
      <c r="G1332" s="429"/>
      <c r="H1332" s="45">
        <v>900000007439</v>
      </c>
      <c r="I1332" s="234"/>
      <c r="J1332" s="774">
        <v>5.7276000000000001E-2</v>
      </c>
      <c r="K1332" s="72">
        <f t="shared" si="1930"/>
        <v>0</v>
      </c>
      <c r="L1332" s="56"/>
      <c r="M1332" s="73">
        <v>5726.11</v>
      </c>
      <c r="N1332" s="147"/>
      <c r="O1332" s="168"/>
      <c r="P1332" s="56"/>
      <c r="Q1332" s="56">
        <v>5.7276000000000001E-2</v>
      </c>
      <c r="R1332" s="168">
        <f t="shared" si="1956"/>
        <v>0</v>
      </c>
      <c r="S1332" s="56"/>
      <c r="T1332" s="73">
        <v>7445.88</v>
      </c>
      <c r="U1332" s="147"/>
      <c r="V1332" s="574">
        <f t="shared" si="1957"/>
        <v>-7445.88</v>
      </c>
      <c r="W1332" s="779"/>
      <c r="X1332" s="780">
        <v>6.3004000000000004E-2</v>
      </c>
      <c r="Y1332" s="310">
        <f t="shared" si="1958"/>
        <v>0</v>
      </c>
      <c r="Z1332" s="102"/>
      <c r="AA1332" s="73">
        <v>8190.52</v>
      </c>
      <c r="AB1332" s="147"/>
      <c r="AC1332" s="141">
        <f t="shared" si="1959"/>
        <v>-8190.52</v>
      </c>
      <c r="AD1332" s="255">
        <v>1915800</v>
      </c>
      <c r="AE1332" s="101">
        <v>6.1428999999999997E-2</v>
      </c>
      <c r="AF1332" s="141">
        <f t="shared" si="1960"/>
        <v>117685.67819999999</v>
      </c>
      <c r="AG1332" s="102"/>
      <c r="AH1332" s="122">
        <v>13207.24</v>
      </c>
      <c r="AI1332" s="149"/>
      <c r="AJ1332" s="141">
        <f t="shared" si="1961"/>
        <v>104478.43819999999</v>
      </c>
      <c r="AK1332" s="255">
        <v>2557500</v>
      </c>
      <c r="AL1332" s="748">
        <v>7.3774000000000006E-2</v>
      </c>
      <c r="AM1332" s="141">
        <f t="shared" si="1962"/>
        <v>188677.005</v>
      </c>
      <c r="AN1332" s="102"/>
      <c r="AO1332" s="142">
        <v>15861.41</v>
      </c>
      <c r="AP1332" s="143"/>
      <c r="AQ1332" s="141">
        <f t="shared" si="1963"/>
        <v>172815.595</v>
      </c>
      <c r="AR1332" s="255">
        <v>215000</v>
      </c>
      <c r="AS1332" s="52">
        <v>8.0359E-2</v>
      </c>
      <c r="AT1332" s="72">
        <f t="shared" si="1939"/>
        <v>17277.185000000001</v>
      </c>
      <c r="AU1332" s="52"/>
      <c r="AV1332" s="142">
        <v>17277.185000000001</v>
      </c>
      <c r="AW1332" s="147"/>
      <c r="AX1332" s="102"/>
      <c r="AY1332" s="72">
        <v>215000</v>
      </c>
      <c r="AZ1332" s="52">
        <v>8.7135000000000004E-2</v>
      </c>
      <c r="BA1332" s="141">
        <f t="shared" si="1941"/>
        <v>18734.025000000001</v>
      </c>
      <c r="BB1332" s="141"/>
      <c r="BC1332" s="142">
        <v>18734.025000000001</v>
      </c>
      <c r="BD1332" s="204"/>
      <c r="BE1332" s="141">
        <f t="shared" si="1942"/>
        <v>0</v>
      </c>
      <c r="BF1332" s="168">
        <v>680000</v>
      </c>
      <c r="BG1332" s="56">
        <v>6.8930000000000005E-2</v>
      </c>
      <c r="BH1332" s="166">
        <f t="shared" si="1943"/>
        <v>46872.4</v>
      </c>
      <c r="BI1332" s="56"/>
      <c r="BJ1332" s="164">
        <v>33131.089999999997</v>
      </c>
      <c r="BK1332" s="320"/>
      <c r="BL1332" s="166">
        <f t="shared" si="1944"/>
        <v>13741.310000000005</v>
      </c>
      <c r="BM1332" s="168">
        <v>680000</v>
      </c>
      <c r="BN1332" s="52">
        <v>2.9062999999999999E-2</v>
      </c>
      <c r="BO1332" s="166">
        <f t="shared" si="1945"/>
        <v>19762.84</v>
      </c>
      <c r="BP1332" s="56"/>
      <c r="BQ1332" s="164">
        <v>19762.84</v>
      </c>
      <c r="BR1332" s="147"/>
      <c r="BS1332" s="166">
        <f t="shared" si="1964"/>
        <v>0</v>
      </c>
      <c r="BT1332" s="402">
        <v>680000</v>
      </c>
      <c r="BU1332" s="234">
        <v>5.1103999999999997E-2</v>
      </c>
      <c r="BV1332" s="168">
        <f t="shared" si="1947"/>
        <v>34750.720000000001</v>
      </c>
      <c r="BW1332" s="6"/>
      <c r="BX1332" s="142">
        <v>34750.720000000001</v>
      </c>
      <c r="BY1332" s="147"/>
      <c r="BZ1332" s="166">
        <f t="shared" si="1948"/>
        <v>0</v>
      </c>
      <c r="CA1332" s="151">
        <v>680000</v>
      </c>
      <c r="CB1332" s="234">
        <v>5.4170999999999997E-2</v>
      </c>
      <c r="CC1332" s="168">
        <f t="shared" si="1949"/>
        <v>36836.28</v>
      </c>
      <c r="CD1332" s="166"/>
      <c r="CE1332" s="164">
        <v>36836.28</v>
      </c>
      <c r="CF1332" s="165"/>
      <c r="CG1332" s="72">
        <f t="shared" si="1950"/>
        <v>0</v>
      </c>
      <c r="CH1332" s="351">
        <v>730000</v>
      </c>
      <c r="CI1332" s="802">
        <v>4.3883999999999999E-2</v>
      </c>
      <c r="CJ1332" s="666">
        <f t="shared" si="1927"/>
        <v>32035.32</v>
      </c>
      <c r="CK1332" s="72"/>
      <c r="CL1332" s="164"/>
      <c r="CM1332" s="167"/>
      <c r="CN1332" s="666">
        <f t="shared" si="1928"/>
        <v>32035.32</v>
      </c>
      <c r="CO1332" s="219"/>
      <c r="CP1332" s="220">
        <f t="shared" si="1929"/>
        <v>307434.26319999999</v>
      </c>
      <c r="CQ1332" s="458"/>
      <c r="CR1332" s="56"/>
      <c r="CS1332" s="228"/>
    </row>
    <row r="1333" spans="1:98" s="3" customFormat="1" ht="15" customHeight="1">
      <c r="A1333" s="59" t="s">
        <v>3039</v>
      </c>
      <c r="B1333" s="501" t="s">
        <v>3040</v>
      </c>
      <c r="C1333" s="6" t="s">
        <v>3041</v>
      </c>
      <c r="D1333" s="274" t="s">
        <v>2760</v>
      </c>
      <c r="E1333" s="43">
        <v>8993</v>
      </c>
      <c r="F1333" s="43"/>
      <c r="G1333" s="429"/>
      <c r="H1333" s="45">
        <v>900000006080</v>
      </c>
      <c r="I1333" s="234"/>
      <c r="J1333" s="774">
        <v>5.7276000000000001E-2</v>
      </c>
      <c r="K1333" s="72">
        <f t="shared" si="1930"/>
        <v>0</v>
      </c>
      <c r="L1333" s="56"/>
      <c r="M1333" s="73">
        <v>352376</v>
      </c>
      <c r="N1333" s="147"/>
      <c r="O1333" s="168"/>
      <c r="P1333" s="56">
        <v>8000000</v>
      </c>
      <c r="Q1333" s="56">
        <v>5.7276000000000001E-2</v>
      </c>
      <c r="R1333" s="168">
        <f t="shared" si="1956"/>
        <v>458208</v>
      </c>
      <c r="S1333" s="56"/>
      <c r="T1333" s="73">
        <v>458208</v>
      </c>
      <c r="U1333" s="77">
        <v>458208</v>
      </c>
      <c r="V1333" s="574">
        <f t="shared" si="1957"/>
        <v>0</v>
      </c>
      <c r="W1333" s="779">
        <v>8000000</v>
      </c>
      <c r="X1333" s="780">
        <v>6.3004000000000004E-2</v>
      </c>
      <c r="Y1333" s="310">
        <f t="shared" si="1958"/>
        <v>504032.00000000006</v>
      </c>
      <c r="Z1333" s="6"/>
      <c r="AA1333" s="73">
        <v>504032</v>
      </c>
      <c r="AB1333" s="147">
        <v>504032</v>
      </c>
      <c r="AC1333" s="141">
        <f t="shared" si="1959"/>
        <v>0</v>
      </c>
      <c r="AD1333" s="255">
        <v>8030000</v>
      </c>
      <c r="AE1333" s="101">
        <v>6.1428999999999997E-2</v>
      </c>
      <c r="AF1333" s="141">
        <f t="shared" si="1960"/>
        <v>493274.87</v>
      </c>
      <c r="AG1333" s="6"/>
      <c r="AH1333" s="122">
        <v>493274.8</v>
      </c>
      <c r="AI1333" s="149">
        <v>493274.87</v>
      </c>
      <c r="AJ1333" s="141">
        <f t="shared" si="1961"/>
        <v>7.0000000006984919E-2</v>
      </c>
      <c r="AK1333" s="255">
        <v>8030000</v>
      </c>
      <c r="AL1333" s="748">
        <v>7.3774000000000006E-2</v>
      </c>
      <c r="AM1333" s="141">
        <f t="shared" si="1962"/>
        <v>592405.22000000009</v>
      </c>
      <c r="AN1333" s="6"/>
      <c r="AO1333" s="142">
        <v>592405.22</v>
      </c>
      <c r="AP1333" s="147">
        <v>592405.22</v>
      </c>
      <c r="AQ1333" s="141">
        <f t="shared" si="1963"/>
        <v>0</v>
      </c>
      <c r="AR1333" s="255">
        <v>8030000</v>
      </c>
      <c r="AS1333" s="52">
        <v>8.0359E-2</v>
      </c>
      <c r="AT1333" s="72">
        <f t="shared" si="1939"/>
        <v>645282.77</v>
      </c>
      <c r="AU1333" s="52"/>
      <c r="AV1333" s="142">
        <v>645282.77</v>
      </c>
      <c r="AW1333" s="356"/>
      <c r="AX1333" s="102"/>
      <c r="AY1333" s="72">
        <v>8030000</v>
      </c>
      <c r="AZ1333" s="52">
        <v>8.7135000000000004E-2</v>
      </c>
      <c r="BA1333" s="141">
        <f t="shared" si="1941"/>
        <v>699694.05</v>
      </c>
      <c r="BB1333" s="72"/>
      <c r="BC1333" s="142">
        <v>699694.05</v>
      </c>
      <c r="BD1333" s="204">
        <v>699694.05</v>
      </c>
      <c r="BE1333" s="141">
        <f t="shared" si="1942"/>
        <v>0</v>
      </c>
      <c r="BF1333" s="72">
        <v>18200000</v>
      </c>
      <c r="BG1333" s="56">
        <v>6.8930000000000005E-2</v>
      </c>
      <c r="BH1333" s="166">
        <f t="shared" si="1943"/>
        <v>1254526</v>
      </c>
      <c r="BI1333" s="56"/>
      <c r="BJ1333" s="164">
        <v>553507.9</v>
      </c>
      <c r="BK1333" s="320">
        <v>553507.9</v>
      </c>
      <c r="BL1333" s="166">
        <f t="shared" si="1944"/>
        <v>701018.1</v>
      </c>
      <c r="BM1333" s="72">
        <v>12713200</v>
      </c>
      <c r="BN1333" s="548">
        <v>6.7812999999999998E-2</v>
      </c>
      <c r="BO1333" s="166">
        <f t="shared" si="1945"/>
        <v>862120.23159999994</v>
      </c>
      <c r="BP1333" s="56"/>
      <c r="BQ1333" s="164">
        <v>1950841.18</v>
      </c>
      <c r="BR1333" s="147">
        <v>1950841.18</v>
      </c>
      <c r="BS1333" s="166">
        <f t="shared" si="1964"/>
        <v>-1088720.9484000001</v>
      </c>
      <c r="BT1333" s="402">
        <v>21600000</v>
      </c>
      <c r="BU1333" s="234">
        <v>5.1103999999999997E-2</v>
      </c>
      <c r="BV1333" s="168">
        <f t="shared" si="1947"/>
        <v>1103846.3999999999</v>
      </c>
      <c r="BW1333" s="6"/>
      <c r="BX1333" s="142"/>
      <c r="BY1333" s="147"/>
      <c r="BZ1333" s="166">
        <f t="shared" si="1948"/>
        <v>1103846.3999999999</v>
      </c>
      <c r="CA1333" s="151">
        <v>21600000</v>
      </c>
      <c r="CB1333" s="234">
        <v>5.4170999999999997E-2</v>
      </c>
      <c r="CC1333" s="168">
        <f t="shared" si="1949"/>
        <v>1170093.5999999999</v>
      </c>
      <c r="CD1333" s="166"/>
      <c r="CE1333" s="164"/>
      <c r="CF1333" s="165"/>
      <c r="CG1333" s="168">
        <f t="shared" si="1950"/>
        <v>1170093.5999999999</v>
      </c>
      <c r="CH1333" s="587">
        <v>22900000</v>
      </c>
      <c r="CI1333" s="802">
        <v>4.3883999999999999E-2</v>
      </c>
      <c r="CJ1333" s="666">
        <f t="shared" si="1927"/>
        <v>1004943.6</v>
      </c>
      <c r="CK1333" s="168"/>
      <c r="CL1333" s="164"/>
      <c r="CM1333" s="167"/>
      <c r="CN1333" s="666">
        <f t="shared" si="1928"/>
        <v>1004943.6</v>
      </c>
      <c r="CO1333" s="219"/>
      <c r="CP1333" s="220">
        <f t="shared" si="1929"/>
        <v>2891180.8215999994</v>
      </c>
      <c r="CQ1333" s="458"/>
      <c r="CR1333" s="56"/>
      <c r="CS1333" s="228"/>
    </row>
    <row r="1334" spans="1:98" s="3" customFormat="1" ht="15" customHeight="1">
      <c r="A1334" s="59" t="s">
        <v>3042</v>
      </c>
      <c r="B1334" s="61" t="s">
        <v>3043</v>
      </c>
      <c r="C1334" s="6" t="s">
        <v>3044</v>
      </c>
      <c r="D1334" s="41" t="s">
        <v>2760</v>
      </c>
      <c r="E1334" s="43">
        <v>9136</v>
      </c>
      <c r="F1334" s="43"/>
      <c r="G1334" s="429"/>
      <c r="H1334" s="45">
        <v>900000006081</v>
      </c>
      <c r="I1334" s="234"/>
      <c r="J1334" s="774">
        <v>5.7276000000000001E-2</v>
      </c>
      <c r="K1334" s="72">
        <f t="shared" si="1930"/>
        <v>0</v>
      </c>
      <c r="L1334" s="56"/>
      <c r="M1334" s="73">
        <v>127736.3</v>
      </c>
      <c r="N1334" s="147"/>
      <c r="O1334" s="168"/>
      <c r="P1334" s="56"/>
      <c r="Q1334" s="56">
        <v>5.7276000000000001E-2</v>
      </c>
      <c r="R1334" s="168">
        <f t="shared" si="1956"/>
        <v>0</v>
      </c>
      <c r="S1334" s="56"/>
      <c r="T1334" s="73">
        <v>166100.4</v>
      </c>
      <c r="U1334" s="147"/>
      <c r="V1334" s="574">
        <f t="shared" si="1957"/>
        <v>-166100.4</v>
      </c>
      <c r="W1334" s="779"/>
      <c r="X1334" s="780">
        <v>6.3004000000000004E-2</v>
      </c>
      <c r="Y1334" s="310">
        <f t="shared" si="1958"/>
        <v>0</v>
      </c>
      <c r="Z1334" s="99"/>
      <c r="AA1334" s="73">
        <v>182711.6</v>
      </c>
      <c r="AB1334" s="147"/>
      <c r="AC1334" s="141">
        <f t="shared" si="1959"/>
        <v>-182711.6</v>
      </c>
      <c r="AD1334" s="255">
        <v>2645000</v>
      </c>
      <c r="AE1334" s="101">
        <v>6.1428999999999997E-2</v>
      </c>
      <c r="AF1334" s="141">
        <f t="shared" si="1960"/>
        <v>162479.70499999999</v>
      </c>
      <c r="AG1334" s="99"/>
      <c r="AH1334" s="122">
        <v>204865.72</v>
      </c>
      <c r="AI1334" s="143"/>
      <c r="AJ1334" s="141">
        <f t="shared" si="1961"/>
        <v>-42386.015000000014</v>
      </c>
      <c r="AK1334" s="255">
        <v>870000</v>
      </c>
      <c r="AL1334" s="748">
        <v>7.3774000000000006E-2</v>
      </c>
      <c r="AM1334" s="141">
        <f t="shared" si="1962"/>
        <v>64183.380000000005</v>
      </c>
      <c r="AN1334" s="99"/>
      <c r="AO1334" s="142">
        <v>246036.29</v>
      </c>
      <c r="AP1334" s="143"/>
      <c r="AQ1334" s="141">
        <f t="shared" si="1963"/>
        <v>-181852.91</v>
      </c>
      <c r="AR1334" s="255">
        <v>3335000</v>
      </c>
      <c r="AS1334" s="52">
        <v>8.0359E-2</v>
      </c>
      <c r="AT1334" s="72">
        <f t="shared" si="1939"/>
        <v>267997.26500000001</v>
      </c>
      <c r="AU1334" s="52"/>
      <c r="AV1334" s="142"/>
      <c r="AW1334" s="143"/>
      <c r="AX1334" s="102"/>
      <c r="AY1334" s="72">
        <v>3335000</v>
      </c>
      <c r="AZ1334" s="52">
        <v>8.7135000000000004E-2</v>
      </c>
      <c r="BA1334" s="141">
        <f t="shared" si="1941"/>
        <v>290595.22500000003</v>
      </c>
      <c r="BB1334" s="141"/>
      <c r="BC1334" s="142">
        <v>290595.22499999998</v>
      </c>
      <c r="BD1334" s="204"/>
      <c r="BE1334" s="141">
        <f t="shared" si="1942"/>
        <v>0</v>
      </c>
      <c r="BF1334" s="72">
        <v>10400000</v>
      </c>
      <c r="BG1334" s="56">
        <v>6.8930000000000005E-2</v>
      </c>
      <c r="BH1334" s="166">
        <f t="shared" si="1943"/>
        <v>716872</v>
      </c>
      <c r="BI1334" s="56"/>
      <c r="BJ1334" s="164">
        <v>229881.55</v>
      </c>
      <c r="BK1334" s="320"/>
      <c r="BL1334" s="166">
        <f t="shared" si="1944"/>
        <v>486990.45</v>
      </c>
      <c r="BM1334" s="168">
        <v>10400000</v>
      </c>
      <c r="BN1334" s="52">
        <v>2.9062999999999999E-2</v>
      </c>
      <c r="BO1334" s="166">
        <f t="shared" si="1945"/>
        <v>302255.2</v>
      </c>
      <c r="BP1334" s="56"/>
      <c r="BQ1334" s="164">
        <v>302255.2</v>
      </c>
      <c r="BR1334" s="147"/>
      <c r="BS1334" s="166">
        <f t="shared" si="1964"/>
        <v>0</v>
      </c>
      <c r="BT1334" s="402">
        <v>10400000</v>
      </c>
      <c r="BU1334" s="234">
        <v>5.1103999999999997E-2</v>
      </c>
      <c r="BV1334" s="168">
        <f t="shared" si="1947"/>
        <v>531481.59999999998</v>
      </c>
      <c r="BW1334" s="6"/>
      <c r="BX1334" s="142">
        <v>531481.59999999998</v>
      </c>
      <c r="BY1334" s="147"/>
      <c r="BZ1334" s="166">
        <f t="shared" si="1948"/>
        <v>0</v>
      </c>
      <c r="CA1334" s="151">
        <v>10400000</v>
      </c>
      <c r="CB1334" s="234">
        <v>5.4170999999999997E-2</v>
      </c>
      <c r="CC1334" s="168">
        <f t="shared" si="1949"/>
        <v>563378.4</v>
      </c>
      <c r="CD1334" s="166"/>
      <c r="CE1334" s="164">
        <v>563378.4</v>
      </c>
      <c r="CF1334" s="165"/>
      <c r="CG1334" s="72">
        <f t="shared" si="1950"/>
        <v>0</v>
      </c>
      <c r="CH1334" s="351">
        <v>10800000</v>
      </c>
      <c r="CI1334" s="802">
        <v>4.3883999999999999E-2</v>
      </c>
      <c r="CJ1334" s="666">
        <f t="shared" si="1927"/>
        <v>473947.2</v>
      </c>
      <c r="CK1334" s="72"/>
      <c r="CL1334" s="164"/>
      <c r="CM1334" s="167"/>
      <c r="CN1334" s="666">
        <f t="shared" si="1928"/>
        <v>473947.2</v>
      </c>
      <c r="CO1334" s="219"/>
      <c r="CP1334" s="220">
        <f t="shared" si="1929"/>
        <v>387886.72499999998</v>
      </c>
      <c r="CQ1334" s="458"/>
      <c r="CR1334" s="56"/>
      <c r="CS1334" s="228"/>
    </row>
    <row r="1335" spans="1:98" s="2" customFormat="1" ht="15" customHeight="1">
      <c r="A1335" s="59" t="s">
        <v>3045</v>
      </c>
      <c r="B1335" s="501" t="s">
        <v>3046</v>
      </c>
      <c r="C1335" s="61" t="s">
        <v>2898</v>
      </c>
      <c r="D1335" s="59" t="s">
        <v>2760</v>
      </c>
      <c r="E1335" s="234">
        <v>9785</v>
      </c>
      <c r="F1335" s="234"/>
      <c r="G1335" s="429"/>
      <c r="H1335" s="45">
        <v>900000006046</v>
      </c>
      <c r="I1335" s="234"/>
      <c r="J1335" s="774">
        <v>5.7276000000000001E-2</v>
      </c>
      <c r="K1335" s="72">
        <f t="shared" si="1930"/>
        <v>0</v>
      </c>
      <c r="L1335" s="56"/>
      <c r="M1335" s="73"/>
      <c r="N1335" s="147"/>
      <c r="O1335" s="168"/>
      <c r="P1335" s="56"/>
      <c r="Q1335" s="56">
        <v>5.7276000000000001E-2</v>
      </c>
      <c r="R1335" s="168">
        <f t="shared" si="1956"/>
        <v>0</v>
      </c>
      <c r="S1335" s="56"/>
      <c r="T1335" s="73"/>
      <c r="U1335" s="147"/>
      <c r="V1335" s="574">
        <f t="shared" si="1957"/>
        <v>0</v>
      </c>
      <c r="W1335" s="779"/>
      <c r="X1335" s="780">
        <v>6.3004000000000004E-2</v>
      </c>
      <c r="Y1335" s="310">
        <f t="shared" si="1958"/>
        <v>0</v>
      </c>
      <c r="Z1335" s="102"/>
      <c r="AA1335" s="73"/>
      <c r="AB1335" s="147"/>
      <c r="AC1335" s="141">
        <f t="shared" si="1959"/>
        <v>0</v>
      </c>
      <c r="AD1335" s="788"/>
      <c r="AE1335" s="101">
        <v>6.1428999999999997E-2</v>
      </c>
      <c r="AF1335" s="141">
        <f t="shared" si="1960"/>
        <v>0</v>
      </c>
      <c r="AG1335" s="6"/>
      <c r="AH1335" s="122">
        <v>157104.64000000001</v>
      </c>
      <c r="AI1335" s="147"/>
      <c r="AJ1335" s="141">
        <f t="shared" si="1961"/>
        <v>-157104.64000000001</v>
      </c>
      <c r="AK1335" s="255">
        <v>1915800</v>
      </c>
      <c r="AL1335" s="748">
        <v>7.3774000000000006E-2</v>
      </c>
      <c r="AM1335" s="141">
        <f t="shared" si="1962"/>
        <v>141336.2292</v>
      </c>
      <c r="AN1335" s="102"/>
      <c r="AO1335" s="142">
        <v>188677.01</v>
      </c>
      <c r="AP1335" s="143"/>
      <c r="AQ1335" s="141">
        <f t="shared" si="1963"/>
        <v>-47340.780800000008</v>
      </c>
      <c r="AR1335" s="255">
        <v>2557500</v>
      </c>
      <c r="AS1335" s="52">
        <v>8.0359E-2</v>
      </c>
      <c r="AT1335" s="72">
        <f t="shared" si="1939"/>
        <v>205518.14249999999</v>
      </c>
      <c r="AU1335" s="234"/>
      <c r="AV1335" s="142"/>
      <c r="AW1335" s="147"/>
      <c r="AX1335" s="102"/>
      <c r="AY1335" s="72">
        <v>2557500</v>
      </c>
      <c r="AZ1335" s="52">
        <v>8.7135000000000004E-2</v>
      </c>
      <c r="BA1335" s="141">
        <f t="shared" si="1941"/>
        <v>222847.76250000001</v>
      </c>
      <c r="BB1335" s="141"/>
      <c r="BC1335" s="142">
        <v>222847.76250000001</v>
      </c>
      <c r="BD1335" s="204"/>
      <c r="BE1335" s="141">
        <f t="shared" si="1942"/>
        <v>0</v>
      </c>
      <c r="BF1335" s="72">
        <v>5200000</v>
      </c>
      <c r="BG1335" s="56">
        <v>6.8930000000000005E-2</v>
      </c>
      <c r="BH1335" s="166">
        <f t="shared" si="1943"/>
        <v>358436</v>
      </c>
      <c r="BI1335" s="56"/>
      <c r="BJ1335" s="164">
        <v>176288.47500000001</v>
      </c>
      <c r="BK1335" s="795"/>
      <c r="BL1335" s="166">
        <f t="shared" si="1944"/>
        <v>182147.52499999999</v>
      </c>
      <c r="BM1335" s="168">
        <v>5200000</v>
      </c>
      <c r="BN1335" s="52">
        <v>2.9062999999999999E-2</v>
      </c>
      <c r="BO1335" s="166">
        <f t="shared" si="1945"/>
        <v>151127.6</v>
      </c>
      <c r="BP1335" s="56"/>
      <c r="BQ1335" s="164">
        <v>151127.6</v>
      </c>
      <c r="BR1335" s="147"/>
      <c r="BS1335" s="166">
        <f t="shared" si="1964"/>
        <v>0</v>
      </c>
      <c r="BT1335" s="402">
        <v>5200000</v>
      </c>
      <c r="BU1335" s="234">
        <v>5.1103999999999997E-2</v>
      </c>
      <c r="BV1335" s="168">
        <f t="shared" si="1947"/>
        <v>265740.79999999999</v>
      </c>
      <c r="BW1335" s="6"/>
      <c r="BX1335" s="142"/>
      <c r="BY1335" s="147"/>
      <c r="BZ1335" s="166">
        <f t="shared" si="1948"/>
        <v>265740.79999999999</v>
      </c>
      <c r="CA1335" s="151">
        <v>5200000</v>
      </c>
      <c r="CB1335" s="234">
        <v>5.4170999999999997E-2</v>
      </c>
      <c r="CC1335" s="168">
        <f t="shared" si="1949"/>
        <v>281689.2</v>
      </c>
      <c r="CD1335" s="166"/>
      <c r="CE1335" s="164">
        <v>281689.2</v>
      </c>
      <c r="CF1335" s="165"/>
      <c r="CG1335" s="72">
        <f t="shared" si="1950"/>
        <v>0</v>
      </c>
      <c r="CH1335" s="351">
        <v>5300000</v>
      </c>
      <c r="CI1335" s="802">
        <v>4.3883999999999999E-2</v>
      </c>
      <c r="CJ1335" s="666">
        <f t="shared" si="1927"/>
        <v>232585.19999999998</v>
      </c>
      <c r="CK1335" s="72"/>
      <c r="CL1335" s="164"/>
      <c r="CM1335" s="167"/>
      <c r="CN1335" s="666">
        <f t="shared" si="1928"/>
        <v>232585.19999999998</v>
      </c>
      <c r="CO1335" s="219"/>
      <c r="CP1335" s="220">
        <f t="shared" si="1929"/>
        <v>476028.10419999994</v>
      </c>
      <c r="CQ1335" s="458"/>
      <c r="CR1335" s="56"/>
      <c r="CS1335" s="226"/>
    </row>
    <row r="1336" spans="1:98" s="10" customFormat="1" ht="15" customHeight="1">
      <c r="A1336" s="59" t="s">
        <v>3047</v>
      </c>
      <c r="B1336" s="501" t="s">
        <v>3048</v>
      </c>
      <c r="C1336" s="6" t="s">
        <v>2898</v>
      </c>
      <c r="D1336" s="59" t="s">
        <v>2760</v>
      </c>
      <c r="E1336" s="43">
        <v>9786</v>
      </c>
      <c r="F1336" s="43"/>
      <c r="G1336" s="429"/>
      <c r="H1336" s="45">
        <v>900000006082</v>
      </c>
      <c r="I1336" s="234"/>
      <c r="J1336" s="774">
        <v>5.7276000000000001E-2</v>
      </c>
      <c r="K1336" s="72">
        <f t="shared" si="1930"/>
        <v>0</v>
      </c>
      <c r="L1336" s="56"/>
      <c r="M1336" s="73">
        <v>1982.12</v>
      </c>
      <c r="N1336" s="147"/>
      <c r="O1336" s="168"/>
      <c r="P1336" s="56"/>
      <c r="Q1336" s="56">
        <v>5.7276000000000001E-2</v>
      </c>
      <c r="R1336" s="168">
        <f t="shared" si="1956"/>
        <v>0</v>
      </c>
      <c r="S1336" s="56"/>
      <c r="T1336" s="73">
        <v>2577.42</v>
      </c>
      <c r="U1336" s="147"/>
      <c r="V1336" s="574">
        <f t="shared" si="1957"/>
        <v>-2577.42</v>
      </c>
      <c r="W1336" s="779"/>
      <c r="X1336" s="780">
        <v>6.3004000000000004E-2</v>
      </c>
      <c r="Y1336" s="310">
        <f t="shared" si="1958"/>
        <v>0</v>
      </c>
      <c r="Z1336" s="102"/>
      <c r="AA1336" s="73">
        <v>2835.18</v>
      </c>
      <c r="AB1336" s="147"/>
      <c r="AC1336" s="141">
        <f t="shared" si="1959"/>
        <v>-2835.18</v>
      </c>
      <c r="AD1336" s="255">
        <v>4066000</v>
      </c>
      <c r="AE1336" s="101">
        <v>6.1428999999999997E-2</v>
      </c>
      <c r="AF1336" s="141">
        <f t="shared" si="1960"/>
        <v>249770.31399999998</v>
      </c>
      <c r="AG1336" s="6"/>
      <c r="AH1336" s="122">
        <v>4146.46</v>
      </c>
      <c r="AI1336" s="147"/>
      <c r="AJ1336" s="141">
        <f t="shared" si="1961"/>
        <v>245623.85399999999</v>
      </c>
      <c r="AK1336" s="255">
        <v>3090000</v>
      </c>
      <c r="AL1336" s="748">
        <v>7.3774000000000006E-2</v>
      </c>
      <c r="AM1336" s="141">
        <f t="shared" si="1962"/>
        <v>227961.66000000003</v>
      </c>
      <c r="AN1336" s="102"/>
      <c r="AO1336" s="142">
        <v>4979.75</v>
      </c>
      <c r="AP1336" s="143"/>
      <c r="AQ1336" s="141">
        <f t="shared" si="1963"/>
        <v>222981.91000000003</v>
      </c>
      <c r="AR1336" s="255">
        <v>67500</v>
      </c>
      <c r="AS1336" s="52">
        <v>8.0359E-2</v>
      </c>
      <c r="AT1336" s="72">
        <f t="shared" si="1939"/>
        <v>5424.2325000000001</v>
      </c>
      <c r="AU1336" s="52"/>
      <c r="AV1336" s="142">
        <v>5424.2325000000001</v>
      </c>
      <c r="AW1336" s="147"/>
      <c r="AX1336" s="102"/>
      <c r="AY1336" s="72">
        <v>67500</v>
      </c>
      <c r="AZ1336" s="52">
        <v>8.7135000000000004E-2</v>
      </c>
      <c r="BA1336" s="141">
        <f t="shared" si="1941"/>
        <v>5881.6125000000002</v>
      </c>
      <c r="BB1336" s="141"/>
      <c r="BC1336" s="142">
        <v>5881.6125000000002</v>
      </c>
      <c r="BD1336" s="204"/>
      <c r="BE1336" s="141">
        <f t="shared" si="1942"/>
        <v>0</v>
      </c>
      <c r="BF1336" s="168">
        <v>70000</v>
      </c>
      <c r="BG1336" s="56">
        <v>6.8930000000000005E-2</v>
      </c>
      <c r="BH1336" s="166">
        <f t="shared" si="1943"/>
        <v>4825.1000000000004</v>
      </c>
      <c r="BI1336" s="56"/>
      <c r="BJ1336" s="164">
        <v>10249.33</v>
      </c>
      <c r="BK1336" s="320"/>
      <c r="BL1336" s="166">
        <f t="shared" si="1944"/>
        <v>-5424.23</v>
      </c>
      <c r="BM1336" s="168">
        <v>70000</v>
      </c>
      <c r="BN1336" s="797">
        <v>2.9062999999999999E-2</v>
      </c>
      <c r="BO1336" s="166">
        <f t="shared" si="1945"/>
        <v>2034.4099999999999</v>
      </c>
      <c r="BP1336" s="56"/>
      <c r="BQ1336" s="164">
        <v>2034.41</v>
      </c>
      <c r="BR1336" s="147"/>
      <c r="BS1336" s="166">
        <f t="shared" si="1964"/>
        <v>0</v>
      </c>
      <c r="BT1336" s="402">
        <v>180000</v>
      </c>
      <c r="BU1336" s="234">
        <v>5.1103999999999997E-2</v>
      </c>
      <c r="BV1336" s="168">
        <f t="shared" si="1947"/>
        <v>9198.7199999999993</v>
      </c>
      <c r="BW1336" s="6"/>
      <c r="BX1336" s="142">
        <v>9198.7199999999993</v>
      </c>
      <c r="BY1336" s="147"/>
      <c r="BZ1336" s="166">
        <f t="shared" si="1948"/>
        <v>0</v>
      </c>
      <c r="CA1336" s="151">
        <v>180000</v>
      </c>
      <c r="CB1336" s="234">
        <v>5.4170999999999997E-2</v>
      </c>
      <c r="CC1336" s="168">
        <f t="shared" si="1949"/>
        <v>9750.7799999999988</v>
      </c>
      <c r="CD1336" s="166"/>
      <c r="CE1336" s="164">
        <v>9750.7800000000007</v>
      </c>
      <c r="CF1336" s="165"/>
      <c r="CG1336" s="72">
        <f t="shared" si="1950"/>
        <v>0</v>
      </c>
      <c r="CH1336" s="351">
        <v>115000</v>
      </c>
      <c r="CI1336" s="802">
        <v>4.3883999999999999E-2</v>
      </c>
      <c r="CJ1336" s="666">
        <f t="shared" si="1927"/>
        <v>5046.66</v>
      </c>
      <c r="CK1336" s="72"/>
      <c r="CL1336" s="164"/>
      <c r="CM1336" s="167"/>
      <c r="CN1336" s="666">
        <f t="shared" si="1928"/>
        <v>5046.66</v>
      </c>
      <c r="CO1336" s="219"/>
      <c r="CP1336" s="220">
        <f t="shared" si="1929"/>
        <v>462815.59399999998</v>
      </c>
      <c r="CQ1336" s="458"/>
      <c r="CR1336" s="56"/>
      <c r="CS1336" s="226"/>
      <c r="CT1336" s="2"/>
    </row>
    <row r="1337" spans="1:98" s="3" customFormat="1" ht="15" customHeight="1">
      <c r="A1337" s="41" t="s">
        <v>3049</v>
      </c>
      <c r="B1337" s="771" t="s">
        <v>3050</v>
      </c>
      <c r="C1337" s="6" t="s">
        <v>2841</v>
      </c>
      <c r="D1337" s="41" t="s">
        <v>2760</v>
      </c>
      <c r="E1337" s="43">
        <v>9913</v>
      </c>
      <c r="F1337" s="43"/>
      <c r="G1337" s="429"/>
      <c r="H1337" s="45">
        <v>900000006085</v>
      </c>
      <c r="I1337" s="776"/>
      <c r="J1337" s="774">
        <v>5.7276000000000001E-2</v>
      </c>
      <c r="K1337" s="72">
        <f t="shared" si="1930"/>
        <v>0</v>
      </c>
      <c r="L1337" s="356"/>
      <c r="M1337" s="73">
        <v>29071.02</v>
      </c>
      <c r="N1337" s="147"/>
      <c r="O1337" s="168"/>
      <c r="P1337" s="356"/>
      <c r="Q1337" s="56">
        <v>5.7276000000000001E-2</v>
      </c>
      <c r="R1337" s="168">
        <f t="shared" si="1956"/>
        <v>0</v>
      </c>
      <c r="S1337" s="356"/>
      <c r="T1337" s="73">
        <v>37802.160000000003</v>
      </c>
      <c r="U1337" s="147"/>
      <c r="V1337" s="574">
        <f t="shared" si="1957"/>
        <v>-37802.160000000003</v>
      </c>
      <c r="W1337" s="781"/>
      <c r="X1337" s="780">
        <v>6.3004000000000004E-2</v>
      </c>
      <c r="Y1337" s="310">
        <f t="shared" si="1958"/>
        <v>0</v>
      </c>
      <c r="Z1337" s="6"/>
      <c r="AA1337" s="73">
        <v>41582.639999999999</v>
      </c>
      <c r="AB1337" s="147"/>
      <c r="AC1337" s="141">
        <f t="shared" si="1959"/>
        <v>-41582.639999999999</v>
      </c>
      <c r="AD1337" s="255">
        <v>1000000</v>
      </c>
      <c r="AE1337" s="101">
        <v>6.1428999999999997E-2</v>
      </c>
      <c r="AF1337" s="141">
        <f t="shared" si="1960"/>
        <v>61429</v>
      </c>
      <c r="AG1337" s="356"/>
      <c r="AH1337" s="122"/>
      <c r="AI1337" s="147"/>
      <c r="AJ1337" s="141">
        <f t="shared" si="1961"/>
        <v>61429</v>
      </c>
      <c r="AK1337" s="255">
        <v>2645000</v>
      </c>
      <c r="AL1337" s="748">
        <v>7.3774000000000006E-2</v>
      </c>
      <c r="AM1337" s="141">
        <f t="shared" si="1962"/>
        <v>195132.23</v>
      </c>
      <c r="AN1337" s="6"/>
      <c r="AO1337" s="142">
        <v>64183.38</v>
      </c>
      <c r="AP1337" s="147"/>
      <c r="AQ1337" s="141">
        <f t="shared" si="1963"/>
        <v>130948.85</v>
      </c>
      <c r="AR1337" s="255">
        <v>870000</v>
      </c>
      <c r="AS1337" s="52">
        <v>8.0359E-2</v>
      </c>
      <c r="AT1337" s="72">
        <f t="shared" si="1939"/>
        <v>69912.33</v>
      </c>
      <c r="AU1337" s="56"/>
      <c r="AV1337" s="253"/>
      <c r="AW1337" s="147"/>
      <c r="AX1337" s="102"/>
      <c r="AY1337" s="72">
        <v>870000</v>
      </c>
      <c r="AZ1337" s="52">
        <v>8.7135000000000004E-2</v>
      </c>
      <c r="BA1337" s="141">
        <f t="shared" si="1941"/>
        <v>75807.45</v>
      </c>
      <c r="BB1337" s="141"/>
      <c r="BC1337" s="142">
        <v>75807.45</v>
      </c>
      <c r="BD1337" s="204"/>
      <c r="BE1337" s="141">
        <f t="shared" si="1942"/>
        <v>0</v>
      </c>
      <c r="BF1337" s="72">
        <v>220000</v>
      </c>
      <c r="BG1337" s="56">
        <v>6.8930000000000005E-2</v>
      </c>
      <c r="BH1337" s="166">
        <f t="shared" si="1943"/>
        <v>15164.6</v>
      </c>
      <c r="BI1337" s="356"/>
      <c r="BJ1337" s="164">
        <v>59969.1</v>
      </c>
      <c r="BK1337" s="320"/>
      <c r="BL1337" s="166">
        <f t="shared" si="1944"/>
        <v>-44804.5</v>
      </c>
      <c r="BM1337" s="481">
        <v>220000</v>
      </c>
      <c r="BN1337" s="52">
        <v>2.9062999999999999E-2</v>
      </c>
      <c r="BO1337" s="166">
        <f t="shared" si="1945"/>
        <v>6393.86</v>
      </c>
      <c r="BP1337" s="356"/>
      <c r="BQ1337" s="164">
        <v>0</v>
      </c>
      <c r="BR1337" s="147"/>
      <c r="BS1337" s="166">
        <f t="shared" si="1964"/>
        <v>6393.86</v>
      </c>
      <c r="BT1337" s="799">
        <v>220000</v>
      </c>
      <c r="BU1337" s="776"/>
      <c r="BV1337" s="168">
        <f t="shared" si="1947"/>
        <v>0</v>
      </c>
      <c r="BW1337" s="6"/>
      <c r="BX1337" s="142"/>
      <c r="BY1337" s="147"/>
      <c r="BZ1337" s="166">
        <f t="shared" si="1948"/>
        <v>0</v>
      </c>
      <c r="CA1337" s="151">
        <v>220000</v>
      </c>
      <c r="CB1337" s="831">
        <v>0</v>
      </c>
      <c r="CC1337" s="168">
        <f t="shared" si="1949"/>
        <v>0</v>
      </c>
      <c r="CD1337" s="166"/>
      <c r="CE1337" s="164"/>
      <c r="CF1337" s="165"/>
      <c r="CG1337" s="168">
        <f t="shared" si="1950"/>
        <v>0</v>
      </c>
      <c r="CH1337" s="587">
        <v>3600000</v>
      </c>
      <c r="CI1337" s="831">
        <v>0</v>
      </c>
      <c r="CJ1337" s="666">
        <f t="shared" si="1927"/>
        <v>0</v>
      </c>
      <c r="CK1337" s="168"/>
      <c r="CL1337" s="164"/>
      <c r="CM1337" s="167"/>
      <c r="CN1337" s="666">
        <f t="shared" si="1928"/>
        <v>0</v>
      </c>
      <c r="CO1337" s="219"/>
      <c r="CP1337" s="220">
        <f t="shared" si="1929"/>
        <v>74582.41</v>
      </c>
      <c r="CQ1337" s="773"/>
      <c r="CR1337" s="356"/>
      <c r="CS1337" s="228"/>
    </row>
    <row r="1338" spans="1:98" s="3" customFormat="1" ht="15" customHeight="1">
      <c r="A1338" s="59" t="s">
        <v>3051</v>
      </c>
      <c r="B1338" s="501" t="s">
        <v>3052</v>
      </c>
      <c r="C1338" s="6" t="s">
        <v>3053</v>
      </c>
      <c r="D1338" s="59" t="s">
        <v>2760</v>
      </c>
      <c r="E1338" s="43">
        <v>10137</v>
      </c>
      <c r="F1338" s="43"/>
      <c r="G1338" s="234"/>
      <c r="H1338" s="45">
        <v>900000006097</v>
      </c>
      <c r="I1338" s="234"/>
      <c r="J1338" s="774">
        <v>5.7276000000000001E-2</v>
      </c>
      <c r="K1338" s="72">
        <f t="shared" si="1930"/>
        <v>0</v>
      </c>
      <c r="L1338" s="56"/>
      <c r="M1338" s="73">
        <v>81927.42</v>
      </c>
      <c r="N1338" s="147"/>
      <c r="O1338" s="168"/>
      <c r="P1338" s="56"/>
      <c r="Q1338" s="56">
        <v>5.7276000000000001E-2</v>
      </c>
      <c r="R1338" s="168">
        <f t="shared" si="1956"/>
        <v>0</v>
      </c>
      <c r="S1338" s="56"/>
      <c r="T1338" s="73">
        <v>106533.36</v>
      </c>
      <c r="U1338" s="147"/>
      <c r="V1338" s="574">
        <f t="shared" si="1957"/>
        <v>-106533.36</v>
      </c>
      <c r="W1338" s="779"/>
      <c r="X1338" s="780">
        <v>6.3004000000000004E-2</v>
      </c>
      <c r="Y1338" s="310">
        <f t="shared" si="1958"/>
        <v>0</v>
      </c>
      <c r="Z1338" s="99"/>
      <c r="AA1338" s="73">
        <v>117187.44</v>
      </c>
      <c r="AB1338" s="147"/>
      <c r="AC1338" s="141">
        <f t="shared" si="1959"/>
        <v>-117187.44</v>
      </c>
      <c r="AD1338" s="255">
        <v>4725000</v>
      </c>
      <c r="AE1338" s="101">
        <v>6.1428999999999997E-2</v>
      </c>
      <c r="AF1338" s="141">
        <f t="shared" si="1960"/>
        <v>290252.02499999997</v>
      </c>
      <c r="AG1338" s="99"/>
      <c r="AH1338" s="122"/>
      <c r="AI1338" s="147"/>
      <c r="AJ1338" s="141">
        <f t="shared" si="1961"/>
        <v>290252.02499999997</v>
      </c>
      <c r="AK1338" s="788"/>
      <c r="AL1338" s="748">
        <v>7.3774000000000006E-2</v>
      </c>
      <c r="AM1338" s="141">
        <f t="shared" si="1962"/>
        <v>0</v>
      </c>
      <c r="AN1338" s="99"/>
      <c r="AO1338" s="142">
        <v>141336.23000000001</v>
      </c>
      <c r="AP1338" s="143"/>
      <c r="AQ1338" s="141">
        <f t="shared" si="1963"/>
        <v>-141336.23000000001</v>
      </c>
      <c r="AR1338" s="255">
        <v>1915800</v>
      </c>
      <c r="AS1338" s="52">
        <v>8.0359E-2</v>
      </c>
      <c r="AT1338" s="72">
        <f t="shared" si="1939"/>
        <v>153951.77220000001</v>
      </c>
      <c r="AU1338" s="52"/>
      <c r="AV1338" s="142"/>
      <c r="AW1338" s="143"/>
      <c r="AX1338" s="102"/>
      <c r="AY1338" s="72">
        <v>1915800</v>
      </c>
      <c r="AZ1338" s="52">
        <v>8.7135000000000004E-2</v>
      </c>
      <c r="BA1338" s="141">
        <f t="shared" si="1941"/>
        <v>166933.23300000001</v>
      </c>
      <c r="BB1338" s="141"/>
      <c r="BC1338" s="142">
        <v>166933.23300000001</v>
      </c>
      <c r="BD1338" s="204"/>
      <c r="BE1338" s="141">
        <f t="shared" si="1942"/>
        <v>0</v>
      </c>
      <c r="BF1338" s="72">
        <v>6100000</v>
      </c>
      <c r="BG1338" s="56">
        <v>6.8930000000000005E-2</v>
      </c>
      <c r="BH1338" s="166">
        <f t="shared" si="1943"/>
        <v>420473.00000000006</v>
      </c>
      <c r="BI1338" s="56"/>
      <c r="BJ1338" s="164">
        <v>132056.09400000001</v>
      </c>
      <c r="BK1338" s="320"/>
      <c r="BL1338" s="166">
        <f t="shared" si="1944"/>
        <v>288416.90600000008</v>
      </c>
      <c r="BM1338" s="168">
        <v>6100000</v>
      </c>
      <c r="BN1338" s="52">
        <v>2.9062999999999999E-2</v>
      </c>
      <c r="BO1338" s="166">
        <f t="shared" si="1945"/>
        <v>177284.3</v>
      </c>
      <c r="BP1338" s="56"/>
      <c r="BQ1338" s="164">
        <v>177284.3</v>
      </c>
      <c r="BR1338" s="147"/>
      <c r="BS1338" s="166">
        <f t="shared" si="1964"/>
        <v>0</v>
      </c>
      <c r="BT1338" s="402">
        <v>6100000</v>
      </c>
      <c r="BU1338" s="234">
        <v>5.1103999999999997E-2</v>
      </c>
      <c r="BV1338" s="168">
        <f t="shared" si="1947"/>
        <v>311734.39999999997</v>
      </c>
      <c r="BW1338" s="6"/>
      <c r="BX1338" s="142">
        <v>311734.40000000002</v>
      </c>
      <c r="BY1338" s="147"/>
      <c r="BZ1338" s="166">
        <f t="shared" si="1948"/>
        <v>0</v>
      </c>
      <c r="CA1338" s="151">
        <v>6100000</v>
      </c>
      <c r="CB1338" s="234">
        <v>5.4170999999999997E-2</v>
      </c>
      <c r="CC1338" s="168">
        <f t="shared" si="1949"/>
        <v>330443.09999999998</v>
      </c>
      <c r="CD1338" s="166"/>
      <c r="CE1338" s="164">
        <v>330443.09999999998</v>
      </c>
      <c r="CF1338" s="165"/>
      <c r="CG1338" s="72">
        <f t="shared" si="1950"/>
        <v>0</v>
      </c>
      <c r="CH1338" s="351">
        <v>6400000</v>
      </c>
      <c r="CI1338" s="802">
        <v>4.3883999999999999E-2</v>
      </c>
      <c r="CJ1338" s="666">
        <f t="shared" si="1927"/>
        <v>280857.59999999998</v>
      </c>
      <c r="CK1338" s="72"/>
      <c r="CL1338" s="164"/>
      <c r="CM1338" s="167"/>
      <c r="CN1338" s="666">
        <f t="shared" si="1928"/>
        <v>280857.59999999998</v>
      </c>
      <c r="CO1338" s="219"/>
      <c r="CP1338" s="220">
        <f t="shared" si="1929"/>
        <v>494469.50100000005</v>
      </c>
      <c r="CQ1338" s="458"/>
      <c r="CR1338" s="56"/>
      <c r="CS1338" s="228"/>
    </row>
    <row r="1339" spans="1:98" s="3" customFormat="1" ht="15" customHeight="1">
      <c r="A1339" s="59" t="s">
        <v>3054</v>
      </c>
      <c r="B1339" s="501" t="s">
        <v>3055</v>
      </c>
      <c r="C1339" s="6" t="s">
        <v>3053</v>
      </c>
      <c r="D1339" s="41" t="s">
        <v>2760</v>
      </c>
      <c r="E1339" s="43">
        <v>10138</v>
      </c>
      <c r="F1339" s="43"/>
      <c r="G1339" s="429"/>
      <c r="H1339" s="45">
        <v>900000006098</v>
      </c>
      <c r="I1339" s="234"/>
      <c r="J1339" s="774">
        <v>5.7276000000000001E-2</v>
      </c>
      <c r="K1339" s="72">
        <f t="shared" si="1930"/>
        <v>0</v>
      </c>
      <c r="L1339" s="56"/>
      <c r="M1339" s="73">
        <v>132141</v>
      </c>
      <c r="N1339" s="147"/>
      <c r="O1339" s="168"/>
      <c r="P1339" s="56"/>
      <c r="Q1339" s="56">
        <v>5.7276000000000001E-2</v>
      </c>
      <c r="R1339" s="168">
        <f t="shared" si="1956"/>
        <v>0</v>
      </c>
      <c r="S1339" s="56"/>
      <c r="T1339" s="73">
        <v>171828</v>
      </c>
      <c r="U1339" s="147"/>
      <c r="V1339" s="574">
        <f t="shared" si="1957"/>
        <v>-171828</v>
      </c>
      <c r="W1339" s="779"/>
      <c r="X1339" s="780">
        <v>6.3004000000000004E-2</v>
      </c>
      <c r="Y1339" s="310">
        <f t="shared" si="1958"/>
        <v>0</v>
      </c>
      <c r="Z1339" s="99"/>
      <c r="AA1339" s="73">
        <v>189012</v>
      </c>
      <c r="AB1339" s="147"/>
      <c r="AC1339" s="141">
        <f t="shared" si="1959"/>
        <v>-189012</v>
      </c>
      <c r="AD1339" s="255">
        <v>4300000</v>
      </c>
      <c r="AE1339" s="101">
        <v>6.1428999999999997E-2</v>
      </c>
      <c r="AF1339" s="141">
        <f t="shared" si="1960"/>
        <v>264144.7</v>
      </c>
      <c r="AG1339" s="99"/>
      <c r="AH1339" s="122">
        <v>53443.23</v>
      </c>
      <c r="AI1339" s="147"/>
      <c r="AJ1339" s="141">
        <f t="shared" si="1961"/>
        <v>210701.47</v>
      </c>
      <c r="AK1339" s="255">
        <v>4066000</v>
      </c>
      <c r="AL1339" s="748">
        <v>7.3774000000000006E-2</v>
      </c>
      <c r="AM1339" s="141">
        <f t="shared" si="1962"/>
        <v>299965.08400000003</v>
      </c>
      <c r="AN1339" s="99"/>
      <c r="AO1339" s="142">
        <v>227961.66</v>
      </c>
      <c r="AP1339" s="143"/>
      <c r="AQ1339" s="141">
        <f t="shared" si="1963"/>
        <v>72003.424000000028</v>
      </c>
      <c r="AR1339" s="255">
        <v>3090000</v>
      </c>
      <c r="AS1339" s="52">
        <v>8.0359E-2</v>
      </c>
      <c r="AT1339" s="72">
        <f t="shared" si="1939"/>
        <v>248309.31</v>
      </c>
      <c r="AU1339" s="52"/>
      <c r="AV1339" s="142"/>
      <c r="AW1339" s="143"/>
      <c r="AX1339" s="102"/>
      <c r="AY1339" s="72">
        <v>3090000</v>
      </c>
      <c r="AZ1339" s="52">
        <v>8.7135000000000004E-2</v>
      </c>
      <c r="BA1339" s="141">
        <f t="shared" si="1941"/>
        <v>269247.15000000002</v>
      </c>
      <c r="BB1339" s="141"/>
      <c r="BC1339" s="142">
        <v>269247.15000000002</v>
      </c>
      <c r="BD1339" s="204"/>
      <c r="BE1339" s="141">
        <f t="shared" si="1942"/>
        <v>0</v>
      </c>
      <c r="BF1339" s="72">
        <v>7700000</v>
      </c>
      <c r="BG1339" s="56">
        <v>6.8930000000000005E-2</v>
      </c>
      <c r="BH1339" s="166">
        <f t="shared" si="1943"/>
        <v>530761</v>
      </c>
      <c r="BI1339" s="56"/>
      <c r="BJ1339" s="164">
        <v>212993.7</v>
      </c>
      <c r="BK1339" s="320"/>
      <c r="BL1339" s="166">
        <f t="shared" si="1944"/>
        <v>317767.3</v>
      </c>
      <c r="BM1339" s="168">
        <v>7700000</v>
      </c>
      <c r="BN1339" s="52">
        <v>2.9062999999999999E-2</v>
      </c>
      <c r="BO1339" s="166">
        <f t="shared" si="1945"/>
        <v>223785.09999999998</v>
      </c>
      <c r="BP1339" s="56"/>
      <c r="BQ1339" s="164">
        <v>223785.1</v>
      </c>
      <c r="BR1339" s="147"/>
      <c r="BS1339" s="166">
        <f t="shared" si="1964"/>
        <v>0</v>
      </c>
      <c r="BT1339" s="402">
        <v>7700000</v>
      </c>
      <c r="BU1339" s="234">
        <v>5.1103999999999997E-2</v>
      </c>
      <c r="BV1339" s="168">
        <f t="shared" si="1947"/>
        <v>393500.8</v>
      </c>
      <c r="BW1339" s="6"/>
      <c r="BX1339" s="580">
        <v>393500.8</v>
      </c>
      <c r="BY1339" s="147"/>
      <c r="BZ1339" s="166">
        <f t="shared" si="1948"/>
        <v>0</v>
      </c>
      <c r="CA1339" s="151">
        <v>7700000</v>
      </c>
      <c r="CB1339" s="234">
        <v>5.4170999999999997E-2</v>
      </c>
      <c r="CC1339" s="168">
        <f t="shared" si="1949"/>
        <v>417116.69999999995</v>
      </c>
      <c r="CD1339" s="166"/>
      <c r="CE1339" s="164">
        <v>417116.7</v>
      </c>
      <c r="CF1339" s="165"/>
      <c r="CG1339" s="72">
        <f t="shared" si="1950"/>
        <v>0</v>
      </c>
      <c r="CH1339" s="351">
        <v>8100000</v>
      </c>
      <c r="CI1339" s="802">
        <v>4.3883999999999999E-2</v>
      </c>
      <c r="CJ1339" s="666">
        <f t="shared" si="1927"/>
        <v>355460.4</v>
      </c>
      <c r="CK1339" s="72"/>
      <c r="CL1339" s="164"/>
      <c r="CM1339" s="167"/>
      <c r="CN1339" s="666">
        <f t="shared" si="1928"/>
        <v>355460.4</v>
      </c>
      <c r="CO1339" s="219"/>
      <c r="CP1339" s="220">
        <f t="shared" si="1929"/>
        <v>595092.59400000004</v>
      </c>
      <c r="CQ1339" s="458"/>
      <c r="CR1339" s="56"/>
      <c r="CS1339" s="228"/>
    </row>
    <row r="1340" spans="1:98" s="3" customFormat="1" ht="15" customHeight="1">
      <c r="A1340" s="59" t="s">
        <v>3056</v>
      </c>
      <c r="B1340" s="501" t="s">
        <v>3057</v>
      </c>
      <c r="C1340" s="6" t="s">
        <v>3058</v>
      </c>
      <c r="D1340" s="59" t="s">
        <v>2760</v>
      </c>
      <c r="E1340" s="43">
        <v>10826</v>
      </c>
      <c r="F1340" s="43"/>
      <c r="G1340" s="429"/>
      <c r="H1340" s="45">
        <v>900000006099</v>
      </c>
      <c r="I1340" s="234"/>
      <c r="J1340" s="774">
        <v>5.7276000000000001E-2</v>
      </c>
      <c r="K1340" s="72">
        <f t="shared" si="1930"/>
        <v>0</v>
      </c>
      <c r="L1340" s="56"/>
      <c r="M1340" s="73">
        <v>101308.1</v>
      </c>
      <c r="N1340" s="147"/>
      <c r="O1340" s="168"/>
      <c r="P1340" s="56"/>
      <c r="Q1340" s="56">
        <v>5.7276000000000001E-2</v>
      </c>
      <c r="R1340" s="168">
        <f t="shared" si="1956"/>
        <v>0</v>
      </c>
      <c r="S1340" s="56"/>
      <c r="T1340" s="73">
        <v>131734.79999999999</v>
      </c>
      <c r="U1340" s="147"/>
      <c r="V1340" s="574">
        <f t="shared" si="1957"/>
        <v>-131734.79999999999</v>
      </c>
      <c r="W1340" s="779"/>
      <c r="X1340" s="780">
        <v>6.3004000000000004E-2</v>
      </c>
      <c r="Y1340" s="310">
        <f t="shared" si="1958"/>
        <v>0</v>
      </c>
      <c r="Z1340" s="102"/>
      <c r="AA1340" s="73">
        <v>144909.20000000001</v>
      </c>
      <c r="AB1340" s="147"/>
      <c r="AC1340" s="141">
        <f t="shared" si="1959"/>
        <v>-144909.20000000001</v>
      </c>
      <c r="AD1340" s="255">
        <v>14200000</v>
      </c>
      <c r="AE1340" s="101">
        <v>6.1428999999999997E-2</v>
      </c>
      <c r="AF1340" s="141">
        <f t="shared" si="1960"/>
        <v>872291.79999999993</v>
      </c>
      <c r="AG1340" s="6"/>
      <c r="AH1340" s="122"/>
      <c r="AI1340" s="149"/>
      <c r="AJ1340" s="141">
        <f t="shared" si="1961"/>
        <v>872291.79999999993</v>
      </c>
      <c r="AK1340" s="255">
        <v>1000000</v>
      </c>
      <c r="AL1340" s="748">
        <v>7.3774000000000006E-2</v>
      </c>
      <c r="AM1340" s="141">
        <f t="shared" si="1962"/>
        <v>73774</v>
      </c>
      <c r="AN1340" s="102"/>
      <c r="AO1340" s="142">
        <v>195132.23</v>
      </c>
      <c r="AP1340" s="143"/>
      <c r="AQ1340" s="141">
        <f t="shared" si="1963"/>
        <v>-121358.23000000001</v>
      </c>
      <c r="AR1340" s="255">
        <v>2645000</v>
      </c>
      <c r="AS1340" s="52">
        <v>8.0359E-2</v>
      </c>
      <c r="AT1340" s="72">
        <f t="shared" si="1939"/>
        <v>212549.55499999999</v>
      </c>
      <c r="AU1340" s="52"/>
      <c r="AV1340" s="142"/>
      <c r="AW1340" s="147"/>
      <c r="AX1340" s="102"/>
      <c r="AY1340" s="72">
        <v>2645000</v>
      </c>
      <c r="AZ1340" s="52">
        <v>8.7135000000000004E-2</v>
      </c>
      <c r="BA1340" s="141">
        <f t="shared" si="1941"/>
        <v>230472.07500000001</v>
      </c>
      <c r="BB1340" s="141"/>
      <c r="BC1340" s="142">
        <v>230472.07500000001</v>
      </c>
      <c r="BD1340" s="204"/>
      <c r="BE1340" s="141">
        <f t="shared" si="1942"/>
        <v>0</v>
      </c>
      <c r="BF1340" s="72">
        <v>8100000</v>
      </c>
      <c r="BG1340" s="56">
        <v>6.8930000000000005E-2</v>
      </c>
      <c r="BH1340" s="166">
        <f t="shared" si="1943"/>
        <v>558333</v>
      </c>
      <c r="BI1340" s="56"/>
      <c r="BJ1340" s="164">
        <v>182319.85</v>
      </c>
      <c r="BK1340" s="320"/>
      <c r="BL1340" s="166">
        <f t="shared" si="1944"/>
        <v>376013.15</v>
      </c>
      <c r="BM1340" s="168">
        <v>8100000</v>
      </c>
      <c r="BN1340" s="52">
        <v>2.9062999999999999E-2</v>
      </c>
      <c r="BO1340" s="166">
        <f t="shared" si="1945"/>
        <v>235410.3</v>
      </c>
      <c r="BP1340" s="56"/>
      <c r="BQ1340" s="164">
        <v>235410.3</v>
      </c>
      <c r="BR1340" s="147"/>
      <c r="BS1340" s="166">
        <f t="shared" si="1964"/>
        <v>0</v>
      </c>
      <c r="BT1340" s="402">
        <v>8100000</v>
      </c>
      <c r="BU1340" s="234">
        <v>5.1103999999999997E-2</v>
      </c>
      <c r="BV1340" s="168">
        <f t="shared" si="1947"/>
        <v>413942.39999999997</v>
      </c>
      <c r="BW1340" s="6"/>
      <c r="BX1340" s="142"/>
      <c r="BY1340" s="147"/>
      <c r="BZ1340" s="166">
        <f t="shared" si="1948"/>
        <v>413942.39999999997</v>
      </c>
      <c r="CA1340" s="151">
        <v>8100000</v>
      </c>
      <c r="CB1340" s="234">
        <v>5.4170999999999997E-2</v>
      </c>
      <c r="CC1340" s="168">
        <f t="shared" si="1949"/>
        <v>438785.1</v>
      </c>
      <c r="CD1340" s="166"/>
      <c r="CE1340" s="164">
        <v>438785.1</v>
      </c>
      <c r="CF1340" s="165"/>
      <c r="CG1340" s="72">
        <f t="shared" si="1950"/>
        <v>0</v>
      </c>
      <c r="CH1340" s="351">
        <v>8000000</v>
      </c>
      <c r="CI1340" s="802">
        <v>4.3883999999999999E-2</v>
      </c>
      <c r="CJ1340" s="666">
        <f t="shared" si="1927"/>
        <v>351072</v>
      </c>
      <c r="CK1340" s="72"/>
      <c r="CL1340" s="164"/>
      <c r="CM1340" s="167"/>
      <c r="CN1340" s="666">
        <f t="shared" si="1928"/>
        <v>351072</v>
      </c>
      <c r="CO1340" s="219"/>
      <c r="CP1340" s="220">
        <f t="shared" si="1929"/>
        <v>1615317.1199999999</v>
      </c>
      <c r="CQ1340" s="458"/>
      <c r="CR1340" s="56"/>
      <c r="CS1340" s="228"/>
    </row>
    <row r="1341" spans="1:98" s="3" customFormat="1" ht="15" customHeight="1">
      <c r="A1341" s="501" t="s">
        <v>3059</v>
      </c>
      <c r="B1341" s="501" t="s">
        <v>3060</v>
      </c>
      <c r="C1341" s="501" t="s">
        <v>3061</v>
      </c>
      <c r="D1341" s="769" t="s">
        <v>2760</v>
      </c>
      <c r="E1341" s="234">
        <v>11523</v>
      </c>
      <c r="F1341" s="43"/>
      <c r="G1341" s="49" t="s">
        <v>340</v>
      </c>
      <c r="H1341" s="770"/>
      <c r="I1341" s="234"/>
      <c r="J1341" s="774">
        <v>5.7276000000000001E-2</v>
      </c>
      <c r="K1341" s="72">
        <f t="shared" si="1930"/>
        <v>0</v>
      </c>
      <c r="L1341" s="56"/>
      <c r="M1341" s="73"/>
      <c r="N1341" s="147"/>
      <c r="O1341" s="168"/>
      <c r="P1341" s="56"/>
      <c r="Q1341" s="56"/>
      <c r="R1341" s="168">
        <f t="shared" si="1956"/>
        <v>0</v>
      </c>
      <c r="S1341" s="56"/>
      <c r="T1341" s="73"/>
      <c r="U1341" s="147"/>
      <c r="V1341" s="574">
        <f t="shared" si="1957"/>
        <v>0</v>
      </c>
      <c r="W1341" s="779"/>
      <c r="X1341" s="780">
        <v>6.3004000000000004E-2</v>
      </c>
      <c r="Y1341" s="310">
        <f t="shared" si="1958"/>
        <v>0</v>
      </c>
      <c r="Z1341" s="102"/>
      <c r="AA1341" s="73"/>
      <c r="AB1341" s="147"/>
      <c r="AC1341" s="141">
        <f t="shared" si="1959"/>
        <v>0</v>
      </c>
      <c r="AD1341" s="255">
        <v>5200000</v>
      </c>
      <c r="AE1341" s="101">
        <v>6.1428999999999997E-2</v>
      </c>
      <c r="AF1341" s="141">
        <f t="shared" si="1960"/>
        <v>319430.8</v>
      </c>
      <c r="AG1341" s="6"/>
      <c r="AH1341" s="122"/>
      <c r="AI1341" s="149"/>
      <c r="AJ1341" s="141">
        <f t="shared" si="1961"/>
        <v>319430.8</v>
      </c>
      <c r="AK1341" s="255">
        <v>4725000</v>
      </c>
      <c r="AL1341" s="748">
        <v>7.3774000000000006E-2</v>
      </c>
      <c r="AM1341" s="141">
        <f t="shared" si="1962"/>
        <v>348582.15</v>
      </c>
      <c r="AN1341" s="102"/>
      <c r="AO1341" s="142"/>
      <c r="AP1341" s="143"/>
      <c r="AQ1341" s="141">
        <f t="shared" si="1963"/>
        <v>348582.15</v>
      </c>
      <c r="AR1341" s="788"/>
      <c r="AS1341" s="52">
        <v>8.0359E-2</v>
      </c>
      <c r="AT1341" s="72">
        <f t="shared" si="1939"/>
        <v>0</v>
      </c>
      <c r="AU1341" s="56"/>
      <c r="AV1341" s="253"/>
      <c r="AW1341" s="147"/>
      <c r="AX1341" s="102"/>
      <c r="AY1341" s="56"/>
      <c r="AZ1341" s="52">
        <v>8.7135000000000004E-2</v>
      </c>
      <c r="BA1341" s="141">
        <f t="shared" si="1941"/>
        <v>0</v>
      </c>
      <c r="BB1341" s="141"/>
      <c r="BC1341" s="253"/>
      <c r="BD1341" s="204"/>
      <c r="BE1341" s="141">
        <f t="shared" si="1942"/>
        <v>0</v>
      </c>
      <c r="BF1341" s="56"/>
      <c r="BG1341" s="56">
        <v>6.8930000000000005E-2</v>
      </c>
      <c r="BH1341" s="166">
        <f t="shared" si="1943"/>
        <v>0</v>
      </c>
      <c r="BI1341" s="56"/>
      <c r="BJ1341" s="164"/>
      <c r="BK1341" s="165"/>
      <c r="BL1341" s="166">
        <f t="shared" si="1944"/>
        <v>0</v>
      </c>
      <c r="BM1341" s="56"/>
      <c r="BN1341" s="56"/>
      <c r="BO1341" s="166">
        <f t="shared" si="1945"/>
        <v>0</v>
      </c>
      <c r="BP1341" s="56"/>
      <c r="BQ1341" s="164"/>
      <c r="BR1341" s="147"/>
      <c r="BS1341" s="166">
        <f t="shared" si="1964"/>
        <v>0</v>
      </c>
      <c r="BT1341" s="402">
        <v>22300000</v>
      </c>
      <c r="BU1341" s="548">
        <v>7.1545999999999998E-2</v>
      </c>
      <c r="BV1341" s="168">
        <f t="shared" si="1947"/>
        <v>1595475.8</v>
      </c>
      <c r="BW1341" s="6"/>
      <c r="BX1341" s="580">
        <v>1595475.8</v>
      </c>
      <c r="BY1341" s="147"/>
      <c r="BZ1341" s="166">
        <f t="shared" si="1948"/>
        <v>0</v>
      </c>
      <c r="CA1341" s="151">
        <v>22300000</v>
      </c>
      <c r="CB1341" s="801">
        <v>7.5840000000000005E-2</v>
      </c>
      <c r="CC1341" s="168">
        <f t="shared" si="1949"/>
        <v>1691232</v>
      </c>
      <c r="CD1341" s="166"/>
      <c r="CE1341" s="164"/>
      <c r="CF1341" s="165"/>
      <c r="CG1341" s="168">
        <f t="shared" si="1950"/>
        <v>1691232</v>
      </c>
      <c r="CH1341" s="587">
        <v>32400000</v>
      </c>
      <c r="CI1341" s="803">
        <v>5.8512000000000002E-2</v>
      </c>
      <c r="CJ1341" s="666">
        <f t="shared" si="1927"/>
        <v>1895788.8</v>
      </c>
      <c r="CK1341" s="168"/>
      <c r="CL1341" s="164"/>
      <c r="CM1341" s="167"/>
      <c r="CN1341" s="666">
        <f t="shared" si="1928"/>
        <v>1895788.8</v>
      </c>
      <c r="CO1341" s="219"/>
      <c r="CP1341" s="220">
        <f t="shared" si="1929"/>
        <v>4255033.75</v>
      </c>
      <c r="CQ1341" s="458"/>
      <c r="CR1341" s="56"/>
      <c r="CS1341" s="358" t="s">
        <v>42</v>
      </c>
    </row>
    <row r="1342" spans="1:98" s="3" customFormat="1" ht="15" customHeight="1">
      <c r="A1342" s="59" t="s">
        <v>3062</v>
      </c>
      <c r="B1342" s="501" t="s">
        <v>3060</v>
      </c>
      <c r="C1342" s="6" t="s">
        <v>3061</v>
      </c>
      <c r="D1342" s="274" t="s">
        <v>2760</v>
      </c>
      <c r="E1342" s="43">
        <v>11524</v>
      </c>
      <c r="F1342" s="43"/>
      <c r="G1342" s="429"/>
      <c r="H1342" s="45">
        <v>900000006100</v>
      </c>
      <c r="I1342" s="234"/>
      <c r="J1342" s="774">
        <v>5.7276000000000001E-2</v>
      </c>
      <c r="K1342" s="72">
        <f t="shared" si="1930"/>
        <v>0</v>
      </c>
      <c r="L1342" s="56"/>
      <c r="M1342" s="73">
        <v>167378.6</v>
      </c>
      <c r="N1342" s="147"/>
      <c r="O1342" s="168"/>
      <c r="P1342" s="56">
        <v>3800000</v>
      </c>
      <c r="Q1342" s="56">
        <v>5.7276000000000001E-2</v>
      </c>
      <c r="R1342" s="168">
        <f t="shared" si="1956"/>
        <v>217648.8</v>
      </c>
      <c r="S1342" s="56"/>
      <c r="T1342" s="73">
        <v>217648.8</v>
      </c>
      <c r="U1342" s="147">
        <v>217648.8</v>
      </c>
      <c r="V1342" s="574">
        <f t="shared" si="1957"/>
        <v>0</v>
      </c>
      <c r="W1342" s="779">
        <v>3800000</v>
      </c>
      <c r="X1342" s="780">
        <v>6.3004000000000004E-2</v>
      </c>
      <c r="Y1342" s="310">
        <f t="shared" si="1958"/>
        <v>239415.2</v>
      </c>
      <c r="Z1342" s="105"/>
      <c r="AA1342" s="73">
        <v>239415.2</v>
      </c>
      <c r="AB1342" s="147">
        <v>239415.2</v>
      </c>
      <c r="AC1342" s="141">
        <f t="shared" si="1959"/>
        <v>0</v>
      </c>
      <c r="AD1342" s="255">
        <v>4066000</v>
      </c>
      <c r="AE1342" s="101">
        <v>6.1428999999999997E-2</v>
      </c>
      <c r="AF1342" s="141">
        <f t="shared" si="1960"/>
        <v>249770.31399999998</v>
      </c>
      <c r="AG1342" s="6"/>
      <c r="AH1342" s="122"/>
      <c r="AI1342" s="147">
        <v>249770.31</v>
      </c>
      <c r="AJ1342" s="141">
        <v>0</v>
      </c>
      <c r="AK1342" s="255">
        <v>4066000</v>
      </c>
      <c r="AL1342" s="748">
        <v>7.3774000000000006E-2</v>
      </c>
      <c r="AM1342" s="141">
        <f t="shared" si="1962"/>
        <v>299965.08400000003</v>
      </c>
      <c r="AN1342" s="105"/>
      <c r="AO1342" s="142">
        <v>299965.08</v>
      </c>
      <c r="AP1342" s="256">
        <v>299965.08</v>
      </c>
      <c r="AQ1342" s="141">
        <f t="shared" si="1963"/>
        <v>4.0000000153668225E-3</v>
      </c>
      <c r="AR1342" s="255">
        <v>4066000</v>
      </c>
      <c r="AS1342" s="52">
        <v>8.0359E-2</v>
      </c>
      <c r="AT1342" s="72">
        <f t="shared" si="1939"/>
        <v>326739.69400000002</v>
      </c>
      <c r="AU1342" s="52"/>
      <c r="AV1342" s="142">
        <v>326739.69400000002</v>
      </c>
      <c r="AW1342" s="356"/>
      <c r="AX1342" s="102"/>
      <c r="AY1342" s="72">
        <v>4066000</v>
      </c>
      <c r="AZ1342" s="52">
        <v>8.7135000000000004E-2</v>
      </c>
      <c r="BA1342" s="141">
        <f t="shared" si="1941"/>
        <v>354290.91000000003</v>
      </c>
      <c r="BB1342" s="72"/>
      <c r="BC1342" s="142">
        <v>354290.91</v>
      </c>
      <c r="BD1342" s="204">
        <v>354290.91</v>
      </c>
      <c r="BE1342" s="141">
        <f t="shared" si="1942"/>
        <v>0</v>
      </c>
      <c r="BF1342" s="72">
        <v>12380000</v>
      </c>
      <c r="BG1342" s="56">
        <v>6.8930000000000005E-2</v>
      </c>
      <c r="BH1342" s="166">
        <f t="shared" si="1943"/>
        <v>853353.4</v>
      </c>
      <c r="BI1342" s="56"/>
      <c r="BJ1342" s="164">
        <v>280269.38</v>
      </c>
      <c r="BK1342" s="320">
        <v>280269.38</v>
      </c>
      <c r="BL1342" s="166">
        <f t="shared" si="1944"/>
        <v>573084.02</v>
      </c>
      <c r="BM1342" s="72">
        <v>14200000</v>
      </c>
      <c r="BN1342" s="548">
        <v>6.7812999999999998E-2</v>
      </c>
      <c r="BO1342" s="166">
        <f t="shared" si="1945"/>
        <v>962944.6</v>
      </c>
      <c r="BP1342" s="56">
        <v>-125452.6</v>
      </c>
      <c r="BQ1342" s="164">
        <v>962944.6</v>
      </c>
      <c r="BR1342" s="147">
        <v>962944.6</v>
      </c>
      <c r="BS1342" s="166">
        <f t="shared" si="1964"/>
        <v>125452.59999999998</v>
      </c>
      <c r="BT1342" s="402">
        <v>14200000</v>
      </c>
      <c r="BU1342" s="548">
        <v>7.1545999999999998E-2</v>
      </c>
      <c r="BV1342" s="168">
        <f t="shared" si="1947"/>
        <v>1015953.2</v>
      </c>
      <c r="BW1342" s="6"/>
      <c r="BX1342" s="142"/>
      <c r="BY1342" s="147"/>
      <c r="BZ1342" s="166">
        <f t="shared" si="1948"/>
        <v>1015953.2</v>
      </c>
      <c r="CA1342" s="151">
        <v>14200000</v>
      </c>
      <c r="CB1342" s="801">
        <v>7.5840000000000005E-2</v>
      </c>
      <c r="CC1342" s="168">
        <f t="shared" si="1949"/>
        <v>1076928</v>
      </c>
      <c r="CD1342" s="166"/>
      <c r="CE1342" s="164"/>
      <c r="CF1342" s="165"/>
      <c r="CG1342" s="168">
        <f t="shared" si="1950"/>
        <v>1076928</v>
      </c>
      <c r="CH1342" s="587">
        <v>15500000</v>
      </c>
      <c r="CI1342" s="803">
        <v>5.8512000000000002E-2</v>
      </c>
      <c r="CJ1342" s="666">
        <f t="shared" si="1927"/>
        <v>906936</v>
      </c>
      <c r="CK1342" s="168"/>
      <c r="CL1342" s="164"/>
      <c r="CM1342" s="167"/>
      <c r="CN1342" s="666">
        <f t="shared" si="1928"/>
        <v>906936</v>
      </c>
      <c r="CO1342" s="219"/>
      <c r="CP1342" s="220">
        <f t="shared" si="1929"/>
        <v>3698353.824</v>
      </c>
      <c r="CQ1342" s="458"/>
      <c r="CR1342" s="56"/>
      <c r="CS1342" s="228"/>
    </row>
    <row r="1343" spans="1:98" s="3" customFormat="1" ht="15" customHeight="1">
      <c r="A1343" s="59" t="s">
        <v>3063</v>
      </c>
      <c r="B1343" s="61" t="s">
        <v>2809</v>
      </c>
      <c r="C1343" s="6" t="s">
        <v>2810</v>
      </c>
      <c r="D1343" s="59" t="s">
        <v>2760</v>
      </c>
      <c r="E1343" s="43">
        <v>11773</v>
      </c>
      <c r="F1343" s="43"/>
      <c r="G1343" s="429"/>
      <c r="H1343" s="45">
        <v>900000006101</v>
      </c>
      <c r="I1343" s="234"/>
      <c r="J1343" s="774">
        <v>5.7276000000000001E-2</v>
      </c>
      <c r="K1343" s="72">
        <f t="shared" si="1930"/>
        <v>0</v>
      </c>
      <c r="L1343" s="56"/>
      <c r="M1343" s="73">
        <v>17618.8</v>
      </c>
      <c r="N1343" s="147"/>
      <c r="O1343" s="168"/>
      <c r="P1343" s="56"/>
      <c r="Q1343" s="56">
        <v>5.7276000000000001E-2</v>
      </c>
      <c r="R1343" s="168">
        <f t="shared" si="1956"/>
        <v>0</v>
      </c>
      <c r="S1343" s="56"/>
      <c r="T1343" s="73">
        <v>22910.400000000001</v>
      </c>
      <c r="U1343" s="147"/>
      <c r="V1343" s="574">
        <f t="shared" si="1957"/>
        <v>-22910.400000000001</v>
      </c>
      <c r="W1343" s="779"/>
      <c r="X1343" s="780">
        <v>6.3004000000000004E-2</v>
      </c>
      <c r="Y1343" s="310">
        <f t="shared" si="1958"/>
        <v>0</v>
      </c>
      <c r="Z1343" s="102"/>
      <c r="AA1343" s="73">
        <v>25201.599999999999</v>
      </c>
      <c r="AB1343" s="147"/>
      <c r="AC1343" s="141">
        <f t="shared" si="1959"/>
        <v>-25201.599999999999</v>
      </c>
      <c r="AD1343" s="255">
        <v>3000000</v>
      </c>
      <c r="AE1343" s="101">
        <v>6.1428999999999997E-2</v>
      </c>
      <c r="AF1343" s="141">
        <f t="shared" si="1960"/>
        <v>184287</v>
      </c>
      <c r="AG1343" s="102"/>
      <c r="AH1343" s="122"/>
      <c r="AI1343" s="147"/>
      <c r="AJ1343" s="141">
        <f t="shared" si="1961"/>
        <v>184287</v>
      </c>
      <c r="AK1343" s="255">
        <v>14200000</v>
      </c>
      <c r="AL1343" s="748">
        <v>7.3774000000000006E-2</v>
      </c>
      <c r="AM1343" s="141">
        <f t="shared" si="1962"/>
        <v>1047590.8</v>
      </c>
      <c r="AN1343" s="102"/>
      <c r="AO1343" s="142">
        <v>73774</v>
      </c>
      <c r="AP1343" s="143"/>
      <c r="AQ1343" s="141">
        <f t="shared" si="1963"/>
        <v>973816.8</v>
      </c>
      <c r="AR1343" s="255">
        <v>1000000</v>
      </c>
      <c r="AS1343" s="52">
        <v>8.0359E-2</v>
      </c>
      <c r="AT1343" s="72">
        <f t="shared" si="1939"/>
        <v>80359</v>
      </c>
      <c r="AU1343" s="52"/>
      <c r="AV1343" s="142">
        <v>80359</v>
      </c>
      <c r="AW1343" s="147"/>
      <c r="AX1343" s="102"/>
      <c r="AY1343" s="72">
        <v>1000000</v>
      </c>
      <c r="AZ1343" s="52">
        <v>8.7135000000000004E-2</v>
      </c>
      <c r="BA1343" s="141">
        <f t="shared" si="1941"/>
        <v>87135</v>
      </c>
      <c r="BB1343" s="141"/>
      <c r="BC1343" s="142">
        <v>87135</v>
      </c>
      <c r="BD1343" s="204"/>
      <c r="BE1343" s="141">
        <f t="shared" si="1942"/>
        <v>0</v>
      </c>
      <c r="BF1343" s="72">
        <v>1600000</v>
      </c>
      <c r="BG1343" s="56">
        <v>6.8930000000000005E-2</v>
      </c>
      <c r="BH1343" s="166">
        <f t="shared" si="1943"/>
        <v>110288.00000000001</v>
      </c>
      <c r="BI1343" s="56"/>
      <c r="BJ1343" s="164">
        <v>149289</v>
      </c>
      <c r="BK1343" s="320"/>
      <c r="BL1343" s="166">
        <f t="shared" si="1944"/>
        <v>-39000.999999999985</v>
      </c>
      <c r="BM1343" s="72">
        <v>1600000</v>
      </c>
      <c r="BN1343" s="52">
        <v>2.9062999999999999E-2</v>
      </c>
      <c r="BO1343" s="166">
        <f t="shared" si="1945"/>
        <v>46500.799999999996</v>
      </c>
      <c r="BP1343" s="56"/>
      <c r="BQ1343" s="164">
        <v>46500.800000000003</v>
      </c>
      <c r="BR1343" s="147"/>
      <c r="BS1343" s="166">
        <f t="shared" si="1964"/>
        <v>0</v>
      </c>
      <c r="BT1343" s="402">
        <v>1600000</v>
      </c>
      <c r="BU1343" s="234">
        <v>5.1103999999999997E-2</v>
      </c>
      <c r="BV1343" s="168">
        <f t="shared" si="1947"/>
        <v>81766.399999999994</v>
      </c>
      <c r="BW1343" s="6"/>
      <c r="BX1343" s="142"/>
      <c r="BY1343" s="147"/>
      <c r="BZ1343" s="166">
        <f t="shared" si="1948"/>
        <v>81766.399999999994</v>
      </c>
      <c r="CA1343" s="151">
        <v>1600000</v>
      </c>
      <c r="CB1343" s="234">
        <v>5.4170999999999997E-2</v>
      </c>
      <c r="CC1343" s="168">
        <f t="shared" si="1949"/>
        <v>86673.599999999991</v>
      </c>
      <c r="CD1343" s="166"/>
      <c r="CE1343" s="164"/>
      <c r="CF1343" s="165"/>
      <c r="CG1343" s="168">
        <f t="shared" si="1950"/>
        <v>86673.599999999991</v>
      </c>
      <c r="CH1343" s="587">
        <v>2990000</v>
      </c>
      <c r="CI1343" s="802">
        <v>4.3883999999999999E-2</v>
      </c>
      <c r="CJ1343" s="666">
        <f t="shared" si="1927"/>
        <v>131213.16</v>
      </c>
      <c r="CK1343" s="168"/>
      <c r="CL1343" s="164"/>
      <c r="CM1343" s="167"/>
      <c r="CN1343" s="666">
        <f t="shared" si="1928"/>
        <v>131213.16</v>
      </c>
      <c r="CO1343" s="219"/>
      <c r="CP1343" s="220">
        <f t="shared" si="1929"/>
        <v>1370643.96</v>
      </c>
      <c r="CQ1343" s="458"/>
      <c r="CR1343" s="56"/>
      <c r="CS1343" s="228"/>
    </row>
    <row r="1344" spans="1:98" s="3" customFormat="1" ht="15" customHeight="1">
      <c r="A1344" s="59" t="s">
        <v>3064</v>
      </c>
      <c r="B1344" s="501" t="s">
        <v>3065</v>
      </c>
      <c r="C1344" s="6" t="s">
        <v>3066</v>
      </c>
      <c r="D1344" s="274" t="s">
        <v>2760</v>
      </c>
      <c r="E1344" s="43">
        <v>11855</v>
      </c>
      <c r="F1344" s="43"/>
      <c r="G1344" s="429"/>
      <c r="H1344" s="45">
        <v>900000006102</v>
      </c>
      <c r="I1344" s="234"/>
      <c r="J1344" s="774">
        <v>5.7276000000000001E-2</v>
      </c>
      <c r="K1344" s="72">
        <f t="shared" si="1930"/>
        <v>0</v>
      </c>
      <c r="L1344" s="56"/>
      <c r="M1344" s="73">
        <v>198211.5</v>
      </c>
      <c r="N1344" s="147"/>
      <c r="O1344" s="168"/>
      <c r="P1344" s="56">
        <v>4500000</v>
      </c>
      <c r="Q1344" s="56">
        <v>5.7276000000000001E-2</v>
      </c>
      <c r="R1344" s="168">
        <f t="shared" si="1956"/>
        <v>257742</v>
      </c>
      <c r="S1344" s="56"/>
      <c r="T1344" s="73">
        <v>257742</v>
      </c>
      <c r="U1344" s="147">
        <v>257742</v>
      </c>
      <c r="V1344" s="574">
        <f t="shared" si="1957"/>
        <v>0</v>
      </c>
      <c r="W1344" s="779">
        <v>4500000</v>
      </c>
      <c r="X1344" s="780">
        <v>6.3004000000000004E-2</v>
      </c>
      <c r="Y1344" s="310">
        <f t="shared" si="1958"/>
        <v>283518</v>
      </c>
      <c r="Z1344" s="99"/>
      <c r="AA1344" s="73">
        <v>283518</v>
      </c>
      <c r="AB1344" s="147">
        <v>283518</v>
      </c>
      <c r="AC1344" s="141">
        <f t="shared" si="1959"/>
        <v>0</v>
      </c>
      <c r="AD1344" s="255">
        <v>4725000</v>
      </c>
      <c r="AE1344" s="101">
        <v>6.1428999999999997E-2</v>
      </c>
      <c r="AF1344" s="141">
        <f t="shared" si="1960"/>
        <v>290252.02499999997</v>
      </c>
      <c r="AG1344" s="99"/>
      <c r="AH1344" s="122">
        <v>290252.03000000003</v>
      </c>
      <c r="AI1344" s="147">
        <v>290252.03000000003</v>
      </c>
      <c r="AJ1344" s="141">
        <f t="shared" si="1961"/>
        <v>-5.0000000628642738E-3</v>
      </c>
      <c r="AK1344" s="255">
        <v>4725000</v>
      </c>
      <c r="AL1344" s="748">
        <v>7.3774000000000006E-2</v>
      </c>
      <c r="AM1344" s="141">
        <f t="shared" si="1962"/>
        <v>348582.15</v>
      </c>
      <c r="AN1344" s="99"/>
      <c r="AO1344" s="142">
        <v>348582.15</v>
      </c>
      <c r="AP1344" s="143">
        <v>348582.15</v>
      </c>
      <c r="AQ1344" s="141">
        <f t="shared" si="1963"/>
        <v>0</v>
      </c>
      <c r="AR1344" s="255">
        <v>4725000</v>
      </c>
      <c r="AS1344" s="52">
        <v>8.0359E-2</v>
      </c>
      <c r="AT1344" s="72">
        <f t="shared" si="1939"/>
        <v>379696.27500000002</v>
      </c>
      <c r="AU1344" s="52"/>
      <c r="AV1344" s="142"/>
      <c r="AW1344" s="143"/>
      <c r="AX1344" s="102">
        <f>AT1344-AU1344-AV1344</f>
        <v>379696.27500000002</v>
      </c>
      <c r="AY1344" s="72">
        <v>4725000</v>
      </c>
      <c r="AZ1344" s="52">
        <v>8.7135000000000004E-2</v>
      </c>
      <c r="BA1344" s="141">
        <f t="shared" si="1941"/>
        <v>411712.875</v>
      </c>
      <c r="BB1344" s="141"/>
      <c r="BC1344" s="142">
        <v>411712.875</v>
      </c>
      <c r="BD1344" s="204">
        <v>411712.88</v>
      </c>
      <c r="BE1344" s="141">
        <f t="shared" si="1942"/>
        <v>0</v>
      </c>
      <c r="BF1344" s="72">
        <v>19495800</v>
      </c>
      <c r="BG1344" s="56">
        <v>6.8930000000000005E-2</v>
      </c>
      <c r="BH1344" s="166">
        <v>1343847.78</v>
      </c>
      <c r="BI1344" s="56"/>
      <c r="BJ1344" s="164">
        <v>325694.25</v>
      </c>
      <c r="BK1344" s="320">
        <v>325694.25</v>
      </c>
      <c r="BL1344" s="166">
        <f t="shared" si="1944"/>
        <v>1018153.53</v>
      </c>
      <c r="BM1344" s="72">
        <v>9732000</v>
      </c>
      <c r="BN1344" s="52">
        <v>2.9062999999999999E-2</v>
      </c>
      <c r="BO1344" s="166">
        <v>282836.05</v>
      </c>
      <c r="BP1344" s="56"/>
      <c r="BQ1344" s="164">
        <v>482445.8</v>
      </c>
      <c r="BR1344" s="147">
        <v>482445.8</v>
      </c>
      <c r="BS1344" s="166">
        <f t="shared" si="1964"/>
        <v>-199609.75</v>
      </c>
      <c r="BT1344" s="402">
        <v>16600000</v>
      </c>
      <c r="BU1344" s="234">
        <v>5.1103999999999997E-2</v>
      </c>
      <c r="BV1344" s="168">
        <f t="shared" si="1947"/>
        <v>848326.39999999991</v>
      </c>
      <c r="BW1344" s="6"/>
      <c r="BX1344" s="142">
        <v>848326.4</v>
      </c>
      <c r="BY1344" s="147">
        <v>848326.4</v>
      </c>
      <c r="BZ1344" s="166">
        <f t="shared" si="1948"/>
        <v>0</v>
      </c>
      <c r="CA1344" s="151">
        <v>16600000</v>
      </c>
      <c r="CB1344" s="234">
        <v>5.4170999999999997E-2</v>
      </c>
      <c r="CC1344" s="168">
        <f t="shared" si="1949"/>
        <v>899238.6</v>
      </c>
      <c r="CD1344" s="166"/>
      <c r="CE1344" s="164"/>
      <c r="CF1344" s="165"/>
      <c r="CG1344" s="168">
        <f t="shared" si="1950"/>
        <v>899238.6</v>
      </c>
      <c r="CH1344" s="587">
        <v>10000000</v>
      </c>
      <c r="CI1344" s="802">
        <v>4.3883999999999999E-2</v>
      </c>
      <c r="CJ1344" s="666">
        <f t="shared" si="1927"/>
        <v>438840</v>
      </c>
      <c r="CK1344" s="168"/>
      <c r="CL1344" s="164"/>
      <c r="CM1344" s="167"/>
      <c r="CN1344" s="666">
        <f t="shared" si="1928"/>
        <v>438840</v>
      </c>
      <c r="CO1344" s="219"/>
      <c r="CP1344" s="220">
        <f t="shared" si="1929"/>
        <v>2536318.65</v>
      </c>
      <c r="CQ1344" s="458"/>
      <c r="CR1344" s="56" t="s">
        <v>3033</v>
      </c>
      <c r="CS1344" s="228"/>
    </row>
    <row r="1345" spans="1:97" s="3" customFormat="1" ht="15" customHeight="1">
      <c r="A1345" s="41" t="s">
        <v>3067</v>
      </c>
      <c r="B1345" s="501" t="s">
        <v>3068</v>
      </c>
      <c r="C1345" s="6" t="s">
        <v>2904</v>
      </c>
      <c r="D1345" s="41" t="s">
        <v>2760</v>
      </c>
      <c r="E1345" s="43">
        <v>11915</v>
      </c>
      <c r="F1345" s="43"/>
      <c r="G1345" s="429"/>
      <c r="H1345" s="45">
        <v>32273061586</v>
      </c>
      <c r="I1345" s="234"/>
      <c r="J1345" s="774">
        <v>5.7276000000000001E-2</v>
      </c>
      <c r="K1345" s="72">
        <f t="shared" si="1930"/>
        <v>0</v>
      </c>
      <c r="L1345" s="6"/>
      <c r="M1345" s="73"/>
      <c r="N1345" s="147"/>
      <c r="O1345" s="168"/>
      <c r="P1345" s="6"/>
      <c r="Q1345" s="56">
        <v>5.7276000000000001E-2</v>
      </c>
      <c r="R1345" s="168">
        <f t="shared" si="1956"/>
        <v>0</v>
      </c>
      <c r="S1345" s="6"/>
      <c r="T1345" s="73"/>
      <c r="U1345" s="147"/>
      <c r="V1345" s="574">
        <f t="shared" si="1957"/>
        <v>0</v>
      </c>
      <c r="W1345" s="783"/>
      <c r="X1345" s="780">
        <v>6.3004000000000004E-2</v>
      </c>
      <c r="Y1345" s="310">
        <f t="shared" si="1958"/>
        <v>0</v>
      </c>
      <c r="Z1345" s="105"/>
      <c r="AA1345" s="73"/>
      <c r="AB1345" s="150"/>
      <c r="AC1345" s="141">
        <f t="shared" si="1959"/>
        <v>0</v>
      </c>
      <c r="AD1345" s="255">
        <v>2000000</v>
      </c>
      <c r="AE1345" s="101">
        <v>6.1428999999999997E-2</v>
      </c>
      <c r="AF1345" s="141">
        <f t="shared" si="1960"/>
        <v>122858</v>
      </c>
      <c r="AG1345" s="105"/>
      <c r="AH1345" s="122"/>
      <c r="AI1345" s="147"/>
      <c r="AJ1345" s="141">
        <f t="shared" si="1961"/>
        <v>122858</v>
      </c>
      <c r="AK1345" s="255">
        <v>2165000</v>
      </c>
      <c r="AL1345" s="748">
        <v>7.3774000000000006E-2</v>
      </c>
      <c r="AM1345" s="141">
        <f t="shared" si="1962"/>
        <v>159720.71000000002</v>
      </c>
      <c r="AN1345" s="102"/>
      <c r="AO1345" s="142">
        <v>1178017.99</v>
      </c>
      <c r="AP1345" s="143"/>
      <c r="AQ1345" s="141">
        <f t="shared" si="1963"/>
        <v>-1018297.28</v>
      </c>
      <c r="AR1345" s="255">
        <v>4300000</v>
      </c>
      <c r="AS1345" s="52">
        <v>8.0359E-2</v>
      </c>
      <c r="AT1345" s="72">
        <f t="shared" si="1939"/>
        <v>345543.7</v>
      </c>
      <c r="AU1345" s="52"/>
      <c r="AV1345" s="142"/>
      <c r="AW1345" s="147"/>
      <c r="AX1345" s="102"/>
      <c r="AY1345" s="72">
        <v>4300000</v>
      </c>
      <c r="AZ1345" s="52">
        <v>8.7135000000000004E-2</v>
      </c>
      <c r="BA1345" s="141">
        <f t="shared" si="1941"/>
        <v>374680.5</v>
      </c>
      <c r="BB1345" s="72"/>
      <c r="BC1345" s="142">
        <v>374680.5</v>
      </c>
      <c r="BD1345" s="204"/>
      <c r="BE1345" s="141">
        <f t="shared" si="1942"/>
        <v>0</v>
      </c>
      <c r="BF1345" s="72">
        <v>920000</v>
      </c>
      <c r="BG1345" s="56">
        <v>6.8930000000000005E-2</v>
      </c>
      <c r="BH1345" s="166">
        <f t="shared" si="1943"/>
        <v>63415.600000000006</v>
      </c>
      <c r="BI1345" s="6"/>
      <c r="BJ1345" s="164">
        <v>978806</v>
      </c>
      <c r="BK1345" s="320"/>
      <c r="BL1345" s="166">
        <f t="shared" si="1944"/>
        <v>-915390.4</v>
      </c>
      <c r="BM1345" s="72">
        <v>920000</v>
      </c>
      <c r="BN1345" s="52">
        <v>2.9062999999999999E-2</v>
      </c>
      <c r="BO1345" s="166">
        <f t="shared" si="1945"/>
        <v>26737.96</v>
      </c>
      <c r="BP1345" s="6"/>
      <c r="BQ1345" s="164">
        <v>0</v>
      </c>
      <c r="BR1345" s="147"/>
      <c r="BS1345" s="166">
        <f t="shared" si="1964"/>
        <v>26737.96</v>
      </c>
      <c r="BT1345" s="402">
        <v>920000</v>
      </c>
      <c r="BU1345" s="548">
        <v>7.1545999999999998E-2</v>
      </c>
      <c r="BV1345" s="168">
        <f t="shared" si="1947"/>
        <v>65822.319999999992</v>
      </c>
      <c r="BW1345" s="6"/>
      <c r="BX1345" s="142">
        <v>65822.320000000007</v>
      </c>
      <c r="BY1345" s="147"/>
      <c r="BZ1345" s="166">
        <f t="shared" si="1948"/>
        <v>0</v>
      </c>
      <c r="CA1345" s="151">
        <v>920000</v>
      </c>
      <c r="CB1345" s="801">
        <v>7.5840000000000005E-2</v>
      </c>
      <c r="CC1345" s="168">
        <f t="shared" si="1949"/>
        <v>69772.800000000003</v>
      </c>
      <c r="CD1345" s="166"/>
      <c r="CE1345" s="164">
        <v>69772.800000000003</v>
      </c>
      <c r="CF1345" s="165"/>
      <c r="CG1345" s="72">
        <f t="shared" si="1950"/>
        <v>0</v>
      </c>
      <c r="CH1345" s="351">
        <v>1040000</v>
      </c>
      <c r="CI1345" s="803">
        <v>5.8512000000000002E-2</v>
      </c>
      <c r="CJ1345" s="666">
        <f t="shared" si="1927"/>
        <v>60852.480000000003</v>
      </c>
      <c r="CK1345" s="72"/>
      <c r="CL1345" s="164"/>
      <c r="CM1345" s="167"/>
      <c r="CN1345" s="666">
        <f t="shared" si="1928"/>
        <v>60852.480000000003</v>
      </c>
      <c r="CO1345" s="219"/>
      <c r="CP1345" s="220">
        <f t="shared" si="1929"/>
        <v>-1723239.2400000002</v>
      </c>
      <c r="CQ1345" s="357"/>
      <c r="CR1345" s="6"/>
      <c r="CS1345" s="228"/>
    </row>
    <row r="1346" spans="1:97" s="3" customFormat="1" ht="15" customHeight="1">
      <c r="A1346" s="41" t="s">
        <v>3069</v>
      </c>
      <c r="B1346" s="501" t="s">
        <v>3068</v>
      </c>
      <c r="C1346" s="6" t="s">
        <v>2855</v>
      </c>
      <c r="D1346" s="274" t="s">
        <v>2760</v>
      </c>
      <c r="E1346" s="43">
        <v>11916</v>
      </c>
      <c r="F1346" s="43"/>
      <c r="G1346" s="429"/>
      <c r="H1346" s="45">
        <v>900000006103</v>
      </c>
      <c r="I1346" s="234"/>
      <c r="J1346" s="774">
        <v>5.7276000000000001E-2</v>
      </c>
      <c r="K1346" s="72">
        <f t="shared" si="1930"/>
        <v>0</v>
      </c>
      <c r="L1346" s="6"/>
      <c r="M1346" s="73">
        <v>334757.2</v>
      </c>
      <c r="N1346" s="147"/>
      <c r="O1346" s="168"/>
      <c r="P1346" s="454">
        <v>7600000</v>
      </c>
      <c r="Q1346" s="56">
        <v>5.7276000000000001E-2</v>
      </c>
      <c r="R1346" s="168">
        <f t="shared" si="1956"/>
        <v>435297.6</v>
      </c>
      <c r="S1346" s="6"/>
      <c r="T1346" s="73">
        <v>435297.6</v>
      </c>
      <c r="U1346" s="147">
        <v>435297.6</v>
      </c>
      <c r="V1346" s="574">
        <f t="shared" si="1957"/>
        <v>0</v>
      </c>
      <c r="W1346" s="782">
        <v>7600000</v>
      </c>
      <c r="X1346" s="780">
        <v>6.3004000000000004E-2</v>
      </c>
      <c r="Y1346" s="310">
        <f t="shared" si="1958"/>
        <v>478830.4</v>
      </c>
      <c r="Z1346" s="102"/>
      <c r="AA1346" s="73">
        <v>478830.4</v>
      </c>
      <c r="AB1346" s="147">
        <v>478830.4</v>
      </c>
      <c r="AC1346" s="141">
        <f t="shared" si="1959"/>
        <v>0</v>
      </c>
      <c r="AD1346" s="255">
        <v>14200000</v>
      </c>
      <c r="AE1346" s="101">
        <v>6.1428999999999997E-2</v>
      </c>
      <c r="AF1346" s="141">
        <f t="shared" si="1960"/>
        <v>872291.79999999993</v>
      </c>
      <c r="AG1346" s="6"/>
      <c r="AH1346" s="122">
        <v>872291.8</v>
      </c>
      <c r="AI1346" s="147">
        <v>872291.8</v>
      </c>
      <c r="AJ1346" s="141">
        <f t="shared" si="1961"/>
        <v>0</v>
      </c>
      <c r="AK1346" s="255">
        <v>14200000</v>
      </c>
      <c r="AL1346" s="748">
        <v>7.3774000000000006E-2</v>
      </c>
      <c r="AM1346" s="141">
        <f t="shared" si="1962"/>
        <v>1047590.8</v>
      </c>
      <c r="AN1346" s="102"/>
      <c r="AO1346" s="142">
        <v>1634130.94</v>
      </c>
      <c r="AP1346" s="143">
        <v>1634130.94</v>
      </c>
      <c r="AQ1346" s="141">
        <f t="shared" si="1963"/>
        <v>-586540.1399999999</v>
      </c>
      <c r="AR1346" s="255">
        <v>14200000</v>
      </c>
      <c r="AS1346" s="52">
        <v>8.0359E-2</v>
      </c>
      <c r="AT1346" s="72">
        <f t="shared" si="1939"/>
        <v>1141097.8</v>
      </c>
      <c r="AU1346" s="52"/>
      <c r="AV1346" s="142"/>
      <c r="AW1346" s="147"/>
      <c r="AX1346" s="102"/>
      <c r="AY1346" s="72">
        <v>14200000</v>
      </c>
      <c r="AZ1346" s="52">
        <v>8.7135000000000004E-2</v>
      </c>
      <c r="BA1346" s="141">
        <f t="shared" si="1941"/>
        <v>1237317</v>
      </c>
      <c r="BB1346" s="141"/>
      <c r="BC1346" s="142"/>
      <c r="BD1346" s="204"/>
      <c r="BE1346" s="141">
        <f t="shared" si="1942"/>
        <v>1237317</v>
      </c>
      <c r="BF1346" s="168">
        <v>14200000</v>
      </c>
      <c r="BG1346" s="56">
        <v>6.8930000000000005E-2</v>
      </c>
      <c r="BH1346" s="166">
        <f t="shared" si="1943"/>
        <v>978806.00000000012</v>
      </c>
      <c r="BI1346" s="6"/>
      <c r="BJ1346" s="164">
        <v>0</v>
      </c>
      <c r="BK1346" s="320"/>
      <c r="BL1346" s="166">
        <f t="shared" si="1944"/>
        <v>978806.00000000012</v>
      </c>
      <c r="BM1346" s="72">
        <v>14200000</v>
      </c>
      <c r="BN1346" s="548">
        <v>2.9062999999999999E-2</v>
      </c>
      <c r="BO1346" s="166">
        <f t="shared" si="1945"/>
        <v>412694.6</v>
      </c>
      <c r="BP1346" s="6"/>
      <c r="BQ1346" s="164">
        <v>0</v>
      </c>
      <c r="BR1346" s="147"/>
      <c r="BS1346" s="166">
        <f t="shared" si="1964"/>
        <v>412694.6</v>
      </c>
      <c r="BT1346" s="402">
        <v>14200000</v>
      </c>
      <c r="BU1346" s="548">
        <v>7.1545999999999998E-2</v>
      </c>
      <c r="BV1346" s="168">
        <f t="shared" si="1947"/>
        <v>1015953.2</v>
      </c>
      <c r="BW1346" s="6"/>
      <c r="BX1346" s="142">
        <v>1015953.2</v>
      </c>
      <c r="BY1346" s="165">
        <v>1015953.2</v>
      </c>
      <c r="BZ1346" s="166">
        <f t="shared" si="1948"/>
        <v>0</v>
      </c>
      <c r="CA1346" s="151">
        <v>14200000</v>
      </c>
      <c r="CB1346" s="801">
        <v>7.5840000000000005E-2</v>
      </c>
      <c r="CC1346" s="168">
        <f t="shared" si="1949"/>
        <v>1076928</v>
      </c>
      <c r="CD1346" s="166"/>
      <c r="CE1346" s="164"/>
      <c r="CF1346" s="165"/>
      <c r="CG1346" s="168">
        <f t="shared" si="1950"/>
        <v>1076928</v>
      </c>
      <c r="CH1346" s="587">
        <v>15400000</v>
      </c>
      <c r="CI1346" s="803">
        <v>5.8512000000000002E-2</v>
      </c>
      <c r="CJ1346" s="666">
        <f t="shared" si="1927"/>
        <v>901084.8</v>
      </c>
      <c r="CK1346" s="168"/>
      <c r="CL1346" s="164"/>
      <c r="CM1346" s="167"/>
      <c r="CN1346" s="666">
        <f t="shared" si="1928"/>
        <v>901084.8</v>
      </c>
      <c r="CO1346" s="219"/>
      <c r="CP1346" s="220">
        <f t="shared" si="1929"/>
        <v>4020290.2600000007</v>
      </c>
      <c r="CQ1346" s="357"/>
      <c r="CR1346" s="6"/>
      <c r="CS1346" s="228"/>
    </row>
    <row r="1347" spans="1:97" s="3" customFormat="1" ht="15" customHeight="1">
      <c r="A1347" s="41" t="s">
        <v>3070</v>
      </c>
      <c r="B1347" s="501" t="s">
        <v>3071</v>
      </c>
      <c r="C1347" s="6" t="s">
        <v>3066</v>
      </c>
      <c r="D1347" s="274" t="s">
        <v>2760</v>
      </c>
      <c r="E1347" s="43">
        <v>11964</v>
      </c>
      <c r="F1347" s="43"/>
      <c r="G1347" s="429"/>
      <c r="H1347" s="45">
        <v>900000006104</v>
      </c>
      <c r="I1347" s="234"/>
      <c r="J1347" s="774">
        <v>5.7276000000000001E-2</v>
      </c>
      <c r="K1347" s="72">
        <f t="shared" si="1930"/>
        <v>0</v>
      </c>
      <c r="L1347" s="6"/>
      <c r="M1347" s="73">
        <v>127736.3</v>
      </c>
      <c r="N1347" s="147"/>
      <c r="O1347" s="168"/>
      <c r="P1347" s="255">
        <v>2900000</v>
      </c>
      <c r="Q1347" s="56">
        <v>5.7276000000000001E-2</v>
      </c>
      <c r="R1347" s="168">
        <f t="shared" si="1956"/>
        <v>166100.4</v>
      </c>
      <c r="S1347" s="6"/>
      <c r="T1347" s="73">
        <v>166100.4</v>
      </c>
      <c r="U1347" s="147">
        <v>166100.4</v>
      </c>
      <c r="V1347" s="574">
        <f t="shared" si="1957"/>
        <v>0</v>
      </c>
      <c r="W1347" s="665">
        <v>2900000</v>
      </c>
      <c r="X1347" s="780">
        <v>6.3004000000000004E-2</v>
      </c>
      <c r="Y1347" s="310">
        <f t="shared" si="1958"/>
        <v>182711.6</v>
      </c>
      <c r="Z1347" s="99"/>
      <c r="AA1347" s="73">
        <v>182711.6</v>
      </c>
      <c r="AB1347" s="147">
        <v>182711.6</v>
      </c>
      <c r="AC1347" s="141">
        <f t="shared" si="1959"/>
        <v>0</v>
      </c>
      <c r="AD1347" s="255">
        <v>5200000</v>
      </c>
      <c r="AE1347" s="101">
        <v>6.1428999999999997E-2</v>
      </c>
      <c r="AF1347" s="141">
        <f t="shared" si="1960"/>
        <v>319430.8</v>
      </c>
      <c r="AG1347" s="99"/>
      <c r="AH1347" s="122">
        <v>319430.8</v>
      </c>
      <c r="AI1347" s="147">
        <v>319430.8</v>
      </c>
      <c r="AJ1347" s="141">
        <f t="shared" si="1961"/>
        <v>0</v>
      </c>
      <c r="AK1347" s="255">
        <v>5200000</v>
      </c>
      <c r="AL1347" s="748">
        <v>7.3774000000000006E-2</v>
      </c>
      <c r="AM1347" s="141">
        <f t="shared" si="1962"/>
        <v>383624.80000000005</v>
      </c>
      <c r="AN1347" s="99"/>
      <c r="AO1347" s="142">
        <v>383624.8</v>
      </c>
      <c r="AP1347" s="143">
        <v>383624.8</v>
      </c>
      <c r="AQ1347" s="141">
        <f t="shared" si="1963"/>
        <v>0</v>
      </c>
      <c r="AR1347" s="255">
        <v>5200000</v>
      </c>
      <c r="AS1347" s="52">
        <v>8.0359E-2</v>
      </c>
      <c r="AT1347" s="72">
        <f t="shared" si="1939"/>
        <v>417866.8</v>
      </c>
      <c r="AU1347" s="52"/>
      <c r="AV1347" s="142"/>
      <c r="AW1347" s="143"/>
      <c r="AX1347" s="102">
        <f>AT1347-AU1347-AV1347</f>
        <v>417866.8</v>
      </c>
      <c r="AY1347" s="72">
        <v>5200000</v>
      </c>
      <c r="AZ1347" s="52">
        <v>8.7135000000000004E-2</v>
      </c>
      <c r="BA1347" s="141">
        <f t="shared" si="1941"/>
        <v>453102</v>
      </c>
      <c r="BB1347" s="141"/>
      <c r="BC1347" s="142">
        <v>453102</v>
      </c>
      <c r="BD1347" s="204">
        <v>453102</v>
      </c>
      <c r="BE1347" s="141">
        <f t="shared" si="1942"/>
        <v>0</v>
      </c>
      <c r="BF1347" s="72">
        <v>17220000</v>
      </c>
      <c r="BG1347" s="56">
        <v>6.8930000000000005E-2</v>
      </c>
      <c r="BH1347" s="166">
        <f t="shared" si="1943"/>
        <v>1186974.6000000001</v>
      </c>
      <c r="BI1347" s="6">
        <v>452640.3</v>
      </c>
      <c r="BJ1347" s="164">
        <v>358436</v>
      </c>
      <c r="BK1347" s="320">
        <v>358436</v>
      </c>
      <c r="BL1347" s="166">
        <f t="shared" si="1944"/>
        <v>375898.30000000005</v>
      </c>
      <c r="BM1347" s="72">
        <v>9340000</v>
      </c>
      <c r="BN1347" s="52">
        <v>6.7812999999999998E-2</v>
      </c>
      <c r="BO1347" s="166">
        <f t="shared" si="1945"/>
        <v>633373.42000000004</v>
      </c>
      <c r="BP1347" s="6">
        <v>572964.42000000004</v>
      </c>
      <c r="BQ1347" s="164">
        <v>235410.3</v>
      </c>
      <c r="BR1347" s="147">
        <v>235410.3</v>
      </c>
      <c r="BS1347" s="166">
        <f t="shared" si="1964"/>
        <v>-175001.3</v>
      </c>
      <c r="BT1347" s="402">
        <v>8100000</v>
      </c>
      <c r="BU1347" s="234">
        <v>5.1103999999999997E-2</v>
      </c>
      <c r="BV1347" s="168">
        <f t="shared" si="1947"/>
        <v>413942.39999999997</v>
      </c>
      <c r="BW1347" s="6"/>
      <c r="BX1347" s="580"/>
      <c r="BY1347" s="147"/>
      <c r="BZ1347" s="166">
        <f t="shared" si="1948"/>
        <v>413942.39999999997</v>
      </c>
      <c r="CA1347" s="151">
        <v>8100000</v>
      </c>
      <c r="CB1347" s="234">
        <v>5.4170999999999997E-2</v>
      </c>
      <c r="CC1347" s="168">
        <f t="shared" si="1949"/>
        <v>438785.1</v>
      </c>
      <c r="CD1347" s="166"/>
      <c r="CE1347" s="164">
        <v>438785.1</v>
      </c>
      <c r="CF1347" s="165"/>
      <c r="CG1347" s="72">
        <f t="shared" si="1950"/>
        <v>0</v>
      </c>
      <c r="CH1347" s="351">
        <v>7700000</v>
      </c>
      <c r="CI1347" s="802">
        <v>4.3883999999999999E-2</v>
      </c>
      <c r="CJ1347" s="666">
        <f t="shared" si="1927"/>
        <v>337906.8</v>
      </c>
      <c r="CK1347" s="72"/>
      <c r="CL1347" s="485">
        <v>1139486.6000000001</v>
      </c>
      <c r="CM1347" s="167"/>
      <c r="CN1347" s="666">
        <f t="shared" si="1928"/>
        <v>-801579.8</v>
      </c>
      <c r="CO1347" s="219"/>
      <c r="CP1347" s="220">
        <f t="shared" si="1929"/>
        <v>231126.39999999991</v>
      </c>
      <c r="CQ1347" s="357" t="s">
        <v>2786</v>
      </c>
      <c r="CR1347" s="6"/>
      <c r="CS1347" s="228"/>
    </row>
    <row r="1348" spans="1:97" s="3" customFormat="1" ht="15" customHeight="1">
      <c r="A1348" s="59" t="s">
        <v>3072</v>
      </c>
      <c r="B1348" s="501" t="s">
        <v>3073</v>
      </c>
      <c r="C1348" s="6" t="s">
        <v>3074</v>
      </c>
      <c r="D1348" s="59" t="s">
        <v>2760</v>
      </c>
      <c r="E1348" s="43">
        <v>12050</v>
      </c>
      <c r="F1348" s="43"/>
      <c r="G1348" s="429"/>
      <c r="H1348" s="45">
        <v>900000006105</v>
      </c>
      <c r="I1348" s="234"/>
      <c r="J1348" s="774">
        <v>5.7276000000000001E-2</v>
      </c>
      <c r="K1348" s="72">
        <f t="shared" si="1930"/>
        <v>0</v>
      </c>
      <c r="L1348" s="56"/>
      <c r="M1348" s="73">
        <v>57261.1</v>
      </c>
      <c r="N1348" s="147"/>
      <c r="O1348" s="168"/>
      <c r="P1348" s="56"/>
      <c r="Q1348" s="56">
        <v>5.7276000000000001E-2</v>
      </c>
      <c r="R1348" s="168">
        <f t="shared" si="1956"/>
        <v>0</v>
      </c>
      <c r="S1348" s="56"/>
      <c r="T1348" s="73">
        <v>74458.8</v>
      </c>
      <c r="U1348" s="147"/>
      <c r="V1348" s="574">
        <f t="shared" si="1957"/>
        <v>-74458.8</v>
      </c>
      <c r="W1348" s="779"/>
      <c r="X1348" s="780">
        <v>6.3004000000000004E-2</v>
      </c>
      <c r="Y1348" s="310">
        <f t="shared" si="1958"/>
        <v>0</v>
      </c>
      <c r="Z1348" s="102"/>
      <c r="AA1348" s="73">
        <v>81905.2</v>
      </c>
      <c r="AB1348" s="147"/>
      <c r="AC1348" s="141">
        <f t="shared" si="1959"/>
        <v>-81905.2</v>
      </c>
      <c r="AD1348" s="374">
        <v>927000</v>
      </c>
      <c r="AE1348" s="101">
        <v>6.1428999999999997E-2</v>
      </c>
      <c r="AF1348" s="141">
        <f t="shared" si="1960"/>
        <v>56944.682999999997</v>
      </c>
      <c r="AG1348" s="6"/>
      <c r="AH1348" s="122"/>
      <c r="AI1348" s="147"/>
      <c r="AJ1348" s="141">
        <f t="shared" si="1961"/>
        <v>56944.682999999997</v>
      </c>
      <c r="AK1348" s="255">
        <v>2000000</v>
      </c>
      <c r="AL1348" s="748">
        <v>7.3774000000000006E-2</v>
      </c>
      <c r="AM1348" s="141">
        <f t="shared" si="1962"/>
        <v>147548</v>
      </c>
      <c r="AN1348" s="759"/>
      <c r="AO1348" s="142">
        <v>159720.71</v>
      </c>
      <c r="AP1348" s="143"/>
      <c r="AQ1348" s="141">
        <f t="shared" si="1963"/>
        <v>-12172.709999999992</v>
      </c>
      <c r="AR1348" s="255">
        <v>2165000</v>
      </c>
      <c r="AS1348" s="52">
        <v>8.0359E-2</v>
      </c>
      <c r="AT1348" s="72">
        <f t="shared" si="1939"/>
        <v>173977.23499999999</v>
      </c>
      <c r="AU1348" s="52"/>
      <c r="AV1348" s="142"/>
      <c r="AW1348" s="149"/>
      <c r="AX1348" s="102"/>
      <c r="AY1348" s="72">
        <v>2165000</v>
      </c>
      <c r="AZ1348" s="52">
        <v>8.7135000000000004E-2</v>
      </c>
      <c r="BA1348" s="141">
        <f t="shared" si="1941"/>
        <v>188647.27500000002</v>
      </c>
      <c r="BB1348" s="141"/>
      <c r="BC1348" s="142">
        <v>188647.27499999999</v>
      </c>
      <c r="BD1348" s="204"/>
      <c r="BE1348" s="141">
        <f t="shared" si="1942"/>
        <v>0</v>
      </c>
      <c r="BF1348" s="72">
        <v>5500000</v>
      </c>
      <c r="BG1348" s="56">
        <v>6.8930000000000005E-2</v>
      </c>
      <c r="BH1348" s="166">
        <f t="shared" si="1943"/>
        <v>379115</v>
      </c>
      <c r="BI1348" s="56"/>
      <c r="BJ1348" s="164">
        <v>149233.45000000001</v>
      </c>
      <c r="BK1348" s="320"/>
      <c r="BL1348" s="166">
        <f t="shared" si="1944"/>
        <v>229881.55</v>
      </c>
      <c r="BM1348" s="168">
        <v>5500000</v>
      </c>
      <c r="BN1348" s="52">
        <v>2.9062999999999999E-2</v>
      </c>
      <c r="BO1348" s="166">
        <f t="shared" si="1945"/>
        <v>159846.5</v>
      </c>
      <c r="BP1348" s="56"/>
      <c r="BQ1348" s="164">
        <v>159846.5</v>
      </c>
      <c r="BR1348" s="147"/>
      <c r="BS1348" s="166">
        <f t="shared" si="1964"/>
        <v>0</v>
      </c>
      <c r="BT1348" s="402">
        <v>5500000</v>
      </c>
      <c r="BU1348" s="234">
        <v>5.1103999999999997E-2</v>
      </c>
      <c r="BV1348" s="168">
        <f t="shared" si="1947"/>
        <v>281072</v>
      </c>
      <c r="BW1348" s="6"/>
      <c r="BX1348" s="142"/>
      <c r="BY1348" s="147"/>
      <c r="BZ1348" s="166">
        <f t="shared" si="1948"/>
        <v>281072</v>
      </c>
      <c r="CA1348" s="151">
        <v>5500000</v>
      </c>
      <c r="CB1348" s="234">
        <v>5.4170999999999997E-2</v>
      </c>
      <c r="CC1348" s="168">
        <f t="shared" si="1949"/>
        <v>297940.5</v>
      </c>
      <c r="CD1348" s="166"/>
      <c r="CE1348" s="164">
        <v>297940.5</v>
      </c>
      <c r="CF1348" s="165"/>
      <c r="CG1348" s="72">
        <f t="shared" si="1950"/>
        <v>0</v>
      </c>
      <c r="CH1348" s="351">
        <v>6150000</v>
      </c>
      <c r="CI1348" s="802">
        <v>4.3883999999999999E-2</v>
      </c>
      <c r="CJ1348" s="666">
        <f t="shared" si="1927"/>
        <v>269886.59999999998</v>
      </c>
      <c r="CK1348" s="72"/>
      <c r="CL1348" s="164"/>
      <c r="CM1348" s="167"/>
      <c r="CN1348" s="666">
        <f t="shared" si="1928"/>
        <v>269886.59999999998</v>
      </c>
      <c r="CO1348" s="219"/>
      <c r="CP1348" s="220">
        <f t="shared" si="1929"/>
        <v>669248.12299999991</v>
      </c>
      <c r="CQ1348" s="458"/>
      <c r="CR1348" s="56"/>
      <c r="CS1348" s="228"/>
    </row>
    <row r="1349" spans="1:97" s="3" customFormat="1" ht="15" customHeight="1">
      <c r="A1349" s="59" t="s">
        <v>3075</v>
      </c>
      <c r="B1349" s="501" t="s">
        <v>3076</v>
      </c>
      <c r="C1349" s="6" t="s">
        <v>3074</v>
      </c>
      <c r="D1349" s="59" t="s">
        <v>2760</v>
      </c>
      <c r="E1349" s="43">
        <v>12051</v>
      </c>
      <c r="F1349" s="43"/>
      <c r="G1349" s="429"/>
      <c r="H1349" s="45">
        <v>33618013125</v>
      </c>
      <c r="I1349" s="234"/>
      <c r="J1349" s="774">
        <v>5.7276000000000001E-2</v>
      </c>
      <c r="K1349" s="72">
        <f t="shared" si="1930"/>
        <v>0</v>
      </c>
      <c r="L1349" s="56"/>
      <c r="M1349" s="73">
        <v>47570.76</v>
      </c>
      <c r="N1349" s="147"/>
      <c r="O1349" s="168"/>
      <c r="P1349" s="56"/>
      <c r="Q1349" s="56">
        <v>5.7276000000000001E-2</v>
      </c>
      <c r="R1349" s="168">
        <f t="shared" si="1956"/>
        <v>0</v>
      </c>
      <c r="S1349" s="56"/>
      <c r="T1349" s="73">
        <v>61858.080000000002</v>
      </c>
      <c r="U1349" s="147"/>
      <c r="V1349" s="574">
        <f t="shared" si="1957"/>
        <v>-61858.080000000002</v>
      </c>
      <c r="W1349" s="779"/>
      <c r="X1349" s="780">
        <v>6.3004000000000004E-2</v>
      </c>
      <c r="Y1349" s="310">
        <f t="shared" si="1958"/>
        <v>0</v>
      </c>
      <c r="Z1349" s="6"/>
      <c r="AA1349" s="73">
        <v>68044.320000000007</v>
      </c>
      <c r="AB1349" s="147"/>
      <c r="AC1349" s="141">
        <f t="shared" si="1959"/>
        <v>-68044.320000000007</v>
      </c>
      <c r="AD1349" s="813"/>
      <c r="AE1349" s="101">
        <v>6.1428999999999997E-2</v>
      </c>
      <c r="AF1349" s="141">
        <f t="shared" si="1960"/>
        <v>0</v>
      </c>
      <c r="AG1349" s="6"/>
      <c r="AH1349" s="122"/>
      <c r="AI1349" s="147"/>
      <c r="AJ1349" s="141">
        <f t="shared" si="1961"/>
        <v>0</v>
      </c>
      <c r="AK1349" s="255">
        <v>8000000</v>
      </c>
      <c r="AL1349" s="748">
        <v>7.3774000000000006E-2</v>
      </c>
      <c r="AM1349" s="141">
        <f t="shared" si="1962"/>
        <v>590192</v>
      </c>
      <c r="AN1349" s="6"/>
      <c r="AO1349" s="142">
        <v>221322</v>
      </c>
      <c r="AP1349" s="147"/>
      <c r="AQ1349" s="141">
        <f t="shared" si="1963"/>
        <v>368870</v>
      </c>
      <c r="AR1349" s="255">
        <v>3000000</v>
      </c>
      <c r="AS1349" s="52">
        <v>8.0359E-2</v>
      </c>
      <c r="AT1349" s="72">
        <f t="shared" si="1939"/>
        <v>241077</v>
      </c>
      <c r="AU1349" s="52"/>
      <c r="AV1349" s="142"/>
      <c r="AW1349" s="147"/>
      <c r="AX1349" s="102"/>
      <c r="AY1349" s="72">
        <v>3000000</v>
      </c>
      <c r="AZ1349" s="52">
        <v>8.7135000000000004E-2</v>
      </c>
      <c r="BA1349" s="141">
        <f t="shared" si="1941"/>
        <v>261405</v>
      </c>
      <c r="BB1349" s="72"/>
      <c r="BC1349" s="142">
        <v>261405</v>
      </c>
      <c r="BD1349" s="204"/>
      <c r="BE1349" s="141">
        <f t="shared" si="1942"/>
        <v>0</v>
      </c>
      <c r="BF1349" s="72">
        <v>6400000</v>
      </c>
      <c r="BG1349" s="56">
        <v>6.8930000000000005E-2</v>
      </c>
      <c r="BH1349" s="166">
        <f t="shared" si="1943"/>
        <v>441152.00000000006</v>
      </c>
      <c r="BI1349" s="56"/>
      <c r="BJ1349" s="164">
        <v>206790</v>
      </c>
      <c r="BK1349" s="320"/>
      <c r="BL1349" s="166">
        <f t="shared" si="1944"/>
        <v>234362.00000000006</v>
      </c>
      <c r="BM1349" s="72">
        <v>6400000</v>
      </c>
      <c r="BN1349" s="52">
        <v>2.9062999999999999E-2</v>
      </c>
      <c r="BO1349" s="166">
        <f t="shared" si="1945"/>
        <v>186003.19999999998</v>
      </c>
      <c r="BP1349" s="56"/>
      <c r="BQ1349" s="164">
        <v>186003.20000000001</v>
      </c>
      <c r="BR1349" s="147"/>
      <c r="BS1349" s="166">
        <f t="shared" si="1964"/>
        <v>0</v>
      </c>
      <c r="BT1349" s="402">
        <v>6400000</v>
      </c>
      <c r="BU1349" s="234">
        <v>5.1103999999999997E-2</v>
      </c>
      <c r="BV1349" s="168">
        <f t="shared" si="1947"/>
        <v>327065.59999999998</v>
      </c>
      <c r="BW1349" s="6"/>
      <c r="BX1349" s="142">
        <v>327065.59999999998</v>
      </c>
      <c r="BY1349" s="147"/>
      <c r="BZ1349" s="166">
        <f t="shared" si="1948"/>
        <v>0</v>
      </c>
      <c r="CA1349" s="151">
        <v>6400000</v>
      </c>
      <c r="CB1349" s="234">
        <v>5.4170999999999997E-2</v>
      </c>
      <c r="CC1349" s="168">
        <f t="shared" si="1949"/>
        <v>346694.39999999997</v>
      </c>
      <c r="CD1349" s="166"/>
      <c r="CE1349" s="164">
        <v>346694.40000000002</v>
      </c>
      <c r="CF1349" s="165"/>
      <c r="CG1349" s="72">
        <f t="shared" si="1950"/>
        <v>0</v>
      </c>
      <c r="CH1349" s="351">
        <v>6740000</v>
      </c>
      <c r="CI1349" s="802">
        <v>4.3883999999999999E-2</v>
      </c>
      <c r="CJ1349" s="666">
        <f t="shared" si="1927"/>
        <v>295778.15999999997</v>
      </c>
      <c r="CK1349" s="72"/>
      <c r="CL1349" s="164"/>
      <c r="CM1349" s="167"/>
      <c r="CN1349" s="666">
        <f t="shared" si="1928"/>
        <v>295778.15999999997</v>
      </c>
      <c r="CO1349" s="219"/>
      <c r="CP1349" s="220">
        <f t="shared" si="1929"/>
        <v>769107.76</v>
      </c>
      <c r="CQ1349" s="458"/>
      <c r="CR1349" s="56"/>
      <c r="CS1349" s="228"/>
    </row>
    <row r="1350" spans="1:97" s="3" customFormat="1" ht="15" customHeight="1">
      <c r="A1350" s="59" t="s">
        <v>3077</v>
      </c>
      <c r="B1350" s="501" t="s">
        <v>3078</v>
      </c>
      <c r="C1350" s="6" t="s">
        <v>2789</v>
      </c>
      <c r="D1350" s="59" t="s">
        <v>2760</v>
      </c>
      <c r="E1350" s="43">
        <v>12103</v>
      </c>
      <c r="F1350" s="43"/>
      <c r="G1350" s="429"/>
      <c r="H1350" s="45">
        <v>900000006116</v>
      </c>
      <c r="I1350" s="234"/>
      <c r="J1350" s="774">
        <v>5.7276000000000001E-2</v>
      </c>
      <c r="K1350" s="72">
        <f t="shared" si="1930"/>
        <v>0</v>
      </c>
      <c r="L1350" s="56"/>
      <c r="M1350" s="73">
        <v>52856.4</v>
      </c>
      <c r="N1350" s="147"/>
      <c r="O1350" s="168"/>
      <c r="P1350" s="56"/>
      <c r="Q1350" s="56">
        <v>5.7276000000000001E-2</v>
      </c>
      <c r="R1350" s="168">
        <f t="shared" si="1956"/>
        <v>0</v>
      </c>
      <c r="S1350" s="56"/>
      <c r="T1350" s="73">
        <v>68731.199999999997</v>
      </c>
      <c r="U1350" s="147"/>
      <c r="V1350" s="574">
        <f t="shared" si="1957"/>
        <v>-68731.199999999997</v>
      </c>
      <c r="W1350" s="779"/>
      <c r="X1350" s="780">
        <v>6.3004000000000004E-2</v>
      </c>
      <c r="Y1350" s="310">
        <f t="shared" si="1958"/>
        <v>0</v>
      </c>
      <c r="Z1350" s="102"/>
      <c r="AA1350" s="73">
        <v>75604.800000000003</v>
      </c>
      <c r="AB1350" s="147"/>
      <c r="AC1350" s="141">
        <f t="shared" si="1959"/>
        <v>-75604.800000000003</v>
      </c>
      <c r="AD1350" s="255">
        <v>3135000</v>
      </c>
      <c r="AE1350" s="101">
        <v>6.1428999999999997E-2</v>
      </c>
      <c r="AF1350" s="141">
        <f t="shared" si="1960"/>
        <v>192579.91499999998</v>
      </c>
      <c r="AG1350" s="6"/>
      <c r="AH1350" s="122"/>
      <c r="AI1350" s="147"/>
      <c r="AJ1350" s="141">
        <f t="shared" si="1961"/>
        <v>192579.91499999998</v>
      </c>
      <c r="AK1350" s="255">
        <v>9431000</v>
      </c>
      <c r="AL1350" s="748">
        <v>7.3774000000000006E-2</v>
      </c>
      <c r="AM1350" s="141">
        <f t="shared" si="1962"/>
        <v>695762.59400000004</v>
      </c>
      <c r="AN1350" s="759"/>
      <c r="AO1350" s="142">
        <v>154925.4</v>
      </c>
      <c r="AP1350" s="143"/>
      <c r="AQ1350" s="141">
        <f t="shared" si="1963"/>
        <v>540837.19400000002</v>
      </c>
      <c r="AR1350" s="255">
        <v>2100000</v>
      </c>
      <c r="AS1350" s="52">
        <v>8.0359E-2</v>
      </c>
      <c r="AT1350" s="72">
        <f t="shared" si="1939"/>
        <v>168753.9</v>
      </c>
      <c r="AU1350" s="52"/>
      <c r="AV1350" s="142"/>
      <c r="AW1350" s="147"/>
      <c r="AX1350" s="102"/>
      <c r="AY1350" s="72">
        <v>2100000</v>
      </c>
      <c r="AZ1350" s="52">
        <v>8.7135000000000004E-2</v>
      </c>
      <c r="BA1350" s="141">
        <f t="shared" si="1941"/>
        <v>182983.5</v>
      </c>
      <c r="BB1350" s="141"/>
      <c r="BC1350" s="142">
        <v>182983.5</v>
      </c>
      <c r="BD1350" s="204"/>
      <c r="BE1350" s="141">
        <f t="shared" si="1942"/>
        <v>0</v>
      </c>
      <c r="BF1350" s="168">
        <v>1440000</v>
      </c>
      <c r="BG1350" s="56">
        <v>6.8930000000000005E-2</v>
      </c>
      <c r="BH1350" s="166">
        <f t="shared" si="1943"/>
        <v>99259.200000000012</v>
      </c>
      <c r="BI1350" s="56"/>
      <c r="BJ1350" s="164">
        <v>100637.8</v>
      </c>
      <c r="BK1350" s="320"/>
      <c r="BL1350" s="166">
        <f t="shared" si="1944"/>
        <v>-1378.5999999999913</v>
      </c>
      <c r="BM1350" s="168">
        <v>1440000</v>
      </c>
      <c r="BN1350" s="797">
        <v>2.9062999999999999E-2</v>
      </c>
      <c r="BO1350" s="166">
        <f t="shared" si="1945"/>
        <v>41850.720000000001</v>
      </c>
      <c r="BP1350" s="56"/>
      <c r="BQ1350" s="164">
        <v>347563.33</v>
      </c>
      <c r="BR1350" s="147"/>
      <c r="BS1350" s="166">
        <f t="shared" si="1964"/>
        <v>-305712.61</v>
      </c>
      <c r="BT1350" s="402">
        <v>1440000</v>
      </c>
      <c r="BU1350" s="548">
        <v>7.1545999999999998E-2</v>
      </c>
      <c r="BV1350" s="168">
        <f t="shared" si="1947"/>
        <v>103026.23999999999</v>
      </c>
      <c r="BW1350" s="6"/>
      <c r="BX1350" s="142">
        <v>103026.24000000001</v>
      </c>
      <c r="BY1350" s="147"/>
      <c r="BZ1350" s="166">
        <f t="shared" si="1948"/>
        <v>0</v>
      </c>
      <c r="CA1350" s="151">
        <v>1440000</v>
      </c>
      <c r="CB1350" s="801">
        <v>7.5840000000000005E-2</v>
      </c>
      <c r="CC1350" s="168">
        <f t="shared" si="1949"/>
        <v>109209.60000000001</v>
      </c>
      <c r="CD1350" s="166"/>
      <c r="CE1350" s="164">
        <v>109209.60000000001</v>
      </c>
      <c r="CF1350" s="165"/>
      <c r="CG1350" s="72">
        <f t="shared" si="1950"/>
        <v>0</v>
      </c>
      <c r="CH1350" s="351">
        <v>3700000</v>
      </c>
      <c r="CI1350" s="803">
        <v>5.8512000000000002E-2</v>
      </c>
      <c r="CJ1350" s="666">
        <f t="shared" si="1927"/>
        <v>216494.4</v>
      </c>
      <c r="CK1350" s="72"/>
      <c r="CL1350" s="164"/>
      <c r="CM1350" s="167"/>
      <c r="CN1350" s="666">
        <f t="shared" si="1928"/>
        <v>216494.4</v>
      </c>
      <c r="CO1350" s="219"/>
      <c r="CP1350" s="220">
        <f t="shared" si="1929"/>
        <v>498484.299</v>
      </c>
      <c r="CQ1350" s="458"/>
      <c r="CR1350" s="56"/>
      <c r="CS1350" s="228"/>
    </row>
    <row r="1351" spans="1:97" s="2" customFormat="1" ht="15" customHeight="1">
      <c r="A1351" s="59" t="s">
        <v>3079</v>
      </c>
      <c r="B1351" s="501" t="s">
        <v>2833</v>
      </c>
      <c r="C1351" s="6" t="s">
        <v>2789</v>
      </c>
      <c r="D1351" s="274" t="s">
        <v>2760</v>
      </c>
      <c r="E1351" s="43">
        <v>12104</v>
      </c>
      <c r="F1351" s="43"/>
      <c r="G1351" s="429"/>
      <c r="H1351" s="45">
        <v>900000006117</v>
      </c>
      <c r="I1351" s="234"/>
      <c r="J1351" s="774">
        <v>5.7276000000000001E-2</v>
      </c>
      <c r="K1351" s="72">
        <f t="shared" si="1930"/>
        <v>0</v>
      </c>
      <c r="L1351" s="56"/>
      <c r="M1351" s="73">
        <v>48451.7</v>
      </c>
      <c r="N1351" s="147"/>
      <c r="O1351" s="168"/>
      <c r="P1351" s="56">
        <v>1100000</v>
      </c>
      <c r="Q1351" s="56">
        <v>5.7276000000000001E-2</v>
      </c>
      <c r="R1351" s="168">
        <f t="shared" si="1956"/>
        <v>63003.6</v>
      </c>
      <c r="S1351" s="56"/>
      <c r="T1351" s="73">
        <v>63003.6</v>
      </c>
      <c r="U1351" s="147">
        <v>63003.6</v>
      </c>
      <c r="V1351" s="574">
        <f t="shared" si="1957"/>
        <v>0</v>
      </c>
      <c r="W1351" s="779">
        <v>1100000</v>
      </c>
      <c r="X1351" s="780">
        <v>6.3004000000000004E-2</v>
      </c>
      <c r="Y1351" s="310">
        <f t="shared" si="1958"/>
        <v>69304.400000000009</v>
      </c>
      <c r="Z1351" s="102"/>
      <c r="AA1351" s="73">
        <v>69304.399999999994</v>
      </c>
      <c r="AB1351" s="147">
        <v>69304.399999999994</v>
      </c>
      <c r="AC1351" s="141">
        <f t="shared" si="1959"/>
        <v>0</v>
      </c>
      <c r="AD1351" s="255">
        <v>2000000</v>
      </c>
      <c r="AE1351" s="101">
        <v>6.1428999999999997E-2</v>
      </c>
      <c r="AF1351" s="141">
        <f t="shared" si="1960"/>
        <v>122858</v>
      </c>
      <c r="AG1351" s="6"/>
      <c r="AH1351" s="122">
        <v>122858</v>
      </c>
      <c r="AI1351" s="147">
        <v>122858</v>
      </c>
      <c r="AJ1351" s="141">
        <f t="shared" si="1961"/>
        <v>0</v>
      </c>
      <c r="AK1351" s="374">
        <v>2000000</v>
      </c>
      <c r="AL1351" s="748">
        <v>7.3774000000000006E-2</v>
      </c>
      <c r="AM1351" s="141">
        <f t="shared" si="1962"/>
        <v>147548</v>
      </c>
      <c r="AN1351" s="102"/>
      <c r="AO1351" s="142">
        <v>147548</v>
      </c>
      <c r="AP1351" s="143">
        <v>147548</v>
      </c>
      <c r="AQ1351" s="141">
        <f t="shared" si="1963"/>
        <v>0</v>
      </c>
      <c r="AR1351" s="255">
        <v>2000000</v>
      </c>
      <c r="AS1351" s="52">
        <v>8.0359E-2</v>
      </c>
      <c r="AT1351" s="72">
        <f t="shared" si="1939"/>
        <v>160718</v>
      </c>
      <c r="AU1351" s="52"/>
      <c r="AV1351" s="142"/>
      <c r="AW1351" s="147"/>
      <c r="AX1351" s="102">
        <f t="shared" ref="AX1351:AX1357" si="1965">AT1351-AU1351-AV1351</f>
        <v>160718</v>
      </c>
      <c r="AY1351" s="72">
        <v>2000000</v>
      </c>
      <c r="AZ1351" s="52">
        <v>8.7135000000000004E-2</v>
      </c>
      <c r="BA1351" s="141">
        <f t="shared" si="1941"/>
        <v>174270</v>
      </c>
      <c r="BB1351" s="141"/>
      <c r="BC1351" s="142">
        <v>174270</v>
      </c>
      <c r="BD1351" s="204">
        <v>174270</v>
      </c>
      <c r="BE1351" s="141">
        <f t="shared" si="1942"/>
        <v>0</v>
      </c>
      <c r="BF1351" s="168">
        <v>1300000</v>
      </c>
      <c r="BG1351" s="56">
        <v>6.8930000000000005E-2</v>
      </c>
      <c r="BH1351" s="166">
        <f t="shared" si="1943"/>
        <v>89609</v>
      </c>
      <c r="BI1351" s="56"/>
      <c r="BJ1351" s="164">
        <v>89609</v>
      </c>
      <c r="BK1351" s="320">
        <v>89609</v>
      </c>
      <c r="BL1351" s="166">
        <f t="shared" si="1944"/>
        <v>0</v>
      </c>
      <c r="BM1351" s="168">
        <v>7960000</v>
      </c>
      <c r="BN1351" s="797">
        <v>6.7812999999999998E-2</v>
      </c>
      <c r="BO1351" s="166">
        <f t="shared" si="1945"/>
        <v>539791.48</v>
      </c>
      <c r="BP1351" s="56"/>
      <c r="BQ1351" s="164">
        <v>771132.96</v>
      </c>
      <c r="BR1351" s="147">
        <v>771132.9</v>
      </c>
      <c r="BS1351" s="166">
        <f t="shared" si="1964"/>
        <v>-231341.47999999998</v>
      </c>
      <c r="BT1351" s="402">
        <v>7960000</v>
      </c>
      <c r="BU1351" s="548">
        <v>7.1545999999999998E-2</v>
      </c>
      <c r="BV1351" s="168">
        <f t="shared" si="1947"/>
        <v>569506.16</v>
      </c>
      <c r="BW1351" s="6"/>
      <c r="BX1351" s="142"/>
      <c r="BY1351" s="147"/>
      <c r="BZ1351" s="166">
        <f t="shared" si="1948"/>
        <v>569506.16</v>
      </c>
      <c r="CA1351" s="151">
        <v>7960000</v>
      </c>
      <c r="CB1351" s="801">
        <v>7.5840000000000005E-2</v>
      </c>
      <c r="CC1351" s="168">
        <f t="shared" si="1949"/>
        <v>603686.40000000002</v>
      </c>
      <c r="CD1351" s="166"/>
      <c r="CE1351" s="164"/>
      <c r="CF1351" s="165"/>
      <c r="CG1351" s="168">
        <f t="shared" si="1950"/>
        <v>603686.40000000002</v>
      </c>
      <c r="CH1351" s="587">
        <v>8600000</v>
      </c>
      <c r="CI1351" s="803">
        <v>5.8512000000000002E-2</v>
      </c>
      <c r="CJ1351" s="666">
        <f t="shared" ref="CJ1351:CJ1414" si="1966">CH1351*CI1351</f>
        <v>503203.2</v>
      </c>
      <c r="CK1351" s="168"/>
      <c r="CL1351" s="164"/>
      <c r="CM1351" s="167"/>
      <c r="CN1351" s="666">
        <f t="shared" ref="CN1351:CN1414" si="1967">CJ1351-CK1351-CL1351</f>
        <v>503203.2</v>
      </c>
      <c r="CO1351" s="219"/>
      <c r="CP1351" s="220">
        <f t="shared" ref="CP1351:CP1414" si="1968">O1351+V1351+AC1351+AJ1351+AQ1351+AX1351+BE1351+BL1351+BS1351+BZ1351+CG1351+CN1351</f>
        <v>1605772.28</v>
      </c>
      <c r="CQ1351" s="458"/>
      <c r="CR1351" s="56"/>
      <c r="CS1351" s="226"/>
    </row>
    <row r="1352" spans="1:97" s="2" customFormat="1" ht="15" customHeight="1">
      <c r="A1352" s="41" t="s">
        <v>3080</v>
      </c>
      <c r="B1352" s="501" t="s">
        <v>3081</v>
      </c>
      <c r="C1352" s="6" t="s">
        <v>2895</v>
      </c>
      <c r="D1352" s="274" t="s">
        <v>2760</v>
      </c>
      <c r="E1352" s="43">
        <v>12132</v>
      </c>
      <c r="F1352" s="43"/>
      <c r="G1352" s="429"/>
      <c r="H1352" s="45">
        <v>900000006118</v>
      </c>
      <c r="I1352" s="234"/>
      <c r="J1352" s="774">
        <v>5.7276000000000001E-2</v>
      </c>
      <c r="K1352" s="72">
        <f t="shared" si="1930"/>
        <v>0</v>
      </c>
      <c r="L1352" s="56"/>
      <c r="M1352" s="73">
        <v>242258.5</v>
      </c>
      <c r="N1352" s="147"/>
      <c r="O1352" s="168"/>
      <c r="P1352" s="151">
        <v>5500000</v>
      </c>
      <c r="Q1352" s="56">
        <v>5.7276000000000001E-2</v>
      </c>
      <c r="R1352" s="168">
        <f t="shared" si="1956"/>
        <v>315018</v>
      </c>
      <c r="S1352" s="56"/>
      <c r="T1352" s="73">
        <v>315018</v>
      </c>
      <c r="U1352" s="147">
        <v>315018</v>
      </c>
      <c r="V1352" s="574">
        <f t="shared" si="1957"/>
        <v>0</v>
      </c>
      <c r="W1352" s="782">
        <v>5500000</v>
      </c>
      <c r="X1352" s="780">
        <v>6.3004000000000004E-2</v>
      </c>
      <c r="Y1352" s="310">
        <f t="shared" si="1958"/>
        <v>346522</v>
      </c>
      <c r="Z1352" s="105"/>
      <c r="AA1352" s="73">
        <v>346522</v>
      </c>
      <c r="AB1352" s="147">
        <v>346522</v>
      </c>
      <c r="AC1352" s="141">
        <f t="shared" si="1959"/>
        <v>0</v>
      </c>
      <c r="AD1352" s="255">
        <v>8000000</v>
      </c>
      <c r="AE1352" s="101">
        <v>6.1428999999999997E-2</v>
      </c>
      <c r="AF1352" s="141">
        <f t="shared" si="1960"/>
        <v>491432</v>
      </c>
      <c r="AG1352" s="6"/>
      <c r="AH1352" s="122">
        <v>491432</v>
      </c>
      <c r="AI1352" s="150">
        <v>491432</v>
      </c>
      <c r="AJ1352" s="141">
        <f t="shared" si="1961"/>
        <v>0</v>
      </c>
      <c r="AK1352" s="813">
        <v>8000000</v>
      </c>
      <c r="AL1352" s="748">
        <v>7.3774000000000006E-2</v>
      </c>
      <c r="AM1352" s="141">
        <f t="shared" si="1962"/>
        <v>590192</v>
      </c>
      <c r="AN1352" s="102"/>
      <c r="AO1352" s="142">
        <v>590192</v>
      </c>
      <c r="AP1352" s="143">
        <v>590192</v>
      </c>
      <c r="AQ1352" s="141">
        <f t="shared" si="1963"/>
        <v>0</v>
      </c>
      <c r="AR1352" s="255">
        <v>8000000</v>
      </c>
      <c r="AS1352" s="52">
        <v>8.0359E-2</v>
      </c>
      <c r="AT1352" s="72">
        <f t="shared" si="1939"/>
        <v>642872</v>
      </c>
      <c r="AU1352" s="52"/>
      <c r="AV1352" s="142"/>
      <c r="AW1352" s="147"/>
      <c r="AX1352" s="102"/>
      <c r="AY1352" s="72">
        <v>8000000</v>
      </c>
      <c r="AZ1352" s="52">
        <v>8.7135000000000004E-2</v>
      </c>
      <c r="BA1352" s="141">
        <f t="shared" si="1941"/>
        <v>697080</v>
      </c>
      <c r="BB1352" s="72"/>
      <c r="BC1352" s="142"/>
      <c r="BD1352" s="204"/>
      <c r="BE1352" s="141">
        <f t="shared" si="1942"/>
        <v>697080</v>
      </c>
      <c r="BF1352" s="72">
        <v>2340000</v>
      </c>
      <c r="BG1352" s="56"/>
      <c r="BH1352" s="166">
        <f t="shared" si="1943"/>
        <v>0</v>
      </c>
      <c r="BI1352" s="56"/>
      <c r="BJ1352" s="164">
        <v>161296.20000000001</v>
      </c>
      <c r="BK1352" s="320">
        <v>161296.20000000001</v>
      </c>
      <c r="BL1352" s="166">
        <f t="shared" si="1944"/>
        <v>-161296.20000000001</v>
      </c>
      <c r="BM1352" s="168">
        <v>2340000</v>
      </c>
      <c r="BN1352" s="52">
        <v>2.9062999999999999E-2</v>
      </c>
      <c r="BO1352" s="166">
        <f t="shared" si="1945"/>
        <v>68007.42</v>
      </c>
      <c r="BP1352" s="56"/>
      <c r="BQ1352" s="164">
        <v>68007.42</v>
      </c>
      <c r="BR1352" s="147">
        <v>68007.42</v>
      </c>
      <c r="BS1352" s="166">
        <f t="shared" si="1964"/>
        <v>0</v>
      </c>
      <c r="BT1352" s="402">
        <v>10000000</v>
      </c>
      <c r="BU1352" s="234">
        <v>5.1103999999999997E-2</v>
      </c>
      <c r="BV1352" s="168">
        <f t="shared" si="1947"/>
        <v>511039.99999999994</v>
      </c>
      <c r="BW1352" s="6"/>
      <c r="BX1352" s="142">
        <v>511040</v>
      </c>
      <c r="BY1352" s="147">
        <v>511040</v>
      </c>
      <c r="BZ1352" s="166">
        <f t="shared" si="1948"/>
        <v>0</v>
      </c>
      <c r="CA1352" s="151">
        <v>10000000</v>
      </c>
      <c r="CB1352" s="234">
        <v>5.4170999999999997E-2</v>
      </c>
      <c r="CC1352" s="168">
        <f t="shared" si="1949"/>
        <v>541710</v>
      </c>
      <c r="CD1352" s="166"/>
      <c r="CE1352" s="164">
        <v>541710</v>
      </c>
      <c r="CF1352" s="165"/>
      <c r="CG1352" s="72">
        <f t="shared" si="1950"/>
        <v>0</v>
      </c>
      <c r="CH1352" s="351">
        <v>13200000</v>
      </c>
      <c r="CI1352" s="802">
        <v>4.3883999999999999E-2</v>
      </c>
      <c r="CJ1352" s="666">
        <f t="shared" si="1966"/>
        <v>579268.80000000005</v>
      </c>
      <c r="CK1352" s="72"/>
      <c r="CL1352" s="164"/>
      <c r="CM1352" s="167"/>
      <c r="CN1352" s="666">
        <f t="shared" si="1967"/>
        <v>579268.80000000005</v>
      </c>
      <c r="CO1352" s="219"/>
      <c r="CP1352" s="220">
        <f t="shared" si="1968"/>
        <v>1115052.6000000001</v>
      </c>
      <c r="CQ1352" s="458"/>
      <c r="CR1352" s="56"/>
      <c r="CS1352" s="226"/>
    </row>
    <row r="1353" spans="1:97" s="2" customFormat="1" ht="15" customHeight="1">
      <c r="A1353" s="59" t="s">
        <v>3082</v>
      </c>
      <c r="B1353" s="501" t="s">
        <v>2833</v>
      </c>
      <c r="C1353" s="6" t="s">
        <v>2789</v>
      </c>
      <c r="D1353" s="274" t="s">
        <v>2760</v>
      </c>
      <c r="E1353" s="43">
        <v>12173</v>
      </c>
      <c r="F1353" s="43"/>
      <c r="G1353" s="429"/>
      <c r="H1353" s="45">
        <v>900000006119</v>
      </c>
      <c r="I1353" s="234"/>
      <c r="J1353" s="774">
        <v>5.7276000000000001E-2</v>
      </c>
      <c r="K1353" s="72">
        <f t="shared" si="1930"/>
        <v>0</v>
      </c>
      <c r="L1353" s="56"/>
      <c r="M1353" s="73">
        <v>198211.5</v>
      </c>
      <c r="N1353" s="147"/>
      <c r="O1353" s="168"/>
      <c r="P1353" s="56">
        <v>4500000</v>
      </c>
      <c r="Q1353" s="56">
        <v>5.7276000000000001E-2</v>
      </c>
      <c r="R1353" s="168">
        <f t="shared" si="1956"/>
        <v>257742</v>
      </c>
      <c r="S1353" s="56"/>
      <c r="T1353" s="73">
        <v>257742</v>
      </c>
      <c r="U1353" s="147">
        <v>257742</v>
      </c>
      <c r="V1353" s="574">
        <f t="shared" si="1957"/>
        <v>0</v>
      </c>
      <c r="W1353" s="779">
        <v>4500000</v>
      </c>
      <c r="X1353" s="780">
        <v>6.3004000000000004E-2</v>
      </c>
      <c r="Y1353" s="310">
        <f t="shared" si="1958"/>
        <v>283518</v>
      </c>
      <c r="Z1353" s="102"/>
      <c r="AA1353" s="73">
        <v>283518</v>
      </c>
      <c r="AB1353" s="147">
        <v>283518</v>
      </c>
      <c r="AC1353" s="141">
        <f t="shared" si="1959"/>
        <v>0</v>
      </c>
      <c r="AD1353" s="255">
        <v>9431000</v>
      </c>
      <c r="AE1353" s="101">
        <v>6.1428999999999997E-2</v>
      </c>
      <c r="AF1353" s="141">
        <f t="shared" si="1960"/>
        <v>579336.89899999998</v>
      </c>
      <c r="AG1353" s="6"/>
      <c r="AH1353" s="122">
        <v>579336.9</v>
      </c>
      <c r="AI1353" s="147">
        <v>579336.9</v>
      </c>
      <c r="AJ1353" s="141">
        <f t="shared" si="1961"/>
        <v>-1.0000000474974513E-3</v>
      </c>
      <c r="AK1353" s="255">
        <v>9431000</v>
      </c>
      <c r="AL1353" s="748">
        <v>7.3774000000000006E-2</v>
      </c>
      <c r="AM1353" s="141">
        <f t="shared" si="1962"/>
        <v>695762.59400000004</v>
      </c>
      <c r="AN1353" s="102"/>
      <c r="AO1353" s="142">
        <v>695762.59</v>
      </c>
      <c r="AP1353" s="143">
        <v>695762.59</v>
      </c>
      <c r="AQ1353" s="141">
        <f t="shared" si="1963"/>
        <v>4.0000000735744834E-3</v>
      </c>
      <c r="AR1353" s="255">
        <v>9431000</v>
      </c>
      <c r="AS1353" s="52">
        <v>8.0359E-2</v>
      </c>
      <c r="AT1353" s="72">
        <f t="shared" si="1939"/>
        <v>757865.72900000005</v>
      </c>
      <c r="AU1353" s="52"/>
      <c r="AV1353" s="142"/>
      <c r="AW1353" s="147"/>
      <c r="AX1353" s="102">
        <f t="shared" si="1965"/>
        <v>757865.72900000005</v>
      </c>
      <c r="AY1353" s="72">
        <v>9431000</v>
      </c>
      <c r="AZ1353" s="52">
        <v>8.7135000000000004E-2</v>
      </c>
      <c r="BA1353" s="141">
        <f t="shared" si="1941"/>
        <v>821770.18500000006</v>
      </c>
      <c r="BB1353" s="141"/>
      <c r="BC1353" s="142"/>
      <c r="BD1353" s="204"/>
      <c r="BE1353" s="141">
        <f t="shared" si="1942"/>
        <v>821770.18500000006</v>
      </c>
      <c r="BF1353" s="72">
        <v>11880000</v>
      </c>
      <c r="BG1353" s="56">
        <v>6.8930000000000005E-2</v>
      </c>
      <c r="BH1353" s="166">
        <f t="shared" si="1943"/>
        <v>818888.4</v>
      </c>
      <c r="BI1353" s="56"/>
      <c r="BJ1353" s="164">
        <v>650078.82999999996</v>
      </c>
      <c r="BK1353" s="320">
        <v>650078.82999999996</v>
      </c>
      <c r="BL1353" s="166">
        <f t="shared" si="1944"/>
        <v>168809.57000000007</v>
      </c>
      <c r="BM1353" s="168">
        <v>15319500</v>
      </c>
      <c r="BN1353" s="52">
        <v>2.9062999999999999E-2</v>
      </c>
      <c r="BO1353" s="166">
        <v>445221.3</v>
      </c>
      <c r="BP1353" s="56"/>
      <c r="BQ1353" s="164">
        <v>374912.7</v>
      </c>
      <c r="BR1353" s="147">
        <v>374912.7</v>
      </c>
      <c r="BS1353" s="166">
        <f t="shared" si="1964"/>
        <v>70308.599999999977</v>
      </c>
      <c r="BT1353" s="402">
        <v>12900000</v>
      </c>
      <c r="BU1353" s="234">
        <v>5.1103999999999997E-2</v>
      </c>
      <c r="BV1353" s="168">
        <f t="shared" si="1947"/>
        <v>659241.6</v>
      </c>
      <c r="BW1353" s="6"/>
      <c r="BX1353" s="142"/>
      <c r="BY1353" s="147"/>
      <c r="BZ1353" s="166">
        <f t="shared" si="1948"/>
        <v>659241.6</v>
      </c>
      <c r="CA1353" s="151">
        <v>12900000</v>
      </c>
      <c r="CB1353" s="234">
        <v>5.4170999999999997E-2</v>
      </c>
      <c r="CC1353" s="168">
        <f t="shared" si="1949"/>
        <v>698805.89999999991</v>
      </c>
      <c r="CD1353" s="166"/>
      <c r="CE1353" s="164"/>
      <c r="CF1353" s="165"/>
      <c r="CG1353" s="168">
        <f t="shared" si="1950"/>
        <v>698805.89999999991</v>
      </c>
      <c r="CH1353" s="587">
        <v>14000000</v>
      </c>
      <c r="CI1353" s="802">
        <v>4.3883999999999999E-2</v>
      </c>
      <c r="CJ1353" s="666">
        <f t="shared" si="1966"/>
        <v>614376</v>
      </c>
      <c r="CK1353" s="168"/>
      <c r="CL1353" s="164"/>
      <c r="CM1353" s="167"/>
      <c r="CN1353" s="666">
        <f t="shared" si="1967"/>
        <v>614376</v>
      </c>
      <c r="CO1353" s="219"/>
      <c r="CP1353" s="220">
        <f t="shared" si="1968"/>
        <v>3791177.5870000003</v>
      </c>
      <c r="CQ1353" s="458"/>
      <c r="CR1353" s="56"/>
      <c r="CS1353" s="226"/>
    </row>
    <row r="1354" spans="1:97" s="2" customFormat="1" ht="15" customHeight="1">
      <c r="A1354" s="769" t="s">
        <v>3083</v>
      </c>
      <c r="B1354" s="501" t="s">
        <v>3084</v>
      </c>
      <c r="C1354" s="61" t="s">
        <v>3085</v>
      </c>
      <c r="D1354" s="59" t="s">
        <v>2760</v>
      </c>
      <c r="E1354" s="234">
        <v>12201</v>
      </c>
      <c r="F1354" s="234"/>
      <c r="G1354" s="429"/>
      <c r="H1354" s="590">
        <v>900000006120</v>
      </c>
      <c r="I1354" s="234"/>
      <c r="J1354" s="774">
        <v>5.7276000000000001E-2</v>
      </c>
      <c r="K1354" s="72">
        <f t="shared" si="1930"/>
        <v>0</v>
      </c>
      <c r="L1354" s="56"/>
      <c r="M1354" s="80">
        <v>39642.300000000003</v>
      </c>
      <c r="N1354" s="147"/>
      <c r="O1354" s="168"/>
      <c r="P1354" s="56"/>
      <c r="Q1354" s="56">
        <v>5.7276000000000001E-2</v>
      </c>
      <c r="R1354" s="168">
        <f t="shared" si="1956"/>
        <v>0</v>
      </c>
      <c r="S1354" s="56"/>
      <c r="T1354" s="80">
        <v>51548.4</v>
      </c>
      <c r="U1354" s="147"/>
      <c r="V1354" s="574">
        <f t="shared" si="1957"/>
        <v>-51548.4</v>
      </c>
      <c r="W1354" s="779"/>
      <c r="X1354" s="780">
        <v>6.3004000000000004E-2</v>
      </c>
      <c r="Y1354" s="310">
        <f t="shared" si="1958"/>
        <v>0</v>
      </c>
      <c r="Z1354" s="102"/>
      <c r="AA1354" s="80">
        <v>56703.6</v>
      </c>
      <c r="AB1354" s="149"/>
      <c r="AC1354" s="141">
        <f t="shared" si="1959"/>
        <v>-56703.6</v>
      </c>
      <c r="AD1354" s="374">
        <v>7200000</v>
      </c>
      <c r="AE1354" s="101">
        <v>6.1428999999999997E-2</v>
      </c>
      <c r="AF1354" s="141">
        <f t="shared" si="1960"/>
        <v>442288.8</v>
      </c>
      <c r="AG1354" s="102"/>
      <c r="AH1354" s="122"/>
      <c r="AI1354" s="149"/>
      <c r="AJ1354" s="141">
        <f t="shared" si="1961"/>
        <v>442288.8</v>
      </c>
      <c r="AK1354" s="255">
        <v>2886000</v>
      </c>
      <c r="AL1354" s="748">
        <v>7.3774000000000006E-2</v>
      </c>
      <c r="AM1354" s="141">
        <f t="shared" si="1962"/>
        <v>212911.76400000002</v>
      </c>
      <c r="AN1354" s="102"/>
      <c r="AO1354" s="142">
        <v>68388.5</v>
      </c>
      <c r="AP1354" s="143"/>
      <c r="AQ1354" s="141">
        <f t="shared" si="1963"/>
        <v>144523.26400000002</v>
      </c>
      <c r="AR1354" s="374">
        <v>927000</v>
      </c>
      <c r="AS1354" s="52">
        <v>8.0359E-2</v>
      </c>
      <c r="AT1354" s="72">
        <f t="shared" si="1939"/>
        <v>74492.793000000005</v>
      </c>
      <c r="AU1354" s="234"/>
      <c r="AV1354" s="142">
        <v>74492.793000000005</v>
      </c>
      <c r="AW1354" s="147"/>
      <c r="AX1354" s="102"/>
      <c r="AY1354" s="141">
        <v>927000</v>
      </c>
      <c r="AZ1354" s="52">
        <v>8.7135000000000004E-2</v>
      </c>
      <c r="BA1354" s="141">
        <f t="shared" si="1941"/>
        <v>80774.145000000004</v>
      </c>
      <c r="BB1354" s="141"/>
      <c r="BC1354" s="142">
        <v>80774.145000000004</v>
      </c>
      <c r="BD1354" s="204"/>
      <c r="BE1354" s="141">
        <f t="shared" si="1942"/>
        <v>0</v>
      </c>
      <c r="BF1354" s="168">
        <v>3400000</v>
      </c>
      <c r="BG1354" s="56">
        <v>6.8930000000000005E-2</v>
      </c>
      <c r="BH1354" s="166">
        <f t="shared" si="1943"/>
        <v>234362.00000000003</v>
      </c>
      <c r="BI1354" s="56"/>
      <c r="BJ1354" s="164">
        <v>194382.6</v>
      </c>
      <c r="BK1354" s="795"/>
      <c r="BL1354" s="166">
        <f t="shared" si="1944"/>
        <v>39979.400000000023</v>
      </c>
      <c r="BM1354" s="72">
        <v>3400000</v>
      </c>
      <c r="BN1354" s="817">
        <v>6.7812999999999998E-2</v>
      </c>
      <c r="BO1354" s="166">
        <f t="shared" si="1945"/>
        <v>230564.19999999998</v>
      </c>
      <c r="BP1354" s="56"/>
      <c r="BQ1354" s="164">
        <v>230564.2</v>
      </c>
      <c r="BR1354" s="147"/>
      <c r="BS1354" s="166">
        <f t="shared" si="1964"/>
        <v>0</v>
      </c>
      <c r="BT1354" s="402">
        <v>3400000</v>
      </c>
      <c r="BU1354" s="548">
        <v>7.1545999999999998E-2</v>
      </c>
      <c r="BV1354" s="168">
        <f t="shared" si="1947"/>
        <v>243256.4</v>
      </c>
      <c r="BW1354" s="6"/>
      <c r="BX1354" s="142"/>
      <c r="BY1354" s="147"/>
      <c r="BZ1354" s="166">
        <f t="shared" si="1948"/>
        <v>243256.4</v>
      </c>
      <c r="CA1354" s="151">
        <v>3400000</v>
      </c>
      <c r="CB1354" s="801">
        <v>7.5840000000000005E-2</v>
      </c>
      <c r="CC1354" s="168">
        <f t="shared" si="1949"/>
        <v>257856.00000000003</v>
      </c>
      <c r="CD1354" s="166"/>
      <c r="CE1354" s="164">
        <v>257856</v>
      </c>
      <c r="CF1354" s="165"/>
      <c r="CG1354" s="72">
        <f t="shared" si="1950"/>
        <v>0</v>
      </c>
      <c r="CH1354" s="351">
        <v>4400000</v>
      </c>
      <c r="CI1354" s="803">
        <v>5.8512000000000002E-2</v>
      </c>
      <c r="CJ1354" s="666">
        <f t="shared" si="1966"/>
        <v>257452.80000000002</v>
      </c>
      <c r="CK1354" s="72"/>
      <c r="CL1354" s="164"/>
      <c r="CM1354" s="167"/>
      <c r="CN1354" s="666">
        <f t="shared" si="1967"/>
        <v>257452.80000000002</v>
      </c>
      <c r="CO1354" s="219"/>
      <c r="CP1354" s="220">
        <f t="shared" si="1968"/>
        <v>1019248.6640000001</v>
      </c>
      <c r="CQ1354" s="458"/>
      <c r="CR1354" s="56"/>
      <c r="CS1354" s="226"/>
    </row>
    <row r="1355" spans="1:97" s="2" customFormat="1" ht="15" customHeight="1">
      <c r="A1355" s="59" t="s">
        <v>3086</v>
      </c>
      <c r="B1355" s="501" t="s">
        <v>3040</v>
      </c>
      <c r="C1355" s="6" t="s">
        <v>3041</v>
      </c>
      <c r="D1355" s="59" t="s">
        <v>2760</v>
      </c>
      <c r="E1355" s="43">
        <v>12294</v>
      </c>
      <c r="F1355" s="43"/>
      <c r="G1355" s="429"/>
      <c r="H1355" s="45">
        <v>900000051841</v>
      </c>
      <c r="I1355" s="234"/>
      <c r="J1355" s="774">
        <v>5.7276000000000001E-2</v>
      </c>
      <c r="K1355" s="72">
        <f t="shared" si="1930"/>
        <v>0</v>
      </c>
      <c r="L1355" s="56"/>
      <c r="M1355" s="73"/>
      <c r="N1355" s="147"/>
      <c r="O1355" s="168"/>
      <c r="P1355" s="56"/>
      <c r="Q1355" s="56">
        <v>5.7276000000000001E-2</v>
      </c>
      <c r="R1355" s="168">
        <f t="shared" si="1956"/>
        <v>0</v>
      </c>
      <c r="S1355" s="56"/>
      <c r="T1355" s="73"/>
      <c r="U1355" s="147"/>
      <c r="V1355" s="574">
        <f t="shared" si="1957"/>
        <v>0</v>
      </c>
      <c r="W1355" s="779"/>
      <c r="X1355" s="780">
        <v>6.3004000000000004E-2</v>
      </c>
      <c r="Y1355" s="310">
        <f t="shared" si="1958"/>
        <v>0</v>
      </c>
      <c r="Z1355" s="6"/>
      <c r="AA1355" s="73"/>
      <c r="AB1355" s="147"/>
      <c r="AC1355" s="141">
        <f t="shared" si="1959"/>
        <v>0</v>
      </c>
      <c r="AD1355" s="374">
        <v>865600</v>
      </c>
      <c r="AE1355" s="101">
        <v>6.1428999999999997E-2</v>
      </c>
      <c r="AF1355" s="141">
        <f t="shared" si="1960"/>
        <v>53172.9424</v>
      </c>
      <c r="AG1355" s="6"/>
      <c r="AH1355" s="122">
        <v>249770.3</v>
      </c>
      <c r="AI1355" s="149"/>
      <c r="AJ1355" s="141">
        <f t="shared" si="1961"/>
        <v>-196597.35759999999</v>
      </c>
      <c r="AK1355" s="255">
        <v>2106000</v>
      </c>
      <c r="AL1355" s="748">
        <v>7.3774000000000006E-2</v>
      </c>
      <c r="AM1355" s="141">
        <f t="shared" si="1962"/>
        <v>155368.04400000002</v>
      </c>
      <c r="AN1355" s="6"/>
      <c r="AO1355" s="142"/>
      <c r="AP1355" s="147"/>
      <c r="AQ1355" s="141">
        <f t="shared" si="1963"/>
        <v>155368.04400000002</v>
      </c>
      <c r="AR1355" s="813"/>
      <c r="AS1355" s="52">
        <v>8.0359E-2</v>
      </c>
      <c r="AT1355" s="72">
        <f t="shared" si="1939"/>
        <v>0</v>
      </c>
      <c r="AU1355" s="6"/>
      <c r="AV1355" s="253"/>
      <c r="AW1355" s="147"/>
      <c r="AX1355" s="102"/>
      <c r="AY1355" s="6"/>
      <c r="AZ1355" s="52">
        <v>8.7135000000000004E-2</v>
      </c>
      <c r="BA1355" s="141">
        <f t="shared" si="1941"/>
        <v>0</v>
      </c>
      <c r="BB1355" s="72"/>
      <c r="BC1355" s="253"/>
      <c r="BD1355" s="204"/>
      <c r="BE1355" s="141">
        <f t="shared" si="1942"/>
        <v>0</v>
      </c>
      <c r="BF1355" s="6"/>
      <c r="BG1355" s="56">
        <v>6.8930000000000005E-2</v>
      </c>
      <c r="BH1355" s="166">
        <f t="shared" si="1943"/>
        <v>0</v>
      </c>
      <c r="BI1355" s="56"/>
      <c r="BJ1355" s="164"/>
      <c r="BK1355" s="165"/>
      <c r="BL1355" s="166">
        <f t="shared" si="1944"/>
        <v>0</v>
      </c>
      <c r="BM1355" s="72">
        <v>250000</v>
      </c>
      <c r="BN1355" s="797">
        <v>2.9062999999999999E-2</v>
      </c>
      <c r="BO1355" s="166">
        <f t="shared" si="1945"/>
        <v>7265.75</v>
      </c>
      <c r="BP1355" s="56"/>
      <c r="BQ1355" s="164">
        <v>0</v>
      </c>
      <c r="BR1355" s="147"/>
      <c r="BS1355" s="166">
        <f t="shared" si="1964"/>
        <v>7265.75</v>
      </c>
      <c r="BT1355" s="402">
        <v>250000</v>
      </c>
      <c r="BU1355" s="234">
        <v>5.1103999999999997E-2</v>
      </c>
      <c r="BV1355" s="168">
        <f t="shared" si="1947"/>
        <v>12776</v>
      </c>
      <c r="BW1355" s="6"/>
      <c r="BX1355" s="580"/>
      <c r="BY1355" s="147"/>
      <c r="BZ1355" s="166">
        <f t="shared" si="1948"/>
        <v>12776</v>
      </c>
      <c r="CA1355" s="151">
        <v>250000</v>
      </c>
      <c r="CB1355" s="234">
        <v>5.4170999999999997E-2</v>
      </c>
      <c r="CC1355" s="168">
        <f t="shared" si="1949"/>
        <v>13542.75</v>
      </c>
      <c r="CD1355" s="166"/>
      <c r="CE1355" s="164">
        <v>13542.75</v>
      </c>
      <c r="CF1355" s="165"/>
      <c r="CG1355" s="72">
        <f t="shared" si="1950"/>
        <v>0</v>
      </c>
      <c r="CH1355" s="351">
        <v>320000</v>
      </c>
      <c r="CI1355" s="802">
        <v>4.3883999999999999E-2</v>
      </c>
      <c r="CJ1355" s="666">
        <f t="shared" si="1966"/>
        <v>14042.88</v>
      </c>
      <c r="CK1355" s="72"/>
      <c r="CL1355" s="164"/>
      <c r="CM1355" s="167"/>
      <c r="CN1355" s="666">
        <f t="shared" si="1967"/>
        <v>14042.88</v>
      </c>
      <c r="CO1355" s="219"/>
      <c r="CP1355" s="220">
        <f t="shared" si="1968"/>
        <v>-7144.6835999999657</v>
      </c>
      <c r="CQ1355" s="458"/>
      <c r="CR1355" s="56"/>
      <c r="CS1355" s="226"/>
    </row>
    <row r="1356" spans="1:97" s="2" customFormat="1" ht="15" customHeight="1">
      <c r="A1356" s="59" t="s">
        <v>3087</v>
      </c>
      <c r="B1356" s="501" t="s">
        <v>3088</v>
      </c>
      <c r="C1356" s="6" t="s">
        <v>3089</v>
      </c>
      <c r="D1356" s="274" t="s">
        <v>2760</v>
      </c>
      <c r="E1356" s="43">
        <v>12499</v>
      </c>
      <c r="F1356" s="43"/>
      <c r="G1356" s="429"/>
      <c r="H1356" s="45">
        <v>900000006122</v>
      </c>
      <c r="I1356" s="234"/>
      <c r="J1356" s="774">
        <v>5.7276000000000001E-2</v>
      </c>
      <c r="K1356" s="72">
        <f t="shared" ref="K1356:K1395" si="1969">I1356*J1356</f>
        <v>0</v>
      </c>
      <c r="L1356" s="6"/>
      <c r="M1356" s="73">
        <v>125533.95</v>
      </c>
      <c r="N1356" s="147"/>
      <c r="O1356" s="168"/>
      <c r="P1356" s="255">
        <v>2850000</v>
      </c>
      <c r="Q1356" s="56">
        <v>5.7276000000000001E-2</v>
      </c>
      <c r="R1356" s="168">
        <f t="shared" si="1956"/>
        <v>163236.6</v>
      </c>
      <c r="S1356" s="6"/>
      <c r="T1356" s="73">
        <v>163236.6</v>
      </c>
      <c r="U1356" s="147">
        <v>163236.6</v>
      </c>
      <c r="V1356" s="574">
        <f t="shared" si="1957"/>
        <v>0</v>
      </c>
      <c r="W1356" s="782">
        <v>2850000</v>
      </c>
      <c r="X1356" s="780">
        <v>6.3004000000000004E-2</v>
      </c>
      <c r="Y1356" s="310">
        <f t="shared" si="1958"/>
        <v>179561.40000000002</v>
      </c>
      <c r="Z1356" s="102"/>
      <c r="AA1356" s="73">
        <v>179561.4</v>
      </c>
      <c r="AB1356" s="147">
        <v>179561.4</v>
      </c>
      <c r="AC1356" s="141">
        <f t="shared" si="1959"/>
        <v>0</v>
      </c>
      <c r="AD1356" s="374">
        <v>3135000</v>
      </c>
      <c r="AE1356" s="101">
        <v>6.1428999999999997E-2</v>
      </c>
      <c r="AF1356" s="141">
        <f t="shared" si="1960"/>
        <v>192579.91499999998</v>
      </c>
      <c r="AG1356" s="6"/>
      <c r="AH1356" s="122">
        <v>192579.92</v>
      </c>
      <c r="AI1356" s="147"/>
      <c r="AJ1356" s="141">
        <f t="shared" si="1961"/>
        <v>-5.0000000337604433E-3</v>
      </c>
      <c r="AK1356" s="255">
        <v>3135000</v>
      </c>
      <c r="AL1356" s="748">
        <v>7.3774000000000006E-2</v>
      </c>
      <c r="AM1356" s="141">
        <f t="shared" si="1962"/>
        <v>231281.49000000002</v>
      </c>
      <c r="AN1356" s="102"/>
      <c r="AO1356" s="142">
        <v>231281.49</v>
      </c>
      <c r="AP1356" s="143">
        <v>231281.49</v>
      </c>
      <c r="AQ1356" s="141">
        <f t="shared" si="1963"/>
        <v>0</v>
      </c>
      <c r="AR1356" s="255">
        <v>3135000</v>
      </c>
      <c r="AS1356" s="52">
        <v>8.0359E-2</v>
      </c>
      <c r="AT1356" s="72">
        <f t="shared" si="1939"/>
        <v>251925.465</v>
      </c>
      <c r="AU1356" s="52"/>
      <c r="AV1356" s="142"/>
      <c r="AW1356" s="147"/>
      <c r="AX1356" s="102">
        <f t="shared" si="1965"/>
        <v>251925.465</v>
      </c>
      <c r="AY1356" s="72">
        <v>3135000</v>
      </c>
      <c r="AZ1356" s="52">
        <v>8.7135000000000004E-2</v>
      </c>
      <c r="BA1356" s="141">
        <f t="shared" si="1941"/>
        <v>273168.22500000003</v>
      </c>
      <c r="BB1356" s="141"/>
      <c r="BC1356" s="142">
        <v>273168.22499999998</v>
      </c>
      <c r="BD1356" s="204">
        <v>273168.23</v>
      </c>
      <c r="BE1356" s="141">
        <f t="shared" ref="BE1356:BE1395" si="1970">BA1356-BB1356-BC1356</f>
        <v>0</v>
      </c>
      <c r="BF1356" s="72">
        <v>17540000</v>
      </c>
      <c r="BG1356" s="56">
        <v>6.8930000000000005E-2</v>
      </c>
      <c r="BH1356" s="166">
        <f t="shared" si="1943"/>
        <v>1209032.2000000002</v>
      </c>
      <c r="BI1356" s="6"/>
      <c r="BJ1356" s="164">
        <v>216095.55</v>
      </c>
      <c r="BK1356" s="320">
        <v>216095.55</v>
      </c>
      <c r="BL1356" s="166">
        <f t="shared" ref="BL1356:BL1395" si="1971">BH1356-BI1356-BJ1356</f>
        <v>992936.65000000014</v>
      </c>
      <c r="BM1356" s="168">
        <v>3243700</v>
      </c>
      <c r="BN1356" s="52">
        <v>2.9062999999999999E-2</v>
      </c>
      <c r="BO1356" s="166">
        <f t="shared" si="1945"/>
        <v>94271.653099999996</v>
      </c>
      <c r="BP1356" s="6"/>
      <c r="BQ1356" s="164">
        <v>386537.9</v>
      </c>
      <c r="BR1356" s="147">
        <v>386537.9</v>
      </c>
      <c r="BS1356" s="166">
        <f t="shared" si="1964"/>
        <v>-292266.24690000003</v>
      </c>
      <c r="BT1356" s="402">
        <v>13300000</v>
      </c>
      <c r="BU1356" s="234">
        <v>5.1103999999999997E-2</v>
      </c>
      <c r="BV1356" s="168">
        <f t="shared" si="1947"/>
        <v>679683.2</v>
      </c>
      <c r="BW1356" s="6"/>
      <c r="BX1356" s="142"/>
      <c r="BY1356" s="147"/>
      <c r="BZ1356" s="166">
        <f t="shared" ref="BZ1356:BZ1395" si="1972">BV1356-BW1356-BX1356</f>
        <v>679683.2</v>
      </c>
      <c r="CA1356" s="151">
        <v>13300000</v>
      </c>
      <c r="CB1356" s="234">
        <v>5.4170999999999997E-2</v>
      </c>
      <c r="CC1356" s="168">
        <f t="shared" ref="CC1356:CC1395" si="1973">CA1356*CB1356</f>
        <v>720474.29999999993</v>
      </c>
      <c r="CD1356" s="166"/>
      <c r="CE1356" s="164"/>
      <c r="CF1356" s="165"/>
      <c r="CG1356" s="168">
        <f t="shared" ref="CG1356:CG1395" si="1974">CC1356-CD1356-CE1356</f>
        <v>720474.29999999993</v>
      </c>
      <c r="CH1356" s="587">
        <v>13400000</v>
      </c>
      <c r="CI1356" s="802">
        <v>4.3883999999999999E-2</v>
      </c>
      <c r="CJ1356" s="666">
        <f t="shared" si="1966"/>
        <v>588045.6</v>
      </c>
      <c r="CK1356" s="168"/>
      <c r="CL1356" s="164"/>
      <c r="CM1356" s="167"/>
      <c r="CN1356" s="666">
        <f t="shared" si="1967"/>
        <v>588045.6</v>
      </c>
      <c r="CO1356" s="219"/>
      <c r="CP1356" s="220">
        <f t="shared" si="1968"/>
        <v>2940798.9630999998</v>
      </c>
      <c r="CQ1356" s="357"/>
      <c r="CR1356" s="6"/>
      <c r="CS1356" s="226"/>
    </row>
    <row r="1357" spans="1:97" s="2" customFormat="1" ht="15" customHeight="1">
      <c r="A1357" s="59" t="s">
        <v>3090</v>
      </c>
      <c r="B1357" s="501" t="s">
        <v>3088</v>
      </c>
      <c r="C1357" s="6" t="s">
        <v>3091</v>
      </c>
      <c r="D1357" s="274" t="s">
        <v>2760</v>
      </c>
      <c r="E1357" s="43">
        <v>12500</v>
      </c>
      <c r="F1357" s="43"/>
      <c r="G1357" s="429"/>
      <c r="H1357" s="45">
        <v>900000006123</v>
      </c>
      <c r="I1357" s="234"/>
      <c r="J1357" s="774">
        <v>5.7276000000000001E-2</v>
      </c>
      <c r="K1357" s="72">
        <f t="shared" si="1969"/>
        <v>0</v>
      </c>
      <c r="L1357" s="6"/>
      <c r="M1357" s="73">
        <v>97784.34</v>
      </c>
      <c r="N1357" s="147"/>
      <c r="O1357" s="168">
        <v>0</v>
      </c>
      <c r="P1357" s="255">
        <v>2220000</v>
      </c>
      <c r="Q1357" s="56">
        <v>5.7276000000000001E-2</v>
      </c>
      <c r="R1357" s="168">
        <f t="shared" si="1956"/>
        <v>127152.72</v>
      </c>
      <c r="S1357" s="6"/>
      <c r="T1357" s="73">
        <v>127152.72</v>
      </c>
      <c r="U1357" s="147">
        <v>127152.72</v>
      </c>
      <c r="V1357" s="574">
        <f t="shared" si="1957"/>
        <v>0</v>
      </c>
      <c r="W1357" s="782">
        <v>2220000</v>
      </c>
      <c r="X1357" s="780">
        <v>6.3004000000000004E-2</v>
      </c>
      <c r="Y1357" s="310">
        <f t="shared" si="1958"/>
        <v>139868.88</v>
      </c>
      <c r="Z1357" s="102"/>
      <c r="AA1357" s="73">
        <v>139868.88</v>
      </c>
      <c r="AB1357" s="147">
        <v>139868.88</v>
      </c>
      <c r="AC1357" s="141">
        <f t="shared" si="1959"/>
        <v>0</v>
      </c>
      <c r="AD1357" s="374">
        <v>2886000</v>
      </c>
      <c r="AE1357" s="101">
        <v>6.1428999999999997E-2</v>
      </c>
      <c r="AF1357" s="141">
        <f t="shared" si="1960"/>
        <v>177284.09399999998</v>
      </c>
      <c r="AG1357" s="6"/>
      <c r="AH1357" s="122">
        <v>177284.09</v>
      </c>
      <c r="AI1357" s="149">
        <v>177284.09</v>
      </c>
      <c r="AJ1357" s="141">
        <f t="shared" si="1961"/>
        <v>3.999999986262992E-3</v>
      </c>
      <c r="AK1357" s="374">
        <v>2886000</v>
      </c>
      <c r="AL1357" s="748">
        <v>7.3774000000000006E-2</v>
      </c>
      <c r="AM1357" s="141">
        <f t="shared" si="1962"/>
        <v>212911.76400000002</v>
      </c>
      <c r="AN1357" s="102"/>
      <c r="AO1357" s="142">
        <v>212911.76</v>
      </c>
      <c r="AP1357" s="143">
        <v>212911.76</v>
      </c>
      <c r="AQ1357" s="141">
        <f t="shared" si="1963"/>
        <v>4.0000000153668225E-3</v>
      </c>
      <c r="AR1357" s="255">
        <v>2886000</v>
      </c>
      <c r="AS1357" s="52">
        <v>8.0359E-2</v>
      </c>
      <c r="AT1357" s="72">
        <f t="shared" si="1939"/>
        <v>231916.07399999999</v>
      </c>
      <c r="AU1357" s="52"/>
      <c r="AV1357" s="142"/>
      <c r="AW1357" s="147"/>
      <c r="AX1357" s="102">
        <f t="shared" si="1965"/>
        <v>231916.07399999999</v>
      </c>
      <c r="AY1357" s="72">
        <v>2886000</v>
      </c>
      <c r="AZ1357" s="52">
        <v>8.7135000000000004E-2</v>
      </c>
      <c r="BA1357" s="141">
        <f t="shared" si="1941"/>
        <v>251471.61000000002</v>
      </c>
      <c r="BB1357" s="141"/>
      <c r="BC1357" s="142">
        <v>251471.61</v>
      </c>
      <c r="BD1357" s="204">
        <v>251471.61</v>
      </c>
      <c r="BE1357" s="141">
        <f t="shared" si="1970"/>
        <v>0</v>
      </c>
      <c r="BF1357" s="72">
        <v>15120000</v>
      </c>
      <c r="BG1357" s="56">
        <v>6.8930000000000005E-2</v>
      </c>
      <c r="BH1357" s="166">
        <f t="shared" si="1943"/>
        <v>1042221.6000000001</v>
      </c>
      <c r="BI1357" s="6">
        <v>342582.1</v>
      </c>
      <c r="BJ1357" s="164">
        <v>198931.98</v>
      </c>
      <c r="BK1357" s="320">
        <v>198931.98</v>
      </c>
      <c r="BL1357" s="166">
        <f t="shared" si="1971"/>
        <v>500707.52000000014</v>
      </c>
      <c r="BM1357" s="168">
        <v>10150000</v>
      </c>
      <c r="BN1357" s="548">
        <v>6.7812999999999998E-2</v>
      </c>
      <c r="BO1357" s="166">
        <f t="shared" si="1945"/>
        <v>688301.95</v>
      </c>
      <c r="BP1357" s="6">
        <v>496205.15</v>
      </c>
      <c r="BQ1357" s="164">
        <v>264473.3</v>
      </c>
      <c r="BR1357" s="147">
        <v>264473.3</v>
      </c>
      <c r="BS1357" s="166">
        <f t="shared" si="1964"/>
        <v>-72376.500000000058</v>
      </c>
      <c r="BT1357" s="402">
        <v>9100000</v>
      </c>
      <c r="BU1357" s="234">
        <v>5.1103999999999997E-2</v>
      </c>
      <c r="BV1357" s="168">
        <f t="shared" si="1947"/>
        <v>465046.39999999997</v>
      </c>
      <c r="BW1357" s="6"/>
      <c r="BX1357" s="580"/>
      <c r="BY1357" s="147"/>
      <c r="BZ1357" s="166">
        <f t="shared" si="1972"/>
        <v>465046.39999999997</v>
      </c>
      <c r="CA1357" s="151">
        <v>9100000</v>
      </c>
      <c r="CB1357" s="234">
        <v>5.4170999999999997E-2</v>
      </c>
      <c r="CC1357" s="168">
        <f t="shared" si="1973"/>
        <v>492956.1</v>
      </c>
      <c r="CD1357" s="166"/>
      <c r="CE1357" s="164"/>
      <c r="CF1357" s="165"/>
      <c r="CG1357" s="168">
        <f t="shared" si="1974"/>
        <v>492956.1</v>
      </c>
      <c r="CH1357" s="587">
        <v>8800000</v>
      </c>
      <c r="CI1357" s="802">
        <v>4.3883999999999999E-2</v>
      </c>
      <c r="CJ1357" s="666">
        <f t="shared" si="1966"/>
        <v>386179.2</v>
      </c>
      <c r="CK1357" s="168"/>
      <c r="CL1357" s="485">
        <v>1139528.82</v>
      </c>
      <c r="CM1357" s="167"/>
      <c r="CN1357" s="666">
        <f t="shared" si="1967"/>
        <v>-753349.62000000011</v>
      </c>
      <c r="CO1357" s="219"/>
      <c r="CP1357" s="220">
        <f t="shared" si="1968"/>
        <v>864899.98199999984</v>
      </c>
      <c r="CQ1357" s="357" t="s">
        <v>2786</v>
      </c>
      <c r="CR1357" s="6"/>
      <c r="CS1357" s="226"/>
    </row>
    <row r="1358" spans="1:97" s="2" customFormat="1" ht="15" customHeight="1">
      <c r="A1358" s="59" t="s">
        <v>3092</v>
      </c>
      <c r="B1358" s="501" t="s">
        <v>3093</v>
      </c>
      <c r="C1358" s="6" t="s">
        <v>3091</v>
      </c>
      <c r="D1358" s="274" t="s">
        <v>2760</v>
      </c>
      <c r="E1358" s="43">
        <v>12503</v>
      </c>
      <c r="F1358" s="43"/>
      <c r="G1358" s="429"/>
      <c r="H1358" s="45">
        <v>900000006124</v>
      </c>
      <c r="I1358" s="234"/>
      <c r="J1358" s="774">
        <v>5.7276000000000001E-2</v>
      </c>
      <c r="K1358" s="72">
        <f t="shared" si="1969"/>
        <v>0</v>
      </c>
      <c r="L1358" s="56"/>
      <c r="M1358" s="73">
        <v>71356.14</v>
      </c>
      <c r="N1358" s="147"/>
      <c r="O1358" s="168"/>
      <c r="P1358" s="151">
        <v>1620000</v>
      </c>
      <c r="Q1358" s="56">
        <v>5.7276000000000001E-2</v>
      </c>
      <c r="R1358" s="168">
        <f t="shared" si="1956"/>
        <v>92787.12</v>
      </c>
      <c r="S1358" s="56"/>
      <c r="T1358" s="73">
        <v>92787.12</v>
      </c>
      <c r="U1358" s="147"/>
      <c r="V1358" s="574">
        <f t="shared" si="1957"/>
        <v>0</v>
      </c>
      <c r="W1358" s="782">
        <v>1620000</v>
      </c>
      <c r="X1358" s="780">
        <v>6.3004000000000004E-2</v>
      </c>
      <c r="Y1358" s="310">
        <f t="shared" si="1958"/>
        <v>102066.48000000001</v>
      </c>
      <c r="Z1358" s="99"/>
      <c r="AA1358" s="73">
        <v>102066.48</v>
      </c>
      <c r="AB1358" s="147">
        <v>102066.48</v>
      </c>
      <c r="AC1358" s="141">
        <f t="shared" si="1959"/>
        <v>0</v>
      </c>
      <c r="AD1358" s="255">
        <v>2106000</v>
      </c>
      <c r="AE1358" s="101">
        <v>6.1428999999999997E-2</v>
      </c>
      <c r="AF1358" s="141">
        <f t="shared" si="1960"/>
        <v>129369.474</v>
      </c>
      <c r="AG1358" s="6"/>
      <c r="AH1358" s="122">
        <v>129369.47</v>
      </c>
      <c r="AI1358" s="147">
        <v>129369.47</v>
      </c>
      <c r="AJ1358" s="141">
        <f t="shared" si="1961"/>
        <v>4.0000000008149073E-3</v>
      </c>
      <c r="AK1358" s="374">
        <v>2106000</v>
      </c>
      <c r="AL1358" s="748">
        <v>7.3774000000000006E-2</v>
      </c>
      <c r="AM1358" s="141">
        <f t="shared" si="1962"/>
        <v>155368.04400000002</v>
      </c>
      <c r="AN1358" s="102"/>
      <c r="AO1358" s="142">
        <v>155368.04</v>
      </c>
      <c r="AP1358" s="143">
        <v>155368.04</v>
      </c>
      <c r="AQ1358" s="141">
        <f t="shared" si="1963"/>
        <v>4.0000000153668225E-3</v>
      </c>
      <c r="AR1358" s="255">
        <v>2106000</v>
      </c>
      <c r="AS1358" s="52">
        <v>8.0359E-2</v>
      </c>
      <c r="AT1358" s="72">
        <f t="shared" si="1939"/>
        <v>169236.054</v>
      </c>
      <c r="AU1358" s="52"/>
      <c r="AV1358" s="142"/>
      <c r="AW1358" s="143"/>
      <c r="AX1358" s="102"/>
      <c r="AY1358" s="72">
        <v>2106000</v>
      </c>
      <c r="AZ1358" s="52">
        <v>8.7135000000000004E-2</v>
      </c>
      <c r="BA1358" s="141">
        <f t="shared" si="1941"/>
        <v>183506.31</v>
      </c>
      <c r="BB1358" s="141"/>
      <c r="BC1358" s="142">
        <v>183506.31</v>
      </c>
      <c r="BD1358" s="204">
        <v>183506.31</v>
      </c>
      <c r="BE1358" s="141">
        <f t="shared" si="1970"/>
        <v>0</v>
      </c>
      <c r="BF1358" s="72">
        <v>8190000</v>
      </c>
      <c r="BG1358" s="56">
        <v>6.8930000000000005E-2</v>
      </c>
      <c r="BH1358" s="166">
        <f t="shared" si="1943"/>
        <v>564536.70000000007</v>
      </c>
      <c r="BI1358" s="56">
        <v>91332.3</v>
      </c>
      <c r="BJ1358" s="164">
        <v>145166.57999999999</v>
      </c>
      <c r="BK1358" s="320">
        <v>145166.57999999999</v>
      </c>
      <c r="BL1358" s="166">
        <f t="shared" si="1971"/>
        <v>328037.82000000007</v>
      </c>
      <c r="BM1358" s="72">
        <v>6600000</v>
      </c>
      <c r="BN1358" s="52">
        <v>6.7812999999999998E-2</v>
      </c>
      <c r="BO1358" s="166">
        <f t="shared" si="1945"/>
        <v>447565.8</v>
      </c>
      <c r="BP1358" s="56">
        <v>323012.90000000002</v>
      </c>
      <c r="BQ1358" s="164">
        <v>177284.3</v>
      </c>
      <c r="BR1358" s="147">
        <v>177284.3</v>
      </c>
      <c r="BS1358" s="166">
        <f t="shared" si="1964"/>
        <v>-52731.400000000023</v>
      </c>
      <c r="BT1358" s="402">
        <v>6100000</v>
      </c>
      <c r="BU1358" s="234">
        <v>5.1103999999999997E-2</v>
      </c>
      <c r="BV1358" s="168">
        <f t="shared" si="1947"/>
        <v>311734.39999999997</v>
      </c>
      <c r="BW1358" s="6"/>
      <c r="BX1358" s="142"/>
      <c r="BY1358" s="147"/>
      <c r="BZ1358" s="166">
        <f t="shared" si="1972"/>
        <v>311734.39999999997</v>
      </c>
      <c r="CA1358" s="151">
        <v>6100000</v>
      </c>
      <c r="CB1358" s="234">
        <v>5.4170999999999997E-2</v>
      </c>
      <c r="CC1358" s="168">
        <f t="shared" si="1973"/>
        <v>330443.09999999998</v>
      </c>
      <c r="CD1358" s="166"/>
      <c r="CE1358" s="164">
        <v>330443.09999999998</v>
      </c>
      <c r="CF1358" s="165"/>
      <c r="CG1358" s="72">
        <f t="shared" si="1974"/>
        <v>0</v>
      </c>
      <c r="CH1358" s="351">
        <v>7800000</v>
      </c>
      <c r="CI1358" s="802">
        <v>4.3883999999999999E-2</v>
      </c>
      <c r="CJ1358" s="666">
        <f t="shared" si="1966"/>
        <v>342295.2</v>
      </c>
      <c r="CK1358" s="72"/>
      <c r="CL1358" s="164"/>
      <c r="CM1358" s="167"/>
      <c r="CN1358" s="666">
        <f t="shared" si="1967"/>
        <v>342295.2</v>
      </c>
      <c r="CO1358" s="219"/>
      <c r="CP1358" s="220">
        <f t="shared" si="1968"/>
        <v>929336.02799999993</v>
      </c>
      <c r="CQ1358" s="458"/>
      <c r="CR1358" s="56"/>
      <c r="CS1358" s="226"/>
    </row>
    <row r="1359" spans="1:97" s="2" customFormat="1" ht="15" customHeight="1">
      <c r="A1359" s="59" t="s">
        <v>3094</v>
      </c>
      <c r="B1359" s="61" t="s">
        <v>3095</v>
      </c>
      <c r="C1359" s="61" t="s">
        <v>2759</v>
      </c>
      <c r="D1359" s="59" t="s">
        <v>2760</v>
      </c>
      <c r="E1359" s="234">
        <v>12850</v>
      </c>
      <c r="F1359" s="234"/>
      <c r="G1359" s="429"/>
      <c r="H1359" s="45">
        <v>900000006125</v>
      </c>
      <c r="I1359" s="234"/>
      <c r="J1359" s="774">
        <v>5.7276000000000001E-2</v>
      </c>
      <c r="K1359" s="72">
        <f t="shared" si="1969"/>
        <v>0</v>
      </c>
      <c r="L1359" s="56"/>
      <c r="M1359" s="73">
        <v>48451.7</v>
      </c>
      <c r="N1359" s="147"/>
      <c r="O1359" s="168"/>
      <c r="P1359" s="56"/>
      <c r="Q1359" s="56">
        <v>5.7276000000000001E-2</v>
      </c>
      <c r="R1359" s="168">
        <f t="shared" si="1956"/>
        <v>0</v>
      </c>
      <c r="S1359" s="56"/>
      <c r="T1359" s="73"/>
      <c r="U1359" s="147"/>
      <c r="V1359" s="574">
        <f t="shared" si="1957"/>
        <v>0</v>
      </c>
      <c r="W1359" s="779"/>
      <c r="X1359" s="780">
        <v>6.3004000000000004E-2</v>
      </c>
      <c r="Y1359" s="310">
        <f t="shared" si="1958"/>
        <v>0</v>
      </c>
      <c r="Z1359" s="102"/>
      <c r="AA1359" s="73"/>
      <c r="AB1359" s="147"/>
      <c r="AC1359" s="141">
        <f t="shared" si="1959"/>
        <v>0</v>
      </c>
      <c r="AD1359" s="255">
        <v>6015000</v>
      </c>
      <c r="AE1359" s="101">
        <v>6.1428999999999997E-2</v>
      </c>
      <c r="AF1359" s="141">
        <f t="shared" si="1960"/>
        <v>369495.435</v>
      </c>
      <c r="AG1359" s="6"/>
      <c r="AH1359" s="122">
        <v>872291.8</v>
      </c>
      <c r="AI1359" s="149"/>
      <c r="AJ1359" s="141">
        <f t="shared" si="1961"/>
        <v>-502796.36500000005</v>
      </c>
      <c r="AK1359" s="374">
        <v>810000</v>
      </c>
      <c r="AL1359" s="748">
        <v>7.3774000000000006E-2</v>
      </c>
      <c r="AM1359" s="141">
        <f t="shared" si="1962"/>
        <v>59756.94</v>
      </c>
      <c r="AN1359" s="102"/>
      <c r="AO1359" s="142">
        <v>107046.07</v>
      </c>
      <c r="AP1359" s="143"/>
      <c r="AQ1359" s="141">
        <f t="shared" si="1963"/>
        <v>-47289.130000000005</v>
      </c>
      <c r="AR1359" s="255">
        <v>1451000</v>
      </c>
      <c r="AS1359" s="52">
        <v>8.0359E-2</v>
      </c>
      <c r="AT1359" s="72">
        <f t="shared" si="1939"/>
        <v>116600.909</v>
      </c>
      <c r="AU1359" s="234"/>
      <c r="AV1359" s="142"/>
      <c r="AW1359" s="147"/>
      <c r="AX1359" s="102"/>
      <c r="AY1359" s="72">
        <v>1451000</v>
      </c>
      <c r="AZ1359" s="52">
        <v>8.7135000000000004E-2</v>
      </c>
      <c r="BA1359" s="141">
        <f t="shared" si="1941"/>
        <v>126432.88500000001</v>
      </c>
      <c r="BB1359" s="141"/>
      <c r="BC1359" s="142">
        <v>126432.88499999999</v>
      </c>
      <c r="BD1359" s="204"/>
      <c r="BE1359" s="141">
        <f t="shared" si="1970"/>
        <v>0</v>
      </c>
      <c r="BF1359" s="72">
        <v>4300000</v>
      </c>
      <c r="BG1359" s="56">
        <v>6.8930000000000005E-2</v>
      </c>
      <c r="BH1359" s="166">
        <f t="shared" si="1943"/>
        <v>296399</v>
      </c>
      <c r="BI1359" s="56"/>
      <c r="BJ1359" s="164">
        <v>100017.43</v>
      </c>
      <c r="BK1359" s="795"/>
      <c r="BL1359" s="166">
        <f t="shared" si="1971"/>
        <v>196381.57</v>
      </c>
      <c r="BM1359" s="72">
        <v>4300000</v>
      </c>
      <c r="BN1359" s="52">
        <v>2.9062999999999999E-2</v>
      </c>
      <c r="BO1359" s="166">
        <f t="shared" si="1945"/>
        <v>124970.9</v>
      </c>
      <c r="BP1359" s="56"/>
      <c r="BQ1359" s="164">
        <v>124970.9</v>
      </c>
      <c r="BR1359" s="147"/>
      <c r="BS1359" s="166">
        <f t="shared" si="1964"/>
        <v>0</v>
      </c>
      <c r="BT1359" s="402">
        <v>4300000</v>
      </c>
      <c r="BU1359" s="548">
        <v>7.1545999999999998E-2</v>
      </c>
      <c r="BV1359" s="168">
        <f t="shared" si="1947"/>
        <v>307647.8</v>
      </c>
      <c r="BW1359" s="6"/>
      <c r="BX1359" s="142">
        <v>307647.8</v>
      </c>
      <c r="BY1359" s="147"/>
      <c r="BZ1359" s="166">
        <f t="shared" si="1972"/>
        <v>0</v>
      </c>
      <c r="CA1359" s="151">
        <v>4300000</v>
      </c>
      <c r="CB1359" s="801">
        <v>7.5840000000000005E-2</v>
      </c>
      <c r="CC1359" s="168">
        <f t="shared" si="1973"/>
        <v>326112</v>
      </c>
      <c r="CD1359" s="166"/>
      <c r="CE1359" s="164">
        <v>326112</v>
      </c>
      <c r="CF1359" s="165"/>
      <c r="CG1359" s="72">
        <f t="shared" si="1974"/>
        <v>0</v>
      </c>
      <c r="CH1359" s="351">
        <v>5200000</v>
      </c>
      <c r="CI1359" s="803">
        <v>5.8512000000000002E-2</v>
      </c>
      <c r="CJ1359" s="666">
        <f t="shared" si="1966"/>
        <v>304262.40000000002</v>
      </c>
      <c r="CK1359" s="72"/>
      <c r="CL1359" s="164"/>
      <c r="CM1359" s="167"/>
      <c r="CN1359" s="666">
        <f t="shared" si="1967"/>
        <v>304262.40000000002</v>
      </c>
      <c r="CO1359" s="219"/>
      <c r="CP1359" s="220">
        <f t="shared" si="1968"/>
        <v>-49441.525000000081</v>
      </c>
      <c r="CQ1359" s="458"/>
      <c r="CR1359" s="56"/>
      <c r="CS1359" s="226"/>
    </row>
    <row r="1360" spans="1:97" s="2" customFormat="1" ht="15" customHeight="1">
      <c r="A1360" s="769" t="s">
        <v>3096</v>
      </c>
      <c r="B1360" s="501" t="s">
        <v>3097</v>
      </c>
      <c r="C1360" s="61" t="s">
        <v>2841</v>
      </c>
      <c r="D1360" s="274" t="s">
        <v>2760</v>
      </c>
      <c r="E1360" s="234">
        <v>12856</v>
      </c>
      <c r="F1360" s="234"/>
      <c r="G1360" s="429"/>
      <c r="H1360" s="590">
        <v>900000006126</v>
      </c>
      <c r="I1360" s="234"/>
      <c r="J1360" s="774">
        <v>5.7276000000000001E-2</v>
      </c>
      <c r="K1360" s="72">
        <f t="shared" si="1969"/>
        <v>0</v>
      </c>
      <c r="L1360" s="56"/>
      <c r="M1360" s="80">
        <v>264282</v>
      </c>
      <c r="N1360" s="147"/>
      <c r="O1360" s="168"/>
      <c r="P1360" s="151">
        <v>6000000</v>
      </c>
      <c r="Q1360" s="56">
        <v>5.7276000000000001E-2</v>
      </c>
      <c r="R1360" s="168">
        <f t="shared" si="1956"/>
        <v>343656</v>
      </c>
      <c r="S1360" s="56"/>
      <c r="T1360" s="80">
        <v>343656</v>
      </c>
      <c r="U1360" s="165">
        <v>343656</v>
      </c>
      <c r="V1360" s="574">
        <f t="shared" si="1957"/>
        <v>0</v>
      </c>
      <c r="W1360" s="782">
        <v>6000000</v>
      </c>
      <c r="X1360" s="780">
        <v>6.3004000000000004E-2</v>
      </c>
      <c r="Y1360" s="310">
        <f t="shared" si="1958"/>
        <v>378024</v>
      </c>
      <c r="Z1360" s="6"/>
      <c r="AA1360" s="80">
        <v>378024</v>
      </c>
      <c r="AB1360" s="147">
        <v>378024</v>
      </c>
      <c r="AC1360" s="141">
        <f t="shared" si="1959"/>
        <v>0</v>
      </c>
      <c r="AD1360" s="374">
        <v>7200000</v>
      </c>
      <c r="AE1360" s="101">
        <v>6.1428999999999997E-2</v>
      </c>
      <c r="AF1360" s="141">
        <f t="shared" si="1960"/>
        <v>442288.8</v>
      </c>
      <c r="AG1360" s="6"/>
      <c r="AH1360" s="122">
        <v>442288.8</v>
      </c>
      <c r="AI1360" s="147">
        <v>42288.800000000003</v>
      </c>
      <c r="AJ1360" s="141">
        <f t="shared" ref="AJ1360:AJ1395" si="1975">AF1360-AG1360-AH1360</f>
        <v>0</v>
      </c>
      <c r="AK1360" s="374">
        <v>7200000</v>
      </c>
      <c r="AL1360" s="748">
        <v>7.3774000000000006E-2</v>
      </c>
      <c r="AM1360" s="141">
        <f t="shared" si="1962"/>
        <v>531172.80000000005</v>
      </c>
      <c r="AN1360" s="6"/>
      <c r="AO1360" s="142">
        <v>531172.80000000005</v>
      </c>
      <c r="AP1360" s="147">
        <v>531172.80000000005</v>
      </c>
      <c r="AQ1360" s="141">
        <f t="shared" ref="AQ1360:AQ1395" si="1976">AM1360-AN1360-AO1360</f>
        <v>0</v>
      </c>
      <c r="AR1360" s="374">
        <v>7200000</v>
      </c>
      <c r="AS1360" s="52">
        <v>8.0359E-2</v>
      </c>
      <c r="AT1360" s="72">
        <f t="shared" ref="AT1360:AT1395" si="1977">AR1360*AS1360</f>
        <v>578584.80000000005</v>
      </c>
      <c r="AU1360" s="234"/>
      <c r="AV1360" s="142">
        <v>578584.80000000005</v>
      </c>
      <c r="AW1360" s="147"/>
      <c r="AX1360" s="102"/>
      <c r="AY1360" s="141">
        <v>7200000</v>
      </c>
      <c r="AZ1360" s="52">
        <v>8.7135000000000004E-2</v>
      </c>
      <c r="BA1360" s="141">
        <f t="shared" ref="BA1360:BA1395" si="1978">AY1360*AZ1360</f>
        <v>627372</v>
      </c>
      <c r="BB1360" s="72"/>
      <c r="BC1360" s="142">
        <v>627372</v>
      </c>
      <c r="BD1360" s="204">
        <v>627372</v>
      </c>
      <c r="BE1360" s="141">
        <f t="shared" si="1970"/>
        <v>0</v>
      </c>
      <c r="BF1360" s="72">
        <v>16800000</v>
      </c>
      <c r="BG1360" s="56">
        <v>6.8930000000000005E-2</v>
      </c>
      <c r="BH1360" s="166">
        <f t="shared" ref="BH1360:BH1395" si="1979">BF1360*BG1360</f>
        <v>1158024</v>
      </c>
      <c r="BI1360" s="56"/>
      <c r="BJ1360" s="164">
        <v>0</v>
      </c>
      <c r="BK1360" s="795"/>
      <c r="BL1360" s="166">
        <f t="shared" si="1971"/>
        <v>1158024</v>
      </c>
      <c r="BM1360" s="72">
        <v>16800000</v>
      </c>
      <c r="BN1360" s="548">
        <v>6.7812999999999998E-2</v>
      </c>
      <c r="BO1360" s="166">
        <f t="shared" ref="BO1360:BO1395" si="1980">BM1360*BN1360</f>
        <v>1139258.3999999999</v>
      </c>
      <c r="BP1360" s="56"/>
      <c r="BQ1360" s="164">
        <v>0</v>
      </c>
      <c r="BR1360" s="147"/>
      <c r="BS1360" s="166">
        <f t="shared" ref="BS1360:BS1395" si="1981">BO1360-BP1360-BQ1360</f>
        <v>1139258.3999999999</v>
      </c>
      <c r="BT1360" s="402">
        <v>16800000</v>
      </c>
      <c r="BU1360" s="548">
        <v>7.1545999999999998E-2</v>
      </c>
      <c r="BV1360" s="168">
        <f t="shared" ref="BV1360:BV1395" si="1982">BT1360*BU1360</f>
        <v>1201972.8</v>
      </c>
      <c r="BW1360" s="6"/>
      <c r="BX1360" s="580">
        <v>1201972.8</v>
      </c>
      <c r="BY1360" s="147">
        <v>1201972.8</v>
      </c>
      <c r="BZ1360" s="166">
        <f t="shared" si="1972"/>
        <v>0</v>
      </c>
      <c r="CA1360" s="151">
        <v>16800000</v>
      </c>
      <c r="CB1360" s="801">
        <v>7.5840000000000005E-2</v>
      </c>
      <c r="CC1360" s="168">
        <f t="shared" si="1973"/>
        <v>1274112</v>
      </c>
      <c r="CD1360" s="166"/>
      <c r="CE1360" s="164"/>
      <c r="CF1360" s="165"/>
      <c r="CG1360" s="168">
        <f t="shared" si="1974"/>
        <v>1274112</v>
      </c>
      <c r="CH1360" s="587">
        <v>25800000</v>
      </c>
      <c r="CI1360" s="803">
        <v>5.8512000000000002E-2</v>
      </c>
      <c r="CJ1360" s="666">
        <f t="shared" si="1966"/>
        <v>1509609.6</v>
      </c>
      <c r="CK1360" s="168"/>
      <c r="CL1360" s="164"/>
      <c r="CM1360" s="167"/>
      <c r="CN1360" s="666">
        <f t="shared" si="1967"/>
        <v>1509609.6</v>
      </c>
      <c r="CO1360" s="219"/>
      <c r="CP1360" s="220">
        <f t="shared" si="1968"/>
        <v>5081004</v>
      </c>
      <c r="CQ1360" s="458"/>
      <c r="CR1360" s="56"/>
      <c r="CS1360" s="226"/>
    </row>
    <row r="1361" spans="1:97" s="2" customFormat="1" ht="15" customHeight="1">
      <c r="A1361" s="769" t="s">
        <v>3098</v>
      </c>
      <c r="B1361" s="501" t="s">
        <v>3099</v>
      </c>
      <c r="C1361" s="61" t="s">
        <v>3061</v>
      </c>
      <c r="D1361" s="59" t="s">
        <v>2760</v>
      </c>
      <c r="E1361" s="234">
        <v>13170</v>
      </c>
      <c r="F1361" s="234"/>
      <c r="G1361" s="429"/>
      <c r="H1361" s="590">
        <v>900000006127</v>
      </c>
      <c r="I1361" s="234"/>
      <c r="J1361" s="774">
        <v>5.7276000000000001E-2</v>
      </c>
      <c r="K1361" s="72">
        <f t="shared" si="1969"/>
        <v>0</v>
      </c>
      <c r="L1361" s="6"/>
      <c r="M1361" s="80">
        <v>35634.019999999997</v>
      </c>
      <c r="N1361" s="147"/>
      <c r="O1361" s="168"/>
      <c r="P1361" s="6"/>
      <c r="Q1361" s="56">
        <v>5.7276000000000001E-2</v>
      </c>
      <c r="R1361" s="168">
        <f t="shared" si="1956"/>
        <v>0</v>
      </c>
      <c r="S1361" s="6"/>
      <c r="T1361" s="80">
        <v>46336.28</v>
      </c>
      <c r="U1361" s="147"/>
      <c r="V1361" s="574">
        <f t="shared" si="1957"/>
        <v>-46336.28</v>
      </c>
      <c r="W1361" s="779"/>
      <c r="X1361" s="780">
        <v>6.3004000000000004E-2</v>
      </c>
      <c r="Y1361" s="310">
        <f t="shared" si="1958"/>
        <v>0</v>
      </c>
      <c r="Z1361" s="102"/>
      <c r="AA1361" s="80">
        <v>50970.239999999998</v>
      </c>
      <c r="AB1361" s="147"/>
      <c r="AC1361" s="141">
        <f t="shared" si="1959"/>
        <v>-50970.239999999998</v>
      </c>
      <c r="AD1361" s="788"/>
      <c r="AE1361" s="101">
        <v>6.1428999999999997E-2</v>
      </c>
      <c r="AF1361" s="141">
        <f t="shared" si="1960"/>
        <v>0</v>
      </c>
      <c r="AG1361" s="6"/>
      <c r="AH1361" s="122">
        <v>132993.79</v>
      </c>
      <c r="AI1361" s="147"/>
      <c r="AJ1361" s="141">
        <f t="shared" si="1975"/>
        <v>-132993.79</v>
      </c>
      <c r="AK1361" s="255">
        <v>3000000</v>
      </c>
      <c r="AL1361" s="748">
        <v>7.3774000000000006E-2</v>
      </c>
      <c r="AM1361" s="141">
        <f t="shared" si="1962"/>
        <v>221322.00000000003</v>
      </c>
      <c r="AN1361" s="102"/>
      <c r="AO1361" s="142">
        <v>63858.77</v>
      </c>
      <c r="AP1361" s="143"/>
      <c r="AQ1361" s="141">
        <f t="shared" si="1976"/>
        <v>157463.23000000004</v>
      </c>
      <c r="AR1361" s="374">
        <v>865600</v>
      </c>
      <c r="AS1361" s="52">
        <v>8.0359E-2</v>
      </c>
      <c r="AT1361" s="72">
        <f t="shared" si="1977"/>
        <v>69558.750400000004</v>
      </c>
      <c r="AU1361" s="234"/>
      <c r="AV1361" s="142">
        <v>69558.750400000004</v>
      </c>
      <c r="AW1361" s="147"/>
      <c r="AX1361" s="102"/>
      <c r="AY1361" s="141">
        <v>865600</v>
      </c>
      <c r="AZ1361" s="52">
        <v>8.7135000000000004E-2</v>
      </c>
      <c r="BA1361" s="141">
        <f t="shared" si="1978"/>
        <v>75424.055999999997</v>
      </c>
      <c r="BB1361" s="141"/>
      <c r="BC1361" s="142">
        <v>75424.055999999997</v>
      </c>
      <c r="BD1361" s="204"/>
      <c r="BE1361" s="141">
        <f t="shared" si="1970"/>
        <v>0</v>
      </c>
      <c r="BF1361" s="72">
        <v>1320000</v>
      </c>
      <c r="BG1361" s="56">
        <v>6.8930000000000005E-2</v>
      </c>
      <c r="BH1361" s="166">
        <f t="shared" si="1979"/>
        <v>90987.6</v>
      </c>
      <c r="BI1361" s="6"/>
      <c r="BJ1361" s="164">
        <v>59665.807999999997</v>
      </c>
      <c r="BK1361" s="795"/>
      <c r="BL1361" s="166">
        <f t="shared" si="1971"/>
        <v>31321.792000000009</v>
      </c>
      <c r="BM1361" s="141">
        <v>1320000</v>
      </c>
      <c r="BN1361" s="548">
        <v>6.7812999999999998E-2</v>
      </c>
      <c r="BO1361" s="166">
        <f t="shared" si="1980"/>
        <v>89513.16</v>
      </c>
      <c r="BP1361" s="6"/>
      <c r="BQ1361" s="164">
        <v>127876.32</v>
      </c>
      <c r="BR1361" s="147"/>
      <c r="BS1361" s="166">
        <f t="shared" si="1981"/>
        <v>-38363.160000000003</v>
      </c>
      <c r="BT1361" s="402">
        <v>1320000</v>
      </c>
      <c r="BU1361" s="548">
        <v>7.1545999999999998E-2</v>
      </c>
      <c r="BV1361" s="168">
        <f t="shared" si="1982"/>
        <v>94440.72</v>
      </c>
      <c r="BW1361" s="6"/>
      <c r="BX1361" s="580">
        <v>94440.72</v>
      </c>
      <c r="BY1361" s="147"/>
      <c r="BZ1361" s="166">
        <f t="shared" si="1972"/>
        <v>0</v>
      </c>
      <c r="CA1361" s="151">
        <v>1320000</v>
      </c>
      <c r="CB1361" s="548">
        <v>1.0834E-2</v>
      </c>
      <c r="CC1361" s="168">
        <f t="shared" si="1973"/>
        <v>14300.88</v>
      </c>
      <c r="CD1361" s="166">
        <f t="shared" ref="CD1361:CD1362" si="1983">CB1361*15000</f>
        <v>162.51</v>
      </c>
      <c r="CE1361" s="164">
        <v>14138.37</v>
      </c>
      <c r="CF1361" s="165">
        <v>14138.37</v>
      </c>
      <c r="CG1361" s="72">
        <f t="shared" si="1974"/>
        <v>0</v>
      </c>
      <c r="CH1361" s="351">
        <v>1460000</v>
      </c>
      <c r="CI1361" s="804">
        <v>9.7520000000000003E-3</v>
      </c>
      <c r="CJ1361" s="666">
        <f t="shared" si="1966"/>
        <v>14237.92</v>
      </c>
      <c r="CK1361" s="806">
        <f t="shared" ref="CK1361:CK1367" si="1984">CI1361*15000</f>
        <v>146.28</v>
      </c>
      <c r="CL1361" s="164"/>
      <c r="CM1361" s="167"/>
      <c r="CN1361" s="666">
        <f t="shared" si="1967"/>
        <v>14091.64</v>
      </c>
      <c r="CO1361" s="219"/>
      <c r="CP1361" s="220">
        <f t="shared" si="1968"/>
        <v>-65786.807999999946</v>
      </c>
      <c r="CQ1361" s="357"/>
      <c r="CR1361" s="6"/>
      <c r="CS1361" s="226"/>
    </row>
    <row r="1362" spans="1:97" s="2" customFormat="1" ht="15" customHeight="1">
      <c r="A1362" s="769" t="s">
        <v>3100</v>
      </c>
      <c r="B1362" s="501" t="s">
        <v>3101</v>
      </c>
      <c r="C1362" s="61" t="s">
        <v>3061</v>
      </c>
      <c r="D1362" s="59" t="s">
        <v>2760</v>
      </c>
      <c r="E1362" s="234">
        <v>13311</v>
      </c>
      <c r="F1362" s="234"/>
      <c r="G1362" s="429"/>
      <c r="H1362" s="590">
        <v>900000006141</v>
      </c>
      <c r="I1362" s="234"/>
      <c r="J1362" s="774">
        <v>5.7276000000000001E-2</v>
      </c>
      <c r="K1362" s="72">
        <f t="shared" si="1969"/>
        <v>0</v>
      </c>
      <c r="L1362" s="56"/>
      <c r="M1362" s="80">
        <v>31317.42</v>
      </c>
      <c r="N1362" s="147"/>
      <c r="O1362" s="168"/>
      <c r="P1362" s="56"/>
      <c r="Q1362" s="56">
        <v>5.7276000000000001E-2</v>
      </c>
      <c r="R1362" s="168">
        <f t="shared" si="1956"/>
        <v>0</v>
      </c>
      <c r="S1362" s="56"/>
      <c r="T1362" s="80">
        <v>40723.24</v>
      </c>
      <c r="U1362" s="147"/>
      <c r="V1362" s="574">
        <f t="shared" si="1957"/>
        <v>-40723.24</v>
      </c>
      <c r="W1362" s="779"/>
      <c r="X1362" s="780">
        <v>6.3004000000000004E-2</v>
      </c>
      <c r="Y1362" s="310">
        <f t="shared" si="1958"/>
        <v>0</v>
      </c>
      <c r="Z1362" s="102"/>
      <c r="AA1362" s="80">
        <v>44795.839999999997</v>
      </c>
      <c r="AB1362" s="147"/>
      <c r="AC1362" s="141">
        <f t="shared" si="1959"/>
        <v>-44795.839999999997</v>
      </c>
      <c r="AD1362" s="374">
        <v>350000</v>
      </c>
      <c r="AE1362" s="101">
        <v>6.1428999999999997E-2</v>
      </c>
      <c r="AF1362" s="141">
        <f t="shared" si="1960"/>
        <v>21500.149999999998</v>
      </c>
      <c r="AG1362" s="6"/>
      <c r="AH1362" s="122">
        <v>184287</v>
      </c>
      <c r="AI1362" s="149"/>
      <c r="AJ1362" s="141">
        <f t="shared" si="1975"/>
        <v>-162786.85</v>
      </c>
      <c r="AK1362" s="255">
        <v>6015000</v>
      </c>
      <c r="AL1362" s="748">
        <v>7.3774000000000006E-2</v>
      </c>
      <c r="AM1362" s="141">
        <f t="shared" si="1962"/>
        <v>443750.61000000004</v>
      </c>
      <c r="AN1362" s="759"/>
      <c r="AO1362" s="142">
        <v>59756.94</v>
      </c>
      <c r="AP1362" s="143"/>
      <c r="AQ1362" s="141">
        <f t="shared" si="1976"/>
        <v>383993.67000000004</v>
      </c>
      <c r="AR1362" s="374">
        <v>810000</v>
      </c>
      <c r="AS1362" s="52">
        <v>8.0359E-2</v>
      </c>
      <c r="AT1362" s="72">
        <f t="shared" si="1977"/>
        <v>65090.79</v>
      </c>
      <c r="AU1362" s="234"/>
      <c r="AV1362" s="142">
        <v>65090.79</v>
      </c>
      <c r="AW1362" s="147"/>
      <c r="AX1362" s="102"/>
      <c r="AY1362" s="141">
        <v>810000</v>
      </c>
      <c r="AZ1362" s="52">
        <v>8.7135000000000004E-2</v>
      </c>
      <c r="BA1362" s="141">
        <f t="shared" si="1978"/>
        <v>70579.350000000006</v>
      </c>
      <c r="BB1362" s="141"/>
      <c r="BC1362" s="142">
        <v>70579.350000000006</v>
      </c>
      <c r="BD1362" s="204"/>
      <c r="BE1362" s="141">
        <f t="shared" si="1970"/>
        <v>0</v>
      </c>
      <c r="BF1362" s="72">
        <v>1050000</v>
      </c>
      <c r="BG1362" s="56">
        <v>6.8930000000000005E-2</v>
      </c>
      <c r="BH1362" s="166">
        <f t="shared" si="1979"/>
        <v>72376.5</v>
      </c>
      <c r="BI1362" s="56"/>
      <c r="BJ1362" s="164">
        <v>55833.3</v>
      </c>
      <c r="BK1362" s="795"/>
      <c r="BL1362" s="166">
        <f t="shared" si="1971"/>
        <v>16543.199999999997</v>
      </c>
      <c r="BM1362" s="141">
        <v>1050000</v>
      </c>
      <c r="BN1362" s="548">
        <v>6.7812999999999998E-2</v>
      </c>
      <c r="BO1362" s="166">
        <f t="shared" si="1980"/>
        <v>71203.649999999994</v>
      </c>
      <c r="BP1362" s="56"/>
      <c r="BQ1362" s="164">
        <v>71203.649999999994</v>
      </c>
      <c r="BR1362" s="147"/>
      <c r="BS1362" s="166">
        <f t="shared" si="1981"/>
        <v>0</v>
      </c>
      <c r="BT1362" s="402">
        <v>1050000</v>
      </c>
      <c r="BU1362" s="548">
        <v>7.1545999999999998E-2</v>
      </c>
      <c r="BV1362" s="168">
        <f t="shared" si="1982"/>
        <v>75123.3</v>
      </c>
      <c r="BW1362" s="6"/>
      <c r="BX1362" s="580">
        <v>75123.3</v>
      </c>
      <c r="BY1362" s="147"/>
      <c r="BZ1362" s="166">
        <f t="shared" si="1972"/>
        <v>0</v>
      </c>
      <c r="CA1362" s="151">
        <v>1050000</v>
      </c>
      <c r="CB1362" s="548">
        <v>1.0834E-2</v>
      </c>
      <c r="CC1362" s="168">
        <f t="shared" si="1973"/>
        <v>11375.7</v>
      </c>
      <c r="CD1362" s="166">
        <f t="shared" si="1983"/>
        <v>162.51</v>
      </c>
      <c r="CE1362" s="164">
        <v>11213.19</v>
      </c>
      <c r="CF1362" s="165">
        <v>11213.19</v>
      </c>
      <c r="CG1362" s="72">
        <f t="shared" si="1974"/>
        <v>0</v>
      </c>
      <c r="CH1362" s="351">
        <v>1370000</v>
      </c>
      <c r="CI1362" s="804">
        <v>9.7520000000000003E-3</v>
      </c>
      <c r="CJ1362" s="666">
        <f t="shared" si="1966"/>
        <v>13360.24</v>
      </c>
      <c r="CK1362" s="806">
        <f t="shared" si="1984"/>
        <v>146.28</v>
      </c>
      <c r="CL1362" s="164"/>
      <c r="CM1362" s="167"/>
      <c r="CN1362" s="666">
        <f t="shared" si="1967"/>
        <v>13213.96</v>
      </c>
      <c r="CO1362" s="219"/>
      <c r="CP1362" s="220">
        <f t="shared" si="1968"/>
        <v>165444.90000000005</v>
      </c>
      <c r="CQ1362" s="458"/>
      <c r="CR1362" s="56"/>
      <c r="CS1362" s="226"/>
    </row>
    <row r="1363" spans="1:97" s="2" customFormat="1" ht="15" customHeight="1">
      <c r="A1363" s="769" t="s">
        <v>3102</v>
      </c>
      <c r="B1363" s="61" t="s">
        <v>3103</v>
      </c>
      <c r="C1363" s="61" t="s">
        <v>3061</v>
      </c>
      <c r="D1363" s="274" t="s">
        <v>2760</v>
      </c>
      <c r="E1363" s="234">
        <v>13425</v>
      </c>
      <c r="F1363" s="234"/>
      <c r="G1363" s="429"/>
      <c r="H1363" s="590">
        <v>900000006143</v>
      </c>
      <c r="I1363" s="234"/>
      <c r="J1363" s="774">
        <v>5.7276000000000001E-2</v>
      </c>
      <c r="K1363" s="72">
        <f t="shared" si="1969"/>
        <v>0</v>
      </c>
      <c r="L1363" s="56"/>
      <c r="M1363" s="80">
        <v>68272.850000000006</v>
      </c>
      <c r="N1363" s="147"/>
      <c r="O1363" s="168">
        <v>0</v>
      </c>
      <c r="P1363" s="151">
        <v>1550000</v>
      </c>
      <c r="Q1363" s="56">
        <v>5.7276000000000001E-2</v>
      </c>
      <c r="R1363" s="168">
        <f t="shared" si="1956"/>
        <v>88777.8</v>
      </c>
      <c r="S1363" s="56"/>
      <c r="T1363" s="80">
        <v>88777.8</v>
      </c>
      <c r="U1363" s="147">
        <v>88777.8</v>
      </c>
      <c r="V1363" s="574">
        <f t="shared" si="1957"/>
        <v>0</v>
      </c>
      <c r="W1363" s="782">
        <v>1550000</v>
      </c>
      <c r="X1363" s="780">
        <v>6.3004000000000004E-2</v>
      </c>
      <c r="Y1363" s="310">
        <f t="shared" si="1958"/>
        <v>97656.200000000012</v>
      </c>
      <c r="Z1363" s="6"/>
      <c r="AA1363" s="80">
        <v>97656.2</v>
      </c>
      <c r="AB1363" s="149">
        <v>97656.2</v>
      </c>
      <c r="AC1363" s="141">
        <f t="shared" si="1959"/>
        <v>0</v>
      </c>
      <c r="AD1363" s="788">
        <v>2900000</v>
      </c>
      <c r="AE1363" s="101">
        <v>6.1428999999999997E-2</v>
      </c>
      <c r="AF1363" s="141">
        <f t="shared" si="1960"/>
        <v>178144.1</v>
      </c>
      <c r="AG1363" s="6"/>
      <c r="AH1363" s="122">
        <v>178144.1</v>
      </c>
      <c r="AI1363" s="147">
        <v>178144.1</v>
      </c>
      <c r="AJ1363" s="141">
        <f t="shared" si="1975"/>
        <v>0</v>
      </c>
      <c r="AK1363" s="374">
        <v>2900000</v>
      </c>
      <c r="AL1363" s="748">
        <v>7.3774000000000006E-2</v>
      </c>
      <c r="AM1363" s="141">
        <f t="shared" si="1962"/>
        <v>213944.6</v>
      </c>
      <c r="AN1363" s="6"/>
      <c r="AO1363" s="142">
        <v>213944.6</v>
      </c>
      <c r="AP1363" s="147">
        <v>213944.6</v>
      </c>
      <c r="AQ1363" s="141">
        <f t="shared" si="1976"/>
        <v>0</v>
      </c>
      <c r="AR1363" s="374">
        <v>2900000</v>
      </c>
      <c r="AS1363" s="52">
        <v>8.0359E-2</v>
      </c>
      <c r="AT1363" s="72">
        <f t="shared" si="1977"/>
        <v>233041.1</v>
      </c>
      <c r="AU1363" s="234"/>
      <c r="AV1363" s="142"/>
      <c r="AW1363" s="143"/>
      <c r="AX1363" s="102">
        <f>AT1363-AU1363-AV1363</f>
        <v>233041.1</v>
      </c>
      <c r="AY1363" s="141">
        <v>2900000</v>
      </c>
      <c r="AZ1363" s="52">
        <v>8.7135000000000004E-2</v>
      </c>
      <c r="BA1363" s="141">
        <f t="shared" si="1978"/>
        <v>252691.5</v>
      </c>
      <c r="BB1363" s="72"/>
      <c r="BC1363" s="142"/>
      <c r="BD1363" s="204"/>
      <c r="BE1363" s="141">
        <f t="shared" si="1970"/>
        <v>252691.5</v>
      </c>
      <c r="BF1363" s="168">
        <v>5000000</v>
      </c>
      <c r="BG1363" s="56">
        <v>6.8930000000000005E-2</v>
      </c>
      <c r="BH1363" s="166">
        <f t="shared" si="1979"/>
        <v>344650</v>
      </c>
      <c r="BI1363" s="56"/>
      <c r="BJ1363" s="164">
        <v>0</v>
      </c>
      <c r="BK1363" s="795"/>
      <c r="BL1363" s="166">
        <f t="shared" si="1971"/>
        <v>344650</v>
      </c>
      <c r="BM1363" s="72">
        <v>5000000</v>
      </c>
      <c r="BN1363" s="548">
        <v>2.9062999999999999E-2</v>
      </c>
      <c r="BO1363" s="166">
        <f t="shared" si="1980"/>
        <v>145315</v>
      </c>
      <c r="BP1363" s="56">
        <v>-36328.75</v>
      </c>
      <c r="BQ1363" s="164">
        <v>0</v>
      </c>
      <c r="BR1363" s="147"/>
      <c r="BS1363" s="166">
        <f t="shared" si="1981"/>
        <v>181643.75</v>
      </c>
      <c r="BT1363" s="402">
        <v>8000000</v>
      </c>
      <c r="BU1363" s="548">
        <v>5.1103999999999997E-2</v>
      </c>
      <c r="BV1363" s="168">
        <f t="shared" si="1982"/>
        <v>408832</v>
      </c>
      <c r="BW1363" s="6"/>
      <c r="BX1363" s="142"/>
      <c r="BY1363" s="147"/>
      <c r="BZ1363" s="166">
        <f t="shared" si="1972"/>
        <v>408832</v>
      </c>
      <c r="CA1363" s="151">
        <v>8000000</v>
      </c>
      <c r="CB1363" s="801">
        <v>5.4170999999999997E-2</v>
      </c>
      <c r="CC1363" s="168">
        <f t="shared" si="1973"/>
        <v>433368</v>
      </c>
      <c r="CD1363" s="166"/>
      <c r="CE1363" s="164"/>
      <c r="CF1363" s="165"/>
      <c r="CG1363" s="168">
        <f t="shared" si="1974"/>
        <v>433368</v>
      </c>
      <c r="CH1363" s="587">
        <v>7700000</v>
      </c>
      <c r="CI1363" s="802">
        <v>4.3883999999999999E-2</v>
      </c>
      <c r="CJ1363" s="666">
        <f t="shared" si="1966"/>
        <v>337906.8</v>
      </c>
      <c r="CK1363" s="168"/>
      <c r="CL1363" s="164"/>
      <c r="CM1363" s="167"/>
      <c r="CN1363" s="666">
        <f t="shared" si="1967"/>
        <v>337906.8</v>
      </c>
      <c r="CO1363" s="219"/>
      <c r="CP1363" s="220">
        <f t="shared" si="1968"/>
        <v>2192133.15</v>
      </c>
      <c r="CQ1363" s="458"/>
      <c r="CR1363" s="56"/>
      <c r="CS1363" s="226"/>
    </row>
    <row r="1364" spans="1:97" s="2" customFormat="1" ht="15" customHeight="1">
      <c r="A1364" s="41" t="s">
        <v>3104</v>
      </c>
      <c r="B1364" s="501" t="s">
        <v>3105</v>
      </c>
      <c r="C1364" s="6" t="s">
        <v>3031</v>
      </c>
      <c r="D1364" s="59" t="s">
        <v>2760</v>
      </c>
      <c r="E1364" s="43">
        <v>13495</v>
      </c>
      <c r="F1364" s="43"/>
      <c r="G1364" s="429"/>
      <c r="H1364" s="45">
        <v>900000006144</v>
      </c>
      <c r="I1364" s="234"/>
      <c r="J1364" s="774">
        <v>5.7276000000000001E-2</v>
      </c>
      <c r="K1364" s="72">
        <f t="shared" si="1969"/>
        <v>0</v>
      </c>
      <c r="L1364" s="56"/>
      <c r="M1364" s="73">
        <v>70475.199999999997</v>
      </c>
      <c r="N1364" s="147"/>
      <c r="O1364" s="168"/>
      <c r="P1364" s="56"/>
      <c r="Q1364" s="56">
        <v>5.7276000000000001E-2</v>
      </c>
      <c r="R1364" s="168">
        <f t="shared" si="1956"/>
        <v>0</v>
      </c>
      <c r="S1364" s="56"/>
      <c r="T1364" s="73">
        <v>91641.600000000006</v>
      </c>
      <c r="U1364" s="147"/>
      <c r="V1364" s="574">
        <f t="shared" si="1957"/>
        <v>-91641.600000000006</v>
      </c>
      <c r="W1364" s="779"/>
      <c r="X1364" s="780">
        <v>6.3004000000000004E-2</v>
      </c>
      <c r="Y1364" s="310">
        <f t="shared" si="1958"/>
        <v>0</v>
      </c>
      <c r="Z1364" s="99"/>
      <c r="AA1364" s="73">
        <v>100806.39999999999</v>
      </c>
      <c r="AB1364" s="147"/>
      <c r="AC1364" s="141">
        <f t="shared" si="1959"/>
        <v>-100806.39999999999</v>
      </c>
      <c r="AD1364" s="374">
        <v>540000</v>
      </c>
      <c r="AE1364" s="101">
        <v>6.1428999999999997E-2</v>
      </c>
      <c r="AF1364" s="141">
        <f t="shared" si="1960"/>
        <v>33171.659999999996</v>
      </c>
      <c r="AG1364" s="99"/>
      <c r="AH1364" s="122">
        <v>122858</v>
      </c>
      <c r="AI1364" s="143"/>
      <c r="AJ1364" s="141">
        <f t="shared" si="1975"/>
        <v>-89686.34</v>
      </c>
      <c r="AK1364" s="788"/>
      <c r="AL1364" s="748">
        <v>7.3774000000000006E-2</v>
      </c>
      <c r="AM1364" s="141">
        <f t="shared" si="1962"/>
        <v>0</v>
      </c>
      <c r="AN1364" s="99"/>
      <c r="AO1364" s="142">
        <v>221322</v>
      </c>
      <c r="AP1364" s="143"/>
      <c r="AQ1364" s="141">
        <f t="shared" si="1976"/>
        <v>-221322</v>
      </c>
      <c r="AR1364" s="255">
        <v>3000000</v>
      </c>
      <c r="AS1364" s="52">
        <v>8.0359E-2</v>
      </c>
      <c r="AT1364" s="72">
        <f t="shared" si="1977"/>
        <v>241077</v>
      </c>
      <c r="AU1364" s="52"/>
      <c r="AV1364" s="142"/>
      <c r="AW1364" s="143"/>
      <c r="AX1364" s="102"/>
      <c r="AY1364" s="72">
        <v>3000000</v>
      </c>
      <c r="AZ1364" s="52">
        <v>8.7135000000000004E-2</v>
      </c>
      <c r="BA1364" s="141">
        <f t="shared" si="1978"/>
        <v>261405</v>
      </c>
      <c r="BB1364" s="141"/>
      <c r="BC1364" s="142">
        <v>261405</v>
      </c>
      <c r="BD1364" s="204"/>
      <c r="BE1364" s="141">
        <f t="shared" si="1970"/>
        <v>0</v>
      </c>
      <c r="BF1364" s="72">
        <v>6800000</v>
      </c>
      <c r="BG1364" s="56">
        <v>6.8930000000000005E-2</v>
      </c>
      <c r="BH1364" s="166">
        <f t="shared" si="1979"/>
        <v>468724.00000000006</v>
      </c>
      <c r="BI1364" s="56"/>
      <c r="BJ1364" s="164">
        <v>206790</v>
      </c>
      <c r="BK1364" s="320"/>
      <c r="BL1364" s="166">
        <f t="shared" si="1971"/>
        <v>261934.00000000006</v>
      </c>
      <c r="BM1364" s="72">
        <v>6800000</v>
      </c>
      <c r="BN1364" s="52">
        <v>2.9062999999999999E-2</v>
      </c>
      <c r="BO1364" s="166">
        <f t="shared" si="1980"/>
        <v>197628.4</v>
      </c>
      <c r="BP1364" s="56"/>
      <c r="BQ1364" s="164">
        <v>197628.4</v>
      </c>
      <c r="BR1364" s="147"/>
      <c r="BS1364" s="166">
        <f t="shared" si="1981"/>
        <v>0</v>
      </c>
      <c r="BT1364" s="402">
        <v>6800000</v>
      </c>
      <c r="BU1364" s="234">
        <v>5.1103999999999997E-2</v>
      </c>
      <c r="BV1364" s="168">
        <f t="shared" si="1982"/>
        <v>347507.19999999995</v>
      </c>
      <c r="BW1364" s="6"/>
      <c r="BX1364" s="142">
        <v>347507.20000000001</v>
      </c>
      <c r="BY1364" s="147"/>
      <c r="BZ1364" s="166">
        <f t="shared" si="1972"/>
        <v>0</v>
      </c>
      <c r="CA1364" s="151">
        <v>6800000</v>
      </c>
      <c r="CB1364" s="234">
        <v>5.4170999999999997E-2</v>
      </c>
      <c r="CC1364" s="168">
        <f t="shared" si="1973"/>
        <v>368362.8</v>
      </c>
      <c r="CD1364" s="166"/>
      <c r="CE1364" s="164">
        <v>368362.8</v>
      </c>
      <c r="CF1364" s="165"/>
      <c r="CG1364" s="72">
        <f t="shared" si="1974"/>
        <v>0</v>
      </c>
      <c r="CH1364" s="351">
        <v>6800000</v>
      </c>
      <c r="CI1364" s="802">
        <v>4.3883999999999999E-2</v>
      </c>
      <c r="CJ1364" s="666">
        <f t="shared" si="1966"/>
        <v>298411.2</v>
      </c>
      <c r="CK1364" s="72"/>
      <c r="CL1364" s="164"/>
      <c r="CM1364" s="167"/>
      <c r="CN1364" s="666">
        <f t="shared" si="1967"/>
        <v>298411.2</v>
      </c>
      <c r="CO1364" s="219"/>
      <c r="CP1364" s="220">
        <f t="shared" si="1968"/>
        <v>56888.860000000102</v>
      </c>
      <c r="CQ1364" s="458"/>
      <c r="CR1364" s="56"/>
      <c r="CS1364" s="226"/>
    </row>
    <row r="1365" spans="1:97" s="3" customFormat="1" ht="15" customHeight="1">
      <c r="A1365" s="41" t="s">
        <v>3106</v>
      </c>
      <c r="B1365" s="501" t="s">
        <v>3107</v>
      </c>
      <c r="C1365" s="6" t="s">
        <v>3074</v>
      </c>
      <c r="D1365" s="274" t="s">
        <v>2760</v>
      </c>
      <c r="E1365" s="43">
        <v>13524</v>
      </c>
      <c r="F1365" s="43"/>
      <c r="G1365" s="429"/>
      <c r="H1365" s="45">
        <v>900000006145</v>
      </c>
      <c r="I1365" s="234"/>
      <c r="J1365" s="774">
        <v>5.7276000000000001E-2</v>
      </c>
      <c r="K1365" s="72">
        <f t="shared" si="1969"/>
        <v>0</v>
      </c>
      <c r="L1365" s="56"/>
      <c r="M1365" s="73">
        <v>132141</v>
      </c>
      <c r="N1365" s="147"/>
      <c r="O1365" s="168"/>
      <c r="P1365" s="533" t="s">
        <v>3108</v>
      </c>
      <c r="Q1365" s="56">
        <v>5.7276000000000001E-2</v>
      </c>
      <c r="R1365" s="357">
        <v>171828</v>
      </c>
      <c r="S1365" s="56"/>
      <c r="T1365" s="73">
        <v>171828</v>
      </c>
      <c r="U1365" s="165">
        <v>171828</v>
      </c>
      <c r="V1365" s="574">
        <f t="shared" si="1957"/>
        <v>0</v>
      </c>
      <c r="W1365" s="836">
        <v>3000000</v>
      </c>
      <c r="X1365" s="780">
        <v>6.3004000000000004E-2</v>
      </c>
      <c r="Y1365" s="310">
        <f t="shared" si="1958"/>
        <v>189012</v>
      </c>
      <c r="Z1365" s="102"/>
      <c r="AA1365" s="73">
        <v>189012</v>
      </c>
      <c r="AB1365" s="165">
        <v>189012</v>
      </c>
      <c r="AC1365" s="141">
        <f t="shared" si="1959"/>
        <v>0</v>
      </c>
      <c r="AD1365" s="374">
        <v>6015000</v>
      </c>
      <c r="AE1365" s="101">
        <v>6.1428999999999997E-2</v>
      </c>
      <c r="AF1365" s="141">
        <f t="shared" si="1960"/>
        <v>369495.435</v>
      </c>
      <c r="AG1365" s="6"/>
      <c r="AH1365" s="122">
        <v>369495.44</v>
      </c>
      <c r="AI1365" s="149">
        <v>369495.44</v>
      </c>
      <c r="AJ1365" s="141">
        <f t="shared" si="1975"/>
        <v>-5.0000000046566129E-3</v>
      </c>
      <c r="AK1365" s="374">
        <v>6015000</v>
      </c>
      <c r="AL1365" s="748">
        <v>7.3774000000000006E-2</v>
      </c>
      <c r="AM1365" s="141">
        <f t="shared" si="1962"/>
        <v>443750.61000000004</v>
      </c>
      <c r="AN1365" s="102"/>
      <c r="AO1365" s="142">
        <v>443750.61</v>
      </c>
      <c r="AP1365" s="204">
        <v>443750.61</v>
      </c>
      <c r="AQ1365" s="141">
        <f t="shared" si="1976"/>
        <v>0</v>
      </c>
      <c r="AR1365" s="255">
        <v>6015000</v>
      </c>
      <c r="AS1365" s="52">
        <v>8.0359E-2</v>
      </c>
      <c r="AT1365" s="72">
        <f t="shared" si="1977"/>
        <v>483359.38500000001</v>
      </c>
      <c r="AU1365" s="52"/>
      <c r="AV1365" s="142"/>
      <c r="AW1365" s="147"/>
      <c r="AX1365" s="141">
        <f t="shared" ref="AX1365:AX1370" si="1985">AT1365-AU1365-AV1365</f>
        <v>483359.38500000001</v>
      </c>
      <c r="AY1365" s="72">
        <v>6015000</v>
      </c>
      <c r="AZ1365" s="52">
        <v>8.7135000000000004E-2</v>
      </c>
      <c r="BA1365" s="141">
        <f t="shared" si="1978"/>
        <v>524117.02500000002</v>
      </c>
      <c r="BB1365" s="141"/>
      <c r="BC1365" s="142"/>
      <c r="BD1365" s="204"/>
      <c r="BE1365" s="141">
        <f t="shared" si="1970"/>
        <v>524117.02500000002</v>
      </c>
      <c r="BF1365" s="840">
        <v>16580000</v>
      </c>
      <c r="BG1365" s="56">
        <v>6.8930000000000005E-2</v>
      </c>
      <c r="BH1365" s="166">
        <f t="shared" si="1979"/>
        <v>1142859.4000000001</v>
      </c>
      <c r="BI1365" s="56"/>
      <c r="BJ1365" s="164">
        <v>414613.95</v>
      </c>
      <c r="BK1365" s="320">
        <v>414613.95</v>
      </c>
      <c r="BL1365" s="166">
        <f t="shared" si="1971"/>
        <v>728245.45000000019</v>
      </c>
      <c r="BM1365" s="72">
        <v>15706000</v>
      </c>
      <c r="BN1365" s="548">
        <v>6.7812999999999998E-2</v>
      </c>
      <c r="BO1365" s="166">
        <v>1065080.3500000001</v>
      </c>
      <c r="BP1365" s="56"/>
      <c r="BQ1365" s="164">
        <v>438851.3</v>
      </c>
      <c r="BR1365" s="165">
        <v>438851.3</v>
      </c>
      <c r="BS1365" s="166">
        <f t="shared" si="1981"/>
        <v>626229.05000000005</v>
      </c>
      <c r="BT1365" s="402">
        <v>15100000</v>
      </c>
      <c r="BU1365" s="234">
        <v>5.1103999999999997E-2</v>
      </c>
      <c r="BV1365" s="168">
        <f t="shared" si="1982"/>
        <v>771670.39999999991</v>
      </c>
      <c r="BW1365" s="6"/>
      <c r="BX1365" s="142"/>
      <c r="BY1365" s="147"/>
      <c r="BZ1365" s="166">
        <f t="shared" si="1972"/>
        <v>771670.39999999991</v>
      </c>
      <c r="CA1365" s="374">
        <v>15100000</v>
      </c>
      <c r="CB1365" s="234">
        <v>5.4170999999999997E-2</v>
      </c>
      <c r="CC1365" s="168">
        <f t="shared" si="1973"/>
        <v>817982.1</v>
      </c>
      <c r="CD1365" s="166"/>
      <c r="CE1365" s="164"/>
      <c r="CF1365" s="165"/>
      <c r="CG1365" s="168">
        <f t="shared" si="1974"/>
        <v>817982.1</v>
      </c>
      <c r="CH1365" s="587">
        <v>16640000</v>
      </c>
      <c r="CI1365" s="802">
        <v>4.3883999999999999E-2</v>
      </c>
      <c r="CJ1365" s="666">
        <f t="shared" si="1966"/>
        <v>730229.76000000001</v>
      </c>
      <c r="CK1365" s="168"/>
      <c r="CL1365" s="164"/>
      <c r="CM1365" s="167"/>
      <c r="CN1365" s="666">
        <f t="shared" si="1967"/>
        <v>730229.76000000001</v>
      </c>
      <c r="CO1365" s="219"/>
      <c r="CP1365" s="220">
        <f t="shared" si="1968"/>
        <v>4681833.165</v>
      </c>
      <c r="CQ1365" s="458"/>
      <c r="CR1365" s="56"/>
      <c r="CS1365" s="228"/>
    </row>
    <row r="1366" spans="1:97" s="2" customFormat="1" ht="15" customHeight="1">
      <c r="A1366" s="769" t="s">
        <v>3109</v>
      </c>
      <c r="B1366" s="501" t="s">
        <v>3110</v>
      </c>
      <c r="C1366" s="61" t="s">
        <v>2864</v>
      </c>
      <c r="D1366" s="59" t="s">
        <v>2760</v>
      </c>
      <c r="E1366" s="234">
        <v>13560</v>
      </c>
      <c r="F1366" s="234"/>
      <c r="G1366" s="429"/>
      <c r="H1366" s="590">
        <v>2112013213</v>
      </c>
      <c r="I1366" s="234"/>
      <c r="J1366" s="774">
        <v>5.7276000000000001E-2</v>
      </c>
      <c r="K1366" s="72">
        <f t="shared" si="1969"/>
        <v>0</v>
      </c>
      <c r="L1366" s="6"/>
      <c r="M1366" s="80">
        <v>51094.52</v>
      </c>
      <c r="N1366" s="147"/>
      <c r="O1366" s="168"/>
      <c r="P1366" s="6"/>
      <c r="Q1366" s="56">
        <v>5.7276000000000001E-2</v>
      </c>
      <c r="R1366" s="168">
        <f t="shared" ref="R1366:R1395" si="1986">P1366*Q1366</f>
        <v>0</v>
      </c>
      <c r="S1366" s="6"/>
      <c r="T1366" s="80">
        <v>66440.160000000003</v>
      </c>
      <c r="U1366" s="147"/>
      <c r="V1366" s="574">
        <f t="shared" si="1957"/>
        <v>-66440.160000000003</v>
      </c>
      <c r="W1366" s="779"/>
      <c r="X1366" s="780">
        <v>6.3004000000000004E-2</v>
      </c>
      <c r="Y1366" s="310">
        <f t="shared" ref="Y1366:Y1395" si="1987">W1366*X1366</f>
        <v>0</v>
      </c>
      <c r="Z1366" s="102"/>
      <c r="AA1366" s="80">
        <v>73084.639999999999</v>
      </c>
      <c r="AB1366" s="147"/>
      <c r="AC1366" s="141">
        <f t="shared" si="1959"/>
        <v>-73084.639999999999</v>
      </c>
      <c r="AD1366" s="374">
        <v>3335000</v>
      </c>
      <c r="AE1366" s="101">
        <v>6.1428999999999997E-2</v>
      </c>
      <c r="AF1366" s="141">
        <f t="shared" si="1960"/>
        <v>204865.715</v>
      </c>
      <c r="AG1366" s="102"/>
      <c r="AH1366" s="122">
        <v>579336.9</v>
      </c>
      <c r="AI1366" s="147"/>
      <c r="AJ1366" s="141">
        <f t="shared" si="1975"/>
        <v>-374471.18500000006</v>
      </c>
      <c r="AK1366" s="788"/>
      <c r="AL1366" s="748">
        <v>7.3774000000000006E-2</v>
      </c>
      <c r="AM1366" s="141">
        <f t="shared" si="1962"/>
        <v>0</v>
      </c>
      <c r="AN1366" s="102"/>
      <c r="AO1366" s="142">
        <v>90712.51</v>
      </c>
      <c r="AP1366" s="143"/>
      <c r="AQ1366" s="141">
        <f t="shared" si="1976"/>
        <v>-90712.51</v>
      </c>
      <c r="AR1366" s="374">
        <v>1229600</v>
      </c>
      <c r="AS1366" s="52">
        <v>8.0359E-2</v>
      </c>
      <c r="AT1366" s="72">
        <f t="shared" si="1977"/>
        <v>98809.426399999997</v>
      </c>
      <c r="AU1366" s="234"/>
      <c r="AV1366" s="142">
        <v>98809.426399999997</v>
      </c>
      <c r="AW1366" s="147"/>
      <c r="AX1366" s="102"/>
      <c r="AY1366" s="141">
        <v>1229600</v>
      </c>
      <c r="AZ1366" s="52">
        <v>8.7135000000000004E-2</v>
      </c>
      <c r="BA1366" s="141">
        <f t="shared" si="1978"/>
        <v>107141.19600000001</v>
      </c>
      <c r="BB1366" s="141"/>
      <c r="BC1366" s="142">
        <v>107141.196</v>
      </c>
      <c r="BD1366" s="204"/>
      <c r="BE1366" s="141">
        <f t="shared" si="1970"/>
        <v>0</v>
      </c>
      <c r="BF1366" s="72">
        <v>1730000</v>
      </c>
      <c r="BG1366" s="56">
        <v>6.8930000000000005E-2</v>
      </c>
      <c r="BH1366" s="166">
        <f t="shared" si="1979"/>
        <v>119248.90000000001</v>
      </c>
      <c r="BI1366" s="6"/>
      <c r="BJ1366" s="164">
        <v>84756.327999999994</v>
      </c>
      <c r="BK1366" s="795"/>
      <c r="BL1366" s="166">
        <f t="shared" si="1971"/>
        <v>34492.572000000015</v>
      </c>
      <c r="BM1366" s="798">
        <v>1730000</v>
      </c>
      <c r="BN1366" s="548">
        <v>6.7812999999999998E-2</v>
      </c>
      <c r="BO1366" s="166">
        <f t="shared" si="1980"/>
        <v>117316.48999999999</v>
      </c>
      <c r="BP1366" s="6"/>
      <c r="BQ1366" s="164">
        <v>117316.49</v>
      </c>
      <c r="BR1366" s="147"/>
      <c r="BS1366" s="166">
        <f t="shared" si="1981"/>
        <v>0</v>
      </c>
      <c r="BT1366" s="402">
        <v>1730000</v>
      </c>
      <c r="BU1366" s="548">
        <v>7.1545999999999998E-2</v>
      </c>
      <c r="BV1366" s="168">
        <f t="shared" si="1982"/>
        <v>123774.58</v>
      </c>
      <c r="BW1366" s="6"/>
      <c r="BX1366" s="142">
        <v>123774.58</v>
      </c>
      <c r="BY1366" s="147"/>
      <c r="BZ1366" s="166">
        <f t="shared" si="1972"/>
        <v>0</v>
      </c>
      <c r="CA1366" s="820">
        <v>1730000</v>
      </c>
      <c r="CB1366" s="548">
        <v>1.0834E-2</v>
      </c>
      <c r="CC1366" s="168">
        <f t="shared" si="1973"/>
        <v>18742.82</v>
      </c>
      <c r="CD1366" s="166">
        <f t="shared" ref="CD1366:CD1367" si="1988">CB1366*15000</f>
        <v>162.51</v>
      </c>
      <c r="CE1366" s="164">
        <v>18580.310000000001</v>
      </c>
      <c r="CF1366" s="165">
        <v>18580.310000000001</v>
      </c>
      <c r="CG1366" s="72">
        <f t="shared" si="1974"/>
        <v>0</v>
      </c>
      <c r="CH1366" s="351">
        <v>1800000</v>
      </c>
      <c r="CI1366" s="804">
        <v>9.7520000000000003E-3</v>
      </c>
      <c r="CJ1366" s="666">
        <f t="shared" si="1966"/>
        <v>17553.600000000002</v>
      </c>
      <c r="CK1366" s="806">
        <f t="shared" si="1984"/>
        <v>146.28</v>
      </c>
      <c r="CL1366" s="164"/>
      <c r="CM1366" s="167"/>
      <c r="CN1366" s="666">
        <f t="shared" si="1967"/>
        <v>17407.320000000003</v>
      </c>
      <c r="CO1366" s="219"/>
      <c r="CP1366" s="220">
        <f t="shared" si="1968"/>
        <v>-552808.603</v>
      </c>
      <c r="CQ1366" s="357"/>
      <c r="CR1366" s="6"/>
      <c r="CS1366" s="226"/>
    </row>
    <row r="1367" spans="1:97" s="3" customFormat="1" ht="15" customHeight="1">
      <c r="A1367" s="769" t="s">
        <v>3111</v>
      </c>
      <c r="B1367" s="501" t="s">
        <v>3112</v>
      </c>
      <c r="C1367" s="61" t="s">
        <v>2895</v>
      </c>
      <c r="D1367" s="59" t="s">
        <v>2760</v>
      </c>
      <c r="E1367" s="234">
        <v>13883</v>
      </c>
      <c r="F1367" s="234"/>
      <c r="G1367" s="429"/>
      <c r="H1367" s="590">
        <v>900000030370</v>
      </c>
      <c r="I1367" s="234"/>
      <c r="J1367" s="774">
        <v>5.7276000000000001E-2</v>
      </c>
      <c r="K1367" s="72">
        <f t="shared" si="1969"/>
        <v>0</v>
      </c>
      <c r="L1367" s="6"/>
      <c r="M1367" s="80"/>
      <c r="N1367" s="147"/>
      <c r="O1367" s="168"/>
      <c r="P1367" s="6"/>
      <c r="Q1367" s="56">
        <v>5.7276000000000001E-2</v>
      </c>
      <c r="R1367" s="168">
        <f t="shared" si="1986"/>
        <v>0</v>
      </c>
      <c r="S1367" s="6"/>
      <c r="T1367" s="80"/>
      <c r="U1367" s="147"/>
      <c r="V1367" s="574">
        <f t="shared" si="1957"/>
        <v>0</v>
      </c>
      <c r="W1367" s="837"/>
      <c r="X1367" s="780">
        <v>6.3004000000000004E-2</v>
      </c>
      <c r="Y1367" s="310">
        <f t="shared" si="1987"/>
        <v>0</v>
      </c>
      <c r="Z1367" s="102"/>
      <c r="AA1367" s="80"/>
      <c r="AB1367" s="149"/>
      <c r="AC1367" s="141">
        <f t="shared" si="1959"/>
        <v>0</v>
      </c>
      <c r="AD1367" s="374">
        <v>1541000</v>
      </c>
      <c r="AE1367" s="101">
        <v>6.1428999999999997E-2</v>
      </c>
      <c r="AF1367" s="141">
        <f t="shared" si="1960"/>
        <v>94662.088999999993</v>
      </c>
      <c r="AG1367" s="102"/>
      <c r="AH1367" s="122">
        <v>56944.68</v>
      </c>
      <c r="AI1367" s="149"/>
      <c r="AJ1367" s="141">
        <f t="shared" si="1975"/>
        <v>37717.408999999992</v>
      </c>
      <c r="AK1367" s="374">
        <v>540000</v>
      </c>
      <c r="AL1367" s="748">
        <v>7.3774000000000006E-2</v>
      </c>
      <c r="AM1367" s="141">
        <f t="shared" si="1962"/>
        <v>39837.960000000006</v>
      </c>
      <c r="AN1367" s="102"/>
      <c r="AO1367" s="142"/>
      <c r="AP1367" s="143"/>
      <c r="AQ1367" s="141">
        <f t="shared" si="1976"/>
        <v>39837.960000000006</v>
      </c>
      <c r="AR1367" s="788"/>
      <c r="AS1367" s="52">
        <v>8.0359E-2</v>
      </c>
      <c r="AT1367" s="72">
        <f t="shared" si="1977"/>
        <v>0</v>
      </c>
      <c r="AU1367" s="56"/>
      <c r="AV1367" s="253"/>
      <c r="AW1367" s="147"/>
      <c r="AX1367" s="102"/>
      <c r="AY1367" s="492"/>
      <c r="AZ1367" s="52">
        <v>8.7135000000000004E-2</v>
      </c>
      <c r="BA1367" s="141">
        <f t="shared" si="1978"/>
        <v>0</v>
      </c>
      <c r="BB1367" s="141"/>
      <c r="BC1367" s="253"/>
      <c r="BD1367" s="204" t="s">
        <v>118</v>
      </c>
      <c r="BE1367" s="141">
        <f t="shared" si="1970"/>
        <v>0</v>
      </c>
      <c r="BF1367" s="168"/>
      <c r="BG1367" s="56">
        <v>6.8930000000000005E-2</v>
      </c>
      <c r="BH1367" s="166">
        <f t="shared" si="1979"/>
        <v>0</v>
      </c>
      <c r="BI1367" s="6"/>
      <c r="BJ1367" s="164">
        <v>112360.77</v>
      </c>
      <c r="BK1367" s="795"/>
      <c r="BL1367" s="166">
        <f t="shared" si="1971"/>
        <v>-112360.77</v>
      </c>
      <c r="BM1367" s="168">
        <v>1590000</v>
      </c>
      <c r="BN1367" s="548">
        <v>6.7812999999999998E-2</v>
      </c>
      <c r="BO1367" s="166">
        <f t="shared" si="1980"/>
        <v>107822.67</v>
      </c>
      <c r="BP1367" s="6"/>
      <c r="BQ1367" s="164">
        <v>107822.67</v>
      </c>
      <c r="BR1367" s="147"/>
      <c r="BS1367" s="166">
        <f t="shared" si="1981"/>
        <v>0</v>
      </c>
      <c r="BT1367" s="402">
        <v>1590000</v>
      </c>
      <c r="BU1367" s="548">
        <v>7.1545999999999998E-2</v>
      </c>
      <c r="BV1367" s="168">
        <f t="shared" si="1982"/>
        <v>113758.14</v>
      </c>
      <c r="BW1367" s="6"/>
      <c r="BX1367" s="142">
        <v>113758.14</v>
      </c>
      <c r="BY1367" s="147"/>
      <c r="BZ1367" s="166">
        <f t="shared" si="1972"/>
        <v>0</v>
      </c>
      <c r="CA1367" s="376">
        <v>1590000</v>
      </c>
      <c r="CB1367" s="548">
        <v>1.0834E-2</v>
      </c>
      <c r="CC1367" s="168">
        <f t="shared" si="1973"/>
        <v>17226.060000000001</v>
      </c>
      <c r="CD1367" s="166">
        <f t="shared" si="1988"/>
        <v>162.51</v>
      </c>
      <c r="CE1367" s="164">
        <v>17063.55</v>
      </c>
      <c r="CF1367" s="165"/>
      <c r="CG1367" s="72">
        <f t="shared" si="1974"/>
        <v>0</v>
      </c>
      <c r="CH1367" s="351">
        <v>1990000</v>
      </c>
      <c r="CI1367" s="804">
        <v>9.7520000000000003E-3</v>
      </c>
      <c r="CJ1367" s="666">
        <f t="shared" si="1966"/>
        <v>19406.48</v>
      </c>
      <c r="CK1367" s="806">
        <f t="shared" si="1984"/>
        <v>146.28</v>
      </c>
      <c r="CL1367" s="164"/>
      <c r="CM1367" s="167"/>
      <c r="CN1367" s="666">
        <f t="shared" si="1967"/>
        <v>19260.2</v>
      </c>
      <c r="CO1367" s="219"/>
      <c r="CP1367" s="220">
        <f t="shared" si="1968"/>
        <v>-15545.200999999997</v>
      </c>
      <c r="CQ1367" s="357"/>
      <c r="CR1367" s="6"/>
      <c r="CS1367" s="228"/>
    </row>
    <row r="1368" spans="1:97" s="3" customFormat="1" ht="15" customHeight="1">
      <c r="A1368" s="264" t="s">
        <v>3113</v>
      </c>
      <c r="B1368" s="61" t="s">
        <v>3114</v>
      </c>
      <c r="C1368" s="61" t="s">
        <v>3115</v>
      </c>
      <c r="D1368" s="274" t="s">
        <v>2760</v>
      </c>
      <c r="E1368" s="234">
        <v>14329</v>
      </c>
      <c r="F1368" s="234"/>
      <c r="G1368" s="429"/>
      <c r="H1368" s="590">
        <v>900000006147</v>
      </c>
      <c r="I1368" s="234"/>
      <c r="J1368" s="774">
        <v>5.7276000000000001E-2</v>
      </c>
      <c r="K1368" s="72">
        <f t="shared" si="1969"/>
        <v>0</v>
      </c>
      <c r="L1368" s="56"/>
      <c r="M1368" s="80">
        <v>12112.93</v>
      </c>
      <c r="N1368" s="147"/>
      <c r="O1368" s="168"/>
      <c r="P1368" s="151">
        <v>214400</v>
      </c>
      <c r="Q1368" s="56">
        <v>5.7276000000000001E-2</v>
      </c>
      <c r="R1368" s="168">
        <f t="shared" si="1986"/>
        <v>12279.974400000001</v>
      </c>
      <c r="S1368" s="56"/>
      <c r="T1368" s="80">
        <v>12279.974399999999</v>
      </c>
      <c r="U1368" s="147">
        <v>12279.97</v>
      </c>
      <c r="V1368" s="574">
        <f t="shared" si="1957"/>
        <v>0</v>
      </c>
      <c r="W1368" s="782">
        <v>275000</v>
      </c>
      <c r="X1368" s="780">
        <v>6.3004000000000004E-2</v>
      </c>
      <c r="Y1368" s="310">
        <f t="shared" si="1987"/>
        <v>17326.100000000002</v>
      </c>
      <c r="Z1368" s="6"/>
      <c r="AA1368" s="80">
        <v>17326.099999999999</v>
      </c>
      <c r="AB1368" s="147">
        <v>17326.099999999999</v>
      </c>
      <c r="AC1368" s="141">
        <f t="shared" si="1959"/>
        <v>0</v>
      </c>
      <c r="AD1368" s="255">
        <v>350000</v>
      </c>
      <c r="AE1368" s="101">
        <v>6.1428999999999997E-2</v>
      </c>
      <c r="AF1368" s="141">
        <f t="shared" si="1960"/>
        <v>21500.149999999998</v>
      </c>
      <c r="AG1368" s="6"/>
      <c r="AH1368" s="122">
        <v>21500.15</v>
      </c>
      <c r="AI1368" s="149">
        <v>21500.15</v>
      </c>
      <c r="AJ1368" s="141">
        <f t="shared" si="1975"/>
        <v>0</v>
      </c>
      <c r="AK1368" s="374">
        <v>350000</v>
      </c>
      <c r="AL1368" s="748">
        <v>7.3774000000000006E-2</v>
      </c>
      <c r="AM1368" s="141">
        <f t="shared" si="1962"/>
        <v>25820.9</v>
      </c>
      <c r="AN1368" s="6"/>
      <c r="AO1368" s="142">
        <v>25820.9</v>
      </c>
      <c r="AP1368" s="147">
        <v>25820.9</v>
      </c>
      <c r="AQ1368" s="141">
        <f t="shared" si="1976"/>
        <v>0</v>
      </c>
      <c r="AR1368" s="374">
        <v>350000</v>
      </c>
      <c r="AS1368" s="52">
        <v>8.0359E-2</v>
      </c>
      <c r="AT1368" s="72">
        <f t="shared" si="1977"/>
        <v>28125.65</v>
      </c>
      <c r="AU1368" s="234"/>
      <c r="AV1368" s="142"/>
      <c r="AW1368" s="147"/>
      <c r="AX1368" s="102">
        <f t="shared" si="1985"/>
        <v>28125.65</v>
      </c>
      <c r="AY1368" s="141">
        <v>350000</v>
      </c>
      <c r="AZ1368" s="52">
        <v>8.7135000000000004E-2</v>
      </c>
      <c r="BA1368" s="141">
        <f t="shared" si="1978"/>
        <v>30497.25</v>
      </c>
      <c r="BB1368" s="72"/>
      <c r="BC1368" s="142"/>
      <c r="BD1368" s="204"/>
      <c r="BE1368" s="141">
        <f t="shared" si="1970"/>
        <v>30497.25</v>
      </c>
      <c r="BF1368" s="72">
        <v>480000</v>
      </c>
      <c r="BG1368" s="56">
        <v>6.8930000000000005E-2</v>
      </c>
      <c r="BH1368" s="166">
        <f t="shared" si="1979"/>
        <v>33086.400000000001</v>
      </c>
      <c r="BI1368" s="56"/>
      <c r="BJ1368" s="164">
        <v>0</v>
      </c>
      <c r="BK1368" s="795"/>
      <c r="BL1368" s="166">
        <f t="shared" si="1971"/>
        <v>33086.400000000001</v>
      </c>
      <c r="BM1368" s="255">
        <v>379176</v>
      </c>
      <c r="BN1368" s="548">
        <v>6.7812999999999998E-2</v>
      </c>
      <c r="BO1368" s="166">
        <f t="shared" si="1980"/>
        <v>25713.062087999999</v>
      </c>
      <c r="BP1368" s="56"/>
      <c r="BQ1368" s="164">
        <v>0</v>
      </c>
      <c r="BR1368" s="147"/>
      <c r="BS1368" s="166">
        <f t="shared" si="1981"/>
        <v>25713.062087999999</v>
      </c>
      <c r="BT1368" s="402">
        <v>430000</v>
      </c>
      <c r="BU1368" s="548">
        <v>7.1545999999999998E-2</v>
      </c>
      <c r="BV1368" s="168">
        <f t="shared" si="1982"/>
        <v>30764.78</v>
      </c>
      <c r="BW1368" s="6"/>
      <c r="BX1368" s="142">
        <v>149441.35999999999</v>
      </c>
      <c r="BY1368" s="147">
        <v>149441.35999999999</v>
      </c>
      <c r="BZ1368" s="166">
        <f t="shared" si="1972"/>
        <v>-118676.57999999999</v>
      </c>
      <c r="CA1368" s="374">
        <v>430000</v>
      </c>
      <c r="CB1368" s="801">
        <v>7.5840000000000005E-2</v>
      </c>
      <c r="CC1368" s="168">
        <f t="shared" si="1973"/>
        <v>32611.200000000001</v>
      </c>
      <c r="CD1368" s="166"/>
      <c r="CE1368" s="164">
        <v>32611.200000000001</v>
      </c>
      <c r="CF1368" s="165">
        <v>24458.400000000001</v>
      </c>
      <c r="CG1368" s="72">
        <f t="shared" si="1974"/>
        <v>0</v>
      </c>
      <c r="CH1368" s="351">
        <v>860000</v>
      </c>
      <c r="CI1368" s="803">
        <v>5.8512000000000002E-2</v>
      </c>
      <c r="CJ1368" s="666">
        <f t="shared" si="1966"/>
        <v>50320.32</v>
      </c>
      <c r="CK1368" s="72"/>
      <c r="CL1368" s="485">
        <v>30764.79</v>
      </c>
      <c r="CM1368" s="167"/>
      <c r="CN1368" s="666">
        <f t="shared" si="1967"/>
        <v>19555.53</v>
      </c>
      <c r="CO1368" s="219"/>
      <c r="CP1368" s="220">
        <f t="shared" si="1968"/>
        <v>18301.312088000006</v>
      </c>
      <c r="CQ1368" s="357" t="s">
        <v>2918</v>
      </c>
      <c r="CR1368" s="56"/>
      <c r="CS1368" s="228"/>
    </row>
    <row r="1369" spans="1:97" s="3" customFormat="1" ht="15" customHeight="1">
      <c r="A1369" s="501" t="s">
        <v>3116</v>
      </c>
      <c r="B1369" s="61" t="s">
        <v>3117</v>
      </c>
      <c r="C1369" s="61" t="s">
        <v>3115</v>
      </c>
      <c r="D1369" s="388" t="s">
        <v>2760</v>
      </c>
      <c r="E1369" s="234">
        <v>14344</v>
      </c>
      <c r="F1369" s="234"/>
      <c r="G1369" s="429"/>
      <c r="H1369" s="810"/>
      <c r="I1369" s="234"/>
      <c r="J1369" s="774">
        <v>5.7276000000000001E-2</v>
      </c>
      <c r="K1369" s="72">
        <f t="shared" si="1969"/>
        <v>0</v>
      </c>
      <c r="L1369" s="56"/>
      <c r="M1369" s="80"/>
      <c r="N1369" s="147"/>
      <c r="O1369" s="168"/>
      <c r="P1369" s="56"/>
      <c r="Q1369" s="56"/>
      <c r="R1369" s="168">
        <f t="shared" si="1986"/>
        <v>0</v>
      </c>
      <c r="S1369" s="56"/>
      <c r="T1369" s="80"/>
      <c r="U1369" s="147"/>
      <c r="V1369" s="574">
        <f t="shared" si="1957"/>
        <v>0</v>
      </c>
      <c r="W1369" s="779"/>
      <c r="X1369" s="780">
        <v>6.3004000000000004E-2</v>
      </c>
      <c r="Y1369" s="310">
        <f t="shared" si="1987"/>
        <v>0</v>
      </c>
      <c r="Z1369" s="6"/>
      <c r="AA1369" s="80"/>
      <c r="AB1369" s="147"/>
      <c r="AC1369" s="141">
        <f t="shared" si="1959"/>
        <v>0</v>
      </c>
      <c r="AD1369" s="255">
        <v>540000</v>
      </c>
      <c r="AE1369" s="101">
        <v>6.1428999999999997E-2</v>
      </c>
      <c r="AF1369" s="141">
        <f t="shared" si="1960"/>
        <v>33171.659999999996</v>
      </c>
      <c r="AG1369" s="6"/>
      <c r="AH1369" s="122">
        <v>33171.660000000003</v>
      </c>
      <c r="AI1369" s="149" t="s">
        <v>3118</v>
      </c>
      <c r="AJ1369" s="141">
        <f t="shared" si="1975"/>
        <v>0</v>
      </c>
      <c r="AK1369" s="374">
        <v>540000</v>
      </c>
      <c r="AL1369" s="748">
        <v>7.3774000000000006E-2</v>
      </c>
      <c r="AM1369" s="141">
        <f t="shared" si="1962"/>
        <v>39837.960000000006</v>
      </c>
      <c r="AN1369" s="6"/>
      <c r="AO1369" s="142">
        <v>39837.96</v>
      </c>
      <c r="AP1369" s="147" t="s">
        <v>3118</v>
      </c>
      <c r="AQ1369" s="141">
        <f t="shared" si="1976"/>
        <v>0</v>
      </c>
      <c r="AR1369" s="788">
        <v>540000</v>
      </c>
      <c r="AS1369" s="52">
        <v>8.0359E-2</v>
      </c>
      <c r="AT1369" s="72">
        <f t="shared" si="1977"/>
        <v>43393.86</v>
      </c>
      <c r="AU1369" s="56"/>
      <c r="AV1369" s="164">
        <v>43393.86</v>
      </c>
      <c r="AW1369" s="147" t="s">
        <v>3118</v>
      </c>
      <c r="AX1369" s="141">
        <f t="shared" si="1985"/>
        <v>0</v>
      </c>
      <c r="AY1369" s="151">
        <v>540000</v>
      </c>
      <c r="AZ1369" s="52">
        <v>8.7135000000000004E-2</v>
      </c>
      <c r="BA1369" s="141">
        <f t="shared" si="1978"/>
        <v>47052.9</v>
      </c>
      <c r="BB1369" s="72"/>
      <c r="BC1369" s="253">
        <v>47052.9</v>
      </c>
      <c r="BD1369" s="204" t="s">
        <v>3118</v>
      </c>
      <c r="BE1369" s="141">
        <f t="shared" si="1970"/>
        <v>0</v>
      </c>
      <c r="BF1369" s="151">
        <v>630000</v>
      </c>
      <c r="BG1369" s="56">
        <v>6.8930000000000005E-2</v>
      </c>
      <c r="BH1369" s="166">
        <f t="shared" si="1979"/>
        <v>43425.9</v>
      </c>
      <c r="BI1369" s="56"/>
      <c r="BJ1369" s="164">
        <v>43425.9</v>
      </c>
      <c r="BK1369" s="165" t="s">
        <v>3118</v>
      </c>
      <c r="BL1369" s="166">
        <f t="shared" si="1971"/>
        <v>0</v>
      </c>
      <c r="BM1369" s="151">
        <v>267000</v>
      </c>
      <c r="BN1369" s="56">
        <v>6.7812999999999998E-2</v>
      </c>
      <c r="BO1369" s="166">
        <v>18108.45</v>
      </c>
      <c r="BP1369" s="56"/>
      <c r="BQ1369" s="164">
        <v>18108.45</v>
      </c>
      <c r="BR1369" s="147"/>
      <c r="BS1369" s="166">
        <f t="shared" si="1981"/>
        <v>0</v>
      </c>
      <c r="BT1369" s="402">
        <v>450000</v>
      </c>
      <c r="BU1369" s="548">
        <v>7.1545999999999998E-2</v>
      </c>
      <c r="BV1369" s="168">
        <f t="shared" si="1982"/>
        <v>32195.7</v>
      </c>
      <c r="BW1369" s="6"/>
      <c r="BX1369" s="142">
        <v>32195.7</v>
      </c>
      <c r="BY1369" s="147" t="s">
        <v>3118</v>
      </c>
      <c r="BZ1369" s="166">
        <f t="shared" si="1972"/>
        <v>0</v>
      </c>
      <c r="CA1369" s="374">
        <v>450000</v>
      </c>
      <c r="CB1369" s="801">
        <v>7.5840000000000005E-2</v>
      </c>
      <c r="CC1369" s="168">
        <f t="shared" si="1973"/>
        <v>34128</v>
      </c>
      <c r="CD1369" s="166"/>
      <c r="CE1369" s="164">
        <v>34128</v>
      </c>
      <c r="CF1369" s="165"/>
      <c r="CG1369" s="72">
        <f t="shared" si="1974"/>
        <v>0</v>
      </c>
      <c r="CH1369" s="351">
        <v>7900000</v>
      </c>
      <c r="CI1369" s="803">
        <v>5.8512000000000002E-2</v>
      </c>
      <c r="CJ1369" s="666">
        <f t="shared" si="1966"/>
        <v>462244.8</v>
      </c>
      <c r="CK1369" s="72"/>
      <c r="CL1369" s="164"/>
      <c r="CM1369" s="167"/>
      <c r="CN1369" s="666">
        <f t="shared" si="1967"/>
        <v>462244.8</v>
      </c>
      <c r="CO1369" s="219"/>
      <c r="CP1369" s="220">
        <f t="shared" si="1968"/>
        <v>462244.8</v>
      </c>
      <c r="CQ1369" s="458"/>
      <c r="CR1369" s="56"/>
      <c r="CS1369" s="228"/>
    </row>
    <row r="1370" spans="1:97" s="3" customFormat="1" ht="15" customHeight="1">
      <c r="A1370" s="264" t="s">
        <v>3119</v>
      </c>
      <c r="B1370" s="61" t="s">
        <v>3120</v>
      </c>
      <c r="C1370" s="61" t="s">
        <v>3115</v>
      </c>
      <c r="D1370" s="274" t="s">
        <v>2760</v>
      </c>
      <c r="E1370" s="234">
        <v>14368</v>
      </c>
      <c r="F1370" s="234"/>
      <c r="G1370" s="429"/>
      <c r="H1370" s="590">
        <v>900000006148</v>
      </c>
      <c r="I1370" s="402"/>
      <c r="J1370" s="774">
        <v>5.7276000000000001E-2</v>
      </c>
      <c r="K1370" s="72">
        <f t="shared" si="1969"/>
        <v>0</v>
      </c>
      <c r="L1370" s="56"/>
      <c r="M1370" s="80">
        <v>15416.45</v>
      </c>
      <c r="N1370" s="147"/>
      <c r="O1370" s="168"/>
      <c r="P1370" s="151">
        <v>350000</v>
      </c>
      <c r="Q1370" s="56">
        <v>5.7276000000000001E-2</v>
      </c>
      <c r="R1370" s="168">
        <f t="shared" si="1986"/>
        <v>20046.599999999999</v>
      </c>
      <c r="S1370" s="56"/>
      <c r="T1370" s="80">
        <v>20046.599999999999</v>
      </c>
      <c r="U1370" s="147">
        <v>2046.6</v>
      </c>
      <c r="V1370" s="574">
        <f t="shared" si="1957"/>
        <v>0</v>
      </c>
      <c r="W1370" s="782">
        <v>350000</v>
      </c>
      <c r="X1370" s="780">
        <v>6.3004000000000004E-2</v>
      </c>
      <c r="Y1370" s="310">
        <f t="shared" si="1987"/>
        <v>22051.4</v>
      </c>
      <c r="Z1370" s="6"/>
      <c r="AA1370" s="80">
        <v>22051.4</v>
      </c>
      <c r="AB1370" s="147">
        <v>22051.4</v>
      </c>
      <c r="AC1370" s="141">
        <f t="shared" si="1959"/>
        <v>0</v>
      </c>
      <c r="AD1370" s="255">
        <v>540000</v>
      </c>
      <c r="AE1370" s="101">
        <v>6.1428999999999997E-2</v>
      </c>
      <c r="AF1370" s="141">
        <f t="shared" si="1960"/>
        <v>33171.659999999996</v>
      </c>
      <c r="AG1370" s="6"/>
      <c r="AH1370" s="122">
        <v>33171.660000000003</v>
      </c>
      <c r="AI1370" s="149">
        <v>33171.660000000003</v>
      </c>
      <c r="AJ1370" s="141">
        <f t="shared" si="1975"/>
        <v>0</v>
      </c>
      <c r="AK1370" s="374">
        <v>540000</v>
      </c>
      <c r="AL1370" s="748">
        <v>7.3774000000000006E-2</v>
      </c>
      <c r="AM1370" s="141">
        <f t="shared" si="1962"/>
        <v>39837.960000000006</v>
      </c>
      <c r="AN1370" s="6"/>
      <c r="AO1370" s="142">
        <v>39837.96</v>
      </c>
      <c r="AP1370" s="147">
        <v>39837.96</v>
      </c>
      <c r="AQ1370" s="141">
        <f t="shared" si="1976"/>
        <v>0</v>
      </c>
      <c r="AR1370" s="374">
        <v>540000</v>
      </c>
      <c r="AS1370" s="52">
        <v>8.0359E-2</v>
      </c>
      <c r="AT1370" s="72">
        <f t="shared" si="1977"/>
        <v>43393.86</v>
      </c>
      <c r="AU1370" s="234"/>
      <c r="AV1370" s="142"/>
      <c r="AW1370" s="143"/>
      <c r="AX1370" s="102">
        <f t="shared" si="1985"/>
        <v>43393.86</v>
      </c>
      <c r="AY1370" s="141">
        <v>540000</v>
      </c>
      <c r="AZ1370" s="52">
        <v>8.7135000000000004E-2</v>
      </c>
      <c r="BA1370" s="141">
        <f t="shared" si="1978"/>
        <v>47052.9</v>
      </c>
      <c r="BB1370" s="72"/>
      <c r="BC1370" s="142"/>
      <c r="BD1370" s="204"/>
      <c r="BE1370" s="141">
        <f t="shared" si="1970"/>
        <v>47052.9</v>
      </c>
      <c r="BF1370" s="168">
        <v>400000</v>
      </c>
      <c r="BG1370" s="56">
        <v>6.8930000000000005E-2</v>
      </c>
      <c r="BH1370" s="166">
        <f t="shared" si="1979"/>
        <v>27572.000000000004</v>
      </c>
      <c r="BI1370" s="56"/>
      <c r="BJ1370" s="164"/>
      <c r="BK1370" s="795"/>
      <c r="BL1370" s="166">
        <f t="shared" si="1971"/>
        <v>27572.000000000004</v>
      </c>
      <c r="BM1370" s="72">
        <v>400000</v>
      </c>
      <c r="BN1370" s="548">
        <v>6.7812999999999998E-2</v>
      </c>
      <c r="BO1370" s="166">
        <f t="shared" si="1980"/>
        <v>27125.200000000001</v>
      </c>
      <c r="BP1370" s="56"/>
      <c r="BQ1370" s="164"/>
      <c r="BR1370" s="147"/>
      <c r="BS1370" s="166">
        <f t="shared" si="1981"/>
        <v>27125.200000000001</v>
      </c>
      <c r="BT1370" s="402">
        <v>400000</v>
      </c>
      <c r="BU1370" s="548">
        <v>7.1545999999999998E-2</v>
      </c>
      <c r="BV1370" s="168">
        <f t="shared" si="1982"/>
        <v>28618.399999999998</v>
      </c>
      <c r="BW1370" s="6"/>
      <c r="BX1370" s="142"/>
      <c r="BY1370" s="147"/>
      <c r="BZ1370" s="166">
        <f t="shared" si="1972"/>
        <v>28618.399999999998</v>
      </c>
      <c r="CA1370" s="374">
        <v>400000</v>
      </c>
      <c r="CB1370" s="801">
        <v>7.5840000000000005E-2</v>
      </c>
      <c r="CC1370" s="168">
        <f t="shared" si="1973"/>
        <v>30336.000000000004</v>
      </c>
      <c r="CD1370" s="166"/>
      <c r="CE1370" s="164">
        <v>30336</v>
      </c>
      <c r="CF1370" s="165">
        <v>22752</v>
      </c>
      <c r="CG1370" s="72">
        <f t="shared" si="1974"/>
        <v>0</v>
      </c>
      <c r="CH1370" s="351">
        <v>820000</v>
      </c>
      <c r="CI1370" s="803">
        <v>5.8512000000000002E-2</v>
      </c>
      <c r="CJ1370" s="666">
        <f t="shared" si="1966"/>
        <v>47979.840000000004</v>
      </c>
      <c r="CK1370" s="72"/>
      <c r="CL1370" s="485">
        <v>175973.8</v>
      </c>
      <c r="CM1370" s="167"/>
      <c r="CN1370" s="666">
        <f t="shared" si="1967"/>
        <v>-127993.95999999999</v>
      </c>
      <c r="CO1370" s="219"/>
      <c r="CP1370" s="220">
        <f t="shared" si="1968"/>
        <v>45768.400000000023</v>
      </c>
      <c r="CQ1370" s="357" t="s">
        <v>2918</v>
      </c>
      <c r="CR1370" s="56"/>
      <c r="CS1370" s="228"/>
    </row>
    <row r="1371" spans="1:97" s="3" customFormat="1" ht="15" customHeight="1">
      <c r="A1371" s="769" t="s">
        <v>3121</v>
      </c>
      <c r="B1371" s="61" t="s">
        <v>3122</v>
      </c>
      <c r="C1371" s="61" t="s">
        <v>3115</v>
      </c>
      <c r="D1371" s="59" t="s">
        <v>2760</v>
      </c>
      <c r="E1371" s="234">
        <v>14382</v>
      </c>
      <c r="F1371" s="234"/>
      <c r="G1371" s="429"/>
      <c r="H1371" s="590">
        <v>900000006149</v>
      </c>
      <c r="I1371" s="234"/>
      <c r="J1371" s="774">
        <v>5.7276000000000001E-2</v>
      </c>
      <c r="K1371" s="72">
        <f t="shared" si="1969"/>
        <v>0</v>
      </c>
      <c r="L1371" s="56"/>
      <c r="M1371" s="80">
        <v>13214.1</v>
      </c>
      <c r="N1371" s="147"/>
      <c r="O1371" s="168"/>
      <c r="P1371" s="56"/>
      <c r="Q1371" s="56">
        <v>5.7276000000000001E-2</v>
      </c>
      <c r="R1371" s="168">
        <f t="shared" si="1986"/>
        <v>0</v>
      </c>
      <c r="S1371" s="56"/>
      <c r="T1371" s="80">
        <v>17182.8</v>
      </c>
      <c r="U1371" s="147"/>
      <c r="V1371" s="574">
        <f t="shared" si="1957"/>
        <v>-17182.8</v>
      </c>
      <c r="W1371" s="779"/>
      <c r="X1371" s="780">
        <v>6.3004000000000004E-2</v>
      </c>
      <c r="Y1371" s="310">
        <f t="shared" si="1987"/>
        <v>0</v>
      </c>
      <c r="Z1371" s="6"/>
      <c r="AA1371" s="80">
        <v>18901.2</v>
      </c>
      <c r="AB1371" s="147"/>
      <c r="AC1371" s="141">
        <f t="shared" si="1959"/>
        <v>-18901.2</v>
      </c>
      <c r="AD1371" s="788"/>
      <c r="AE1371" s="101">
        <v>6.1428999999999997E-2</v>
      </c>
      <c r="AF1371" s="141">
        <f t="shared" si="1960"/>
        <v>0</v>
      </c>
      <c r="AG1371" s="6"/>
      <c r="AH1371" s="122">
        <v>129369.47</v>
      </c>
      <c r="AI1371" s="149"/>
      <c r="AJ1371" s="141">
        <f t="shared" si="1975"/>
        <v>-129369.47</v>
      </c>
      <c r="AK1371" s="255">
        <v>1800000</v>
      </c>
      <c r="AL1371" s="748">
        <v>7.3774000000000006E-2</v>
      </c>
      <c r="AM1371" s="141">
        <f t="shared" si="1962"/>
        <v>132793.20000000001</v>
      </c>
      <c r="AN1371" s="6"/>
      <c r="AO1371" s="142">
        <v>52379.54</v>
      </c>
      <c r="AP1371" s="147"/>
      <c r="AQ1371" s="141">
        <f t="shared" si="1976"/>
        <v>80413.66</v>
      </c>
      <c r="AR1371" s="374">
        <v>710000</v>
      </c>
      <c r="AS1371" s="52">
        <v>8.0359E-2</v>
      </c>
      <c r="AT1371" s="72">
        <f t="shared" si="1977"/>
        <v>57054.89</v>
      </c>
      <c r="AU1371" s="234"/>
      <c r="AV1371" s="142"/>
      <c r="AW1371" s="143"/>
      <c r="AX1371" s="102"/>
      <c r="AY1371" s="141">
        <v>710000</v>
      </c>
      <c r="AZ1371" s="52">
        <v>8.7135000000000004E-2</v>
      </c>
      <c r="BA1371" s="141">
        <f t="shared" si="1978"/>
        <v>61865.850000000006</v>
      </c>
      <c r="BB1371" s="72"/>
      <c r="BC1371" s="142"/>
      <c r="BD1371" s="204"/>
      <c r="BE1371" s="141">
        <f t="shared" si="1970"/>
        <v>61865.850000000006</v>
      </c>
      <c r="BF1371" s="168">
        <v>340000</v>
      </c>
      <c r="BG1371" s="56">
        <v>6.8930000000000005E-2</v>
      </c>
      <c r="BH1371" s="166">
        <f t="shared" si="1979"/>
        <v>23436.2</v>
      </c>
      <c r="BI1371" s="56"/>
      <c r="BJ1371" s="164">
        <v>0</v>
      </c>
      <c r="BK1371" s="795"/>
      <c r="BL1371" s="166">
        <f t="shared" si="1971"/>
        <v>23436.2</v>
      </c>
      <c r="BM1371" s="72">
        <v>340000</v>
      </c>
      <c r="BN1371" s="548">
        <v>6.7812999999999998E-2</v>
      </c>
      <c r="BO1371" s="166">
        <f t="shared" si="1980"/>
        <v>23056.42</v>
      </c>
      <c r="BP1371" s="56"/>
      <c r="BQ1371" s="164">
        <v>0</v>
      </c>
      <c r="BR1371" s="147"/>
      <c r="BS1371" s="166">
        <f t="shared" si="1981"/>
        <v>23056.42</v>
      </c>
      <c r="BT1371" s="402">
        <v>340000</v>
      </c>
      <c r="BU1371" s="548">
        <v>7.1545999999999998E-2</v>
      </c>
      <c r="BV1371" s="168">
        <f t="shared" si="1982"/>
        <v>24325.64</v>
      </c>
      <c r="BW1371" s="6"/>
      <c r="BX1371" s="142"/>
      <c r="BY1371" s="147"/>
      <c r="BZ1371" s="166">
        <f t="shared" si="1972"/>
        <v>24325.64</v>
      </c>
      <c r="CA1371" s="374">
        <v>340000</v>
      </c>
      <c r="CB1371" s="801">
        <v>7.5840000000000005E-2</v>
      </c>
      <c r="CC1371" s="168">
        <f t="shared" si="1973"/>
        <v>25785.600000000002</v>
      </c>
      <c r="CD1371" s="166"/>
      <c r="CE1371" s="164">
        <v>215524.6</v>
      </c>
      <c r="CF1371" s="165">
        <v>19339.2</v>
      </c>
      <c r="CG1371" s="483">
        <f t="shared" si="1974"/>
        <v>-189739</v>
      </c>
      <c r="CH1371" s="383">
        <v>740000</v>
      </c>
      <c r="CI1371" s="803">
        <v>5.8512000000000002E-2</v>
      </c>
      <c r="CJ1371" s="666">
        <f t="shared" si="1966"/>
        <v>43298.880000000005</v>
      </c>
      <c r="CK1371" s="483"/>
      <c r="CL1371" s="223"/>
      <c r="CM1371" s="224"/>
      <c r="CN1371" s="666">
        <f t="shared" si="1967"/>
        <v>43298.880000000005</v>
      </c>
      <c r="CO1371" s="219"/>
      <c r="CP1371" s="220">
        <f t="shared" si="1968"/>
        <v>-98795.82</v>
      </c>
      <c r="CQ1371" s="585">
        <v>0</v>
      </c>
      <c r="CR1371" s="56" t="s">
        <v>2625</v>
      </c>
      <c r="CS1371" s="228"/>
    </row>
    <row r="1372" spans="1:97" s="9" customFormat="1" ht="15" customHeight="1">
      <c r="A1372" s="769" t="s">
        <v>3123</v>
      </c>
      <c r="B1372" s="501" t="s">
        <v>3124</v>
      </c>
      <c r="C1372" s="61" t="s">
        <v>2785</v>
      </c>
      <c r="D1372" s="59" t="s">
        <v>2760</v>
      </c>
      <c r="E1372" s="234">
        <v>14423</v>
      </c>
      <c r="F1372" s="234"/>
      <c r="G1372" s="429"/>
      <c r="H1372" s="590">
        <v>900000006150</v>
      </c>
      <c r="I1372" s="234"/>
      <c r="J1372" s="774">
        <v>5.7276000000000001E-2</v>
      </c>
      <c r="K1372" s="72">
        <f t="shared" si="1969"/>
        <v>0</v>
      </c>
      <c r="L1372" s="56"/>
      <c r="M1372" s="80">
        <v>127736.3</v>
      </c>
      <c r="N1372" s="147"/>
      <c r="O1372" s="168"/>
      <c r="P1372" s="56"/>
      <c r="Q1372" s="56">
        <v>5.7276000000000001E-2</v>
      </c>
      <c r="R1372" s="168">
        <f t="shared" si="1986"/>
        <v>0</v>
      </c>
      <c r="S1372" s="56"/>
      <c r="T1372" s="80">
        <v>166100.4</v>
      </c>
      <c r="U1372" s="147"/>
      <c r="V1372" s="574">
        <f t="shared" si="1957"/>
        <v>-166100.4</v>
      </c>
      <c r="W1372" s="779"/>
      <c r="X1372" s="780">
        <v>6.3004000000000004E-2</v>
      </c>
      <c r="Y1372" s="310">
        <f t="shared" si="1987"/>
        <v>0</v>
      </c>
      <c r="Z1372" s="102"/>
      <c r="AA1372" s="80">
        <v>182711.6</v>
      </c>
      <c r="AB1372" s="147"/>
      <c r="AC1372" s="141">
        <f t="shared" si="1959"/>
        <v>-182711.6</v>
      </c>
      <c r="AD1372" s="374">
        <v>230000</v>
      </c>
      <c r="AE1372" s="101">
        <v>6.1428999999999997E-2</v>
      </c>
      <c r="AF1372" s="141">
        <f t="shared" si="1960"/>
        <v>14128.67</v>
      </c>
      <c r="AG1372" s="102"/>
      <c r="AH1372" s="122">
        <v>89133.48</v>
      </c>
      <c r="AI1372" s="149"/>
      <c r="AJ1372" s="141">
        <f t="shared" si="1975"/>
        <v>-75004.81</v>
      </c>
      <c r="AK1372" s="255">
        <v>1940000</v>
      </c>
      <c r="AL1372" s="748">
        <v>7.3774000000000006E-2</v>
      </c>
      <c r="AM1372" s="141">
        <f t="shared" si="1962"/>
        <v>143121.56</v>
      </c>
      <c r="AN1372" s="102"/>
      <c r="AO1372" s="142">
        <v>246036.29</v>
      </c>
      <c r="AP1372" s="143"/>
      <c r="AQ1372" s="141">
        <f t="shared" si="1976"/>
        <v>-102914.73000000001</v>
      </c>
      <c r="AR1372" s="374">
        <v>3335000</v>
      </c>
      <c r="AS1372" s="52">
        <v>8.0359E-2</v>
      </c>
      <c r="AT1372" s="72">
        <f t="shared" si="1977"/>
        <v>267997.26500000001</v>
      </c>
      <c r="AU1372" s="234"/>
      <c r="AV1372" s="142"/>
      <c r="AW1372" s="147"/>
      <c r="AX1372" s="102"/>
      <c r="AY1372" s="141">
        <v>3335000</v>
      </c>
      <c r="AZ1372" s="52">
        <v>8.7135000000000004E-2</v>
      </c>
      <c r="BA1372" s="141">
        <f>AY1373*AZ1373</f>
        <v>134275.035</v>
      </c>
      <c r="BB1372" s="562"/>
      <c r="BC1372" s="142">
        <v>290595.22499999998</v>
      </c>
      <c r="BD1372" s="204"/>
      <c r="BE1372" s="141">
        <f t="shared" si="1970"/>
        <v>-156320.18999999997</v>
      </c>
      <c r="BF1372" s="168">
        <v>8000000</v>
      </c>
      <c r="BG1372" s="56">
        <v>6.8930000000000005E-2</v>
      </c>
      <c r="BH1372" s="166">
        <f t="shared" si="1979"/>
        <v>551440</v>
      </c>
      <c r="BI1372" s="56"/>
      <c r="BJ1372" s="164">
        <v>537654</v>
      </c>
      <c r="BK1372" s="795"/>
      <c r="BL1372" s="166">
        <f t="shared" si="1971"/>
        <v>13786</v>
      </c>
      <c r="BM1372" s="194">
        <v>8000000</v>
      </c>
      <c r="BN1372" s="548">
        <v>6.7812999999999998E-2</v>
      </c>
      <c r="BO1372" s="166">
        <f t="shared" si="1980"/>
        <v>542504</v>
      </c>
      <c r="BP1372" s="56"/>
      <c r="BQ1372" s="164">
        <v>542504</v>
      </c>
      <c r="BR1372" s="147"/>
      <c r="BS1372" s="166">
        <f t="shared" si="1981"/>
        <v>0</v>
      </c>
      <c r="BT1372" s="402">
        <v>8000000</v>
      </c>
      <c r="BU1372" s="548">
        <v>7.1545999999999998E-2</v>
      </c>
      <c r="BV1372" s="168">
        <f t="shared" si="1982"/>
        <v>572368</v>
      </c>
      <c r="BW1372" s="6"/>
      <c r="BX1372" s="142">
        <v>572368</v>
      </c>
      <c r="BY1372" s="147"/>
      <c r="BZ1372" s="166">
        <f t="shared" si="1972"/>
        <v>0</v>
      </c>
      <c r="CA1372" s="376">
        <v>8000000</v>
      </c>
      <c r="CB1372" s="548">
        <v>1.0834E-2</v>
      </c>
      <c r="CC1372" s="168">
        <f t="shared" si="1973"/>
        <v>86672</v>
      </c>
      <c r="CD1372" s="166">
        <f t="shared" ref="CD1372:CD1373" si="1989">CB1372*15000</f>
        <v>162.51</v>
      </c>
      <c r="CE1372" s="164">
        <v>86509.49</v>
      </c>
      <c r="CF1372" s="165">
        <v>86509.49</v>
      </c>
      <c r="CG1372" s="72">
        <f t="shared" si="1974"/>
        <v>0</v>
      </c>
      <c r="CH1372" s="351">
        <v>8700000</v>
      </c>
      <c r="CI1372" s="804">
        <v>9.7520000000000003E-3</v>
      </c>
      <c r="CJ1372" s="666">
        <f t="shared" si="1966"/>
        <v>84842.400000000009</v>
      </c>
      <c r="CK1372" s="806">
        <f t="shared" ref="CK1372:CK1379" si="1990">CI1372*15000</f>
        <v>146.28</v>
      </c>
      <c r="CL1372" s="164"/>
      <c r="CM1372" s="167"/>
      <c r="CN1372" s="666">
        <f t="shared" si="1967"/>
        <v>84696.12000000001</v>
      </c>
      <c r="CO1372" s="219"/>
      <c r="CP1372" s="220">
        <f t="shared" si="1968"/>
        <v>-584569.61</v>
      </c>
      <c r="CQ1372" s="458"/>
      <c r="CR1372" s="56"/>
      <c r="CS1372" s="226"/>
    </row>
    <row r="1373" spans="1:97" s="3" customFormat="1" ht="15" customHeight="1">
      <c r="A1373" s="769" t="s">
        <v>3125</v>
      </c>
      <c r="B1373" s="61" t="s">
        <v>3124</v>
      </c>
      <c r="C1373" s="61" t="s">
        <v>2785</v>
      </c>
      <c r="D1373" s="59" t="s">
        <v>2760</v>
      </c>
      <c r="E1373" s="234">
        <v>14424</v>
      </c>
      <c r="F1373" s="234"/>
      <c r="G1373" s="429"/>
      <c r="H1373" s="590">
        <v>900000006151</v>
      </c>
      <c r="I1373" s="234"/>
      <c r="J1373" s="774">
        <v>5.7276000000000001E-2</v>
      </c>
      <c r="K1373" s="72">
        <f t="shared" si="1969"/>
        <v>0</v>
      </c>
      <c r="L1373" s="56"/>
      <c r="M1373" s="80">
        <v>59022.98</v>
      </c>
      <c r="N1373" s="147"/>
      <c r="O1373" s="168"/>
      <c r="P1373" s="56"/>
      <c r="Q1373" s="56">
        <v>5.7276000000000001E-2</v>
      </c>
      <c r="R1373" s="168">
        <f t="shared" si="1986"/>
        <v>0</v>
      </c>
      <c r="S1373" s="56"/>
      <c r="T1373" s="80">
        <v>76749.84</v>
      </c>
      <c r="U1373" s="147"/>
      <c r="V1373" s="574">
        <f t="shared" si="1957"/>
        <v>-76749.84</v>
      </c>
      <c r="W1373" s="779"/>
      <c r="X1373" s="780">
        <v>6.3004000000000004E-2</v>
      </c>
      <c r="Y1373" s="310">
        <f t="shared" si="1987"/>
        <v>0</v>
      </c>
      <c r="Z1373" s="102"/>
      <c r="AA1373" s="80">
        <v>84425.36</v>
      </c>
      <c r="AB1373" s="149"/>
      <c r="AC1373" s="141">
        <f t="shared" si="1959"/>
        <v>-84425.36</v>
      </c>
      <c r="AD1373" s="374">
        <v>230000</v>
      </c>
      <c r="AE1373" s="101">
        <v>6.1428999999999997E-2</v>
      </c>
      <c r="AF1373" s="141">
        <f t="shared" si="1960"/>
        <v>14128.67</v>
      </c>
      <c r="AG1373" s="102"/>
      <c r="AH1373" s="122">
        <v>442288.8</v>
      </c>
      <c r="AI1373" s="149"/>
      <c r="AJ1373" s="141">
        <f t="shared" si="1975"/>
        <v>-428160.13</v>
      </c>
      <c r="AK1373" s="255">
        <v>3622500</v>
      </c>
      <c r="AL1373" s="748">
        <v>7.3774000000000006E-2</v>
      </c>
      <c r="AM1373" s="141">
        <f t="shared" si="1962"/>
        <v>267246.315</v>
      </c>
      <c r="AN1373" s="102"/>
      <c r="AO1373" s="142">
        <v>113685.73</v>
      </c>
      <c r="AP1373" s="143"/>
      <c r="AQ1373" s="141">
        <f t="shared" si="1976"/>
        <v>153560.58500000002</v>
      </c>
      <c r="AR1373" s="374">
        <v>1541000</v>
      </c>
      <c r="AS1373" s="52">
        <v>8.0359E-2</v>
      </c>
      <c r="AT1373" s="72">
        <f t="shared" si="1977"/>
        <v>123833.219</v>
      </c>
      <c r="AU1373" s="234"/>
      <c r="AV1373" s="142">
        <v>123833.219</v>
      </c>
      <c r="AW1373" s="147"/>
      <c r="AX1373" s="102"/>
      <c r="AY1373" s="141">
        <v>1541000</v>
      </c>
      <c r="AZ1373" s="52">
        <v>8.7135000000000004E-2</v>
      </c>
      <c r="BA1373" s="141">
        <f>AY1372*AZ1372</f>
        <v>290595.22500000003</v>
      </c>
      <c r="BB1373" s="141"/>
      <c r="BC1373" s="142">
        <v>134275.035</v>
      </c>
      <c r="BD1373" s="204"/>
      <c r="BE1373" s="141">
        <f t="shared" si="1970"/>
        <v>156320.19000000003</v>
      </c>
      <c r="BF1373" s="168">
        <v>6300000</v>
      </c>
      <c r="BG1373" s="56">
        <v>6.8930000000000005E-2</v>
      </c>
      <c r="BH1373" s="166">
        <f t="shared" si="1979"/>
        <v>434259.00000000006</v>
      </c>
      <c r="BI1373" s="56"/>
      <c r="BJ1373" s="164">
        <v>352921.59999999998</v>
      </c>
      <c r="BK1373" s="795"/>
      <c r="BL1373" s="166">
        <f t="shared" si="1971"/>
        <v>81337.400000000081</v>
      </c>
      <c r="BM1373" s="194">
        <v>7600000</v>
      </c>
      <c r="BN1373" s="548">
        <v>6.7812999999999998E-2</v>
      </c>
      <c r="BO1373" s="166">
        <f t="shared" si="1980"/>
        <v>515378.8</v>
      </c>
      <c r="BP1373" s="56"/>
      <c r="BQ1373" s="164">
        <v>515378.8</v>
      </c>
      <c r="BR1373" s="147"/>
      <c r="BS1373" s="166">
        <f t="shared" si="1981"/>
        <v>0</v>
      </c>
      <c r="BT1373" s="402">
        <v>6300000</v>
      </c>
      <c r="BU1373" s="548">
        <v>7.1545999999999998E-2</v>
      </c>
      <c r="BV1373" s="168">
        <f t="shared" si="1982"/>
        <v>450739.8</v>
      </c>
      <c r="BW1373" s="6"/>
      <c r="BX1373" s="142">
        <v>450739.8</v>
      </c>
      <c r="BY1373" s="147"/>
      <c r="BZ1373" s="166">
        <f t="shared" si="1972"/>
        <v>0</v>
      </c>
      <c r="CA1373" s="374">
        <v>6300000</v>
      </c>
      <c r="CB1373" s="548">
        <v>1.0834E-2</v>
      </c>
      <c r="CC1373" s="168">
        <f t="shared" si="1973"/>
        <v>68254.2</v>
      </c>
      <c r="CD1373" s="166">
        <f t="shared" si="1989"/>
        <v>162.51</v>
      </c>
      <c r="CE1373" s="164">
        <v>68091.69</v>
      </c>
      <c r="CF1373" s="165">
        <v>68091.69</v>
      </c>
      <c r="CG1373" s="72">
        <f t="shared" si="1974"/>
        <v>0</v>
      </c>
      <c r="CH1373" s="351">
        <v>6500000</v>
      </c>
      <c r="CI1373" s="804">
        <v>9.7520000000000003E-3</v>
      </c>
      <c r="CJ1373" s="666">
        <f t="shared" si="1966"/>
        <v>63388</v>
      </c>
      <c r="CK1373" s="806">
        <f t="shared" si="1990"/>
        <v>146.28</v>
      </c>
      <c r="CL1373" s="164"/>
      <c r="CM1373" s="167"/>
      <c r="CN1373" s="666">
        <f t="shared" si="1967"/>
        <v>63241.72</v>
      </c>
      <c r="CO1373" s="219"/>
      <c r="CP1373" s="220">
        <f t="shared" si="1968"/>
        <v>-134875.43499999997</v>
      </c>
      <c r="CQ1373" s="458"/>
      <c r="CR1373" s="56"/>
      <c r="CS1373" s="228"/>
    </row>
    <row r="1374" spans="1:97" s="2" customFormat="1" ht="15" customHeight="1">
      <c r="A1374" s="59" t="s">
        <v>3126</v>
      </c>
      <c r="B1374" s="501" t="s">
        <v>3127</v>
      </c>
      <c r="C1374" s="6" t="s">
        <v>3128</v>
      </c>
      <c r="D1374" s="59" t="s">
        <v>2760</v>
      </c>
      <c r="E1374" s="43">
        <v>14539</v>
      </c>
      <c r="F1374" s="43"/>
      <c r="G1374" s="429"/>
      <c r="H1374" s="45">
        <v>900000006152</v>
      </c>
      <c r="I1374" s="234"/>
      <c r="J1374" s="774">
        <v>5.7276000000000001E-2</v>
      </c>
      <c r="K1374" s="72">
        <f t="shared" si="1969"/>
        <v>0</v>
      </c>
      <c r="L1374" s="56"/>
      <c r="M1374" s="73">
        <v>48451.7</v>
      </c>
      <c r="N1374" s="147"/>
      <c r="O1374" s="168"/>
      <c r="P1374" s="56"/>
      <c r="Q1374" s="56">
        <v>5.7276000000000001E-2</v>
      </c>
      <c r="R1374" s="168">
        <f t="shared" si="1986"/>
        <v>0</v>
      </c>
      <c r="S1374" s="56"/>
      <c r="T1374" s="73">
        <v>63003.6</v>
      </c>
      <c r="U1374" s="147"/>
      <c r="V1374" s="574">
        <f t="shared" si="1957"/>
        <v>-63003.6</v>
      </c>
      <c r="W1374" s="779"/>
      <c r="X1374" s="780">
        <v>6.3004000000000004E-2</v>
      </c>
      <c r="Y1374" s="310">
        <f t="shared" si="1987"/>
        <v>0</v>
      </c>
      <c r="Z1374" s="102"/>
      <c r="AA1374" s="73">
        <v>69304.399999999994</v>
      </c>
      <c r="AB1374" s="147"/>
      <c r="AC1374" s="141">
        <f t="shared" si="1959"/>
        <v>-69304.399999999994</v>
      </c>
      <c r="AD1374" s="813"/>
      <c r="AE1374" s="101">
        <v>6.1428999999999997E-2</v>
      </c>
      <c r="AF1374" s="141">
        <f t="shared" si="1960"/>
        <v>0</v>
      </c>
      <c r="AG1374" s="102"/>
      <c r="AH1374" s="122">
        <v>53172.94</v>
      </c>
      <c r="AI1374" s="147"/>
      <c r="AJ1374" s="141">
        <f t="shared" si="1975"/>
        <v>-53172.94</v>
      </c>
      <c r="AK1374" s="788"/>
      <c r="AL1374" s="748">
        <v>7.3774000000000006E-2</v>
      </c>
      <c r="AM1374" s="141">
        <f t="shared" si="1962"/>
        <v>0</v>
      </c>
      <c r="AN1374" s="102"/>
      <c r="AO1374" s="142">
        <v>132793.20000000001</v>
      </c>
      <c r="AP1374" s="143"/>
      <c r="AQ1374" s="141">
        <f t="shared" si="1976"/>
        <v>-132793.20000000001</v>
      </c>
      <c r="AR1374" s="255">
        <v>1800000</v>
      </c>
      <c r="AS1374" s="52">
        <v>8.0359E-2</v>
      </c>
      <c r="AT1374" s="72">
        <f t="shared" si="1977"/>
        <v>144646.20000000001</v>
      </c>
      <c r="AU1374" s="52"/>
      <c r="AV1374" s="142"/>
      <c r="AW1374" s="147"/>
      <c r="AX1374" s="102"/>
      <c r="AY1374" s="72">
        <v>1800000</v>
      </c>
      <c r="AZ1374" s="52">
        <v>8.7135000000000004E-2</v>
      </c>
      <c r="BA1374" s="141">
        <f t="shared" si="1978"/>
        <v>156843</v>
      </c>
      <c r="BB1374" s="141"/>
      <c r="BC1374" s="142">
        <v>156843</v>
      </c>
      <c r="BD1374" s="204"/>
      <c r="BE1374" s="141">
        <f t="shared" si="1970"/>
        <v>0</v>
      </c>
      <c r="BF1374" s="72">
        <v>7500000</v>
      </c>
      <c r="BG1374" s="56">
        <v>6.8930000000000005E-2</v>
      </c>
      <c r="BH1374" s="166">
        <f t="shared" si="1979"/>
        <v>516975.00000000006</v>
      </c>
      <c r="BI1374" s="56"/>
      <c r="BJ1374" s="164">
        <v>124074</v>
      </c>
      <c r="BK1374" s="320"/>
      <c r="BL1374" s="166">
        <f t="shared" si="1971"/>
        <v>392901.00000000006</v>
      </c>
      <c r="BM1374" s="72">
        <v>7500000</v>
      </c>
      <c r="BN1374" s="52">
        <v>2.9062999999999999E-2</v>
      </c>
      <c r="BO1374" s="166">
        <f t="shared" si="1980"/>
        <v>217972.5</v>
      </c>
      <c r="BP1374" s="56"/>
      <c r="BQ1374" s="164">
        <v>217972.5</v>
      </c>
      <c r="BR1374" s="147"/>
      <c r="BS1374" s="166">
        <f t="shared" si="1981"/>
        <v>0</v>
      </c>
      <c r="BT1374" s="402">
        <v>7500000</v>
      </c>
      <c r="BU1374" s="234">
        <v>5.1103999999999997E-2</v>
      </c>
      <c r="BV1374" s="168">
        <f t="shared" si="1982"/>
        <v>383280</v>
      </c>
      <c r="BW1374" s="6"/>
      <c r="BX1374" s="142">
        <v>383280</v>
      </c>
      <c r="BY1374" s="147"/>
      <c r="BZ1374" s="166">
        <f t="shared" si="1972"/>
        <v>0</v>
      </c>
      <c r="CA1374" s="374">
        <v>7500000</v>
      </c>
      <c r="CB1374" s="234">
        <v>5.4170999999999997E-2</v>
      </c>
      <c r="CC1374" s="168">
        <f t="shared" si="1973"/>
        <v>406282.5</v>
      </c>
      <c r="CD1374" s="166"/>
      <c r="CE1374" s="164"/>
      <c r="CF1374" s="165"/>
      <c r="CG1374" s="168">
        <f t="shared" si="1974"/>
        <v>406282.5</v>
      </c>
      <c r="CH1374" s="587">
        <v>7800000</v>
      </c>
      <c r="CI1374" s="802">
        <v>4.3883999999999999E-2</v>
      </c>
      <c r="CJ1374" s="666">
        <f t="shared" si="1966"/>
        <v>342295.2</v>
      </c>
      <c r="CK1374" s="168"/>
      <c r="CL1374" s="164"/>
      <c r="CM1374" s="167"/>
      <c r="CN1374" s="666">
        <f t="shared" si="1967"/>
        <v>342295.2</v>
      </c>
      <c r="CO1374" s="219"/>
      <c r="CP1374" s="220">
        <f t="shared" si="1968"/>
        <v>823204.56</v>
      </c>
      <c r="CQ1374" s="458"/>
      <c r="CR1374" s="56"/>
      <c r="CS1374" s="226"/>
    </row>
    <row r="1375" spans="1:97" s="3" customFormat="1" ht="15" customHeight="1">
      <c r="A1375" s="59" t="s">
        <v>3129</v>
      </c>
      <c r="B1375" s="501" t="s">
        <v>2837</v>
      </c>
      <c r="C1375" s="6" t="s">
        <v>2785</v>
      </c>
      <c r="D1375" s="59" t="s">
        <v>2760</v>
      </c>
      <c r="E1375" s="43">
        <v>14739</v>
      </c>
      <c r="F1375" s="43"/>
      <c r="G1375" s="429"/>
      <c r="H1375" s="45">
        <v>900000006153</v>
      </c>
      <c r="I1375" s="234"/>
      <c r="J1375" s="774">
        <v>5.7276000000000001E-2</v>
      </c>
      <c r="K1375" s="72">
        <f t="shared" si="1969"/>
        <v>0</v>
      </c>
      <c r="L1375" s="56"/>
      <c r="M1375" s="73">
        <v>48451.7</v>
      </c>
      <c r="N1375" s="147"/>
      <c r="O1375" s="168"/>
      <c r="P1375" s="56"/>
      <c r="Q1375" s="56">
        <v>5.7276000000000001E-2</v>
      </c>
      <c r="R1375" s="168">
        <f t="shared" si="1986"/>
        <v>0</v>
      </c>
      <c r="S1375" s="56"/>
      <c r="T1375" s="73">
        <v>63003.6</v>
      </c>
      <c r="U1375" s="147"/>
      <c r="V1375" s="574">
        <f t="shared" si="1957"/>
        <v>-63003.6</v>
      </c>
      <c r="W1375" s="779"/>
      <c r="X1375" s="780">
        <v>6.3004000000000004E-2</v>
      </c>
      <c r="Y1375" s="310">
        <f t="shared" si="1987"/>
        <v>0</v>
      </c>
      <c r="Z1375" s="6"/>
      <c r="AA1375" s="73">
        <v>69304.399999999994</v>
      </c>
      <c r="AB1375" s="147"/>
      <c r="AC1375" s="141">
        <f t="shared" si="1959"/>
        <v>-69304.399999999994</v>
      </c>
      <c r="AD1375" s="255">
        <v>13800000</v>
      </c>
      <c r="AE1375" s="101">
        <v>6.1428999999999997E-2</v>
      </c>
      <c r="AF1375" s="141">
        <f t="shared" si="1960"/>
        <v>847720.2</v>
      </c>
      <c r="AG1375" s="6"/>
      <c r="AH1375" s="122">
        <v>49757.49</v>
      </c>
      <c r="AI1375" s="149"/>
      <c r="AJ1375" s="141">
        <f t="shared" si="1975"/>
        <v>797962.71</v>
      </c>
      <c r="AK1375" s="374">
        <v>230000</v>
      </c>
      <c r="AL1375" s="748">
        <v>7.3774000000000006E-2</v>
      </c>
      <c r="AM1375" s="141">
        <f t="shared" si="1962"/>
        <v>16968.02</v>
      </c>
      <c r="AN1375" s="6"/>
      <c r="AO1375" s="142">
        <v>143121.56</v>
      </c>
      <c r="AP1375" s="147"/>
      <c r="AQ1375" s="141">
        <f t="shared" si="1976"/>
        <v>-126153.54</v>
      </c>
      <c r="AR1375" s="255">
        <v>1940000</v>
      </c>
      <c r="AS1375" s="52">
        <v>8.0359E-2</v>
      </c>
      <c r="AT1375" s="72">
        <f t="shared" si="1977"/>
        <v>155896.46</v>
      </c>
      <c r="AU1375" s="52"/>
      <c r="AV1375" s="142">
        <v>155896.46</v>
      </c>
      <c r="AW1375" s="147"/>
      <c r="AX1375" s="102"/>
      <c r="AY1375" s="72">
        <v>1940000</v>
      </c>
      <c r="AZ1375" s="52">
        <v>8.7135000000000004E-2</v>
      </c>
      <c r="BA1375" s="141">
        <f t="shared" si="1978"/>
        <v>169041.9</v>
      </c>
      <c r="BB1375" s="72"/>
      <c r="BC1375" s="142">
        <v>169041.9</v>
      </c>
      <c r="BD1375" s="204"/>
      <c r="BE1375" s="141">
        <f t="shared" si="1970"/>
        <v>0</v>
      </c>
      <c r="BF1375" s="72">
        <v>900000</v>
      </c>
      <c r="BG1375" s="56">
        <v>6.8930000000000005E-2</v>
      </c>
      <c r="BH1375" s="166">
        <f t="shared" si="1979"/>
        <v>62037.000000000007</v>
      </c>
      <c r="BI1375" s="56"/>
      <c r="BJ1375" s="164">
        <v>220576</v>
      </c>
      <c r="BK1375" s="320"/>
      <c r="BL1375" s="166">
        <f t="shared" si="1971"/>
        <v>-158539</v>
      </c>
      <c r="BM1375" s="72">
        <v>900000</v>
      </c>
      <c r="BN1375" s="63">
        <v>2.9062999999999999E-2</v>
      </c>
      <c r="BO1375" s="166">
        <f t="shared" si="1980"/>
        <v>26156.699999999997</v>
      </c>
      <c r="BP1375" s="56"/>
      <c r="BQ1375" s="164">
        <v>0</v>
      </c>
      <c r="BR1375" s="147"/>
      <c r="BS1375" s="166">
        <f t="shared" si="1981"/>
        <v>26156.699999999997</v>
      </c>
      <c r="BT1375" s="402">
        <v>900000</v>
      </c>
      <c r="BU1375" s="234">
        <v>5.1103999999999997E-2</v>
      </c>
      <c r="BV1375" s="168">
        <f t="shared" si="1982"/>
        <v>45993.599999999999</v>
      </c>
      <c r="BW1375" s="6"/>
      <c r="BX1375" s="142">
        <v>45993.599999999999</v>
      </c>
      <c r="BY1375" s="147"/>
      <c r="BZ1375" s="166">
        <f t="shared" si="1972"/>
        <v>0</v>
      </c>
      <c r="CA1375" s="374">
        <v>900000</v>
      </c>
      <c r="CB1375" s="234">
        <v>5.4170999999999997E-2</v>
      </c>
      <c r="CC1375" s="168">
        <f t="shared" si="1973"/>
        <v>48753.899999999994</v>
      </c>
      <c r="CD1375" s="166"/>
      <c r="CE1375" s="164">
        <v>48753.9</v>
      </c>
      <c r="CF1375" s="165"/>
      <c r="CG1375" s="72">
        <f t="shared" si="1974"/>
        <v>0</v>
      </c>
      <c r="CH1375" s="351">
        <v>3400000</v>
      </c>
      <c r="CI1375" s="802">
        <v>4.3883999999999999E-2</v>
      </c>
      <c r="CJ1375" s="666">
        <f t="shared" si="1966"/>
        <v>149205.6</v>
      </c>
      <c r="CK1375" s="72"/>
      <c r="CL1375" s="164"/>
      <c r="CM1375" s="167"/>
      <c r="CN1375" s="666">
        <f t="shared" si="1967"/>
        <v>149205.6</v>
      </c>
      <c r="CO1375" s="219"/>
      <c r="CP1375" s="220">
        <f t="shared" si="1968"/>
        <v>556324.47</v>
      </c>
      <c r="CQ1375" s="458"/>
      <c r="CR1375" s="56"/>
      <c r="CS1375" s="228"/>
    </row>
    <row r="1376" spans="1:97" s="3" customFormat="1" ht="15" customHeight="1">
      <c r="A1376" s="41" t="s">
        <v>3130</v>
      </c>
      <c r="B1376" s="501" t="s">
        <v>3131</v>
      </c>
      <c r="C1376" s="6" t="s">
        <v>2855</v>
      </c>
      <c r="D1376" s="59" t="s">
        <v>2760</v>
      </c>
      <c r="E1376" s="43">
        <v>14748</v>
      </c>
      <c r="F1376" s="43"/>
      <c r="G1376" s="429"/>
      <c r="H1376" s="45">
        <v>900000006154</v>
      </c>
      <c r="I1376" s="234"/>
      <c r="J1376" s="774">
        <v>5.7276000000000001E-2</v>
      </c>
      <c r="K1376" s="72">
        <f t="shared" si="1969"/>
        <v>0</v>
      </c>
      <c r="L1376" s="56"/>
      <c r="M1376" s="73">
        <v>151962.15</v>
      </c>
      <c r="N1376" s="147"/>
      <c r="O1376" s="168"/>
      <c r="P1376" s="56"/>
      <c r="Q1376" s="56">
        <v>5.7276000000000001E-2</v>
      </c>
      <c r="R1376" s="168">
        <f t="shared" si="1986"/>
        <v>0</v>
      </c>
      <c r="S1376" s="56"/>
      <c r="T1376" s="73">
        <v>197602.2</v>
      </c>
      <c r="U1376" s="147"/>
      <c r="V1376" s="574">
        <f t="shared" si="1957"/>
        <v>-197602.2</v>
      </c>
      <c r="W1376" s="779"/>
      <c r="X1376" s="780">
        <v>6.3004000000000004E-2</v>
      </c>
      <c r="Y1376" s="310">
        <f t="shared" si="1987"/>
        <v>0</v>
      </c>
      <c r="Z1376" s="102"/>
      <c r="AA1376" s="73">
        <v>217363.8</v>
      </c>
      <c r="AB1376" s="147"/>
      <c r="AC1376" s="141">
        <f t="shared" si="1959"/>
        <v>-217363.8</v>
      </c>
      <c r="AD1376" s="255">
        <v>5150000</v>
      </c>
      <c r="AE1376" s="101">
        <v>6.1428999999999997E-2</v>
      </c>
      <c r="AF1376" s="141">
        <f t="shared" si="1960"/>
        <v>316359.34999999998</v>
      </c>
      <c r="AG1376" s="6"/>
      <c r="AH1376" s="122">
        <v>178144.1</v>
      </c>
      <c r="AI1376" s="149"/>
      <c r="AJ1376" s="141">
        <f t="shared" si="1975"/>
        <v>138215.24999999997</v>
      </c>
      <c r="AK1376" s="374">
        <v>230000</v>
      </c>
      <c r="AL1376" s="748">
        <v>7.3774000000000006E-2</v>
      </c>
      <c r="AM1376" s="141">
        <f t="shared" si="1962"/>
        <v>16968.02</v>
      </c>
      <c r="AN1376" s="102"/>
      <c r="AO1376" s="142">
        <v>267246.32</v>
      </c>
      <c r="AP1376" s="143"/>
      <c r="AQ1376" s="141">
        <f t="shared" si="1976"/>
        <v>-250278.30000000002</v>
      </c>
      <c r="AR1376" s="255">
        <v>3622500</v>
      </c>
      <c r="AS1376" s="52">
        <v>8.0359E-2</v>
      </c>
      <c r="AT1376" s="72">
        <f t="shared" si="1977"/>
        <v>291100.47749999998</v>
      </c>
      <c r="AU1376" s="52"/>
      <c r="AV1376" s="142"/>
      <c r="AW1376" s="147"/>
      <c r="AX1376" s="102"/>
      <c r="AY1376" s="72">
        <v>3622500</v>
      </c>
      <c r="AZ1376" s="52">
        <v>8.7135000000000004E-2</v>
      </c>
      <c r="BA1376" s="141">
        <f t="shared" si="1978"/>
        <v>315646.53750000003</v>
      </c>
      <c r="BB1376" s="141"/>
      <c r="BC1376" s="142">
        <v>315646.53749999998</v>
      </c>
      <c r="BD1376" s="204"/>
      <c r="BE1376" s="141">
        <f t="shared" si="1970"/>
        <v>0</v>
      </c>
      <c r="BF1376" s="72">
        <v>8800000</v>
      </c>
      <c r="BG1376" s="56">
        <v>6.8930000000000005E-2</v>
      </c>
      <c r="BH1376" s="166">
        <f t="shared" si="1979"/>
        <v>606584</v>
      </c>
      <c r="BI1376" s="56"/>
      <c r="BJ1376" s="164">
        <v>249698.92499999999</v>
      </c>
      <c r="BK1376" s="320"/>
      <c r="BL1376" s="166">
        <f t="shared" si="1971"/>
        <v>356885.07500000001</v>
      </c>
      <c r="BM1376" s="168">
        <v>8800000</v>
      </c>
      <c r="BN1376" s="52">
        <v>2.9062999999999999E-2</v>
      </c>
      <c r="BO1376" s="166">
        <f t="shared" si="1980"/>
        <v>255754.4</v>
      </c>
      <c r="BP1376" s="56"/>
      <c r="BQ1376" s="164">
        <v>255754.4</v>
      </c>
      <c r="BR1376" s="147"/>
      <c r="BS1376" s="166">
        <f t="shared" si="1981"/>
        <v>0</v>
      </c>
      <c r="BT1376" s="402">
        <v>8800000</v>
      </c>
      <c r="BU1376" s="234">
        <v>5.1103999999999997E-2</v>
      </c>
      <c r="BV1376" s="168">
        <f t="shared" si="1982"/>
        <v>449715.19999999995</v>
      </c>
      <c r="BW1376" s="6"/>
      <c r="BX1376" s="142">
        <v>449715.20000000001</v>
      </c>
      <c r="BY1376" s="147"/>
      <c r="BZ1376" s="166">
        <f t="shared" si="1972"/>
        <v>0</v>
      </c>
      <c r="CA1376" s="376">
        <v>8800000</v>
      </c>
      <c r="CB1376" s="234">
        <v>5.4170999999999997E-2</v>
      </c>
      <c r="CC1376" s="168">
        <f t="shared" si="1973"/>
        <v>476704.8</v>
      </c>
      <c r="CD1376" s="166"/>
      <c r="CE1376" s="164">
        <v>476704.8</v>
      </c>
      <c r="CF1376" s="165"/>
      <c r="CG1376" s="72">
        <f t="shared" si="1974"/>
        <v>0</v>
      </c>
      <c r="CH1376" s="351">
        <v>9030000</v>
      </c>
      <c r="CI1376" s="802">
        <v>4.3883999999999999E-2</v>
      </c>
      <c r="CJ1376" s="666">
        <f t="shared" si="1966"/>
        <v>396272.52</v>
      </c>
      <c r="CK1376" s="72"/>
      <c r="CL1376" s="164"/>
      <c r="CM1376" s="167"/>
      <c r="CN1376" s="666">
        <f t="shared" si="1967"/>
        <v>396272.52</v>
      </c>
      <c r="CO1376" s="219"/>
      <c r="CP1376" s="220">
        <f t="shared" si="1968"/>
        <v>226128.54499999998</v>
      </c>
      <c r="CQ1376" s="458"/>
      <c r="CR1376" s="56"/>
      <c r="CS1376" s="228"/>
    </row>
    <row r="1377" spans="1:97" s="3" customFormat="1" ht="15" customHeight="1">
      <c r="A1377" s="769" t="s">
        <v>3132</v>
      </c>
      <c r="B1377" s="501" t="s">
        <v>3133</v>
      </c>
      <c r="C1377" s="61" t="s">
        <v>3134</v>
      </c>
      <c r="D1377" s="59" t="s">
        <v>2760</v>
      </c>
      <c r="E1377" s="234">
        <v>14813</v>
      </c>
      <c r="F1377" s="234"/>
      <c r="G1377" s="429"/>
      <c r="H1377" s="590">
        <v>900000044744</v>
      </c>
      <c r="I1377" s="234"/>
      <c r="J1377" s="774">
        <v>5.7276000000000001E-2</v>
      </c>
      <c r="K1377" s="72">
        <f t="shared" si="1969"/>
        <v>0</v>
      </c>
      <c r="L1377" s="56"/>
      <c r="M1377" s="80"/>
      <c r="N1377" s="147"/>
      <c r="O1377" s="168"/>
      <c r="P1377" s="56"/>
      <c r="Q1377" s="56">
        <v>5.7276000000000001E-2</v>
      </c>
      <c r="R1377" s="168">
        <f t="shared" si="1986"/>
        <v>0</v>
      </c>
      <c r="S1377" s="56"/>
      <c r="T1377" s="80"/>
      <c r="U1377" s="147"/>
      <c r="V1377" s="574">
        <f t="shared" si="1957"/>
        <v>0</v>
      </c>
      <c r="W1377" s="779"/>
      <c r="X1377" s="780">
        <v>6.3004000000000004E-2</v>
      </c>
      <c r="Y1377" s="310">
        <f t="shared" si="1987"/>
        <v>0</v>
      </c>
      <c r="Z1377" s="102"/>
      <c r="AA1377" s="80"/>
      <c r="AB1377" s="149"/>
      <c r="AC1377" s="141">
        <f t="shared" si="1959"/>
        <v>0</v>
      </c>
      <c r="AD1377" s="255">
        <v>310000</v>
      </c>
      <c r="AE1377" s="101">
        <v>6.1428999999999997E-2</v>
      </c>
      <c r="AF1377" s="141">
        <f t="shared" si="1960"/>
        <v>19042.989999999998</v>
      </c>
      <c r="AG1377" s="102"/>
      <c r="AH1377" s="122">
        <v>184287</v>
      </c>
      <c r="AI1377" s="147"/>
      <c r="AJ1377" s="141">
        <f t="shared" si="1975"/>
        <v>-165244.01</v>
      </c>
      <c r="AK1377" s="813"/>
      <c r="AL1377" s="748">
        <v>7.3774000000000006E-2</v>
      </c>
      <c r="AM1377" s="141">
        <f t="shared" si="1962"/>
        <v>0</v>
      </c>
      <c r="AN1377" s="102"/>
      <c r="AO1377" s="142"/>
      <c r="AP1377" s="143"/>
      <c r="AQ1377" s="141">
        <f t="shared" si="1976"/>
        <v>0</v>
      </c>
      <c r="AR1377" s="788"/>
      <c r="AS1377" s="52">
        <v>8.0359E-2</v>
      </c>
      <c r="AT1377" s="72">
        <f t="shared" si="1977"/>
        <v>0</v>
      </c>
      <c r="AU1377" s="56"/>
      <c r="AV1377" s="253"/>
      <c r="AW1377" s="147"/>
      <c r="AX1377" s="102"/>
      <c r="AY1377" s="492"/>
      <c r="AZ1377" s="52">
        <v>8.7135000000000004E-2</v>
      </c>
      <c r="BA1377" s="141">
        <f t="shared" si="1978"/>
        <v>0</v>
      </c>
      <c r="BB1377" s="141"/>
      <c r="BC1377" s="253"/>
      <c r="BD1377" s="204" t="s">
        <v>118</v>
      </c>
      <c r="BE1377" s="141">
        <f t="shared" si="1970"/>
        <v>0</v>
      </c>
      <c r="BF1377" s="72"/>
      <c r="BG1377" s="56">
        <v>6.8930000000000005E-2</v>
      </c>
      <c r="BH1377" s="166">
        <f t="shared" si="1979"/>
        <v>0</v>
      </c>
      <c r="BI1377" s="56"/>
      <c r="BJ1377" s="164">
        <v>134413.5</v>
      </c>
      <c r="BK1377" s="795"/>
      <c r="BL1377" s="166">
        <f t="shared" si="1971"/>
        <v>-134413.5</v>
      </c>
      <c r="BM1377" s="168">
        <v>1950000</v>
      </c>
      <c r="BN1377" s="548">
        <v>6.7812999999999998E-2</v>
      </c>
      <c r="BO1377" s="166">
        <f t="shared" si="1980"/>
        <v>132235.35</v>
      </c>
      <c r="BP1377" s="56"/>
      <c r="BQ1377" s="164">
        <v>155439.35</v>
      </c>
      <c r="BR1377" s="147"/>
      <c r="BS1377" s="166">
        <f t="shared" si="1981"/>
        <v>-23204</v>
      </c>
      <c r="BT1377" s="402">
        <v>1950000</v>
      </c>
      <c r="BU1377" s="548">
        <v>7.1545999999999998E-2</v>
      </c>
      <c r="BV1377" s="168">
        <f t="shared" si="1982"/>
        <v>139514.69999999998</v>
      </c>
      <c r="BW1377" s="6"/>
      <c r="BX1377" s="142">
        <v>139514.70000000001</v>
      </c>
      <c r="BY1377" s="147"/>
      <c r="BZ1377" s="166">
        <f t="shared" si="1972"/>
        <v>0</v>
      </c>
      <c r="CA1377" s="376">
        <v>1950000</v>
      </c>
      <c r="CB1377" s="548">
        <v>1.0834E-2</v>
      </c>
      <c r="CC1377" s="168">
        <f t="shared" si="1973"/>
        <v>21126.3</v>
      </c>
      <c r="CD1377" s="166">
        <f t="shared" ref="CD1377:CD1379" si="1991">CB1377*15000</f>
        <v>162.51</v>
      </c>
      <c r="CE1377" s="164">
        <v>20963.79</v>
      </c>
      <c r="CF1377" s="165"/>
      <c r="CG1377" s="72">
        <f t="shared" si="1974"/>
        <v>0</v>
      </c>
      <c r="CH1377" s="351">
        <v>2310000</v>
      </c>
      <c r="CI1377" s="804">
        <v>9.7520000000000003E-3</v>
      </c>
      <c r="CJ1377" s="666">
        <f t="shared" si="1966"/>
        <v>22527.119999999999</v>
      </c>
      <c r="CK1377" s="806">
        <f t="shared" si="1990"/>
        <v>146.28</v>
      </c>
      <c r="CL1377" s="164"/>
      <c r="CM1377" s="167"/>
      <c r="CN1377" s="666">
        <f t="shared" si="1967"/>
        <v>22380.84</v>
      </c>
      <c r="CO1377" s="219"/>
      <c r="CP1377" s="220">
        <f t="shared" si="1968"/>
        <v>-300480.67</v>
      </c>
      <c r="CQ1377" s="458"/>
      <c r="CR1377" s="56"/>
      <c r="CS1377" s="228"/>
    </row>
    <row r="1378" spans="1:97" s="3" customFormat="1" ht="15" customHeight="1">
      <c r="A1378" s="769" t="s">
        <v>3135</v>
      </c>
      <c r="B1378" s="501" t="s">
        <v>1399</v>
      </c>
      <c r="C1378" s="61" t="s">
        <v>2927</v>
      </c>
      <c r="D1378" s="59" t="s">
        <v>2760</v>
      </c>
      <c r="E1378" s="234">
        <v>15080</v>
      </c>
      <c r="F1378" s="234"/>
      <c r="G1378" s="429"/>
      <c r="H1378" s="590">
        <v>33049062748</v>
      </c>
      <c r="I1378" s="234"/>
      <c r="J1378" s="774">
        <v>5.7276000000000001E-2</v>
      </c>
      <c r="K1378" s="72">
        <f t="shared" si="1969"/>
        <v>0</v>
      </c>
      <c r="L1378" s="56"/>
      <c r="M1378" s="80">
        <v>6298.72</v>
      </c>
      <c r="N1378" s="147"/>
      <c r="O1378" s="168"/>
      <c r="P1378" s="56"/>
      <c r="Q1378" s="56">
        <v>5.7276000000000001E-2</v>
      </c>
      <c r="R1378" s="168">
        <f t="shared" si="1986"/>
        <v>0</v>
      </c>
      <c r="S1378" s="56"/>
      <c r="T1378" s="80">
        <v>8190.47</v>
      </c>
      <c r="U1378" s="147"/>
      <c r="V1378" s="574">
        <f t="shared" si="1957"/>
        <v>-8190.47</v>
      </c>
      <c r="W1378" s="779"/>
      <c r="X1378" s="780">
        <v>6.3004000000000004E-2</v>
      </c>
      <c r="Y1378" s="310">
        <f t="shared" si="1987"/>
        <v>0</v>
      </c>
      <c r="Z1378" s="102"/>
      <c r="AA1378" s="80">
        <v>9009.57</v>
      </c>
      <c r="AB1378" s="147"/>
      <c r="AC1378" s="141">
        <f t="shared" si="1959"/>
        <v>-9009.57</v>
      </c>
      <c r="AD1378" s="255">
        <v>946400</v>
      </c>
      <c r="AE1378" s="101">
        <v>6.1428999999999997E-2</v>
      </c>
      <c r="AF1378" s="141">
        <f t="shared" si="1960"/>
        <v>58136.405599999998</v>
      </c>
      <c r="AG1378" s="102"/>
      <c r="AH1378" s="122">
        <v>369495.44</v>
      </c>
      <c r="AI1378" s="147"/>
      <c r="AJ1378" s="141">
        <f t="shared" si="1975"/>
        <v>-311359.0344</v>
      </c>
      <c r="AK1378" s="255">
        <v>13800000</v>
      </c>
      <c r="AL1378" s="748">
        <v>7.3774000000000006E-2</v>
      </c>
      <c r="AM1378" s="141">
        <f t="shared" si="1962"/>
        <v>1018081.2000000001</v>
      </c>
      <c r="AN1378" s="56"/>
      <c r="AO1378" s="142">
        <v>16968.02</v>
      </c>
      <c r="AP1378" s="143"/>
      <c r="AQ1378" s="141">
        <f t="shared" si="1976"/>
        <v>1001113.18</v>
      </c>
      <c r="AR1378" s="374">
        <v>230000</v>
      </c>
      <c r="AS1378" s="52">
        <v>8.0359E-2</v>
      </c>
      <c r="AT1378" s="72">
        <f t="shared" si="1977"/>
        <v>18482.57</v>
      </c>
      <c r="AU1378" s="234"/>
      <c r="AV1378" s="142">
        <v>18482.57</v>
      </c>
      <c r="AW1378" s="147"/>
      <c r="AX1378" s="102"/>
      <c r="AY1378" s="141">
        <v>230000</v>
      </c>
      <c r="AZ1378" s="52">
        <v>8.7135000000000004E-2</v>
      </c>
      <c r="BA1378" s="141">
        <f t="shared" si="1978"/>
        <v>20041.05</v>
      </c>
      <c r="BB1378" s="141"/>
      <c r="BC1378" s="142">
        <v>20041.05</v>
      </c>
      <c r="BD1378" s="204"/>
      <c r="BE1378" s="141">
        <f t="shared" si="1970"/>
        <v>0</v>
      </c>
      <c r="BF1378" s="72">
        <v>340000</v>
      </c>
      <c r="BG1378" s="56">
        <v>6.8930000000000005E-2</v>
      </c>
      <c r="BH1378" s="166">
        <f t="shared" si="1979"/>
        <v>23436.2</v>
      </c>
      <c r="BI1378" s="56"/>
      <c r="BJ1378" s="164">
        <v>41918.769999999997</v>
      </c>
      <c r="BK1378" s="795"/>
      <c r="BL1378" s="166">
        <f t="shared" si="1971"/>
        <v>-18482.569999999996</v>
      </c>
      <c r="BM1378" s="72">
        <v>340000</v>
      </c>
      <c r="BN1378" s="548">
        <v>6.7812999999999998E-2</v>
      </c>
      <c r="BO1378" s="166">
        <f t="shared" si="1980"/>
        <v>23056.42</v>
      </c>
      <c r="BP1378" s="56"/>
      <c r="BQ1378" s="164">
        <v>23056.42</v>
      </c>
      <c r="BR1378" s="147"/>
      <c r="BS1378" s="166">
        <f t="shared" si="1981"/>
        <v>0</v>
      </c>
      <c r="BT1378" s="402">
        <v>340000</v>
      </c>
      <c r="BU1378" s="548">
        <v>7.1545999999999998E-2</v>
      </c>
      <c r="BV1378" s="168">
        <f t="shared" si="1982"/>
        <v>24325.64</v>
      </c>
      <c r="BW1378" s="6"/>
      <c r="BX1378" s="142"/>
      <c r="BY1378" s="147"/>
      <c r="BZ1378" s="166">
        <f t="shared" si="1972"/>
        <v>24325.64</v>
      </c>
      <c r="CA1378" s="374">
        <v>340000</v>
      </c>
      <c r="CB1378" s="548">
        <v>1.0834E-2</v>
      </c>
      <c r="CC1378" s="168">
        <f t="shared" si="1973"/>
        <v>3683.56</v>
      </c>
      <c r="CD1378" s="166">
        <f t="shared" si="1991"/>
        <v>162.51</v>
      </c>
      <c r="CE1378" s="164">
        <v>3521.05</v>
      </c>
      <c r="CF1378" s="165">
        <v>3521.05</v>
      </c>
      <c r="CG1378" s="72">
        <f t="shared" si="1974"/>
        <v>0</v>
      </c>
      <c r="CH1378" s="351">
        <v>460000</v>
      </c>
      <c r="CI1378" s="804">
        <v>9.7520000000000003E-3</v>
      </c>
      <c r="CJ1378" s="666">
        <f t="shared" si="1966"/>
        <v>4485.92</v>
      </c>
      <c r="CK1378" s="806">
        <f t="shared" si="1990"/>
        <v>146.28</v>
      </c>
      <c r="CL1378" s="164"/>
      <c r="CM1378" s="167"/>
      <c r="CN1378" s="666">
        <f t="shared" si="1967"/>
        <v>4339.6400000000003</v>
      </c>
      <c r="CO1378" s="219"/>
      <c r="CP1378" s="220">
        <f t="shared" si="1968"/>
        <v>682736.81560000021</v>
      </c>
      <c r="CQ1378" s="458"/>
      <c r="CR1378" s="56"/>
      <c r="CS1378" s="228"/>
    </row>
    <row r="1379" spans="1:97" s="2" customFormat="1" ht="15" customHeight="1">
      <c r="A1379" s="769" t="s">
        <v>3136</v>
      </c>
      <c r="B1379" s="501" t="s">
        <v>3137</v>
      </c>
      <c r="C1379" s="61" t="s">
        <v>2927</v>
      </c>
      <c r="D1379" s="274" t="s">
        <v>2760</v>
      </c>
      <c r="E1379" s="234">
        <v>15081</v>
      </c>
      <c r="F1379" s="234"/>
      <c r="G1379" s="429"/>
      <c r="H1379" s="590">
        <v>33050062749</v>
      </c>
      <c r="I1379" s="234"/>
      <c r="J1379" s="774">
        <v>5.7276000000000001E-2</v>
      </c>
      <c r="K1379" s="72">
        <f t="shared" si="1969"/>
        <v>0</v>
      </c>
      <c r="L1379" s="6"/>
      <c r="M1379" s="80">
        <v>6298.72</v>
      </c>
      <c r="N1379" s="147"/>
      <c r="O1379" s="168"/>
      <c r="P1379" s="255">
        <v>143000</v>
      </c>
      <c r="Q1379" s="56">
        <v>5.7276000000000001E-2</v>
      </c>
      <c r="R1379" s="168">
        <f t="shared" si="1986"/>
        <v>8190.4679999999998</v>
      </c>
      <c r="S1379" s="6"/>
      <c r="T1379" s="80">
        <v>8190.4679999999998</v>
      </c>
      <c r="U1379" s="147">
        <v>8190.47</v>
      </c>
      <c r="V1379" s="574">
        <f t="shared" si="1957"/>
        <v>0</v>
      </c>
      <c r="W1379" s="782">
        <v>143000</v>
      </c>
      <c r="X1379" s="780">
        <v>6.3004000000000004E-2</v>
      </c>
      <c r="Y1379" s="310">
        <f t="shared" si="1987"/>
        <v>9009.5720000000001</v>
      </c>
      <c r="Z1379" s="102"/>
      <c r="AA1379" s="80">
        <v>9009.5720000000001</v>
      </c>
      <c r="AB1379" s="147">
        <v>9009.57</v>
      </c>
      <c r="AC1379" s="141">
        <f t="shared" si="1959"/>
        <v>0</v>
      </c>
      <c r="AD1379" s="255">
        <v>230000</v>
      </c>
      <c r="AE1379" s="101">
        <v>6.1428999999999997E-2</v>
      </c>
      <c r="AF1379" s="141">
        <f t="shared" si="1960"/>
        <v>14128.67</v>
      </c>
      <c r="AG1379" s="6"/>
      <c r="AH1379" s="122">
        <v>14128.67</v>
      </c>
      <c r="AI1379" s="149">
        <v>14128.67</v>
      </c>
      <c r="AJ1379" s="141">
        <f t="shared" si="1975"/>
        <v>0</v>
      </c>
      <c r="AK1379" s="255">
        <v>230000</v>
      </c>
      <c r="AL1379" s="748">
        <v>7.3774000000000006E-2</v>
      </c>
      <c r="AM1379" s="141">
        <f t="shared" si="1962"/>
        <v>16968.02</v>
      </c>
      <c r="AN1379" s="102"/>
      <c r="AO1379" s="142">
        <v>16968.02</v>
      </c>
      <c r="AP1379" s="143">
        <v>16968.02</v>
      </c>
      <c r="AQ1379" s="141">
        <f t="shared" si="1976"/>
        <v>0</v>
      </c>
      <c r="AR1379" s="374">
        <v>230000</v>
      </c>
      <c r="AS1379" s="52">
        <v>8.0359E-2</v>
      </c>
      <c r="AT1379" s="72">
        <f t="shared" si="1977"/>
        <v>18482.57</v>
      </c>
      <c r="AU1379" s="234"/>
      <c r="AV1379" s="142"/>
      <c r="AW1379" s="147"/>
      <c r="AX1379" s="141">
        <f t="shared" ref="AX1379:AX1382" si="1992">AT1379-AU1379-AV1379</f>
        <v>18482.57</v>
      </c>
      <c r="AY1379" s="141">
        <v>230000</v>
      </c>
      <c r="AZ1379" s="52">
        <v>8.7135000000000004E-2</v>
      </c>
      <c r="BA1379" s="141">
        <f t="shared" si="1978"/>
        <v>20041.05</v>
      </c>
      <c r="BB1379" s="141"/>
      <c r="BC1379" s="142">
        <v>20041.05</v>
      </c>
      <c r="BD1379" s="204">
        <v>20041.05</v>
      </c>
      <c r="BE1379" s="141">
        <f t="shared" si="1970"/>
        <v>0</v>
      </c>
      <c r="BF1379" s="72">
        <v>340000</v>
      </c>
      <c r="BG1379" s="56">
        <v>6.8930000000000005E-2</v>
      </c>
      <c r="BH1379" s="166">
        <f t="shared" si="1979"/>
        <v>23436.2</v>
      </c>
      <c r="BI1379" s="6"/>
      <c r="BJ1379" s="164">
        <v>41918.769999999997</v>
      </c>
      <c r="BK1379" s="795">
        <v>41918.769999999997</v>
      </c>
      <c r="BL1379" s="166">
        <f t="shared" si="1971"/>
        <v>-18482.569999999996</v>
      </c>
      <c r="BM1379" s="141">
        <v>340000</v>
      </c>
      <c r="BN1379" s="548">
        <v>6.7812999999999998E-2</v>
      </c>
      <c r="BO1379" s="166">
        <f t="shared" si="1980"/>
        <v>23056.42</v>
      </c>
      <c r="BP1379" s="6"/>
      <c r="BQ1379" s="164">
        <v>23056.42</v>
      </c>
      <c r="BR1379" s="147">
        <v>23056.42</v>
      </c>
      <c r="BS1379" s="166">
        <f t="shared" si="1981"/>
        <v>0</v>
      </c>
      <c r="BT1379" s="402">
        <v>340000</v>
      </c>
      <c r="BU1379" s="548">
        <v>7.1545999999999998E-2</v>
      </c>
      <c r="BV1379" s="168">
        <f t="shared" si="1982"/>
        <v>24325.64</v>
      </c>
      <c r="BW1379" s="6"/>
      <c r="BX1379" s="142">
        <v>24325.64</v>
      </c>
      <c r="BY1379" s="147">
        <v>24325.64</v>
      </c>
      <c r="BZ1379" s="166">
        <f t="shared" si="1972"/>
        <v>0</v>
      </c>
      <c r="CA1379" s="374">
        <v>340000</v>
      </c>
      <c r="CB1379" s="548">
        <v>1.0834E-2</v>
      </c>
      <c r="CC1379" s="168">
        <f t="shared" si="1973"/>
        <v>3683.56</v>
      </c>
      <c r="CD1379" s="166">
        <f t="shared" si="1991"/>
        <v>162.51</v>
      </c>
      <c r="CE1379" s="164">
        <v>3521.05</v>
      </c>
      <c r="CF1379" s="165">
        <v>2640.79</v>
      </c>
      <c r="CG1379" s="72">
        <f t="shared" si="1974"/>
        <v>0</v>
      </c>
      <c r="CH1379" s="351">
        <v>450000</v>
      </c>
      <c r="CI1379" s="804">
        <v>9.7520000000000003E-3</v>
      </c>
      <c r="CJ1379" s="666">
        <f t="shared" si="1966"/>
        <v>4388.4000000000005</v>
      </c>
      <c r="CK1379" s="806">
        <f t="shared" si="1990"/>
        <v>146.28</v>
      </c>
      <c r="CL1379" s="485">
        <v>1501.7</v>
      </c>
      <c r="CM1379" s="167"/>
      <c r="CN1379" s="666">
        <f t="shared" si="1967"/>
        <v>2740.420000000001</v>
      </c>
      <c r="CO1379" s="219"/>
      <c r="CP1379" s="220">
        <f t="shared" si="1968"/>
        <v>2740.4200000000046</v>
      </c>
      <c r="CQ1379" s="357" t="s">
        <v>2918</v>
      </c>
      <c r="CR1379" s="6"/>
      <c r="CS1379" s="226"/>
    </row>
    <row r="1380" spans="1:97" s="2" customFormat="1" ht="15" customHeight="1">
      <c r="A1380" s="61" t="s">
        <v>3138</v>
      </c>
      <c r="B1380" s="61" t="s">
        <v>3139</v>
      </c>
      <c r="C1380" s="61" t="s">
        <v>2927</v>
      </c>
      <c r="D1380" s="59" t="s">
        <v>2760</v>
      </c>
      <c r="E1380" s="234">
        <v>15084</v>
      </c>
      <c r="F1380" s="234"/>
      <c r="G1380" s="429"/>
      <c r="H1380" s="810"/>
      <c r="I1380" s="234"/>
      <c r="J1380" s="774">
        <v>5.7276000000000001E-2</v>
      </c>
      <c r="K1380" s="72">
        <f t="shared" si="1969"/>
        <v>0</v>
      </c>
      <c r="L1380" s="6"/>
      <c r="M1380" s="80"/>
      <c r="N1380" s="147"/>
      <c r="O1380" s="168"/>
      <c r="P1380" s="6"/>
      <c r="Q1380" s="56"/>
      <c r="R1380" s="168">
        <f t="shared" si="1986"/>
        <v>0</v>
      </c>
      <c r="S1380" s="6"/>
      <c r="T1380" s="80"/>
      <c r="U1380" s="147"/>
      <c r="V1380" s="574">
        <f t="shared" si="1957"/>
        <v>0</v>
      </c>
      <c r="W1380" s="779"/>
      <c r="X1380" s="780">
        <v>6.3004000000000004E-2</v>
      </c>
      <c r="Y1380" s="310">
        <f t="shared" si="1987"/>
        <v>0</v>
      </c>
      <c r="Z1380" s="102"/>
      <c r="AA1380" s="80"/>
      <c r="AB1380" s="147"/>
      <c r="AC1380" s="141">
        <f t="shared" si="1959"/>
        <v>0</v>
      </c>
      <c r="AD1380" s="374">
        <v>4300000</v>
      </c>
      <c r="AE1380" s="101">
        <v>6.1428999999999997E-2</v>
      </c>
      <c r="AF1380" s="141">
        <f t="shared" si="1960"/>
        <v>264144.7</v>
      </c>
      <c r="AG1380" s="6"/>
      <c r="AH1380" s="122"/>
      <c r="AI1380" s="149"/>
      <c r="AJ1380" s="141">
        <f t="shared" si="1975"/>
        <v>264144.7</v>
      </c>
      <c r="AK1380" s="255">
        <v>310000</v>
      </c>
      <c r="AL1380" s="748">
        <v>7.3774000000000006E-2</v>
      </c>
      <c r="AM1380" s="141">
        <f t="shared" si="1962"/>
        <v>22869.940000000002</v>
      </c>
      <c r="AN1380" s="102"/>
      <c r="AO1380" s="142"/>
      <c r="AP1380" s="143"/>
      <c r="AQ1380" s="141">
        <f t="shared" si="1976"/>
        <v>22869.940000000002</v>
      </c>
      <c r="AR1380" s="813"/>
      <c r="AS1380" s="52">
        <v>8.0359E-2</v>
      </c>
      <c r="AT1380" s="72">
        <f t="shared" si="1977"/>
        <v>0</v>
      </c>
      <c r="AU1380" s="6"/>
      <c r="AV1380" s="253"/>
      <c r="AW1380" s="147"/>
      <c r="AX1380" s="102"/>
      <c r="AY1380" s="6"/>
      <c r="AZ1380" s="52">
        <v>8.7135000000000004E-2</v>
      </c>
      <c r="BA1380" s="141">
        <f t="shared" si="1978"/>
        <v>0</v>
      </c>
      <c r="BB1380" s="141"/>
      <c r="BC1380" s="253"/>
      <c r="BD1380" s="204"/>
      <c r="BE1380" s="141">
        <f t="shared" si="1970"/>
        <v>0</v>
      </c>
      <c r="BF1380" s="6"/>
      <c r="BG1380" s="56">
        <v>6.8930000000000005E-2</v>
      </c>
      <c r="BH1380" s="166">
        <f t="shared" si="1979"/>
        <v>0</v>
      </c>
      <c r="BI1380" s="6"/>
      <c r="BJ1380" s="164"/>
      <c r="BK1380" s="165"/>
      <c r="BL1380" s="166">
        <f t="shared" si="1971"/>
        <v>0</v>
      </c>
      <c r="BM1380" s="6"/>
      <c r="BN1380" s="6"/>
      <c r="BO1380" s="166">
        <f t="shared" si="1980"/>
        <v>0</v>
      </c>
      <c r="BP1380" s="6"/>
      <c r="BQ1380" s="164"/>
      <c r="BR1380" s="147"/>
      <c r="BS1380" s="166">
        <f t="shared" si="1981"/>
        <v>0</v>
      </c>
      <c r="BT1380" s="402">
        <v>160000</v>
      </c>
      <c r="BU1380" s="548">
        <v>7.1545999999999998E-2</v>
      </c>
      <c r="BV1380" s="168">
        <f t="shared" si="1982"/>
        <v>11447.36</v>
      </c>
      <c r="BW1380" s="6"/>
      <c r="BX1380" s="142"/>
      <c r="BY1380" s="147"/>
      <c r="BZ1380" s="166">
        <f t="shared" si="1972"/>
        <v>11447.36</v>
      </c>
      <c r="CA1380" s="374">
        <v>160000</v>
      </c>
      <c r="CB1380" s="801">
        <v>7.5840000000000005E-2</v>
      </c>
      <c r="CC1380" s="168">
        <f t="shared" si="1973"/>
        <v>12134.400000000001</v>
      </c>
      <c r="CD1380" s="166"/>
      <c r="CE1380" s="164"/>
      <c r="CF1380" s="165"/>
      <c r="CG1380" s="168">
        <f t="shared" si="1974"/>
        <v>12134.400000000001</v>
      </c>
      <c r="CH1380" s="587">
        <v>180000</v>
      </c>
      <c r="CI1380" s="803">
        <v>5.8512000000000002E-2</v>
      </c>
      <c r="CJ1380" s="666">
        <f t="shared" si="1966"/>
        <v>10532.16</v>
      </c>
      <c r="CK1380" s="168"/>
      <c r="CL1380" s="164"/>
      <c r="CM1380" s="167"/>
      <c r="CN1380" s="666">
        <f t="shared" si="1967"/>
        <v>10532.16</v>
      </c>
      <c r="CO1380" s="219"/>
      <c r="CP1380" s="220">
        <f t="shared" si="1968"/>
        <v>321128.56</v>
      </c>
      <c r="CQ1380" s="357"/>
      <c r="CR1380" s="6"/>
      <c r="CS1380" s="226"/>
    </row>
    <row r="1381" spans="1:97" s="2" customFormat="1" ht="15" customHeight="1">
      <c r="A1381" s="41" t="s">
        <v>3140</v>
      </c>
      <c r="B1381" s="501" t="s">
        <v>2758</v>
      </c>
      <c r="C1381" s="6" t="s">
        <v>2759</v>
      </c>
      <c r="D1381" s="274" t="s">
        <v>2760</v>
      </c>
      <c r="E1381" s="43">
        <v>15429</v>
      </c>
      <c r="F1381" s="43"/>
      <c r="G1381" s="429"/>
      <c r="H1381" s="45">
        <v>900000006155</v>
      </c>
      <c r="I1381" s="234"/>
      <c r="J1381" s="774">
        <v>5.7276000000000001E-2</v>
      </c>
      <c r="K1381" s="72">
        <f t="shared" si="1969"/>
        <v>0</v>
      </c>
      <c r="L1381" s="56"/>
      <c r="M1381" s="73">
        <v>321543.09999999998</v>
      </c>
      <c r="N1381" s="147"/>
      <c r="O1381" s="168"/>
      <c r="P1381" s="151">
        <v>7300000</v>
      </c>
      <c r="Q1381" s="56">
        <v>5.7276000000000001E-2</v>
      </c>
      <c r="R1381" s="168">
        <f t="shared" si="1986"/>
        <v>418114.8</v>
      </c>
      <c r="S1381" s="56"/>
      <c r="T1381" s="73">
        <v>418114.8</v>
      </c>
      <c r="U1381" s="147">
        <v>418114.8</v>
      </c>
      <c r="V1381" s="574">
        <f t="shared" si="1957"/>
        <v>0</v>
      </c>
      <c r="W1381" s="779">
        <v>7300000</v>
      </c>
      <c r="X1381" s="780">
        <v>6.3004000000000004E-2</v>
      </c>
      <c r="Y1381" s="310">
        <f t="shared" si="1987"/>
        <v>459929.2</v>
      </c>
      <c r="Z1381" s="102"/>
      <c r="AA1381" s="73">
        <v>459929.2</v>
      </c>
      <c r="AB1381" s="147">
        <v>459929.2</v>
      </c>
      <c r="AC1381" s="141">
        <f t="shared" si="1959"/>
        <v>0</v>
      </c>
      <c r="AD1381" s="255">
        <v>13800000</v>
      </c>
      <c r="AE1381" s="101">
        <v>6.1428999999999997E-2</v>
      </c>
      <c r="AF1381" s="141">
        <f t="shared" si="1960"/>
        <v>847720.2</v>
      </c>
      <c r="AG1381" s="6"/>
      <c r="AH1381" s="122">
        <v>847720.2</v>
      </c>
      <c r="AI1381" s="149">
        <v>847720.2</v>
      </c>
      <c r="AJ1381" s="141">
        <f t="shared" si="1975"/>
        <v>0</v>
      </c>
      <c r="AK1381" s="255">
        <v>13800000</v>
      </c>
      <c r="AL1381" s="748">
        <v>7.3774000000000006E-2</v>
      </c>
      <c r="AM1381" s="141">
        <f t="shared" si="1962"/>
        <v>1018081.2000000001</v>
      </c>
      <c r="AN1381" s="102"/>
      <c r="AO1381" s="142">
        <v>1018081.2</v>
      </c>
      <c r="AP1381" s="143">
        <v>1018081.2</v>
      </c>
      <c r="AQ1381" s="141">
        <f t="shared" si="1976"/>
        <v>0</v>
      </c>
      <c r="AR1381" s="255">
        <v>13800000</v>
      </c>
      <c r="AS1381" s="52">
        <v>8.0359E-2</v>
      </c>
      <c r="AT1381" s="72">
        <f t="shared" si="1977"/>
        <v>1108954.2</v>
      </c>
      <c r="AU1381" s="52"/>
      <c r="AV1381" s="142"/>
      <c r="AW1381" s="147"/>
      <c r="AX1381" s="102">
        <f t="shared" si="1992"/>
        <v>1108954.2</v>
      </c>
      <c r="AY1381" s="72">
        <v>13800000</v>
      </c>
      <c r="AZ1381" s="52">
        <v>8.7135000000000004E-2</v>
      </c>
      <c r="BA1381" s="141">
        <f t="shared" si="1978"/>
        <v>1202463</v>
      </c>
      <c r="BB1381" s="141"/>
      <c r="BC1381" s="142"/>
      <c r="BD1381" s="204"/>
      <c r="BE1381" s="141">
        <f t="shared" si="1970"/>
        <v>1202463</v>
      </c>
      <c r="BF1381" s="72">
        <v>28800000</v>
      </c>
      <c r="BG1381" s="56">
        <v>6.8930000000000005E-2</v>
      </c>
      <c r="BH1381" s="166">
        <f t="shared" si="1979"/>
        <v>1985184.0000000002</v>
      </c>
      <c r="BI1381" s="56">
        <v>626573.69999999995</v>
      </c>
      <c r="BJ1381" s="164">
        <v>951234</v>
      </c>
      <c r="BK1381" s="320">
        <v>951234</v>
      </c>
      <c r="BL1381" s="166">
        <f t="shared" si="1971"/>
        <v>407376.30000000028</v>
      </c>
      <c r="BM1381" s="72">
        <v>19710000</v>
      </c>
      <c r="BN1381" s="52">
        <v>2.9062999999999999E-2</v>
      </c>
      <c r="BO1381" s="166">
        <f t="shared" si="1980"/>
        <v>572831.73</v>
      </c>
      <c r="BP1381" s="841">
        <v>226363.83</v>
      </c>
      <c r="BQ1381" s="164">
        <v>0</v>
      </c>
      <c r="BR1381" s="147"/>
      <c r="BS1381" s="166">
        <f t="shared" si="1981"/>
        <v>346467.9</v>
      </c>
      <c r="BT1381" s="402">
        <v>17400000</v>
      </c>
      <c r="BU1381" s="234">
        <v>5.1103999999999997E-2</v>
      </c>
      <c r="BV1381" s="168">
        <f t="shared" si="1982"/>
        <v>889209.6</v>
      </c>
      <c r="BW1381" s="6"/>
      <c r="BX1381" s="142">
        <v>889209.6</v>
      </c>
      <c r="BY1381" s="147">
        <v>889209.6</v>
      </c>
      <c r="BZ1381" s="166">
        <f t="shared" si="1972"/>
        <v>0</v>
      </c>
      <c r="CA1381" s="374">
        <v>17400000</v>
      </c>
      <c r="CB1381" s="234">
        <v>5.4170999999999997E-2</v>
      </c>
      <c r="CC1381" s="168">
        <f t="shared" si="1973"/>
        <v>942575.39999999991</v>
      </c>
      <c r="CD1381" s="166"/>
      <c r="CE1381" s="164"/>
      <c r="CF1381" s="165"/>
      <c r="CG1381" s="168">
        <f t="shared" si="1974"/>
        <v>942575.39999999991</v>
      </c>
      <c r="CH1381" s="587">
        <v>16230000</v>
      </c>
      <c r="CI1381" s="802">
        <v>4.3883999999999999E-2</v>
      </c>
      <c r="CJ1381" s="666">
        <f t="shared" si="1966"/>
        <v>712237.32</v>
      </c>
      <c r="CK1381" s="168"/>
      <c r="CL1381" s="164"/>
      <c r="CM1381" s="167"/>
      <c r="CN1381" s="666">
        <f t="shared" si="1967"/>
        <v>712237.32</v>
      </c>
      <c r="CO1381" s="219"/>
      <c r="CP1381" s="220">
        <f t="shared" si="1968"/>
        <v>4720074.12</v>
      </c>
      <c r="CQ1381" s="458"/>
      <c r="CR1381" s="56"/>
      <c r="CS1381" s="226"/>
    </row>
    <row r="1382" spans="1:97" s="3" customFormat="1" ht="15" customHeight="1">
      <c r="A1382" s="59" t="s">
        <v>3141</v>
      </c>
      <c r="B1382" s="501" t="s">
        <v>3142</v>
      </c>
      <c r="C1382" s="6" t="s">
        <v>2914</v>
      </c>
      <c r="D1382" s="274" t="s">
        <v>2760</v>
      </c>
      <c r="E1382" s="43">
        <v>15941</v>
      </c>
      <c r="F1382" s="43"/>
      <c r="G1382" s="429"/>
      <c r="H1382" s="45">
        <v>900000006156</v>
      </c>
      <c r="I1382" s="234"/>
      <c r="J1382" s="774">
        <v>5.7276000000000001E-2</v>
      </c>
      <c r="K1382" s="72">
        <f t="shared" si="1969"/>
        <v>0</v>
      </c>
      <c r="L1382" s="56"/>
      <c r="M1382" s="73">
        <v>114522.2</v>
      </c>
      <c r="N1382" s="147"/>
      <c r="O1382" s="168"/>
      <c r="P1382" s="151">
        <v>2600000</v>
      </c>
      <c r="Q1382" s="56">
        <v>5.7276000000000001E-2</v>
      </c>
      <c r="R1382" s="168">
        <f t="shared" si="1986"/>
        <v>148917.6</v>
      </c>
      <c r="S1382" s="56"/>
      <c r="T1382" s="73">
        <v>148917.6</v>
      </c>
      <c r="U1382" s="147"/>
      <c r="V1382" s="574">
        <f t="shared" si="1957"/>
        <v>0</v>
      </c>
      <c r="W1382" s="782">
        <v>2600000</v>
      </c>
      <c r="X1382" s="780">
        <v>6.3004000000000004E-2</v>
      </c>
      <c r="Y1382" s="310">
        <f t="shared" si="1987"/>
        <v>163810.40000000002</v>
      </c>
      <c r="Z1382" s="102"/>
      <c r="AA1382" s="73">
        <v>163810.4</v>
      </c>
      <c r="AB1382" s="147">
        <v>163810.4</v>
      </c>
      <c r="AC1382" s="141">
        <f t="shared" si="1959"/>
        <v>0</v>
      </c>
      <c r="AD1382" s="255">
        <v>5150000</v>
      </c>
      <c r="AE1382" s="101">
        <v>6.1428999999999997E-2</v>
      </c>
      <c r="AF1382" s="141">
        <f t="shared" si="1960"/>
        <v>316359.34999999998</v>
      </c>
      <c r="AG1382" s="6"/>
      <c r="AH1382" s="122">
        <v>316359.34999999998</v>
      </c>
      <c r="AI1382" s="149">
        <v>316359.34999999998</v>
      </c>
      <c r="AJ1382" s="141">
        <f t="shared" si="1975"/>
        <v>0</v>
      </c>
      <c r="AK1382" s="255">
        <v>5150000</v>
      </c>
      <c r="AL1382" s="748">
        <v>7.3774000000000006E-2</v>
      </c>
      <c r="AM1382" s="141">
        <f t="shared" si="1962"/>
        <v>379936.10000000003</v>
      </c>
      <c r="AN1382" s="102"/>
      <c r="AO1382" s="142">
        <v>379936.1</v>
      </c>
      <c r="AP1382" s="143">
        <v>379936.1</v>
      </c>
      <c r="AQ1382" s="141">
        <f t="shared" si="1976"/>
        <v>0</v>
      </c>
      <c r="AR1382" s="255">
        <v>5150000</v>
      </c>
      <c r="AS1382" s="52">
        <v>8.0359E-2</v>
      </c>
      <c r="AT1382" s="72">
        <f t="shared" si="1977"/>
        <v>413848.85</v>
      </c>
      <c r="AU1382" s="52"/>
      <c r="AV1382" s="142"/>
      <c r="AW1382" s="147"/>
      <c r="AX1382" s="102">
        <f t="shared" si="1992"/>
        <v>413848.85</v>
      </c>
      <c r="AY1382" s="72">
        <v>5150000</v>
      </c>
      <c r="AZ1382" s="52">
        <v>8.7135000000000004E-2</v>
      </c>
      <c r="BA1382" s="141">
        <f t="shared" si="1978"/>
        <v>448745.25</v>
      </c>
      <c r="BB1382" s="141"/>
      <c r="BC1382" s="142"/>
      <c r="BD1382" s="204"/>
      <c r="BE1382" s="141">
        <f t="shared" si="1970"/>
        <v>448745.25</v>
      </c>
      <c r="BF1382" s="72">
        <v>55000</v>
      </c>
      <c r="BG1382" s="56">
        <v>6.8930000000000005E-2</v>
      </c>
      <c r="BH1382" s="166">
        <f t="shared" si="1979"/>
        <v>3791.15</v>
      </c>
      <c r="BI1382" s="56"/>
      <c r="BJ1382" s="164">
        <v>354989.5</v>
      </c>
      <c r="BK1382" s="320">
        <v>354989.5</v>
      </c>
      <c r="BL1382" s="166">
        <f t="shared" si="1971"/>
        <v>-351198.35</v>
      </c>
      <c r="BM1382" s="72">
        <v>55000</v>
      </c>
      <c r="BN1382" s="52">
        <v>2.9062999999999999E-2</v>
      </c>
      <c r="BO1382" s="166">
        <f t="shared" si="1980"/>
        <v>1598.4649999999999</v>
      </c>
      <c r="BP1382" s="56">
        <v>-1282114.48</v>
      </c>
      <c r="BQ1382" s="164">
        <v>398163.1</v>
      </c>
      <c r="BR1382" s="147">
        <v>398163.1</v>
      </c>
      <c r="BS1382" s="166">
        <f t="shared" si="1981"/>
        <v>885549.84500000009</v>
      </c>
      <c r="BT1382" s="402">
        <v>13700000</v>
      </c>
      <c r="BU1382" s="234">
        <v>5.1103999999999997E-2</v>
      </c>
      <c r="BV1382" s="168">
        <f t="shared" si="1982"/>
        <v>700124.79999999993</v>
      </c>
      <c r="BW1382" s="6"/>
      <c r="BX1382" s="142">
        <v>700124.8</v>
      </c>
      <c r="BY1382" s="147">
        <v>700124.8</v>
      </c>
      <c r="BZ1382" s="166">
        <f t="shared" si="1972"/>
        <v>0</v>
      </c>
      <c r="CA1382" s="151">
        <v>13700000</v>
      </c>
      <c r="CB1382" s="234">
        <v>5.4170999999999997E-2</v>
      </c>
      <c r="CC1382" s="168">
        <f t="shared" si="1973"/>
        <v>742142.7</v>
      </c>
      <c r="CD1382" s="166"/>
      <c r="CE1382" s="164">
        <v>742142.7</v>
      </c>
      <c r="CF1382" s="165"/>
      <c r="CG1382" s="72">
        <f t="shared" si="1974"/>
        <v>0</v>
      </c>
      <c r="CH1382" s="351">
        <v>13800000</v>
      </c>
      <c r="CI1382" s="802">
        <v>4.3883999999999999E-2</v>
      </c>
      <c r="CJ1382" s="666">
        <f t="shared" si="1966"/>
        <v>605599.19999999995</v>
      </c>
      <c r="CK1382" s="72"/>
      <c r="CL1382" s="164"/>
      <c r="CM1382" s="167"/>
      <c r="CN1382" s="666">
        <f t="shared" si="1967"/>
        <v>605599.19999999995</v>
      </c>
      <c r="CO1382" s="219"/>
      <c r="CP1382" s="220">
        <f t="shared" si="1968"/>
        <v>2002544.7950000002</v>
      </c>
      <c r="CQ1382" s="458"/>
      <c r="CR1382" s="56"/>
      <c r="CS1382" s="228"/>
    </row>
    <row r="1383" spans="1:97" s="3" customFormat="1" ht="15" customHeight="1">
      <c r="A1383" s="59" t="s">
        <v>3143</v>
      </c>
      <c r="B1383" s="61" t="s">
        <v>2809</v>
      </c>
      <c r="C1383" s="6" t="s">
        <v>2810</v>
      </c>
      <c r="D1383" s="59" t="s">
        <v>2760</v>
      </c>
      <c r="E1383" s="43">
        <v>15974</v>
      </c>
      <c r="F1383" s="43"/>
      <c r="G1383" s="429"/>
      <c r="H1383" s="45">
        <v>900000006157</v>
      </c>
      <c r="I1383" s="234"/>
      <c r="J1383" s="774">
        <v>5.7276000000000001E-2</v>
      </c>
      <c r="K1383" s="72">
        <f t="shared" si="1969"/>
        <v>0</v>
      </c>
      <c r="L1383" s="56"/>
      <c r="M1383" s="73">
        <v>9910.58</v>
      </c>
      <c r="N1383" s="147"/>
      <c r="O1383" s="168"/>
      <c r="P1383" s="56"/>
      <c r="Q1383" s="56">
        <v>5.7276000000000001E-2</v>
      </c>
      <c r="R1383" s="168">
        <f t="shared" si="1986"/>
        <v>0</v>
      </c>
      <c r="S1383" s="56"/>
      <c r="T1383" s="73">
        <v>12887.1</v>
      </c>
      <c r="U1383" s="147"/>
      <c r="V1383" s="574">
        <f t="shared" si="1957"/>
        <v>-12887.1</v>
      </c>
      <c r="W1383" s="779"/>
      <c r="X1383" s="780">
        <v>6.3004000000000004E-2</v>
      </c>
      <c r="Y1383" s="310">
        <f t="shared" si="1987"/>
        <v>0</v>
      </c>
      <c r="Z1383" s="102"/>
      <c r="AA1383" s="73">
        <v>14175.9</v>
      </c>
      <c r="AB1383" s="147"/>
      <c r="AC1383" s="141">
        <f t="shared" si="1959"/>
        <v>-14175.9</v>
      </c>
      <c r="AD1383" s="788"/>
      <c r="AE1383" s="101">
        <v>6.1428999999999997E-2</v>
      </c>
      <c r="AF1383" s="141">
        <f t="shared" si="1960"/>
        <v>0</v>
      </c>
      <c r="AG1383" s="102"/>
      <c r="AH1383" s="122">
        <v>33171.660000000003</v>
      </c>
      <c r="AI1383" s="149"/>
      <c r="AJ1383" s="141">
        <f t="shared" si="1975"/>
        <v>-33171.660000000003</v>
      </c>
      <c r="AK1383" s="374">
        <v>4300000</v>
      </c>
      <c r="AL1383" s="748">
        <v>7.3774000000000006E-2</v>
      </c>
      <c r="AM1383" s="141">
        <f t="shared" si="1962"/>
        <v>317228.2</v>
      </c>
      <c r="AN1383" s="102"/>
      <c r="AO1383" s="142">
        <v>22869.94</v>
      </c>
      <c r="AP1383" s="143"/>
      <c r="AQ1383" s="141">
        <f t="shared" si="1976"/>
        <v>294358.26</v>
      </c>
      <c r="AR1383" s="255">
        <v>310000</v>
      </c>
      <c r="AS1383" s="52">
        <v>8.0359E-2</v>
      </c>
      <c r="AT1383" s="72">
        <f t="shared" si="1977"/>
        <v>24911.29</v>
      </c>
      <c r="AU1383" s="52"/>
      <c r="AV1383" s="142">
        <v>24911.29</v>
      </c>
      <c r="AW1383" s="147"/>
      <c r="AX1383" s="102"/>
      <c r="AY1383" s="72">
        <v>310000</v>
      </c>
      <c r="AZ1383" s="52">
        <v>8.7135000000000004E-2</v>
      </c>
      <c r="BA1383" s="141">
        <f t="shared" si="1978"/>
        <v>27011.850000000002</v>
      </c>
      <c r="BB1383" s="141"/>
      <c r="BC1383" s="142">
        <v>27011.85</v>
      </c>
      <c r="BD1383" s="204"/>
      <c r="BE1383" s="141">
        <f t="shared" si="1970"/>
        <v>0</v>
      </c>
      <c r="BF1383" s="72">
        <v>940000</v>
      </c>
      <c r="BG1383" s="56">
        <v>6.8930000000000005E-2</v>
      </c>
      <c r="BH1383" s="166">
        <f t="shared" si="1979"/>
        <v>64794.200000000004</v>
      </c>
      <c r="BI1383" s="56"/>
      <c r="BJ1383" s="164">
        <v>46279.59</v>
      </c>
      <c r="BK1383" s="320"/>
      <c r="BL1383" s="166">
        <f t="shared" si="1971"/>
        <v>18514.610000000008</v>
      </c>
      <c r="BM1383" s="72">
        <v>940000</v>
      </c>
      <c r="BN1383" s="52">
        <v>2.9062999999999999E-2</v>
      </c>
      <c r="BO1383" s="166">
        <f t="shared" si="1980"/>
        <v>27319.219999999998</v>
      </c>
      <c r="BP1383" s="56"/>
      <c r="BQ1383" s="164">
        <v>0</v>
      </c>
      <c r="BR1383" s="147"/>
      <c r="BS1383" s="166">
        <f t="shared" si="1981"/>
        <v>27319.219999999998</v>
      </c>
      <c r="BT1383" s="402">
        <v>940000</v>
      </c>
      <c r="BU1383" s="234">
        <v>5.1103999999999997E-2</v>
      </c>
      <c r="BV1383" s="168">
        <f t="shared" si="1982"/>
        <v>48037.759999999995</v>
      </c>
      <c r="BW1383" s="6"/>
      <c r="BX1383" s="142"/>
      <c r="BY1383" s="147"/>
      <c r="BZ1383" s="166">
        <f t="shared" si="1972"/>
        <v>48037.759999999995</v>
      </c>
      <c r="CA1383" s="151">
        <v>940000</v>
      </c>
      <c r="CB1383" s="234">
        <v>5.4170999999999997E-2</v>
      </c>
      <c r="CC1383" s="168">
        <f t="shared" si="1973"/>
        <v>50920.74</v>
      </c>
      <c r="CD1383" s="166"/>
      <c r="CE1383" s="164"/>
      <c r="CF1383" s="165"/>
      <c r="CG1383" s="168">
        <f t="shared" si="1974"/>
        <v>50920.74</v>
      </c>
      <c r="CH1383" s="587">
        <v>4470000</v>
      </c>
      <c r="CI1383" s="802">
        <v>4.3883999999999999E-2</v>
      </c>
      <c r="CJ1383" s="666">
        <f t="shared" si="1966"/>
        <v>196161.48</v>
      </c>
      <c r="CK1383" s="168"/>
      <c r="CL1383" s="164"/>
      <c r="CM1383" s="167"/>
      <c r="CN1383" s="666">
        <f t="shared" si="1967"/>
        <v>196161.48</v>
      </c>
      <c r="CO1383" s="219"/>
      <c r="CP1383" s="220">
        <f t="shared" si="1968"/>
        <v>575077.41</v>
      </c>
      <c r="CQ1383" s="458"/>
      <c r="CR1383" s="56"/>
      <c r="CS1383" s="228"/>
    </row>
    <row r="1384" spans="1:97" s="3" customFormat="1" ht="15" customHeight="1">
      <c r="A1384" s="41" t="s">
        <v>3144</v>
      </c>
      <c r="B1384" s="501" t="s">
        <v>3145</v>
      </c>
      <c r="C1384" s="6" t="s">
        <v>2789</v>
      </c>
      <c r="D1384" s="59" t="s">
        <v>2760</v>
      </c>
      <c r="E1384" s="43">
        <v>15991</v>
      </c>
      <c r="F1384" s="43"/>
      <c r="G1384" s="429"/>
      <c r="H1384" s="45">
        <v>900000006158</v>
      </c>
      <c r="I1384" s="234"/>
      <c r="J1384" s="774">
        <v>5.7276000000000001E-2</v>
      </c>
      <c r="K1384" s="72">
        <f t="shared" si="1969"/>
        <v>0</v>
      </c>
      <c r="L1384" s="56"/>
      <c r="M1384" s="73">
        <v>37219.72</v>
      </c>
      <c r="N1384" s="147"/>
      <c r="O1384" s="168"/>
      <c r="P1384" s="56"/>
      <c r="Q1384" s="56">
        <v>5.7276000000000001E-2</v>
      </c>
      <c r="R1384" s="168">
        <f t="shared" si="1986"/>
        <v>0</v>
      </c>
      <c r="S1384" s="56"/>
      <c r="T1384" s="73">
        <v>48398.22</v>
      </c>
      <c r="U1384" s="147"/>
      <c r="V1384" s="574">
        <f t="shared" si="1957"/>
        <v>-48398.22</v>
      </c>
      <c r="W1384" s="779"/>
      <c r="X1384" s="780">
        <v>6.3004000000000004E-2</v>
      </c>
      <c r="Y1384" s="310">
        <f t="shared" si="1987"/>
        <v>0</v>
      </c>
      <c r="Z1384" s="102"/>
      <c r="AA1384" s="73">
        <v>53238.38</v>
      </c>
      <c r="AB1384" s="147"/>
      <c r="AC1384" s="141">
        <f t="shared" si="1959"/>
        <v>-53238.38</v>
      </c>
      <c r="AD1384" s="374">
        <v>172000</v>
      </c>
      <c r="AE1384" s="101">
        <v>6.1428999999999997E-2</v>
      </c>
      <c r="AF1384" s="141">
        <f t="shared" si="1960"/>
        <v>10565.788</v>
      </c>
      <c r="AG1384" s="6"/>
      <c r="AH1384" s="122">
        <v>43614.59</v>
      </c>
      <c r="AI1384" s="149"/>
      <c r="AJ1384" s="141">
        <f t="shared" si="1975"/>
        <v>-33048.801999999996</v>
      </c>
      <c r="AK1384" s="255">
        <v>16800</v>
      </c>
      <c r="AL1384" s="748">
        <v>7.3774000000000006E-2</v>
      </c>
      <c r="AM1384" s="141">
        <f t="shared" si="1962"/>
        <v>1239.4032000000002</v>
      </c>
      <c r="AN1384" s="102"/>
      <c r="AO1384" s="142">
        <v>69819.710000000006</v>
      </c>
      <c r="AP1384" s="143"/>
      <c r="AQ1384" s="141">
        <f t="shared" si="1976"/>
        <v>-68580.306800000006</v>
      </c>
      <c r="AR1384" s="255">
        <v>946400</v>
      </c>
      <c r="AS1384" s="52">
        <v>8.0359E-2</v>
      </c>
      <c r="AT1384" s="72">
        <f t="shared" si="1977"/>
        <v>76051.757599999997</v>
      </c>
      <c r="AU1384" s="52"/>
      <c r="AV1384" s="142">
        <v>76051.757599999997</v>
      </c>
      <c r="AW1384" s="147"/>
      <c r="AX1384" s="102"/>
      <c r="AY1384" s="72">
        <v>946400</v>
      </c>
      <c r="AZ1384" s="52">
        <v>8.7135000000000004E-2</v>
      </c>
      <c r="BA1384" s="141">
        <f t="shared" si="1978"/>
        <v>82464.563999999998</v>
      </c>
      <c r="BB1384" s="141"/>
      <c r="BC1384" s="142">
        <v>82464.563999999998</v>
      </c>
      <c r="BD1384" s="204"/>
      <c r="BE1384" s="141">
        <f t="shared" si="1970"/>
        <v>0</v>
      </c>
      <c r="BF1384" s="168">
        <v>6800000</v>
      </c>
      <c r="BG1384" s="56">
        <v>6.8930000000000005E-2</v>
      </c>
      <c r="BH1384" s="166">
        <f t="shared" si="1979"/>
        <v>468724.00000000006</v>
      </c>
      <c r="BI1384" s="56"/>
      <c r="BJ1384" s="164">
        <v>468724</v>
      </c>
      <c r="BK1384" s="320"/>
      <c r="BL1384" s="166">
        <f t="shared" si="1971"/>
        <v>0</v>
      </c>
      <c r="BM1384" s="168">
        <v>6800000</v>
      </c>
      <c r="BN1384" s="797">
        <v>2.9062999999999999E-2</v>
      </c>
      <c r="BO1384" s="166">
        <f t="shared" si="1980"/>
        <v>197628.4</v>
      </c>
      <c r="BP1384" s="56"/>
      <c r="BQ1384" s="164">
        <v>461128.4</v>
      </c>
      <c r="BR1384" s="147"/>
      <c r="BS1384" s="166">
        <f t="shared" si="1981"/>
        <v>-263500</v>
      </c>
      <c r="BT1384" s="402">
        <v>6800000</v>
      </c>
      <c r="BU1384" s="234">
        <v>5.1103999999999997E-2</v>
      </c>
      <c r="BV1384" s="168">
        <f t="shared" si="1982"/>
        <v>347507.19999999995</v>
      </c>
      <c r="BW1384" s="6"/>
      <c r="BX1384" s="142"/>
      <c r="BY1384" s="147"/>
      <c r="BZ1384" s="166">
        <f t="shared" si="1972"/>
        <v>347507.19999999995</v>
      </c>
      <c r="CA1384" s="151">
        <v>6800000</v>
      </c>
      <c r="CB1384" s="234">
        <v>5.4170999999999997E-2</v>
      </c>
      <c r="CC1384" s="168">
        <f t="shared" si="1973"/>
        <v>368362.8</v>
      </c>
      <c r="CD1384" s="166"/>
      <c r="CE1384" s="164">
        <v>368362.8</v>
      </c>
      <c r="CF1384" s="165"/>
      <c r="CG1384" s="72">
        <f t="shared" si="1974"/>
        <v>0</v>
      </c>
      <c r="CH1384" s="351">
        <v>11900000</v>
      </c>
      <c r="CI1384" s="802">
        <v>4.3883999999999999E-2</v>
      </c>
      <c r="CJ1384" s="666">
        <f t="shared" si="1966"/>
        <v>522219.6</v>
      </c>
      <c r="CK1384" s="72"/>
      <c r="CL1384" s="164"/>
      <c r="CM1384" s="167"/>
      <c r="CN1384" s="666">
        <f t="shared" si="1967"/>
        <v>522219.6</v>
      </c>
      <c r="CO1384" s="219"/>
      <c r="CP1384" s="220">
        <f t="shared" si="1968"/>
        <v>402961.09119999991</v>
      </c>
      <c r="CQ1384" s="458"/>
      <c r="CR1384" s="56"/>
      <c r="CS1384" s="228"/>
    </row>
    <row r="1385" spans="1:97" s="3" customFormat="1" ht="15" customHeight="1">
      <c r="A1385" s="41" t="s">
        <v>3146</v>
      </c>
      <c r="B1385" s="61" t="s">
        <v>2758</v>
      </c>
      <c r="C1385" s="6" t="s">
        <v>2759</v>
      </c>
      <c r="D1385" s="59" t="s">
        <v>2760</v>
      </c>
      <c r="E1385" s="43">
        <v>16401</v>
      </c>
      <c r="F1385" s="43"/>
      <c r="G1385" s="429"/>
      <c r="H1385" s="45">
        <v>900000006160</v>
      </c>
      <c r="I1385" s="234"/>
      <c r="J1385" s="774">
        <v>5.7276000000000001E-2</v>
      </c>
      <c r="K1385" s="72">
        <f t="shared" si="1969"/>
        <v>0</v>
      </c>
      <c r="L1385" s="56"/>
      <c r="M1385" s="73">
        <v>17618.8</v>
      </c>
      <c r="N1385" s="147"/>
      <c r="O1385" s="168"/>
      <c r="P1385" s="56"/>
      <c r="Q1385" s="56">
        <v>5.7276000000000001E-2</v>
      </c>
      <c r="R1385" s="168">
        <f t="shared" si="1986"/>
        <v>0</v>
      </c>
      <c r="S1385" s="56"/>
      <c r="T1385" s="73">
        <v>22910.400000000001</v>
      </c>
      <c r="U1385" s="147"/>
      <c r="V1385" s="574">
        <f t="shared" si="1957"/>
        <v>-22910.400000000001</v>
      </c>
      <c r="W1385" s="779"/>
      <c r="X1385" s="780">
        <v>6.3004000000000004E-2</v>
      </c>
      <c r="Y1385" s="310">
        <f t="shared" si="1987"/>
        <v>0</v>
      </c>
      <c r="Z1385" s="102"/>
      <c r="AA1385" s="73">
        <v>25201.599999999999</v>
      </c>
      <c r="AB1385" s="147"/>
      <c r="AC1385" s="141">
        <f t="shared" si="1959"/>
        <v>-25201.599999999999</v>
      </c>
      <c r="AD1385" s="255">
        <v>1625000</v>
      </c>
      <c r="AE1385" s="101">
        <v>6.1428999999999997E-2</v>
      </c>
      <c r="AF1385" s="141">
        <f t="shared" si="1960"/>
        <v>99822.125</v>
      </c>
      <c r="AG1385" s="6"/>
      <c r="AH1385" s="122">
        <v>204865.72</v>
      </c>
      <c r="AI1385" s="149"/>
      <c r="AJ1385" s="141">
        <f t="shared" si="1975"/>
        <v>-105043.595</v>
      </c>
      <c r="AK1385" s="255">
        <v>136500</v>
      </c>
      <c r="AL1385" s="748">
        <v>7.3774000000000006E-2</v>
      </c>
      <c r="AM1385" s="141">
        <f t="shared" si="1962"/>
        <v>10070.151000000002</v>
      </c>
      <c r="AN1385" s="102"/>
      <c r="AO1385" s="142">
        <v>53855.02</v>
      </c>
      <c r="AP1385" s="143"/>
      <c r="AQ1385" s="141">
        <f t="shared" si="1976"/>
        <v>-43784.868999999992</v>
      </c>
      <c r="AR1385" s="255">
        <v>730000</v>
      </c>
      <c r="AS1385" s="52">
        <v>8.0359E-2</v>
      </c>
      <c r="AT1385" s="72">
        <f t="shared" si="1977"/>
        <v>58662.07</v>
      </c>
      <c r="AU1385" s="52"/>
      <c r="AV1385" s="142">
        <v>58662.07</v>
      </c>
      <c r="AW1385" s="147"/>
      <c r="AX1385" s="102"/>
      <c r="AY1385" s="72">
        <v>730000</v>
      </c>
      <c r="AZ1385" s="52">
        <v>8.7135000000000004E-2</v>
      </c>
      <c r="BA1385" s="141">
        <f t="shared" si="1978"/>
        <v>63608.55</v>
      </c>
      <c r="BB1385" s="141"/>
      <c r="BC1385" s="142">
        <v>63608.55</v>
      </c>
      <c r="BD1385" s="204"/>
      <c r="BE1385" s="141">
        <f t="shared" si="1970"/>
        <v>0</v>
      </c>
      <c r="BF1385" s="72">
        <v>1900000</v>
      </c>
      <c r="BG1385" s="56">
        <v>6.8930000000000005E-2</v>
      </c>
      <c r="BH1385" s="166">
        <f t="shared" si="1979"/>
        <v>130967.00000000001</v>
      </c>
      <c r="BI1385" s="56"/>
      <c r="BJ1385" s="164">
        <v>108980.97</v>
      </c>
      <c r="BK1385" s="320"/>
      <c r="BL1385" s="166">
        <f t="shared" si="1971"/>
        <v>21986.030000000013</v>
      </c>
      <c r="BM1385" s="72">
        <v>1900000</v>
      </c>
      <c r="BN1385" s="52">
        <v>2.9062999999999999E-2</v>
      </c>
      <c r="BO1385" s="166">
        <f t="shared" si="1980"/>
        <v>55219.7</v>
      </c>
      <c r="BP1385" s="56"/>
      <c r="BQ1385" s="164">
        <v>55219.7</v>
      </c>
      <c r="BR1385" s="147"/>
      <c r="BS1385" s="166">
        <f t="shared" si="1981"/>
        <v>0</v>
      </c>
      <c r="BT1385" s="402">
        <v>1900000</v>
      </c>
      <c r="BU1385" s="234">
        <v>5.1103999999999997E-2</v>
      </c>
      <c r="BV1385" s="168">
        <f t="shared" si="1982"/>
        <v>97097.599999999991</v>
      </c>
      <c r="BW1385" s="6"/>
      <c r="BX1385" s="142">
        <v>97097.600000000006</v>
      </c>
      <c r="BY1385" s="147"/>
      <c r="BZ1385" s="166">
        <f t="shared" si="1972"/>
        <v>0</v>
      </c>
      <c r="CA1385" s="151">
        <v>1900000</v>
      </c>
      <c r="CB1385" s="234">
        <v>5.4170999999999997E-2</v>
      </c>
      <c r="CC1385" s="168">
        <f t="shared" si="1973"/>
        <v>102924.9</v>
      </c>
      <c r="CD1385" s="166"/>
      <c r="CE1385" s="164">
        <v>102924.9</v>
      </c>
      <c r="CF1385" s="165"/>
      <c r="CG1385" s="72">
        <f t="shared" si="1974"/>
        <v>0</v>
      </c>
      <c r="CH1385" s="351">
        <v>2300000</v>
      </c>
      <c r="CI1385" s="802">
        <v>4.3883999999999999E-2</v>
      </c>
      <c r="CJ1385" s="666">
        <f t="shared" si="1966"/>
        <v>100933.2</v>
      </c>
      <c r="CK1385" s="72"/>
      <c r="CL1385" s="164"/>
      <c r="CM1385" s="167"/>
      <c r="CN1385" s="666">
        <f t="shared" si="1967"/>
        <v>100933.2</v>
      </c>
      <c r="CO1385" s="219"/>
      <c r="CP1385" s="220">
        <f t="shared" si="1968"/>
        <v>-74021.233999999953</v>
      </c>
      <c r="CQ1385" s="458"/>
      <c r="CR1385" s="56"/>
      <c r="CS1385" s="228"/>
    </row>
    <row r="1386" spans="1:97" s="3" customFormat="1" ht="15" customHeight="1">
      <c r="A1386" s="769" t="s">
        <v>3147</v>
      </c>
      <c r="B1386" s="501" t="s">
        <v>3148</v>
      </c>
      <c r="C1386" s="61" t="s">
        <v>2841</v>
      </c>
      <c r="D1386" s="59" t="s">
        <v>2760</v>
      </c>
      <c r="E1386" s="234">
        <v>16405</v>
      </c>
      <c r="F1386" s="234"/>
      <c r="G1386" s="429"/>
      <c r="H1386" s="590">
        <v>900000006161</v>
      </c>
      <c r="I1386" s="234"/>
      <c r="J1386" s="774">
        <v>5.7276000000000001E-2</v>
      </c>
      <c r="K1386" s="72">
        <f t="shared" si="1969"/>
        <v>0</v>
      </c>
      <c r="L1386" s="56"/>
      <c r="M1386" s="80">
        <v>96903.4</v>
      </c>
      <c r="N1386" s="147"/>
      <c r="O1386" s="168"/>
      <c r="P1386" s="56"/>
      <c r="Q1386" s="56">
        <v>5.7276000000000001E-2</v>
      </c>
      <c r="R1386" s="168">
        <f t="shared" si="1986"/>
        <v>0</v>
      </c>
      <c r="S1386" s="56"/>
      <c r="T1386" s="80">
        <v>126007.2</v>
      </c>
      <c r="U1386" s="147"/>
      <c r="V1386" s="574">
        <f t="shared" si="1957"/>
        <v>-126007.2</v>
      </c>
      <c r="W1386" s="779"/>
      <c r="X1386" s="780">
        <v>6.3004000000000004E-2</v>
      </c>
      <c r="Y1386" s="310">
        <f t="shared" si="1987"/>
        <v>0</v>
      </c>
      <c r="Z1386" s="102"/>
      <c r="AA1386" s="80">
        <v>138608.79999999999</v>
      </c>
      <c r="AB1386" s="147"/>
      <c r="AC1386" s="141">
        <f t="shared" si="1959"/>
        <v>-138608.79999999999</v>
      </c>
      <c r="AD1386" s="788"/>
      <c r="AE1386" s="101">
        <v>6.1428999999999997E-2</v>
      </c>
      <c r="AF1386" s="141">
        <f t="shared" si="1960"/>
        <v>0</v>
      </c>
      <c r="AG1386" s="6"/>
      <c r="AH1386" s="122">
        <v>94662.09</v>
      </c>
      <c r="AI1386" s="147"/>
      <c r="AJ1386" s="141">
        <f t="shared" si="1975"/>
        <v>-94662.09</v>
      </c>
      <c r="AK1386" s="788"/>
      <c r="AL1386" s="748">
        <v>7.3774000000000006E-2</v>
      </c>
      <c r="AM1386" s="141">
        <f t="shared" si="1962"/>
        <v>0</v>
      </c>
      <c r="AN1386" s="102"/>
      <c r="AO1386" s="142">
        <v>317228.2</v>
      </c>
      <c r="AP1386" s="143"/>
      <c r="AQ1386" s="141">
        <f t="shared" si="1976"/>
        <v>-317228.2</v>
      </c>
      <c r="AR1386" s="374">
        <v>4300000</v>
      </c>
      <c r="AS1386" s="52">
        <v>8.0359E-2</v>
      </c>
      <c r="AT1386" s="72">
        <f t="shared" si="1977"/>
        <v>345543.7</v>
      </c>
      <c r="AU1386" s="234"/>
      <c r="AV1386" s="142">
        <v>345543.7</v>
      </c>
      <c r="AW1386" s="147"/>
      <c r="AX1386" s="102"/>
      <c r="AY1386" s="141">
        <v>4300000</v>
      </c>
      <c r="AZ1386" s="52">
        <v>8.7135000000000004E-2</v>
      </c>
      <c r="BA1386" s="141">
        <f t="shared" si="1978"/>
        <v>374680.5</v>
      </c>
      <c r="BB1386" s="141"/>
      <c r="BC1386" s="142">
        <v>374680.5</v>
      </c>
      <c r="BD1386" s="204"/>
      <c r="BE1386" s="141">
        <f t="shared" si="1970"/>
        <v>0</v>
      </c>
      <c r="BF1386" s="72">
        <v>6200000</v>
      </c>
      <c r="BG1386" s="56">
        <v>6.8930000000000005E-2</v>
      </c>
      <c r="BH1386" s="166">
        <f t="shared" si="1979"/>
        <v>427366.00000000006</v>
      </c>
      <c r="BI1386" s="56"/>
      <c r="BJ1386" s="164">
        <v>427366</v>
      </c>
      <c r="BK1386" s="795"/>
      <c r="BL1386" s="166">
        <f t="shared" si="1971"/>
        <v>0</v>
      </c>
      <c r="BM1386" s="72">
        <v>6200000</v>
      </c>
      <c r="BN1386" s="548">
        <v>6.7812999999999998E-2</v>
      </c>
      <c r="BO1386" s="166">
        <f t="shared" si="1980"/>
        <v>420440.6</v>
      </c>
      <c r="BP1386" s="56"/>
      <c r="BQ1386" s="164">
        <v>420440.6</v>
      </c>
      <c r="BR1386" s="147"/>
      <c r="BS1386" s="166">
        <f t="shared" si="1981"/>
        <v>0</v>
      </c>
      <c r="BT1386" s="402">
        <v>7200000</v>
      </c>
      <c r="BU1386" s="548">
        <v>7.1545999999999998E-2</v>
      </c>
      <c r="BV1386" s="168">
        <f t="shared" si="1982"/>
        <v>515131.2</v>
      </c>
      <c r="BW1386" s="6"/>
      <c r="BX1386" s="142"/>
      <c r="BY1386" s="147"/>
      <c r="BZ1386" s="166">
        <f t="shared" si="1972"/>
        <v>515131.2</v>
      </c>
      <c r="CA1386" s="151">
        <v>7200000</v>
      </c>
      <c r="CB1386" s="801">
        <v>7.5840000000000005E-2</v>
      </c>
      <c r="CC1386" s="168">
        <f t="shared" si="1973"/>
        <v>546048</v>
      </c>
      <c r="CD1386" s="166"/>
      <c r="CE1386" s="164"/>
      <c r="CF1386" s="165"/>
      <c r="CG1386" s="168">
        <f t="shared" si="1974"/>
        <v>546048</v>
      </c>
      <c r="CH1386" s="587">
        <v>9000000</v>
      </c>
      <c r="CI1386" s="803">
        <v>5.8512000000000002E-2</v>
      </c>
      <c r="CJ1386" s="666">
        <f t="shared" si="1966"/>
        <v>526608</v>
      </c>
      <c r="CK1386" s="168"/>
      <c r="CL1386" s="164"/>
      <c r="CM1386" s="167"/>
      <c r="CN1386" s="666">
        <f t="shared" si="1967"/>
        <v>526608</v>
      </c>
      <c r="CO1386" s="219"/>
      <c r="CP1386" s="220">
        <f t="shared" si="1968"/>
        <v>911280.90999999992</v>
      </c>
      <c r="CQ1386" s="458"/>
      <c r="CR1386" s="56"/>
      <c r="CS1386" s="228"/>
    </row>
    <row r="1387" spans="1:97" s="3" customFormat="1" ht="15" customHeight="1">
      <c r="A1387" s="41" t="s">
        <v>3149</v>
      </c>
      <c r="B1387" s="501" t="s">
        <v>3030</v>
      </c>
      <c r="C1387" s="6" t="s">
        <v>3031</v>
      </c>
      <c r="D1387" s="41" t="s">
        <v>2760</v>
      </c>
      <c r="E1387" s="43">
        <v>16538</v>
      </c>
      <c r="F1387" s="43"/>
      <c r="G1387" s="429"/>
      <c r="H1387" s="45">
        <v>900000006162</v>
      </c>
      <c r="I1387" s="234"/>
      <c r="J1387" s="774">
        <v>5.7276000000000001E-2</v>
      </c>
      <c r="K1387" s="72">
        <f t="shared" si="1969"/>
        <v>0</v>
      </c>
      <c r="L1387" s="56"/>
      <c r="M1387" s="73">
        <v>704.75</v>
      </c>
      <c r="N1387" s="147"/>
      <c r="O1387" s="168"/>
      <c r="P1387" s="56"/>
      <c r="Q1387" s="56">
        <v>5.7276000000000001E-2</v>
      </c>
      <c r="R1387" s="168">
        <f t="shared" si="1986"/>
        <v>0</v>
      </c>
      <c r="S1387" s="56"/>
      <c r="T1387" s="73">
        <v>916.42</v>
      </c>
      <c r="U1387" s="147"/>
      <c r="V1387" s="574">
        <f t="shared" si="1957"/>
        <v>-916.42</v>
      </c>
      <c r="W1387" s="779"/>
      <c r="X1387" s="780">
        <v>6.3004000000000004E-2</v>
      </c>
      <c r="Y1387" s="310">
        <f t="shared" si="1987"/>
        <v>0</v>
      </c>
      <c r="Z1387" s="102"/>
      <c r="AA1387" s="73">
        <v>1008.06</v>
      </c>
      <c r="AB1387" s="147"/>
      <c r="AC1387" s="141">
        <f t="shared" si="1959"/>
        <v>-1008.06</v>
      </c>
      <c r="AD1387" s="255">
        <v>8025000</v>
      </c>
      <c r="AE1387" s="101">
        <v>6.1428999999999997E-2</v>
      </c>
      <c r="AF1387" s="141">
        <f t="shared" si="1960"/>
        <v>492967.72499999998</v>
      </c>
      <c r="AG1387" s="102"/>
      <c r="AH1387" s="122">
        <v>110572.2</v>
      </c>
      <c r="AI1387" s="149"/>
      <c r="AJ1387" s="141">
        <f t="shared" si="1975"/>
        <v>382395.52499999997</v>
      </c>
      <c r="AK1387" s="374">
        <v>172000</v>
      </c>
      <c r="AL1387" s="748">
        <v>7.3774000000000006E-2</v>
      </c>
      <c r="AM1387" s="141">
        <f t="shared" si="1962"/>
        <v>12689.128000000001</v>
      </c>
      <c r="AN1387" s="102"/>
      <c r="AO1387" s="142">
        <v>1239.4000000000001</v>
      </c>
      <c r="AP1387" s="143"/>
      <c r="AQ1387" s="141">
        <f t="shared" si="1976"/>
        <v>11449.728000000001</v>
      </c>
      <c r="AR1387" s="255">
        <v>16800</v>
      </c>
      <c r="AS1387" s="52">
        <v>8.0359E-2</v>
      </c>
      <c r="AT1387" s="72">
        <f t="shared" si="1977"/>
        <v>1350.0311999999999</v>
      </c>
      <c r="AU1387" s="52"/>
      <c r="AV1387" s="142">
        <v>1350.0311999999999</v>
      </c>
      <c r="AW1387" s="147"/>
      <c r="AX1387" s="102"/>
      <c r="AY1387" s="72">
        <v>16800</v>
      </c>
      <c r="AZ1387" s="52">
        <v>8.7135000000000004E-2</v>
      </c>
      <c r="BA1387" s="141">
        <f t="shared" si="1978"/>
        <v>1463.8680000000002</v>
      </c>
      <c r="BB1387" s="141"/>
      <c r="BC1387" s="142">
        <v>1463.8679999999999</v>
      </c>
      <c r="BD1387" s="204"/>
      <c r="BE1387" s="141">
        <f t="shared" si="1970"/>
        <v>0</v>
      </c>
      <c r="BF1387" s="168">
        <v>530000</v>
      </c>
      <c r="BG1387" s="56">
        <v>6.8930000000000005E-2</v>
      </c>
      <c r="BH1387" s="166">
        <f t="shared" si="1979"/>
        <v>36532.9</v>
      </c>
      <c r="BI1387" s="56"/>
      <c r="BJ1387" s="164">
        <v>2728.63</v>
      </c>
      <c r="BK1387" s="320"/>
      <c r="BL1387" s="166">
        <f t="shared" si="1971"/>
        <v>33804.270000000004</v>
      </c>
      <c r="BM1387" s="168">
        <v>900000</v>
      </c>
      <c r="BN1387" s="797">
        <v>2.9062999999999999E-2</v>
      </c>
      <c r="BO1387" s="166">
        <f t="shared" si="1980"/>
        <v>26156.699999999997</v>
      </c>
      <c r="BP1387" s="56"/>
      <c r="BQ1387" s="164">
        <v>61031.7</v>
      </c>
      <c r="BR1387" s="147"/>
      <c r="BS1387" s="166">
        <f t="shared" si="1981"/>
        <v>-34875</v>
      </c>
      <c r="BT1387" s="402">
        <v>530000</v>
      </c>
      <c r="BU1387" s="548">
        <v>7.1545999999999998E-2</v>
      </c>
      <c r="BV1387" s="168">
        <f t="shared" si="1982"/>
        <v>37919.379999999997</v>
      </c>
      <c r="BW1387" s="6"/>
      <c r="BX1387" s="580">
        <v>37919.379999999997</v>
      </c>
      <c r="BY1387" s="147"/>
      <c r="BZ1387" s="166">
        <f t="shared" si="1972"/>
        <v>0</v>
      </c>
      <c r="CA1387" s="151">
        <v>530000</v>
      </c>
      <c r="CB1387" s="801">
        <v>7.5840000000000005E-2</v>
      </c>
      <c r="CC1387" s="168">
        <f t="shared" si="1973"/>
        <v>40195.200000000004</v>
      </c>
      <c r="CD1387" s="166"/>
      <c r="CE1387" s="164"/>
      <c r="CF1387" s="165"/>
      <c r="CG1387" s="168">
        <f t="shared" si="1974"/>
        <v>40195.200000000004</v>
      </c>
      <c r="CH1387" s="587">
        <v>600000</v>
      </c>
      <c r="CI1387" s="803">
        <v>5.8512000000000002E-2</v>
      </c>
      <c r="CJ1387" s="666">
        <f t="shared" si="1966"/>
        <v>35107.200000000004</v>
      </c>
      <c r="CK1387" s="168"/>
      <c r="CL1387" s="164"/>
      <c r="CM1387" s="167"/>
      <c r="CN1387" s="666">
        <f t="shared" si="1967"/>
        <v>35107.200000000004</v>
      </c>
      <c r="CO1387" s="219"/>
      <c r="CP1387" s="220">
        <f t="shared" si="1968"/>
        <v>466152.44300000003</v>
      </c>
      <c r="CQ1387" s="458"/>
      <c r="CR1387" s="56"/>
      <c r="CS1387" s="228"/>
    </row>
    <row r="1388" spans="1:97" s="3" customFormat="1" ht="15" customHeight="1">
      <c r="A1388" s="59" t="s">
        <v>3150</v>
      </c>
      <c r="B1388" s="501" t="s">
        <v>3030</v>
      </c>
      <c r="C1388" s="6" t="s">
        <v>3031</v>
      </c>
      <c r="D1388" s="59" t="s">
        <v>2760</v>
      </c>
      <c r="E1388" s="43">
        <v>16539</v>
      </c>
      <c r="F1388" s="43"/>
      <c r="G1388" s="429"/>
      <c r="H1388" s="45">
        <v>900000006163</v>
      </c>
      <c r="I1388" s="234"/>
      <c r="J1388" s="774">
        <v>5.7276000000000001E-2</v>
      </c>
      <c r="K1388" s="72">
        <f t="shared" si="1969"/>
        <v>0</v>
      </c>
      <c r="L1388" s="56"/>
      <c r="M1388" s="73">
        <v>5726.11</v>
      </c>
      <c r="N1388" s="147"/>
      <c r="O1388" s="168"/>
      <c r="P1388" s="56"/>
      <c r="Q1388" s="56">
        <v>5.7276000000000001E-2</v>
      </c>
      <c r="R1388" s="168">
        <f t="shared" si="1986"/>
        <v>0</v>
      </c>
      <c r="S1388" s="56"/>
      <c r="T1388" s="73">
        <v>7445.88</v>
      </c>
      <c r="U1388" s="147"/>
      <c r="V1388" s="574">
        <f t="shared" si="1957"/>
        <v>-7445.88</v>
      </c>
      <c r="W1388" s="779"/>
      <c r="X1388" s="780">
        <v>6.3004000000000004E-2</v>
      </c>
      <c r="Y1388" s="310">
        <f t="shared" si="1987"/>
        <v>0</v>
      </c>
      <c r="Z1388" s="102"/>
      <c r="AA1388" s="73">
        <v>8190.52</v>
      </c>
      <c r="AB1388" s="147"/>
      <c r="AC1388" s="141">
        <f t="shared" si="1959"/>
        <v>-8190.52</v>
      </c>
      <c r="AD1388" s="255">
        <v>25000</v>
      </c>
      <c r="AE1388" s="101">
        <v>6.1428999999999997E-2</v>
      </c>
      <c r="AF1388" s="141">
        <f t="shared" si="1960"/>
        <v>1535.7249999999999</v>
      </c>
      <c r="AG1388" s="102"/>
      <c r="AH1388" s="122">
        <v>119172.26</v>
      </c>
      <c r="AI1388" s="149"/>
      <c r="AJ1388" s="141">
        <f t="shared" si="1975"/>
        <v>-117636.53499999999</v>
      </c>
      <c r="AK1388" s="255">
        <v>1625000</v>
      </c>
      <c r="AL1388" s="748">
        <v>7.3774000000000006E-2</v>
      </c>
      <c r="AM1388" s="141">
        <f t="shared" si="1962"/>
        <v>119882.75000000001</v>
      </c>
      <c r="AN1388" s="102"/>
      <c r="AO1388" s="142">
        <v>10070.15</v>
      </c>
      <c r="AP1388" s="143"/>
      <c r="AQ1388" s="141">
        <f t="shared" si="1976"/>
        <v>109812.60000000002</v>
      </c>
      <c r="AR1388" s="255">
        <v>136500</v>
      </c>
      <c r="AS1388" s="52">
        <v>8.0359E-2</v>
      </c>
      <c r="AT1388" s="72">
        <f t="shared" si="1977"/>
        <v>10969.003500000001</v>
      </c>
      <c r="AU1388" s="52"/>
      <c r="AV1388" s="142">
        <v>10969.003500000001</v>
      </c>
      <c r="AW1388" s="149"/>
      <c r="AX1388" s="102"/>
      <c r="AY1388" s="72">
        <v>136500</v>
      </c>
      <c r="AZ1388" s="52">
        <v>8.7135000000000004E-2</v>
      </c>
      <c r="BA1388" s="141">
        <f t="shared" si="1978"/>
        <v>11893.9275</v>
      </c>
      <c r="BB1388" s="141"/>
      <c r="BC1388" s="142">
        <v>11893.9275</v>
      </c>
      <c r="BD1388" s="204"/>
      <c r="BE1388" s="141">
        <f t="shared" si="1970"/>
        <v>0</v>
      </c>
      <c r="BF1388" s="168">
        <v>2300000</v>
      </c>
      <c r="BG1388" s="56">
        <v>6.8930000000000005E-2</v>
      </c>
      <c r="BH1388" s="166">
        <f t="shared" si="1979"/>
        <v>158539</v>
      </c>
      <c r="BI1388" s="56"/>
      <c r="BJ1388" s="164">
        <v>62666.5</v>
      </c>
      <c r="BK1388" s="320"/>
      <c r="BL1388" s="166">
        <f t="shared" si="1971"/>
        <v>95872.5</v>
      </c>
      <c r="BM1388" s="168">
        <v>2500000</v>
      </c>
      <c r="BN1388" s="797">
        <v>2.9062999999999999E-2</v>
      </c>
      <c r="BO1388" s="166">
        <f t="shared" si="1980"/>
        <v>72657.5</v>
      </c>
      <c r="BP1388" s="56"/>
      <c r="BQ1388" s="164">
        <v>169532.5</v>
      </c>
      <c r="BR1388" s="147"/>
      <c r="BS1388" s="166">
        <f t="shared" si="1981"/>
        <v>-96875</v>
      </c>
      <c r="BT1388" s="402">
        <v>2300000</v>
      </c>
      <c r="BU1388" s="234">
        <v>5.1103999999999997E-2</v>
      </c>
      <c r="BV1388" s="168">
        <f t="shared" si="1982"/>
        <v>117539.2</v>
      </c>
      <c r="BW1388" s="6"/>
      <c r="BX1388" s="142"/>
      <c r="BY1388" s="147"/>
      <c r="BZ1388" s="166">
        <f t="shared" si="1972"/>
        <v>117539.2</v>
      </c>
      <c r="CA1388" s="151">
        <v>2300000</v>
      </c>
      <c r="CB1388" s="234">
        <v>5.4170999999999997E-2</v>
      </c>
      <c r="CC1388" s="168">
        <f t="shared" si="1973"/>
        <v>124593.29999999999</v>
      </c>
      <c r="CD1388" s="166"/>
      <c r="CE1388" s="164">
        <v>124593.3</v>
      </c>
      <c r="CF1388" s="165"/>
      <c r="CG1388" s="72">
        <f t="shared" si="1974"/>
        <v>0</v>
      </c>
      <c r="CH1388" s="351">
        <v>1900000</v>
      </c>
      <c r="CI1388" s="802">
        <v>4.3883999999999999E-2</v>
      </c>
      <c r="CJ1388" s="666">
        <f t="shared" si="1966"/>
        <v>83379.600000000006</v>
      </c>
      <c r="CK1388" s="72"/>
      <c r="CL1388" s="164"/>
      <c r="CM1388" s="167"/>
      <c r="CN1388" s="666">
        <f t="shared" si="1967"/>
        <v>83379.600000000006</v>
      </c>
      <c r="CO1388" s="219"/>
      <c r="CP1388" s="220">
        <f t="shared" si="1968"/>
        <v>176455.96500000003</v>
      </c>
      <c r="CQ1388" s="458"/>
      <c r="CR1388" s="56"/>
      <c r="CS1388" s="228"/>
    </row>
    <row r="1389" spans="1:97" s="3" customFormat="1" ht="15" customHeight="1">
      <c r="A1389" s="59" t="s">
        <v>3151</v>
      </c>
      <c r="B1389" s="501" t="s">
        <v>3030</v>
      </c>
      <c r="C1389" s="6" t="s">
        <v>3031</v>
      </c>
      <c r="D1389" s="59" t="s">
        <v>2760</v>
      </c>
      <c r="E1389" s="43">
        <v>16540</v>
      </c>
      <c r="F1389" s="43"/>
      <c r="G1389" s="429"/>
      <c r="H1389" s="45">
        <v>900000008557</v>
      </c>
      <c r="I1389" s="234"/>
      <c r="J1389" s="774">
        <v>5.7276000000000001E-2</v>
      </c>
      <c r="K1389" s="72">
        <f t="shared" si="1969"/>
        <v>0</v>
      </c>
      <c r="L1389" s="56"/>
      <c r="M1389" s="73"/>
      <c r="N1389" s="147"/>
      <c r="O1389" s="168"/>
      <c r="P1389" s="56"/>
      <c r="Q1389" s="56">
        <v>5.7276000000000001E-2</v>
      </c>
      <c r="R1389" s="168">
        <f t="shared" si="1986"/>
        <v>0</v>
      </c>
      <c r="S1389" s="56"/>
      <c r="T1389" s="73"/>
      <c r="U1389" s="147"/>
      <c r="V1389" s="574">
        <f t="shared" si="1957"/>
        <v>0</v>
      </c>
      <c r="W1389" s="779"/>
      <c r="X1389" s="780">
        <v>6.3004000000000004E-2</v>
      </c>
      <c r="Y1389" s="310">
        <f t="shared" si="1987"/>
        <v>0</v>
      </c>
      <c r="Z1389" s="102"/>
      <c r="AA1389" s="73"/>
      <c r="AB1389" s="147"/>
      <c r="AC1389" s="141">
        <f t="shared" si="1959"/>
        <v>0</v>
      </c>
      <c r="AD1389" s="788"/>
      <c r="AE1389" s="101">
        <v>6.1428999999999997E-2</v>
      </c>
      <c r="AF1389" s="141">
        <f t="shared" si="1960"/>
        <v>0</v>
      </c>
      <c r="AG1389" s="102"/>
      <c r="AH1389" s="122">
        <v>222526.55</v>
      </c>
      <c r="AI1389" s="149"/>
      <c r="AJ1389" s="141">
        <f t="shared" si="1975"/>
        <v>-222526.55</v>
      </c>
      <c r="AK1389" s="788"/>
      <c r="AL1389" s="748">
        <v>7.3774000000000006E-2</v>
      </c>
      <c r="AM1389" s="141">
        <f t="shared" si="1962"/>
        <v>0</v>
      </c>
      <c r="AN1389" s="102"/>
      <c r="AO1389" s="142"/>
      <c r="AP1389" s="143"/>
      <c r="AQ1389" s="141">
        <f t="shared" si="1976"/>
        <v>0</v>
      </c>
      <c r="AR1389" s="788"/>
      <c r="AS1389" s="52">
        <v>8.0359E-2</v>
      </c>
      <c r="AT1389" s="72">
        <f t="shared" si="1977"/>
        <v>0</v>
      </c>
      <c r="AU1389" s="234"/>
      <c r="AV1389" s="142"/>
      <c r="AW1389" s="149"/>
      <c r="AX1389" s="102"/>
      <c r="AY1389" s="56"/>
      <c r="AZ1389" s="52">
        <v>8.7135000000000004E-2</v>
      </c>
      <c r="BA1389" s="141">
        <f t="shared" si="1978"/>
        <v>0</v>
      </c>
      <c r="BB1389" s="141"/>
      <c r="BC1389" s="253"/>
      <c r="BD1389" s="204"/>
      <c r="BE1389" s="141">
        <f t="shared" si="1970"/>
        <v>0</v>
      </c>
      <c r="BF1389" s="56"/>
      <c r="BG1389" s="56">
        <v>6.8930000000000005E-2</v>
      </c>
      <c r="BH1389" s="166">
        <f t="shared" si="1979"/>
        <v>0</v>
      </c>
      <c r="BI1389" s="56"/>
      <c r="BJ1389" s="164"/>
      <c r="BK1389" s="165"/>
      <c r="BL1389" s="166">
        <f t="shared" si="1971"/>
        <v>0</v>
      </c>
      <c r="BM1389" s="72">
        <v>50</v>
      </c>
      <c r="BN1389" s="797">
        <v>2.9062999999999999E-2</v>
      </c>
      <c r="BO1389" s="166">
        <f t="shared" si="1980"/>
        <v>1.4531499999999999</v>
      </c>
      <c r="BP1389" s="56"/>
      <c r="BQ1389" s="164">
        <v>0</v>
      </c>
      <c r="BR1389" s="147"/>
      <c r="BS1389" s="166">
        <f t="shared" si="1981"/>
        <v>1.4531499999999999</v>
      </c>
      <c r="BT1389" s="402">
        <v>50</v>
      </c>
      <c r="BU1389" s="234">
        <v>5.1103999999999997E-2</v>
      </c>
      <c r="BV1389" s="168">
        <f t="shared" si="1982"/>
        <v>2.5551999999999997</v>
      </c>
      <c r="BW1389" s="6"/>
      <c r="BX1389" s="142"/>
      <c r="BY1389" s="147"/>
      <c r="BZ1389" s="166">
        <f t="shared" si="1972"/>
        <v>2.5551999999999997</v>
      </c>
      <c r="CA1389" s="151">
        <v>50</v>
      </c>
      <c r="CB1389" s="234">
        <v>5.4170999999999997E-2</v>
      </c>
      <c r="CC1389" s="168">
        <f t="shared" si="1973"/>
        <v>2.7085499999999998</v>
      </c>
      <c r="CD1389" s="166"/>
      <c r="CE1389" s="164">
        <v>2.7085499999999998</v>
      </c>
      <c r="CF1389" s="165"/>
      <c r="CG1389" s="72">
        <f t="shared" si="1974"/>
        <v>0</v>
      </c>
      <c r="CH1389" s="351">
        <v>1000</v>
      </c>
      <c r="CI1389" s="802">
        <v>4.3883999999999999E-2</v>
      </c>
      <c r="CJ1389" s="666">
        <f t="shared" si="1966"/>
        <v>43.884</v>
      </c>
      <c r="CK1389" s="72"/>
      <c r="CL1389" s="164"/>
      <c r="CM1389" s="167"/>
      <c r="CN1389" s="666">
        <f t="shared" si="1967"/>
        <v>43.884</v>
      </c>
      <c r="CO1389" s="219"/>
      <c r="CP1389" s="220">
        <f t="shared" si="1968"/>
        <v>-222478.65765000001</v>
      </c>
      <c r="CQ1389" s="458"/>
      <c r="CR1389" s="56"/>
      <c r="CS1389" s="228"/>
    </row>
    <row r="1390" spans="1:97" s="3" customFormat="1" ht="15" customHeight="1">
      <c r="A1390" s="264" t="s">
        <v>3152</v>
      </c>
      <c r="B1390" s="61" t="s">
        <v>3153</v>
      </c>
      <c r="C1390" s="61" t="s">
        <v>3091</v>
      </c>
      <c r="D1390" s="59" t="s">
        <v>2760</v>
      </c>
      <c r="E1390" s="234">
        <v>17432</v>
      </c>
      <c r="F1390" s="234"/>
      <c r="G1390" s="429"/>
      <c r="H1390" s="590">
        <v>900000006164</v>
      </c>
      <c r="I1390" s="234"/>
      <c r="J1390" s="774">
        <v>5.7276000000000001E-2</v>
      </c>
      <c r="K1390" s="72">
        <f t="shared" si="1969"/>
        <v>0</v>
      </c>
      <c r="L1390" s="56"/>
      <c r="M1390" s="80">
        <v>6254.67</v>
      </c>
      <c r="N1390" s="147"/>
      <c r="O1390" s="168"/>
      <c r="P1390" s="56"/>
      <c r="Q1390" s="56">
        <v>5.7276000000000001E-2</v>
      </c>
      <c r="R1390" s="168">
        <f t="shared" si="1986"/>
        <v>0</v>
      </c>
      <c r="S1390" s="56"/>
      <c r="T1390" s="80">
        <v>8133.19</v>
      </c>
      <c r="U1390" s="147"/>
      <c r="V1390" s="574">
        <f t="shared" si="1957"/>
        <v>-8133.19</v>
      </c>
      <c r="W1390" s="779"/>
      <c r="X1390" s="780">
        <v>6.3004000000000004E-2</v>
      </c>
      <c r="Y1390" s="310">
        <f t="shared" si="1987"/>
        <v>0</v>
      </c>
      <c r="Z1390" s="6"/>
      <c r="AA1390" s="80">
        <v>8946.57</v>
      </c>
      <c r="AB1390" s="147"/>
      <c r="AC1390" s="141">
        <f t="shared" si="1959"/>
        <v>-8946.57</v>
      </c>
      <c r="AD1390" s="374">
        <v>18000000</v>
      </c>
      <c r="AE1390" s="101">
        <v>6.1428999999999997E-2</v>
      </c>
      <c r="AF1390" s="141">
        <f t="shared" si="1960"/>
        <v>1105722</v>
      </c>
      <c r="AG1390" s="6"/>
      <c r="AH1390" s="122"/>
      <c r="AI1390" s="147"/>
      <c r="AJ1390" s="141">
        <f t="shared" si="1975"/>
        <v>1105722</v>
      </c>
      <c r="AK1390" s="255">
        <v>8025000</v>
      </c>
      <c r="AL1390" s="748">
        <v>7.3774000000000006E-2</v>
      </c>
      <c r="AM1390" s="141">
        <f t="shared" si="1962"/>
        <v>592036.35000000009</v>
      </c>
      <c r="AN1390" s="6"/>
      <c r="AO1390" s="142">
        <v>12689.13</v>
      </c>
      <c r="AP1390" s="147"/>
      <c r="AQ1390" s="141">
        <f t="shared" si="1976"/>
        <v>579347.22000000009</v>
      </c>
      <c r="AR1390" s="374">
        <v>172000</v>
      </c>
      <c r="AS1390" s="52">
        <v>8.0359E-2</v>
      </c>
      <c r="AT1390" s="72">
        <f t="shared" si="1977"/>
        <v>13821.748</v>
      </c>
      <c r="AU1390" s="56"/>
      <c r="AV1390" s="253"/>
      <c r="AW1390" s="143"/>
      <c r="AX1390" s="102"/>
      <c r="AY1390" s="141">
        <v>172000</v>
      </c>
      <c r="AZ1390" s="52">
        <v>8.7135000000000004E-2</v>
      </c>
      <c r="BA1390" s="141">
        <f t="shared" si="1978"/>
        <v>14987.220000000001</v>
      </c>
      <c r="BB1390" s="72"/>
      <c r="BC1390" s="142"/>
      <c r="BD1390" s="204"/>
      <c r="BE1390" s="141">
        <f t="shared" si="1970"/>
        <v>14987.220000000001</v>
      </c>
      <c r="BF1390" s="72">
        <v>2700000</v>
      </c>
      <c r="BG1390" s="56">
        <v>6.8930000000000005E-2</v>
      </c>
      <c r="BH1390" s="166">
        <f t="shared" si="1979"/>
        <v>186111</v>
      </c>
      <c r="BI1390" s="56"/>
      <c r="BJ1390" s="164">
        <v>0</v>
      </c>
      <c r="BK1390" s="795"/>
      <c r="BL1390" s="166">
        <f t="shared" si="1971"/>
        <v>186111</v>
      </c>
      <c r="BM1390" s="72">
        <v>2700000</v>
      </c>
      <c r="BN1390" s="548">
        <v>6.7812999999999998E-2</v>
      </c>
      <c r="BO1390" s="166">
        <f t="shared" si="1980"/>
        <v>183095.1</v>
      </c>
      <c r="BP1390" s="56"/>
      <c r="BQ1390" s="164">
        <v>0</v>
      </c>
      <c r="BR1390" s="147"/>
      <c r="BS1390" s="166">
        <f t="shared" si="1981"/>
        <v>183095.1</v>
      </c>
      <c r="BT1390" s="402">
        <v>2700000</v>
      </c>
      <c r="BU1390" s="548">
        <v>7.1545999999999998E-2</v>
      </c>
      <c r="BV1390" s="168">
        <f t="shared" si="1982"/>
        <v>193174.19999999998</v>
      </c>
      <c r="BW1390" s="6"/>
      <c r="BX1390" s="142"/>
      <c r="BY1390" s="147"/>
      <c r="BZ1390" s="166">
        <f t="shared" si="1972"/>
        <v>193174.19999999998</v>
      </c>
      <c r="CA1390" s="151">
        <v>2700000</v>
      </c>
      <c r="CB1390" s="801">
        <v>7.5840000000000005E-2</v>
      </c>
      <c r="CC1390" s="168">
        <f t="shared" si="1973"/>
        <v>204768</v>
      </c>
      <c r="CD1390" s="166"/>
      <c r="CE1390" s="164"/>
      <c r="CF1390" s="165"/>
      <c r="CG1390" s="168">
        <f t="shared" si="1974"/>
        <v>204768</v>
      </c>
      <c r="CH1390" s="587">
        <v>2700000</v>
      </c>
      <c r="CI1390" s="803">
        <v>5.8512000000000002E-2</v>
      </c>
      <c r="CJ1390" s="666">
        <f t="shared" si="1966"/>
        <v>157982.39999999999</v>
      </c>
      <c r="CK1390" s="168"/>
      <c r="CL1390" s="164"/>
      <c r="CM1390" s="167"/>
      <c r="CN1390" s="666">
        <f t="shared" si="1967"/>
        <v>157982.39999999999</v>
      </c>
      <c r="CO1390" s="219"/>
      <c r="CP1390" s="220">
        <f t="shared" si="1968"/>
        <v>2608107.38</v>
      </c>
      <c r="CQ1390" s="458"/>
      <c r="CR1390" s="56"/>
      <c r="CS1390" s="228"/>
    </row>
    <row r="1391" spans="1:97" s="3" customFormat="1" ht="15" customHeight="1">
      <c r="A1391" s="41" t="s">
        <v>3154</v>
      </c>
      <c r="B1391" s="501" t="s">
        <v>3155</v>
      </c>
      <c r="C1391" s="6" t="s">
        <v>3091</v>
      </c>
      <c r="D1391" s="59" t="s">
        <v>2760</v>
      </c>
      <c r="E1391" s="43">
        <v>18384</v>
      </c>
      <c r="F1391" s="43"/>
      <c r="G1391" s="429"/>
      <c r="H1391" s="45">
        <v>900000006165</v>
      </c>
      <c r="I1391" s="234"/>
      <c r="J1391" s="774">
        <v>5.7276000000000001E-2</v>
      </c>
      <c r="K1391" s="72">
        <f t="shared" si="1969"/>
        <v>0</v>
      </c>
      <c r="L1391" s="56"/>
      <c r="M1391" s="73">
        <v>55058.75</v>
      </c>
      <c r="N1391" s="147"/>
      <c r="O1391" s="168"/>
      <c r="P1391" s="56"/>
      <c r="Q1391" s="56">
        <v>5.7276000000000001E-2</v>
      </c>
      <c r="R1391" s="168">
        <f t="shared" si="1986"/>
        <v>0</v>
      </c>
      <c r="S1391" s="56"/>
      <c r="T1391" s="73">
        <v>71595</v>
      </c>
      <c r="U1391" s="147"/>
      <c r="V1391" s="574">
        <f t="shared" si="1957"/>
        <v>-71595</v>
      </c>
      <c r="W1391" s="779"/>
      <c r="X1391" s="780">
        <v>6.3004000000000004E-2</v>
      </c>
      <c r="Y1391" s="310">
        <f t="shared" si="1987"/>
        <v>0</v>
      </c>
      <c r="Z1391" s="102"/>
      <c r="AA1391" s="73">
        <v>78755</v>
      </c>
      <c r="AB1391" s="147"/>
      <c r="AC1391" s="141">
        <f t="shared" si="1959"/>
        <v>-78755</v>
      </c>
      <c r="AD1391" s="255">
        <v>1526000</v>
      </c>
      <c r="AE1391" s="101">
        <v>6.1428999999999997E-2</v>
      </c>
      <c r="AF1391" s="141">
        <f t="shared" si="1960"/>
        <v>93740.653999999995</v>
      </c>
      <c r="AG1391" s="6"/>
      <c r="AH1391" s="122">
        <v>14128.67</v>
      </c>
      <c r="AI1391" s="149"/>
      <c r="AJ1391" s="141">
        <f t="shared" si="1975"/>
        <v>79611.983999999997</v>
      </c>
      <c r="AK1391" s="255">
        <v>25000</v>
      </c>
      <c r="AL1391" s="748">
        <v>7.3774000000000006E-2</v>
      </c>
      <c r="AM1391" s="141">
        <f t="shared" si="1962"/>
        <v>1844.3500000000001</v>
      </c>
      <c r="AN1391" s="102"/>
      <c r="AO1391" s="142">
        <v>119882.75</v>
      </c>
      <c r="AP1391" s="143"/>
      <c r="AQ1391" s="141">
        <f t="shared" si="1976"/>
        <v>-118038.39999999999</v>
      </c>
      <c r="AR1391" s="255">
        <v>1625000</v>
      </c>
      <c r="AS1391" s="52">
        <v>8.0359E-2</v>
      </c>
      <c r="AT1391" s="72">
        <f t="shared" si="1977"/>
        <v>130583.375</v>
      </c>
      <c r="AU1391" s="56"/>
      <c r="AV1391" s="253"/>
      <c r="AW1391" s="147"/>
      <c r="AX1391" s="102"/>
      <c r="AY1391" s="72">
        <v>1625000</v>
      </c>
      <c r="AZ1391" s="52">
        <v>8.7135000000000004E-2</v>
      </c>
      <c r="BA1391" s="141">
        <f t="shared" si="1978"/>
        <v>141594.375</v>
      </c>
      <c r="BB1391" s="141"/>
      <c r="BC1391" s="142">
        <v>141594.375</v>
      </c>
      <c r="BD1391" s="204"/>
      <c r="BE1391" s="141">
        <f t="shared" si="1970"/>
        <v>0</v>
      </c>
      <c r="BF1391" s="72">
        <v>8200000</v>
      </c>
      <c r="BG1391" s="56">
        <v>6.8930000000000005E-2</v>
      </c>
      <c r="BH1391" s="166">
        <f t="shared" si="1979"/>
        <v>565226</v>
      </c>
      <c r="BI1391" s="56"/>
      <c r="BJ1391" s="164">
        <v>112011.25</v>
      </c>
      <c r="BK1391" s="320"/>
      <c r="BL1391" s="166">
        <f t="shared" si="1971"/>
        <v>453214.75</v>
      </c>
      <c r="BM1391" s="72">
        <v>8200000</v>
      </c>
      <c r="BN1391" s="52">
        <v>2.9062999999999999E-2</v>
      </c>
      <c r="BO1391" s="166">
        <f t="shared" si="1980"/>
        <v>238316.59999999998</v>
      </c>
      <c r="BP1391" s="56"/>
      <c r="BQ1391" s="164">
        <v>238316.6</v>
      </c>
      <c r="BR1391" s="147"/>
      <c r="BS1391" s="166">
        <f t="shared" si="1981"/>
        <v>0</v>
      </c>
      <c r="BT1391" s="402">
        <v>8200000</v>
      </c>
      <c r="BU1391" s="234">
        <v>5.1103999999999997E-2</v>
      </c>
      <c r="BV1391" s="168">
        <f t="shared" si="1982"/>
        <v>419052.79999999999</v>
      </c>
      <c r="BW1391" s="6"/>
      <c r="BX1391" s="142"/>
      <c r="BY1391" s="147"/>
      <c r="BZ1391" s="166">
        <f t="shared" si="1972"/>
        <v>419052.79999999999</v>
      </c>
      <c r="CA1391" s="151">
        <v>8200000</v>
      </c>
      <c r="CB1391" s="234">
        <v>5.4170999999999997E-2</v>
      </c>
      <c r="CC1391" s="168">
        <f t="shared" si="1973"/>
        <v>444202.19999999995</v>
      </c>
      <c r="CD1391" s="166"/>
      <c r="CE1391" s="164">
        <v>444202.2</v>
      </c>
      <c r="CF1391" s="165"/>
      <c r="CG1391" s="72">
        <f t="shared" si="1974"/>
        <v>0</v>
      </c>
      <c r="CH1391" s="351">
        <v>8200000</v>
      </c>
      <c r="CI1391" s="802">
        <v>4.3883999999999999E-2</v>
      </c>
      <c r="CJ1391" s="666">
        <f t="shared" si="1966"/>
        <v>359848.8</v>
      </c>
      <c r="CK1391" s="72"/>
      <c r="CL1391" s="164"/>
      <c r="CM1391" s="167"/>
      <c r="CN1391" s="666">
        <f t="shared" si="1967"/>
        <v>359848.8</v>
      </c>
      <c r="CO1391" s="219"/>
      <c r="CP1391" s="220">
        <f t="shared" si="1968"/>
        <v>1043339.9340000001</v>
      </c>
      <c r="CQ1391" s="458"/>
      <c r="CR1391" s="56"/>
      <c r="CS1391" s="228"/>
    </row>
    <row r="1392" spans="1:97" s="3" customFormat="1" ht="15" customHeight="1">
      <c r="A1392" s="41" t="s">
        <v>3156</v>
      </c>
      <c r="B1392" s="771" t="s">
        <v>3157</v>
      </c>
      <c r="C1392" s="6" t="s">
        <v>2804</v>
      </c>
      <c r="D1392" s="41" t="s">
        <v>2760</v>
      </c>
      <c r="E1392" s="43">
        <v>18653</v>
      </c>
      <c r="F1392" s="43"/>
      <c r="G1392" s="429"/>
      <c r="H1392" s="45">
        <v>900000006167</v>
      </c>
      <c r="I1392" s="776"/>
      <c r="J1392" s="774">
        <v>5.7276000000000001E-2</v>
      </c>
      <c r="K1392" s="72">
        <f t="shared" si="1969"/>
        <v>0</v>
      </c>
      <c r="L1392" s="356"/>
      <c r="M1392" s="73">
        <v>70475.199999999997</v>
      </c>
      <c r="N1392" s="147"/>
      <c r="O1392" s="168"/>
      <c r="P1392" s="356"/>
      <c r="Q1392" s="56">
        <v>5.7276000000000001E-2</v>
      </c>
      <c r="R1392" s="168">
        <f t="shared" si="1986"/>
        <v>0</v>
      </c>
      <c r="S1392" s="356"/>
      <c r="T1392" s="73">
        <v>91641.600000000006</v>
      </c>
      <c r="U1392" s="147"/>
      <c r="V1392" s="574">
        <f t="shared" ref="V1392:V1395" si="1993">R1392-S1392-T1392</f>
        <v>-91641.600000000006</v>
      </c>
      <c r="W1392" s="781"/>
      <c r="X1392" s="780">
        <v>6.3004000000000004E-2</v>
      </c>
      <c r="Y1392" s="310">
        <f t="shared" si="1987"/>
        <v>0</v>
      </c>
      <c r="Z1392" s="102"/>
      <c r="AA1392" s="73"/>
      <c r="AB1392" s="149"/>
      <c r="AC1392" s="141">
        <f t="shared" ref="AC1392:AC1395" si="1994">Y1392-Z1392-AA1392</f>
        <v>0</v>
      </c>
      <c r="AD1392" s="788"/>
      <c r="AE1392" s="101">
        <v>6.1428999999999997E-2</v>
      </c>
      <c r="AF1392" s="141">
        <f t="shared" ref="AF1392:AF1395" si="1995">AD1392*AE1392</f>
        <v>0</v>
      </c>
      <c r="AG1392" s="601"/>
      <c r="AH1392" s="122">
        <v>14128.67</v>
      </c>
      <c r="AI1392" s="149"/>
      <c r="AJ1392" s="141">
        <f t="shared" si="1975"/>
        <v>-14128.67</v>
      </c>
      <c r="AK1392" s="788"/>
      <c r="AL1392" s="748">
        <v>7.3774000000000006E-2</v>
      </c>
      <c r="AM1392" s="141">
        <f t="shared" ref="AM1392:AM1395" si="1996">AK1392*AL1392</f>
        <v>0</v>
      </c>
      <c r="AN1392" s="102"/>
      <c r="AO1392" s="142"/>
      <c r="AP1392" s="143"/>
      <c r="AQ1392" s="141">
        <f t="shared" si="1976"/>
        <v>0</v>
      </c>
      <c r="AR1392" s="788"/>
      <c r="AS1392" s="52">
        <v>8.0359E-2</v>
      </c>
      <c r="AT1392" s="72">
        <f t="shared" si="1977"/>
        <v>0</v>
      </c>
      <c r="AU1392" s="52"/>
      <c r="AV1392" s="142"/>
      <c r="AW1392" s="147"/>
      <c r="AX1392" s="102"/>
      <c r="AY1392" s="56"/>
      <c r="AZ1392" s="52">
        <v>8.7135000000000004E-2</v>
      </c>
      <c r="BA1392" s="141">
        <f t="shared" si="1978"/>
        <v>0</v>
      </c>
      <c r="BB1392" s="141"/>
      <c r="BC1392" s="253"/>
      <c r="BD1392" s="204"/>
      <c r="BE1392" s="141">
        <f t="shared" si="1970"/>
        <v>0</v>
      </c>
      <c r="BF1392" s="56"/>
      <c r="BG1392" s="56">
        <v>6.8930000000000005E-2</v>
      </c>
      <c r="BH1392" s="166">
        <f t="shared" si="1979"/>
        <v>0</v>
      </c>
      <c r="BI1392" s="356"/>
      <c r="BJ1392" s="164"/>
      <c r="BK1392" s="165"/>
      <c r="BL1392" s="166">
        <f t="shared" si="1971"/>
        <v>0</v>
      </c>
      <c r="BM1392" s="481">
        <v>4500000</v>
      </c>
      <c r="BN1392" s="548">
        <v>6.7812999999999998E-2</v>
      </c>
      <c r="BO1392" s="166">
        <f t="shared" si="1980"/>
        <v>305158.5</v>
      </c>
      <c r="BP1392" s="356"/>
      <c r="BQ1392" s="164">
        <v>0</v>
      </c>
      <c r="BR1392" s="147"/>
      <c r="BS1392" s="166">
        <f t="shared" si="1981"/>
        <v>305158.5</v>
      </c>
      <c r="BT1392" s="799">
        <v>4500000</v>
      </c>
      <c r="BU1392" s="823">
        <v>5.1103999999999997E-2</v>
      </c>
      <c r="BV1392" s="168">
        <f t="shared" si="1982"/>
        <v>229967.99999999997</v>
      </c>
      <c r="BW1392" s="6"/>
      <c r="BX1392" s="142"/>
      <c r="BY1392" s="147"/>
      <c r="BZ1392" s="166">
        <f t="shared" si="1972"/>
        <v>229967.99999999997</v>
      </c>
      <c r="CA1392" s="151">
        <v>4500000</v>
      </c>
      <c r="CB1392" s="234">
        <v>5.4170999999999997E-2</v>
      </c>
      <c r="CC1392" s="168">
        <f t="shared" si="1973"/>
        <v>243769.5</v>
      </c>
      <c r="CD1392" s="166"/>
      <c r="CE1392" s="164"/>
      <c r="CF1392" s="165"/>
      <c r="CG1392" s="168">
        <f t="shared" si="1974"/>
        <v>243769.5</v>
      </c>
      <c r="CH1392" s="587">
        <v>5600000</v>
      </c>
      <c r="CI1392" s="802">
        <v>4.3883999999999999E-2</v>
      </c>
      <c r="CJ1392" s="666">
        <f t="shared" si="1966"/>
        <v>245750.39999999999</v>
      </c>
      <c r="CK1392" s="168"/>
      <c r="CL1392" s="164"/>
      <c r="CM1392" s="167"/>
      <c r="CN1392" s="666">
        <f t="shared" si="1967"/>
        <v>245750.39999999999</v>
      </c>
      <c r="CO1392" s="219"/>
      <c r="CP1392" s="220">
        <f t="shared" si="1968"/>
        <v>918876.13</v>
      </c>
      <c r="CQ1392" s="773"/>
      <c r="CR1392" s="356"/>
      <c r="CS1392" s="228"/>
    </row>
    <row r="1393" spans="1:97" s="3" customFormat="1" ht="15" customHeight="1">
      <c r="A1393" s="41" t="s">
        <v>3158</v>
      </c>
      <c r="B1393" s="501" t="s">
        <v>3159</v>
      </c>
      <c r="C1393" s="6" t="s">
        <v>3085</v>
      </c>
      <c r="D1393" s="274" t="s">
        <v>2760</v>
      </c>
      <c r="E1393" s="43">
        <v>19241</v>
      </c>
      <c r="F1393" s="43"/>
      <c r="G1393" s="429"/>
      <c r="H1393" s="45">
        <v>900000006168</v>
      </c>
      <c r="I1393" s="234"/>
      <c r="J1393" s="774">
        <v>5.7276000000000001E-2</v>
      </c>
      <c r="K1393" s="72">
        <f t="shared" si="1969"/>
        <v>0</v>
      </c>
      <c r="L1393" s="56"/>
      <c r="M1393" s="73">
        <v>330352.5</v>
      </c>
      <c r="N1393" s="147"/>
      <c r="O1393" s="168"/>
      <c r="P1393" s="151">
        <v>7500000</v>
      </c>
      <c r="Q1393" s="56">
        <v>5.7276000000000001E-2</v>
      </c>
      <c r="R1393" s="168">
        <f t="shared" si="1986"/>
        <v>429570</v>
      </c>
      <c r="S1393" s="56"/>
      <c r="T1393" s="73">
        <v>429570</v>
      </c>
      <c r="U1393" s="165">
        <v>429570</v>
      </c>
      <c r="V1393" s="574">
        <f t="shared" si="1993"/>
        <v>0</v>
      </c>
      <c r="W1393" s="587">
        <v>7500000</v>
      </c>
      <c r="X1393" s="780">
        <v>6.3004000000000004E-2</v>
      </c>
      <c r="Y1393" s="310">
        <f t="shared" si="1987"/>
        <v>472530.00000000006</v>
      </c>
      <c r="Z1393" s="102"/>
      <c r="AA1393" s="73">
        <v>472530</v>
      </c>
      <c r="AB1393" s="165">
        <v>472530</v>
      </c>
      <c r="AC1393" s="141">
        <f t="shared" si="1994"/>
        <v>0</v>
      </c>
      <c r="AD1393" s="255">
        <v>8025000</v>
      </c>
      <c r="AE1393" s="101">
        <v>6.1428999999999997E-2</v>
      </c>
      <c r="AF1393" s="141">
        <f t="shared" si="1995"/>
        <v>492967.72499999998</v>
      </c>
      <c r="AG1393" s="6"/>
      <c r="AH1393" s="122">
        <v>492967.73</v>
      </c>
      <c r="AI1393" s="165">
        <v>492967.73</v>
      </c>
      <c r="AJ1393" s="141">
        <f t="shared" si="1975"/>
        <v>-5.0000000046566129E-3</v>
      </c>
      <c r="AK1393" s="374">
        <v>8025000</v>
      </c>
      <c r="AL1393" s="748">
        <v>7.3774000000000006E-2</v>
      </c>
      <c r="AM1393" s="141">
        <f t="shared" si="1996"/>
        <v>592036.35000000009</v>
      </c>
      <c r="AN1393" s="102"/>
      <c r="AO1393" s="142">
        <v>592036.35</v>
      </c>
      <c r="AP1393" s="204">
        <v>592036.35</v>
      </c>
      <c r="AQ1393" s="141">
        <f t="shared" si="1976"/>
        <v>0</v>
      </c>
      <c r="AR1393" s="255">
        <v>8025000</v>
      </c>
      <c r="AS1393" s="52">
        <v>8.0359E-2</v>
      </c>
      <c r="AT1393" s="72">
        <f t="shared" si="1977"/>
        <v>644880.97499999998</v>
      </c>
      <c r="AU1393" s="52"/>
      <c r="AV1393" s="142"/>
      <c r="AW1393" s="147"/>
      <c r="AX1393" s="102">
        <f>AT1393-AU1393-AV1393</f>
        <v>644880.97499999998</v>
      </c>
      <c r="AY1393" s="72">
        <v>8025000</v>
      </c>
      <c r="AZ1393" s="52">
        <v>8.7135000000000004E-2</v>
      </c>
      <c r="BA1393" s="141">
        <f t="shared" si="1978"/>
        <v>699258.375</v>
      </c>
      <c r="BB1393" s="141"/>
      <c r="BC1393" s="142"/>
      <c r="BD1393" s="204"/>
      <c r="BE1393" s="141">
        <f t="shared" si="1970"/>
        <v>699258.375</v>
      </c>
      <c r="BF1393" s="483">
        <v>21400000</v>
      </c>
      <c r="BG1393" s="56">
        <v>6.8930000000000005E-2</v>
      </c>
      <c r="BH1393" s="166">
        <f t="shared" si="1979"/>
        <v>1475102</v>
      </c>
      <c r="BI1393" s="56"/>
      <c r="BJ1393" s="164">
        <v>553163.25</v>
      </c>
      <c r="BK1393" s="320">
        <v>553163.25</v>
      </c>
      <c r="BL1393" s="166">
        <f t="shared" si="1971"/>
        <v>921938.75</v>
      </c>
      <c r="BM1393" s="483">
        <v>12928645</v>
      </c>
      <c r="BN1393" s="548">
        <v>6.7812999999999998E-2</v>
      </c>
      <c r="BO1393" s="166">
        <f t="shared" si="1980"/>
        <v>876730.203385</v>
      </c>
      <c r="BP1393" s="56"/>
      <c r="BQ1393" s="164">
        <v>697512</v>
      </c>
      <c r="BR1393" s="165">
        <v>697512</v>
      </c>
      <c r="BS1393" s="166">
        <f t="shared" si="1981"/>
        <v>179218.203385</v>
      </c>
      <c r="BT1393" s="402">
        <v>24000000</v>
      </c>
      <c r="BU1393" s="234">
        <v>5.1103999999999997E-2</v>
      </c>
      <c r="BV1393" s="168">
        <f t="shared" si="1982"/>
        <v>1226496</v>
      </c>
      <c r="BW1393" s="6"/>
      <c r="BX1393" s="142"/>
      <c r="BY1393" s="147"/>
      <c r="BZ1393" s="166">
        <f t="shared" si="1972"/>
        <v>1226496</v>
      </c>
      <c r="CA1393" s="151">
        <v>24000000</v>
      </c>
      <c r="CB1393" s="234">
        <v>5.4170999999999997E-2</v>
      </c>
      <c r="CC1393" s="168">
        <f t="shared" si="1973"/>
        <v>1300104</v>
      </c>
      <c r="CD1393" s="166"/>
      <c r="CE1393" s="164"/>
      <c r="CF1393" s="165"/>
      <c r="CG1393" s="168">
        <f t="shared" si="1974"/>
        <v>1300104</v>
      </c>
      <c r="CH1393" s="587">
        <v>24100000</v>
      </c>
      <c r="CI1393" s="802">
        <v>4.3883999999999999E-2</v>
      </c>
      <c r="CJ1393" s="666">
        <f t="shared" si="1966"/>
        <v>1057604.3999999999</v>
      </c>
      <c r="CK1393" s="168"/>
      <c r="CL1393" s="164"/>
      <c r="CM1393" s="167"/>
      <c r="CN1393" s="666">
        <f t="shared" si="1967"/>
        <v>1057604.3999999999</v>
      </c>
      <c r="CO1393" s="219"/>
      <c r="CP1393" s="220">
        <f t="shared" si="1968"/>
        <v>6029500.6983850002</v>
      </c>
      <c r="CQ1393" s="458"/>
      <c r="CR1393" s="56"/>
      <c r="CS1393" s="228"/>
    </row>
    <row r="1394" spans="1:97" s="3" customFormat="1" ht="15" customHeight="1">
      <c r="A1394" s="41" t="s">
        <v>3160</v>
      </c>
      <c r="B1394" s="501" t="s">
        <v>3161</v>
      </c>
      <c r="C1394" s="6" t="s">
        <v>3162</v>
      </c>
      <c r="D1394" s="41" t="s">
        <v>2760</v>
      </c>
      <c r="E1394" s="43">
        <v>19611</v>
      </c>
      <c r="F1394" s="43"/>
      <c r="G1394" s="429"/>
      <c r="H1394" s="45">
        <v>900000006170</v>
      </c>
      <c r="I1394" s="234"/>
      <c r="J1394" s="774">
        <v>5.7276000000000001E-2</v>
      </c>
      <c r="K1394" s="72">
        <f t="shared" si="1969"/>
        <v>0</v>
      </c>
      <c r="L1394" s="56"/>
      <c r="M1394" s="73">
        <v>616.66</v>
      </c>
      <c r="N1394" s="147"/>
      <c r="O1394" s="168"/>
      <c r="P1394" s="56"/>
      <c r="Q1394" s="56">
        <v>5.7276000000000001E-2</v>
      </c>
      <c r="R1394" s="168">
        <f t="shared" si="1986"/>
        <v>0</v>
      </c>
      <c r="S1394" s="56"/>
      <c r="T1394" s="73">
        <v>801.86</v>
      </c>
      <c r="U1394" s="147"/>
      <c r="V1394" s="574">
        <f t="shared" si="1993"/>
        <v>-801.86</v>
      </c>
      <c r="W1394" s="779"/>
      <c r="X1394" s="780">
        <v>6.3004000000000004E-2</v>
      </c>
      <c r="Y1394" s="310">
        <f t="shared" si="1987"/>
        <v>0</v>
      </c>
      <c r="Z1394" s="6"/>
      <c r="AA1394" s="73">
        <v>882.06</v>
      </c>
      <c r="AB1394" s="147"/>
      <c r="AC1394" s="141">
        <f t="shared" si="1994"/>
        <v>-882.06</v>
      </c>
      <c r="AD1394" s="813"/>
      <c r="AE1394" s="101">
        <v>6.1428999999999997E-2</v>
      </c>
      <c r="AF1394" s="141">
        <f t="shared" si="1995"/>
        <v>0</v>
      </c>
      <c r="AG1394" s="6"/>
      <c r="AH1394" s="122">
        <v>847720.2</v>
      </c>
      <c r="AI1394" s="147"/>
      <c r="AJ1394" s="141">
        <f t="shared" si="1975"/>
        <v>-847720.2</v>
      </c>
      <c r="AK1394" s="255">
        <v>1526000</v>
      </c>
      <c r="AL1394" s="748">
        <v>7.3774000000000006E-2</v>
      </c>
      <c r="AM1394" s="141">
        <f t="shared" si="1996"/>
        <v>112579.12400000001</v>
      </c>
      <c r="AN1394" s="6"/>
      <c r="AO1394" s="142">
        <v>1844.35</v>
      </c>
      <c r="AP1394" s="147"/>
      <c r="AQ1394" s="141">
        <f t="shared" si="1976"/>
        <v>110734.774</v>
      </c>
      <c r="AR1394" s="255">
        <v>25000</v>
      </c>
      <c r="AS1394" s="52">
        <v>8.0359E-2</v>
      </c>
      <c r="AT1394" s="72">
        <f t="shared" si="1977"/>
        <v>2008.9749999999999</v>
      </c>
      <c r="AU1394" s="52"/>
      <c r="AV1394" s="142">
        <v>2008.9749999999999</v>
      </c>
      <c r="AW1394" s="147"/>
      <c r="AX1394" s="102"/>
      <c r="AY1394" s="72">
        <v>25000</v>
      </c>
      <c r="AZ1394" s="52">
        <v>8.7135000000000004E-2</v>
      </c>
      <c r="BA1394" s="141">
        <f t="shared" si="1978"/>
        <v>2178.375</v>
      </c>
      <c r="BB1394" s="72"/>
      <c r="BC1394" s="142">
        <v>2178.375</v>
      </c>
      <c r="BD1394" s="204"/>
      <c r="BE1394" s="141">
        <f t="shared" si="1970"/>
        <v>0</v>
      </c>
      <c r="BF1394" s="168">
        <v>35000</v>
      </c>
      <c r="BG1394" s="56">
        <v>6.8930000000000005E-2</v>
      </c>
      <c r="BH1394" s="166">
        <f t="shared" si="1979"/>
        <v>2412.5500000000002</v>
      </c>
      <c r="BI1394" s="56"/>
      <c r="BJ1394" s="164">
        <v>4421.53</v>
      </c>
      <c r="BK1394" s="320"/>
      <c r="BL1394" s="166">
        <f t="shared" si="1971"/>
        <v>-2008.9799999999996</v>
      </c>
      <c r="BM1394" s="72">
        <v>25000</v>
      </c>
      <c r="BN1394" s="797">
        <v>2.9062999999999999E-2</v>
      </c>
      <c r="BO1394" s="166">
        <f t="shared" si="1980"/>
        <v>726.57499999999993</v>
      </c>
      <c r="BP1394" s="56"/>
      <c r="BQ1394" s="164">
        <v>726.57500000000005</v>
      </c>
      <c r="BR1394" s="147"/>
      <c r="BS1394" s="166">
        <f t="shared" si="1981"/>
        <v>0</v>
      </c>
      <c r="BT1394" s="402">
        <v>100000</v>
      </c>
      <c r="BU1394" s="234">
        <v>5.1103999999999997E-2</v>
      </c>
      <c r="BV1394" s="168">
        <f t="shared" si="1982"/>
        <v>5110.3999999999996</v>
      </c>
      <c r="BW1394" s="6"/>
      <c r="BX1394" s="142">
        <v>5110.3999999999996</v>
      </c>
      <c r="BY1394" s="147"/>
      <c r="BZ1394" s="166">
        <f t="shared" si="1972"/>
        <v>0</v>
      </c>
      <c r="CA1394" s="151">
        <v>100000</v>
      </c>
      <c r="CB1394" s="234">
        <v>5.4170999999999997E-2</v>
      </c>
      <c r="CC1394" s="168">
        <f t="shared" si="1973"/>
        <v>5417.0999999999995</v>
      </c>
      <c r="CD1394" s="166"/>
      <c r="CE1394" s="164">
        <v>5417.1</v>
      </c>
      <c r="CF1394" s="165"/>
      <c r="CG1394" s="72">
        <f t="shared" si="1974"/>
        <v>0</v>
      </c>
      <c r="CH1394" s="351">
        <v>360000</v>
      </c>
      <c r="CI1394" s="802">
        <v>4.3883999999999999E-2</v>
      </c>
      <c r="CJ1394" s="666">
        <f t="shared" si="1966"/>
        <v>15798.24</v>
      </c>
      <c r="CK1394" s="72"/>
      <c r="CL1394" s="164"/>
      <c r="CM1394" s="167"/>
      <c r="CN1394" s="666">
        <f t="shared" si="1967"/>
        <v>15798.24</v>
      </c>
      <c r="CO1394" s="219"/>
      <c r="CP1394" s="220">
        <f t="shared" si="1968"/>
        <v>-724880.08600000001</v>
      </c>
      <c r="CQ1394" s="458"/>
      <c r="CR1394" s="56"/>
      <c r="CS1394" s="228"/>
    </row>
    <row r="1395" spans="1:97" s="3" customFormat="1" ht="15" customHeight="1">
      <c r="A1395" s="59" t="s">
        <v>3163</v>
      </c>
      <c r="B1395" s="501" t="s">
        <v>2837</v>
      </c>
      <c r="C1395" s="6" t="s">
        <v>2804</v>
      </c>
      <c r="D1395" s="59" t="s">
        <v>2760</v>
      </c>
      <c r="E1395" s="43">
        <v>19658</v>
      </c>
      <c r="F1395" s="43"/>
      <c r="G1395" s="429"/>
      <c r="H1395" s="45">
        <v>900000007431</v>
      </c>
      <c r="I1395" s="234"/>
      <c r="J1395" s="774">
        <v>5.7276000000000001E-2</v>
      </c>
      <c r="K1395" s="72">
        <f t="shared" si="1969"/>
        <v>0</v>
      </c>
      <c r="L1395" s="56"/>
      <c r="M1395" s="73"/>
      <c r="N1395" s="147"/>
      <c r="O1395" s="168"/>
      <c r="P1395" s="56"/>
      <c r="Q1395" s="56">
        <v>5.7276000000000001E-2</v>
      </c>
      <c r="R1395" s="168">
        <f t="shared" si="1986"/>
        <v>0</v>
      </c>
      <c r="S1395" s="56"/>
      <c r="T1395" s="73"/>
      <c r="U1395" s="147"/>
      <c r="V1395" s="574">
        <f t="shared" si="1993"/>
        <v>0</v>
      </c>
      <c r="W1395" s="779"/>
      <c r="X1395" s="780">
        <v>6.3004000000000004E-2</v>
      </c>
      <c r="Y1395" s="310">
        <f t="shared" si="1987"/>
        <v>0</v>
      </c>
      <c r="Z1395" s="102"/>
      <c r="AA1395" s="73"/>
      <c r="AB1395" s="147"/>
      <c r="AC1395" s="141">
        <f t="shared" si="1994"/>
        <v>0</v>
      </c>
      <c r="AD1395" s="813"/>
      <c r="AE1395" s="101">
        <v>6.1428999999999997E-2</v>
      </c>
      <c r="AF1395" s="141">
        <f t="shared" si="1995"/>
        <v>0</v>
      </c>
      <c r="AG1395" s="6"/>
      <c r="AH1395" s="122">
        <v>316359.34999999998</v>
      </c>
      <c r="AI1395" s="147"/>
      <c r="AJ1395" s="141">
        <f t="shared" si="1975"/>
        <v>-316359.34999999998</v>
      </c>
      <c r="AK1395" s="788"/>
      <c r="AL1395" s="748">
        <v>7.3774000000000006E-2</v>
      </c>
      <c r="AM1395" s="141">
        <f t="shared" si="1996"/>
        <v>0</v>
      </c>
      <c r="AN1395" s="56"/>
      <c r="AO1395" s="142"/>
      <c r="AP1395" s="143"/>
      <c r="AQ1395" s="141">
        <f t="shared" si="1976"/>
        <v>0</v>
      </c>
      <c r="AR1395" s="788"/>
      <c r="AS1395" s="52">
        <v>8.0359E-2</v>
      </c>
      <c r="AT1395" s="72">
        <f t="shared" si="1977"/>
        <v>0</v>
      </c>
      <c r="AU1395" s="56"/>
      <c r="AV1395" s="253"/>
      <c r="AW1395" s="147"/>
      <c r="AX1395" s="102"/>
      <c r="AY1395" s="56"/>
      <c r="AZ1395" s="52">
        <v>8.7135000000000004E-2</v>
      </c>
      <c r="BA1395" s="141">
        <f t="shared" si="1978"/>
        <v>0</v>
      </c>
      <c r="BB1395" s="141"/>
      <c r="BC1395" s="253"/>
      <c r="BD1395" s="204"/>
      <c r="BE1395" s="141">
        <f t="shared" si="1970"/>
        <v>0</v>
      </c>
      <c r="BF1395" s="56"/>
      <c r="BG1395" s="56">
        <v>6.8930000000000005E-2</v>
      </c>
      <c r="BH1395" s="166">
        <f t="shared" si="1979"/>
        <v>0</v>
      </c>
      <c r="BI1395" s="56"/>
      <c r="BJ1395" s="164"/>
      <c r="BK1395" s="165"/>
      <c r="BL1395" s="166">
        <f t="shared" si="1971"/>
        <v>0</v>
      </c>
      <c r="BM1395" s="72">
        <v>90000</v>
      </c>
      <c r="BN1395" s="52">
        <v>2.9062999999999999E-2</v>
      </c>
      <c r="BO1395" s="166">
        <f t="shared" si="1980"/>
        <v>2615.67</v>
      </c>
      <c r="BP1395" s="56"/>
      <c r="BQ1395" s="164">
        <v>0</v>
      </c>
      <c r="BR1395" s="147"/>
      <c r="BS1395" s="166">
        <f t="shared" si="1981"/>
        <v>2615.67</v>
      </c>
      <c r="BT1395" s="402">
        <v>90000</v>
      </c>
      <c r="BU1395" s="234">
        <v>5.1103999999999997E-2</v>
      </c>
      <c r="BV1395" s="168">
        <f t="shared" si="1982"/>
        <v>4599.3599999999997</v>
      </c>
      <c r="BW1395" s="6"/>
      <c r="BX1395" s="580">
        <v>4599.3599999999997</v>
      </c>
      <c r="BY1395" s="147"/>
      <c r="BZ1395" s="166">
        <f t="shared" si="1972"/>
        <v>0</v>
      </c>
      <c r="CA1395" s="151">
        <v>90000</v>
      </c>
      <c r="CB1395" s="234">
        <v>5.4170999999999997E-2</v>
      </c>
      <c r="CC1395" s="168">
        <f t="shared" si="1973"/>
        <v>4875.3899999999994</v>
      </c>
      <c r="CD1395" s="166"/>
      <c r="CE1395" s="164">
        <v>4875.3900000000003</v>
      </c>
      <c r="CF1395" s="165"/>
      <c r="CG1395" s="72">
        <f t="shared" si="1974"/>
        <v>0</v>
      </c>
      <c r="CH1395" s="351">
        <v>260000</v>
      </c>
      <c r="CI1395" s="802">
        <v>4.3883999999999999E-2</v>
      </c>
      <c r="CJ1395" s="666">
        <f t="shared" si="1966"/>
        <v>11409.84</v>
      </c>
      <c r="CK1395" s="72"/>
      <c r="CL1395" s="164"/>
      <c r="CM1395" s="167"/>
      <c r="CN1395" s="666">
        <f t="shared" si="1967"/>
        <v>11409.84</v>
      </c>
      <c r="CO1395" s="219"/>
      <c r="CP1395" s="220">
        <f t="shared" si="1968"/>
        <v>-302333.83999999997</v>
      </c>
      <c r="CQ1395" s="458"/>
      <c r="CR1395" s="56"/>
      <c r="CS1395" s="228"/>
    </row>
    <row r="1396" spans="1:97" s="3" customFormat="1" ht="15" customHeight="1">
      <c r="A1396" s="59" t="s">
        <v>3164</v>
      </c>
      <c r="B1396" s="501" t="s">
        <v>3165</v>
      </c>
      <c r="C1396" s="6" t="s">
        <v>2994</v>
      </c>
      <c r="D1396" s="59" t="s">
        <v>2760</v>
      </c>
      <c r="E1396" s="43">
        <v>20447</v>
      </c>
      <c r="F1396" s="43"/>
      <c r="G1396" s="234" t="s">
        <v>2848</v>
      </c>
      <c r="H1396" s="45"/>
      <c r="I1396" s="234"/>
      <c r="J1396" s="774"/>
      <c r="K1396" s="72"/>
      <c r="L1396" s="56"/>
      <c r="M1396" s="73"/>
      <c r="N1396" s="147"/>
      <c r="O1396" s="168"/>
      <c r="P1396" s="56"/>
      <c r="Q1396" s="56"/>
      <c r="R1396" s="168"/>
      <c r="S1396" s="56"/>
      <c r="T1396" s="73"/>
      <c r="U1396" s="147"/>
      <c r="V1396" s="574"/>
      <c r="W1396" s="779"/>
      <c r="X1396" s="780"/>
      <c r="Y1396" s="310"/>
      <c r="Z1396" s="102"/>
      <c r="AA1396" s="73"/>
      <c r="AB1396" s="147"/>
      <c r="AC1396" s="141"/>
      <c r="AD1396" s="813"/>
      <c r="AE1396" s="101"/>
      <c r="AF1396" s="141"/>
      <c r="AG1396" s="6"/>
      <c r="AH1396" s="122"/>
      <c r="AI1396" s="147"/>
      <c r="AJ1396" s="141"/>
      <c r="AK1396" s="788"/>
      <c r="AL1396" s="748"/>
      <c r="AM1396" s="141"/>
      <c r="AN1396" s="56"/>
      <c r="AO1396" s="142"/>
      <c r="AP1396" s="143"/>
      <c r="AQ1396" s="141"/>
      <c r="AR1396" s="788"/>
      <c r="AS1396" s="52"/>
      <c r="AT1396" s="72"/>
      <c r="AU1396" s="56"/>
      <c r="AV1396" s="253"/>
      <c r="AW1396" s="147"/>
      <c r="AX1396" s="102"/>
      <c r="AY1396" s="56"/>
      <c r="AZ1396" s="52"/>
      <c r="BA1396" s="141"/>
      <c r="BB1396" s="141"/>
      <c r="BC1396" s="253"/>
      <c r="BD1396" s="204"/>
      <c r="BE1396" s="141"/>
      <c r="BF1396" s="56"/>
      <c r="BG1396" s="56"/>
      <c r="BH1396" s="166"/>
      <c r="BI1396" s="56"/>
      <c r="BJ1396" s="164"/>
      <c r="BK1396" s="165"/>
      <c r="BL1396" s="166"/>
      <c r="BM1396" s="72"/>
      <c r="BN1396" s="52"/>
      <c r="BO1396" s="166"/>
      <c r="BP1396" s="56"/>
      <c r="BQ1396" s="164"/>
      <c r="BR1396" s="147"/>
      <c r="BS1396" s="166"/>
      <c r="BT1396" s="402"/>
      <c r="BU1396" s="234"/>
      <c r="BV1396" s="168"/>
      <c r="BW1396" s="6"/>
      <c r="BX1396" s="580"/>
      <c r="BY1396" s="147"/>
      <c r="BZ1396" s="166"/>
      <c r="CA1396" s="151"/>
      <c r="CB1396" s="234"/>
      <c r="CC1396" s="168"/>
      <c r="CD1396" s="166"/>
      <c r="CE1396" s="164"/>
      <c r="CF1396" s="165"/>
      <c r="CG1396" s="72"/>
      <c r="CH1396" s="351">
        <v>190000</v>
      </c>
      <c r="CI1396" s="72"/>
      <c r="CJ1396" s="666">
        <f t="shared" si="1966"/>
        <v>0</v>
      </c>
      <c r="CK1396" s="72"/>
      <c r="CL1396" s="164"/>
      <c r="CM1396" s="167"/>
      <c r="CN1396" s="666">
        <f t="shared" si="1967"/>
        <v>0</v>
      </c>
      <c r="CO1396" s="219"/>
      <c r="CP1396" s="220">
        <f t="shared" si="1968"/>
        <v>0</v>
      </c>
      <c r="CQ1396" s="458"/>
      <c r="CR1396" s="56"/>
      <c r="CS1396" s="227" t="s">
        <v>42</v>
      </c>
    </row>
    <row r="1397" spans="1:97" s="3" customFormat="1" ht="15" customHeight="1">
      <c r="A1397" s="769" t="s">
        <v>3166</v>
      </c>
      <c r="B1397" s="501" t="s">
        <v>3167</v>
      </c>
      <c r="C1397" s="61" t="s">
        <v>2841</v>
      </c>
      <c r="D1397" s="274" t="s">
        <v>2760</v>
      </c>
      <c r="E1397" s="234">
        <v>22221</v>
      </c>
      <c r="F1397" s="234"/>
      <c r="G1397" s="429"/>
      <c r="H1397" s="590">
        <v>1185058096</v>
      </c>
      <c r="I1397" s="234"/>
      <c r="J1397" s="774">
        <v>5.7276000000000001E-2</v>
      </c>
      <c r="K1397" s="72">
        <f t="shared" ref="K1397:K1399" si="1997">I1397*J1397</f>
        <v>0</v>
      </c>
      <c r="L1397" s="56"/>
      <c r="M1397" s="80">
        <v>229044.4</v>
      </c>
      <c r="N1397" s="147">
        <v>229044.4</v>
      </c>
      <c r="O1397" s="168">
        <v>0</v>
      </c>
      <c r="P1397" s="151">
        <v>5200000</v>
      </c>
      <c r="Q1397" s="56">
        <v>5.7276000000000001E-2</v>
      </c>
      <c r="R1397" s="168">
        <f t="shared" ref="R1397:R1399" si="1998">P1397*Q1397</f>
        <v>297835.2</v>
      </c>
      <c r="S1397" s="56"/>
      <c r="T1397" s="80">
        <v>297835.2</v>
      </c>
      <c r="U1397" s="147">
        <v>297835.2</v>
      </c>
      <c r="V1397" s="574">
        <f t="shared" ref="V1397:V1399" si="1999">R1397-S1397-T1397</f>
        <v>0</v>
      </c>
      <c r="W1397" s="779">
        <v>5200000</v>
      </c>
      <c r="X1397" s="780">
        <v>6.3004000000000004E-2</v>
      </c>
      <c r="Y1397" s="310">
        <f t="shared" ref="Y1397:Y1399" si="2000">W1397*X1397</f>
        <v>327620.80000000005</v>
      </c>
      <c r="Z1397" s="6"/>
      <c r="AA1397" s="80">
        <v>327620.8</v>
      </c>
      <c r="AB1397" s="147">
        <v>327620.8</v>
      </c>
      <c r="AC1397" s="141">
        <f t="shared" ref="AC1397:AC1399" si="2001">Y1397-Z1397-AA1397</f>
        <v>0</v>
      </c>
      <c r="AD1397" s="813">
        <v>18000000</v>
      </c>
      <c r="AE1397" s="101">
        <v>6.1428999999999997E-2</v>
      </c>
      <c r="AF1397" s="141">
        <f t="shared" ref="AF1397:AF1399" si="2002">AD1397*AE1397</f>
        <v>1105722</v>
      </c>
      <c r="AG1397" s="6"/>
      <c r="AH1397" s="122">
        <v>1105722</v>
      </c>
      <c r="AI1397" s="147">
        <v>1105722.78</v>
      </c>
      <c r="AJ1397" s="141">
        <f t="shared" ref="AJ1397:AJ1399" si="2003">AF1397-AG1397-AH1397</f>
        <v>0</v>
      </c>
      <c r="AK1397" s="255">
        <v>18000000</v>
      </c>
      <c r="AL1397" s="748">
        <v>7.3774000000000006E-2</v>
      </c>
      <c r="AM1397" s="141">
        <f t="shared" ref="AM1397:AM1399" si="2004">AK1397*AL1397</f>
        <v>1327932</v>
      </c>
      <c r="AN1397" s="6"/>
      <c r="AO1397" s="142">
        <v>1327932</v>
      </c>
      <c r="AP1397" s="147">
        <v>1327932</v>
      </c>
      <c r="AQ1397" s="141">
        <f t="shared" ref="AQ1397:AQ1399" si="2005">AM1397-AN1397-AO1397</f>
        <v>0</v>
      </c>
      <c r="AR1397" s="374">
        <v>18000000</v>
      </c>
      <c r="AS1397" s="52">
        <v>8.0359E-2</v>
      </c>
      <c r="AT1397" s="72">
        <f t="shared" ref="AT1397:AT1399" si="2006">AR1397*AS1397</f>
        <v>1446462</v>
      </c>
      <c r="AU1397" s="234"/>
      <c r="AV1397" s="142"/>
      <c r="AW1397" s="147"/>
      <c r="AX1397" s="102">
        <f>AT1397-AU1397-AV1397</f>
        <v>1446462</v>
      </c>
      <c r="AY1397" s="141">
        <v>18000000</v>
      </c>
      <c r="AZ1397" s="52">
        <v>8.7135000000000004E-2</v>
      </c>
      <c r="BA1397" s="141">
        <f t="shared" ref="BA1397:BA1399" si="2007">AY1397*AZ1397</f>
        <v>1568430</v>
      </c>
      <c r="BB1397" s="72"/>
      <c r="BC1397" s="142"/>
      <c r="BD1397" s="204"/>
      <c r="BE1397" s="141">
        <f t="shared" ref="BE1397:BE1399" si="2008">BA1397-BB1397-BC1397</f>
        <v>1568430</v>
      </c>
      <c r="BF1397" s="72">
        <v>28500000</v>
      </c>
      <c r="BG1397" s="56">
        <v>6.8930000000000005E-2</v>
      </c>
      <c r="BH1397" s="166">
        <f t="shared" ref="BH1397:BH1399" si="2009">BF1397*BG1397</f>
        <v>1964505.0000000002</v>
      </c>
      <c r="BI1397" s="56">
        <v>234362</v>
      </c>
      <c r="BJ1397" s="164">
        <v>0</v>
      </c>
      <c r="BK1397" s="795"/>
      <c r="BL1397" s="166">
        <f t="shared" ref="BL1397:BL1399" si="2010">BH1397-BI1397-BJ1397</f>
        <v>1730143.0000000002</v>
      </c>
      <c r="BM1397" s="72">
        <v>25100000</v>
      </c>
      <c r="BN1397" s="548">
        <v>6.7812999999999998E-2</v>
      </c>
      <c r="BO1397" s="166">
        <f t="shared" ref="BO1397:BO1399" si="2011">BM1397*BN1397</f>
        <v>1702106.3</v>
      </c>
      <c r="BP1397" s="56">
        <v>505949.1</v>
      </c>
      <c r="BQ1397" s="164">
        <v>0</v>
      </c>
      <c r="BR1397" s="147"/>
      <c r="BS1397" s="166">
        <f t="shared" ref="BS1397:BS1399" si="2012">BO1397-BP1397-BQ1397</f>
        <v>1196157.2000000002</v>
      </c>
      <c r="BT1397" s="402">
        <v>21400000</v>
      </c>
      <c r="BU1397" s="548">
        <v>7.1545999999999998E-2</v>
      </c>
      <c r="BV1397" s="168">
        <f t="shared" ref="BV1397:BV1399" si="2013">BT1397*BU1397</f>
        <v>1531084.4</v>
      </c>
      <c r="BW1397" s="6"/>
      <c r="BX1397" s="142"/>
      <c r="BY1397" s="147"/>
      <c r="BZ1397" s="166">
        <f t="shared" ref="BZ1397:BZ1399" si="2014">BV1397-BW1397-BX1397</f>
        <v>1531084.4</v>
      </c>
      <c r="CA1397" s="151">
        <v>21400000</v>
      </c>
      <c r="CB1397" s="801">
        <v>7.5840000000000005E-2</v>
      </c>
      <c r="CC1397" s="168">
        <f t="shared" ref="CC1397:CC1399" si="2015">CA1397*CB1397</f>
        <v>1622976</v>
      </c>
      <c r="CD1397" s="166"/>
      <c r="CE1397" s="164"/>
      <c r="CF1397" s="165"/>
      <c r="CG1397" s="168">
        <f t="shared" ref="CG1397:CG1399" si="2016">CC1397-CD1397-CE1397</f>
        <v>1622976</v>
      </c>
      <c r="CH1397" s="587">
        <v>30300000</v>
      </c>
      <c r="CI1397" s="803">
        <v>5.8512000000000002E-2</v>
      </c>
      <c r="CJ1397" s="666">
        <f t="shared" si="1966"/>
        <v>1772913.6</v>
      </c>
      <c r="CK1397" s="168"/>
      <c r="CL1397" s="164"/>
      <c r="CM1397" s="167"/>
      <c r="CN1397" s="666">
        <f t="shared" si="1967"/>
        <v>1772913.6</v>
      </c>
      <c r="CO1397" s="219"/>
      <c r="CP1397" s="220">
        <f t="shared" si="1968"/>
        <v>10868166.199999999</v>
      </c>
      <c r="CQ1397" s="458"/>
      <c r="CR1397" s="56"/>
      <c r="CS1397" s="228"/>
    </row>
    <row r="1398" spans="1:97" s="3" customFormat="1" ht="15" customHeight="1">
      <c r="A1398" s="769" t="s">
        <v>3168</v>
      </c>
      <c r="B1398" s="501" t="s">
        <v>3169</v>
      </c>
      <c r="C1398" s="6" t="s">
        <v>2855</v>
      </c>
      <c r="D1398" s="59" t="s">
        <v>2760</v>
      </c>
      <c r="E1398" s="234">
        <v>24530</v>
      </c>
      <c r="F1398" s="234"/>
      <c r="G1398" s="49" t="s">
        <v>340</v>
      </c>
      <c r="H1398" s="45">
        <v>900000006171</v>
      </c>
      <c r="I1398" s="234"/>
      <c r="J1398" s="774">
        <v>5.7276000000000001E-2</v>
      </c>
      <c r="K1398" s="72">
        <f t="shared" si="1997"/>
        <v>0</v>
      </c>
      <c r="L1398" s="56"/>
      <c r="M1398" s="73">
        <v>39642.300000000003</v>
      </c>
      <c r="N1398" s="147"/>
      <c r="O1398" s="168"/>
      <c r="P1398" s="56"/>
      <c r="Q1398" s="56">
        <v>5.7276000000000001E-2</v>
      </c>
      <c r="R1398" s="168">
        <f t="shared" si="1998"/>
        <v>0</v>
      </c>
      <c r="S1398" s="56"/>
      <c r="T1398" s="73">
        <v>51548.4</v>
      </c>
      <c r="U1398" s="147"/>
      <c r="V1398" s="574">
        <f t="shared" si="1999"/>
        <v>-51548.4</v>
      </c>
      <c r="W1398" s="779"/>
      <c r="X1398" s="780">
        <v>6.3004000000000004E-2</v>
      </c>
      <c r="Y1398" s="310">
        <f t="shared" si="2000"/>
        <v>0</v>
      </c>
      <c r="Z1398" s="102"/>
      <c r="AA1398" s="73">
        <v>56703.6</v>
      </c>
      <c r="AB1398" s="149"/>
      <c r="AC1398" s="141">
        <f t="shared" si="2001"/>
        <v>-56703.6</v>
      </c>
      <c r="AD1398" s="255">
        <v>3750000</v>
      </c>
      <c r="AE1398" s="101">
        <v>6.1428999999999997E-2</v>
      </c>
      <c r="AF1398" s="141">
        <f t="shared" si="2002"/>
        <v>230358.75</v>
      </c>
      <c r="AG1398" s="102"/>
      <c r="AH1398" s="122">
        <v>58136.41</v>
      </c>
      <c r="AI1398" s="149"/>
      <c r="AJ1398" s="141">
        <f t="shared" si="2003"/>
        <v>172222.34</v>
      </c>
      <c r="AK1398" s="813"/>
      <c r="AL1398" s="748">
        <v>7.3774000000000006E-2</v>
      </c>
      <c r="AM1398" s="141">
        <f t="shared" si="2004"/>
        <v>0</v>
      </c>
      <c r="AN1398" s="759"/>
      <c r="AO1398" s="142">
        <v>112579.12</v>
      </c>
      <c r="AP1398" s="143"/>
      <c r="AQ1398" s="141">
        <f t="shared" si="2005"/>
        <v>-112579.12</v>
      </c>
      <c r="AR1398" s="255">
        <v>1526000</v>
      </c>
      <c r="AS1398" s="52">
        <v>8.0359E-2</v>
      </c>
      <c r="AT1398" s="72">
        <f t="shared" si="2006"/>
        <v>122627.834</v>
      </c>
      <c r="AU1398" s="52"/>
      <c r="AV1398" s="142"/>
      <c r="AW1398" s="147"/>
      <c r="AX1398" s="102"/>
      <c r="AY1398" s="72">
        <v>1526000</v>
      </c>
      <c r="AZ1398" s="52">
        <v>8.7135000000000004E-2</v>
      </c>
      <c r="BA1398" s="141">
        <f t="shared" si="2007"/>
        <v>132968.01</v>
      </c>
      <c r="BB1398" s="141"/>
      <c r="BC1398" s="142">
        <v>132968.01</v>
      </c>
      <c r="BD1398" s="204"/>
      <c r="BE1398" s="141">
        <f t="shared" si="2008"/>
        <v>0</v>
      </c>
      <c r="BF1398" s="72">
        <v>5100000</v>
      </c>
      <c r="BG1398" s="56">
        <v>6.8930000000000005E-2</v>
      </c>
      <c r="BH1398" s="166">
        <f t="shared" si="2009"/>
        <v>351543</v>
      </c>
      <c r="BI1398" s="56"/>
      <c r="BJ1398" s="164">
        <v>105187.18</v>
      </c>
      <c r="BK1398" s="320"/>
      <c r="BL1398" s="166">
        <f t="shared" si="2010"/>
        <v>246355.82</v>
      </c>
      <c r="BM1398" s="168">
        <v>5100000</v>
      </c>
      <c r="BN1398" s="52">
        <v>2.9062999999999999E-2</v>
      </c>
      <c r="BO1398" s="166">
        <f t="shared" si="2011"/>
        <v>148221.29999999999</v>
      </c>
      <c r="BP1398" s="56"/>
      <c r="BQ1398" s="164">
        <v>148221.29999999999</v>
      </c>
      <c r="BR1398" s="147"/>
      <c r="BS1398" s="166">
        <f t="shared" si="2012"/>
        <v>0</v>
      </c>
      <c r="BT1398" s="402">
        <v>5100000</v>
      </c>
      <c r="BU1398" s="234">
        <v>5.1103999999999997E-2</v>
      </c>
      <c r="BV1398" s="168">
        <f t="shared" si="2013"/>
        <v>260630.39999999999</v>
      </c>
      <c r="BW1398" s="6"/>
      <c r="BX1398" s="580"/>
      <c r="BY1398" s="147"/>
      <c r="BZ1398" s="166">
        <f t="shared" si="2014"/>
        <v>260630.39999999999</v>
      </c>
      <c r="CA1398" s="151">
        <v>5100000</v>
      </c>
      <c r="CB1398" s="234">
        <v>5.4170999999999997E-2</v>
      </c>
      <c r="CC1398" s="168">
        <f t="shared" si="2015"/>
        <v>276272.09999999998</v>
      </c>
      <c r="CD1398" s="166"/>
      <c r="CE1398" s="164">
        <v>276272.09999999998</v>
      </c>
      <c r="CF1398" s="165"/>
      <c r="CG1398" s="72">
        <f t="shared" si="2016"/>
        <v>0</v>
      </c>
      <c r="CH1398" s="351">
        <v>5570000</v>
      </c>
      <c r="CI1398" s="802">
        <v>4.3883999999999999E-2</v>
      </c>
      <c r="CJ1398" s="666">
        <f t="shared" si="1966"/>
        <v>244433.88</v>
      </c>
      <c r="CK1398" s="72"/>
      <c r="CL1398" s="164"/>
      <c r="CM1398" s="167"/>
      <c r="CN1398" s="666">
        <f t="shared" si="1967"/>
        <v>244433.88</v>
      </c>
      <c r="CO1398" s="219"/>
      <c r="CP1398" s="220">
        <f t="shared" si="1968"/>
        <v>702811.32000000007</v>
      </c>
      <c r="CQ1398" s="458"/>
      <c r="CR1398" s="56"/>
      <c r="CS1398" s="358" t="s">
        <v>42</v>
      </c>
    </row>
    <row r="1399" spans="1:97" s="3" customFormat="1" ht="15" customHeight="1">
      <c r="A1399" s="501" t="s">
        <v>3170</v>
      </c>
      <c r="B1399" s="501" t="s">
        <v>3171</v>
      </c>
      <c r="C1399" s="6" t="s">
        <v>3172</v>
      </c>
      <c r="D1399" s="59" t="s">
        <v>2760</v>
      </c>
      <c r="E1399" s="234">
        <v>25029</v>
      </c>
      <c r="F1399" s="234"/>
      <c r="G1399" s="429"/>
      <c r="H1399" s="770"/>
      <c r="I1399" s="234"/>
      <c r="J1399" s="774">
        <v>5.7276000000000001E-2</v>
      </c>
      <c r="K1399" s="72">
        <f t="shared" si="1997"/>
        <v>0</v>
      </c>
      <c r="L1399" s="56"/>
      <c r="M1399" s="73"/>
      <c r="N1399" s="147"/>
      <c r="O1399" s="168"/>
      <c r="P1399" s="56"/>
      <c r="Q1399" s="56"/>
      <c r="R1399" s="168">
        <f t="shared" si="1998"/>
        <v>0</v>
      </c>
      <c r="S1399" s="56"/>
      <c r="T1399" s="73"/>
      <c r="U1399" s="147"/>
      <c r="V1399" s="574">
        <f t="shared" si="1999"/>
        <v>0</v>
      </c>
      <c r="W1399" s="779"/>
      <c r="X1399" s="780">
        <v>6.3004000000000004E-2</v>
      </c>
      <c r="Y1399" s="310">
        <f t="shared" si="2000"/>
        <v>0</v>
      </c>
      <c r="Z1399" s="102"/>
      <c r="AA1399" s="73"/>
      <c r="AB1399" s="149"/>
      <c r="AC1399" s="141">
        <f t="shared" si="2001"/>
        <v>0</v>
      </c>
      <c r="AD1399" s="374">
        <v>1863000</v>
      </c>
      <c r="AE1399" s="101">
        <v>6.1428999999999997E-2</v>
      </c>
      <c r="AF1399" s="141">
        <f t="shared" si="2002"/>
        <v>114442.227</v>
      </c>
      <c r="AG1399" s="102"/>
      <c r="AH1399" s="122">
        <v>44843.17</v>
      </c>
      <c r="AI1399" s="149"/>
      <c r="AJ1399" s="141">
        <f t="shared" si="2003"/>
        <v>69599.057000000001</v>
      </c>
      <c r="AK1399" s="813"/>
      <c r="AL1399" s="748">
        <v>7.3774000000000006E-2</v>
      </c>
      <c r="AM1399" s="141">
        <f t="shared" si="2004"/>
        <v>0</v>
      </c>
      <c r="AN1399" s="759"/>
      <c r="AO1399" s="142"/>
      <c r="AP1399" s="143"/>
      <c r="AQ1399" s="141">
        <f t="shared" si="2005"/>
        <v>0</v>
      </c>
      <c r="AR1399" s="788"/>
      <c r="AS1399" s="52">
        <v>8.0359E-2</v>
      </c>
      <c r="AT1399" s="72">
        <f t="shared" si="2006"/>
        <v>0</v>
      </c>
      <c r="AU1399" s="56"/>
      <c r="AV1399" s="253"/>
      <c r="AW1399" s="147"/>
      <c r="AX1399" s="102"/>
      <c r="AY1399" s="56"/>
      <c r="AZ1399" s="52">
        <v>8.7135000000000004E-2</v>
      </c>
      <c r="BA1399" s="141">
        <f t="shared" si="2007"/>
        <v>0</v>
      </c>
      <c r="BB1399" s="141"/>
      <c r="BC1399" s="253"/>
      <c r="BD1399" s="204"/>
      <c r="BE1399" s="141">
        <f t="shared" si="2008"/>
        <v>0</v>
      </c>
      <c r="BF1399" s="56"/>
      <c r="BG1399" s="56">
        <v>6.8930000000000005E-2</v>
      </c>
      <c r="BH1399" s="166">
        <f t="shared" si="2009"/>
        <v>0</v>
      </c>
      <c r="BI1399" s="56"/>
      <c r="BJ1399" s="164"/>
      <c r="BK1399" s="165"/>
      <c r="BL1399" s="166">
        <f t="shared" si="2010"/>
        <v>0</v>
      </c>
      <c r="BM1399" s="56"/>
      <c r="BN1399" s="56"/>
      <c r="BO1399" s="166">
        <f t="shared" si="2011"/>
        <v>0</v>
      </c>
      <c r="BP1399" s="56"/>
      <c r="BQ1399" s="164"/>
      <c r="BR1399" s="147"/>
      <c r="BS1399" s="166">
        <f t="shared" si="2012"/>
        <v>0</v>
      </c>
      <c r="BT1399" s="402">
        <v>700000</v>
      </c>
      <c r="BU1399" s="548">
        <v>7.1545999999999998E-2</v>
      </c>
      <c r="BV1399" s="168">
        <f t="shared" si="2013"/>
        <v>50082.2</v>
      </c>
      <c r="BW1399" s="6"/>
      <c r="BX1399" s="142"/>
      <c r="BY1399" s="147"/>
      <c r="BZ1399" s="166">
        <f t="shared" si="2014"/>
        <v>50082.2</v>
      </c>
      <c r="CA1399" s="151">
        <v>700000</v>
      </c>
      <c r="CB1399" s="801">
        <v>7.5840000000000005E-2</v>
      </c>
      <c r="CC1399" s="168">
        <f t="shared" si="2015"/>
        <v>53088</v>
      </c>
      <c r="CD1399" s="166"/>
      <c r="CE1399" s="164"/>
      <c r="CF1399" s="165"/>
      <c r="CG1399" s="168">
        <f t="shared" si="2016"/>
        <v>53088</v>
      </c>
      <c r="CH1399" s="587">
        <v>500000</v>
      </c>
      <c r="CI1399" s="803">
        <v>5.8512000000000002E-2</v>
      </c>
      <c r="CJ1399" s="666">
        <f t="shared" si="1966"/>
        <v>29256</v>
      </c>
      <c r="CK1399" s="168"/>
      <c r="CL1399" s="164"/>
      <c r="CM1399" s="167"/>
      <c r="CN1399" s="666">
        <f t="shared" si="1967"/>
        <v>29256</v>
      </c>
      <c r="CO1399" s="219"/>
      <c r="CP1399" s="220">
        <f t="shared" si="1968"/>
        <v>202025.25699999998</v>
      </c>
      <c r="CQ1399" s="458"/>
      <c r="CR1399" s="56"/>
      <c r="CS1399" s="228"/>
    </row>
    <row r="1400" spans="1:97" s="3" customFormat="1" ht="15" customHeight="1">
      <c r="A1400" s="501" t="s">
        <v>3173</v>
      </c>
      <c r="B1400" s="501" t="s">
        <v>3174</v>
      </c>
      <c r="C1400" s="6" t="s">
        <v>3172</v>
      </c>
      <c r="D1400" s="59" t="s">
        <v>2760</v>
      </c>
      <c r="E1400" s="234">
        <v>25092</v>
      </c>
      <c r="F1400" s="234"/>
      <c r="G1400" s="234" t="s">
        <v>2848</v>
      </c>
      <c r="H1400" s="770"/>
      <c r="I1400" s="234"/>
      <c r="J1400" s="774"/>
      <c r="K1400" s="72"/>
      <c r="L1400" s="56"/>
      <c r="M1400" s="73"/>
      <c r="N1400" s="147"/>
      <c r="O1400" s="168"/>
      <c r="P1400" s="56"/>
      <c r="Q1400" s="56"/>
      <c r="R1400" s="168"/>
      <c r="S1400" s="56"/>
      <c r="T1400" s="73"/>
      <c r="U1400" s="147"/>
      <c r="V1400" s="574"/>
      <c r="W1400" s="779"/>
      <c r="X1400" s="780"/>
      <c r="Y1400" s="310"/>
      <c r="Z1400" s="102"/>
      <c r="AA1400" s="73"/>
      <c r="AB1400" s="149"/>
      <c r="AC1400" s="141"/>
      <c r="AD1400" s="374"/>
      <c r="AE1400" s="101"/>
      <c r="AF1400" s="141"/>
      <c r="AG1400" s="102"/>
      <c r="AH1400" s="122"/>
      <c r="AI1400" s="149"/>
      <c r="AJ1400" s="141"/>
      <c r="AK1400" s="813"/>
      <c r="AL1400" s="748"/>
      <c r="AM1400" s="141"/>
      <c r="AN1400" s="759"/>
      <c r="AO1400" s="142"/>
      <c r="AP1400" s="143"/>
      <c r="AQ1400" s="141"/>
      <c r="AR1400" s="788"/>
      <c r="AS1400" s="52"/>
      <c r="AT1400" s="72"/>
      <c r="AU1400" s="56"/>
      <c r="AV1400" s="253"/>
      <c r="AW1400" s="147"/>
      <c r="AX1400" s="102"/>
      <c r="AY1400" s="56"/>
      <c r="AZ1400" s="52"/>
      <c r="BA1400" s="141"/>
      <c r="BB1400" s="141"/>
      <c r="BC1400" s="253"/>
      <c r="BD1400" s="204"/>
      <c r="BE1400" s="141"/>
      <c r="BF1400" s="56"/>
      <c r="BG1400" s="56"/>
      <c r="BH1400" s="166"/>
      <c r="BI1400" s="56"/>
      <c r="BJ1400" s="164"/>
      <c r="BK1400" s="165"/>
      <c r="BL1400" s="166"/>
      <c r="BM1400" s="56"/>
      <c r="BN1400" s="56"/>
      <c r="BO1400" s="166"/>
      <c r="BP1400" s="56"/>
      <c r="BQ1400" s="164"/>
      <c r="BR1400" s="147"/>
      <c r="BS1400" s="166"/>
      <c r="BT1400" s="402"/>
      <c r="BU1400" s="548"/>
      <c r="BV1400" s="168"/>
      <c r="BW1400" s="6"/>
      <c r="BX1400" s="142"/>
      <c r="BY1400" s="147"/>
      <c r="BZ1400" s="166"/>
      <c r="CA1400" s="151"/>
      <c r="CB1400" s="801"/>
      <c r="CC1400" s="168"/>
      <c r="CD1400" s="166"/>
      <c r="CE1400" s="164"/>
      <c r="CF1400" s="165"/>
      <c r="CG1400" s="168"/>
      <c r="CH1400" s="587">
        <v>410000</v>
      </c>
      <c r="CI1400" s="168"/>
      <c r="CJ1400" s="666">
        <f t="shared" si="1966"/>
        <v>0</v>
      </c>
      <c r="CK1400" s="168"/>
      <c r="CL1400" s="164"/>
      <c r="CM1400" s="167"/>
      <c r="CN1400" s="666">
        <f t="shared" si="1967"/>
        <v>0</v>
      </c>
      <c r="CO1400" s="219"/>
      <c r="CP1400" s="220">
        <f t="shared" si="1968"/>
        <v>0</v>
      </c>
      <c r="CQ1400" s="458"/>
      <c r="CR1400" s="56"/>
      <c r="CS1400" s="227" t="s">
        <v>42</v>
      </c>
    </row>
    <row r="1401" spans="1:97" s="2" customFormat="1" ht="15" customHeight="1">
      <c r="A1401" s="41" t="s">
        <v>3175</v>
      </c>
      <c r="B1401" s="501" t="s">
        <v>3176</v>
      </c>
      <c r="C1401" s="6" t="s">
        <v>3172</v>
      </c>
      <c r="D1401" s="59" t="s">
        <v>2760</v>
      </c>
      <c r="E1401" s="43">
        <v>25103</v>
      </c>
      <c r="F1401" s="43"/>
      <c r="G1401" s="429"/>
      <c r="H1401" s="45">
        <v>900000006173</v>
      </c>
      <c r="I1401" s="234"/>
      <c r="J1401" s="774">
        <v>5.7276000000000001E-2</v>
      </c>
      <c r="K1401" s="72">
        <f t="shared" ref="K1401:K1412" si="2017">I1401*J1401</f>
        <v>0</v>
      </c>
      <c r="L1401" s="56"/>
      <c r="M1401" s="73">
        <v>57261.1</v>
      </c>
      <c r="N1401" s="147"/>
      <c r="O1401" s="168"/>
      <c r="P1401" s="56"/>
      <c r="Q1401" s="56">
        <v>5.7276000000000001E-2</v>
      </c>
      <c r="R1401" s="168">
        <f t="shared" ref="R1401:R1404" si="2018">P1401*Q1401</f>
        <v>0</v>
      </c>
      <c r="S1401" s="56"/>
      <c r="T1401" s="73">
        <v>74458.8</v>
      </c>
      <c r="U1401" s="147"/>
      <c r="V1401" s="574">
        <f t="shared" ref="V1401:V1412" si="2019">R1401-S1401-T1401</f>
        <v>-74458.8</v>
      </c>
      <c r="W1401" s="779"/>
      <c r="X1401" s="780">
        <v>6.3004000000000004E-2</v>
      </c>
      <c r="Y1401" s="310">
        <f t="shared" ref="Y1401:Y1404" si="2020">W1401*X1401</f>
        <v>0</v>
      </c>
      <c r="Z1401" s="102"/>
      <c r="AA1401" s="73">
        <v>81905.2</v>
      </c>
      <c r="AB1401" s="149"/>
      <c r="AC1401" s="141">
        <f t="shared" ref="AC1401:AC1412" si="2021">Y1401-Z1401-AA1401</f>
        <v>-81905.2</v>
      </c>
      <c r="AD1401" s="255">
        <v>7090000</v>
      </c>
      <c r="AE1401" s="101">
        <v>6.1428999999999997E-2</v>
      </c>
      <c r="AF1401" s="141">
        <f t="shared" ref="AF1401:AF1412" si="2022">AD1401*AE1401</f>
        <v>435531.61</v>
      </c>
      <c r="AG1401" s="6"/>
      <c r="AH1401" s="122">
        <v>264144.7</v>
      </c>
      <c r="AI1401" s="147"/>
      <c r="AJ1401" s="141">
        <f t="shared" ref="AJ1401:AJ1404" si="2023">AF1401-AG1401-AH1401</f>
        <v>171386.90999999997</v>
      </c>
      <c r="AK1401" s="813"/>
      <c r="AL1401" s="748">
        <v>7.3774000000000006E-2</v>
      </c>
      <c r="AM1401" s="141">
        <f t="shared" ref="AM1401:AM1412" si="2024">AK1401*AL1401</f>
        <v>0</v>
      </c>
      <c r="AN1401" s="56"/>
      <c r="AO1401" s="142">
        <v>119882.75</v>
      </c>
      <c r="AP1401" s="143"/>
      <c r="AQ1401" s="141">
        <f t="shared" ref="AQ1401:AQ1404" si="2025">AM1401-AN1401-AO1401</f>
        <v>-119882.75</v>
      </c>
      <c r="AR1401" s="255">
        <v>1625000</v>
      </c>
      <c r="AS1401" s="52">
        <v>8.0359E-2</v>
      </c>
      <c r="AT1401" s="72">
        <f t="shared" ref="AT1401:AT1404" si="2026">AR1401*AS1401</f>
        <v>130583.375</v>
      </c>
      <c r="AU1401" s="52"/>
      <c r="AV1401" s="142"/>
      <c r="AW1401" s="147"/>
      <c r="AX1401" s="102"/>
      <c r="AY1401" s="72">
        <v>1625000</v>
      </c>
      <c r="AZ1401" s="52">
        <v>8.7135000000000004E-2</v>
      </c>
      <c r="BA1401" s="141">
        <f t="shared" ref="BA1401:BA1404" si="2027">AY1401*AZ1401</f>
        <v>141594.375</v>
      </c>
      <c r="BB1401" s="141"/>
      <c r="BC1401" s="142">
        <v>141594.375</v>
      </c>
      <c r="BD1401" s="204"/>
      <c r="BE1401" s="141">
        <f t="shared" ref="BE1401:BE1412" si="2028">BA1401-BB1401-BC1401</f>
        <v>0</v>
      </c>
      <c r="BF1401" s="72">
        <v>1010000</v>
      </c>
      <c r="BG1401" s="56">
        <v>6.8930000000000005E-2</v>
      </c>
      <c r="BH1401" s="166">
        <f t="shared" ref="BH1401:BH1404" si="2029">BF1401*BG1401</f>
        <v>69619.3</v>
      </c>
      <c r="BI1401" s="56"/>
      <c r="BJ1401" s="164">
        <v>69619.3</v>
      </c>
      <c r="BK1401" s="320"/>
      <c r="BL1401" s="166">
        <f t="shared" ref="BL1401:BL1412" si="2030">BH1401-BI1401-BJ1401</f>
        <v>0</v>
      </c>
      <c r="BM1401" s="168">
        <v>1010000</v>
      </c>
      <c r="BN1401" s="797">
        <v>2.9062999999999999E-2</v>
      </c>
      <c r="BO1401" s="166">
        <f t="shared" ref="BO1401:BO1404" si="2031">BM1401*BN1401</f>
        <v>29353.629999999997</v>
      </c>
      <c r="BP1401" s="56"/>
      <c r="BQ1401" s="164">
        <v>68491.13</v>
      </c>
      <c r="BR1401" s="147"/>
      <c r="BS1401" s="166">
        <f t="shared" ref="BS1401:BS1404" si="2032">BO1401-BP1401-BQ1401</f>
        <v>-39137.500000000007</v>
      </c>
      <c r="BT1401" s="402">
        <v>1010000</v>
      </c>
      <c r="BU1401" s="234">
        <v>5.1103999999999997E-2</v>
      </c>
      <c r="BV1401" s="168">
        <f t="shared" ref="BV1401:BV1404" si="2033">BT1401*BU1401</f>
        <v>51615.039999999994</v>
      </c>
      <c r="BW1401" s="6"/>
      <c r="BX1401" s="142">
        <v>51615.040000000001</v>
      </c>
      <c r="BY1401" s="147"/>
      <c r="BZ1401" s="166">
        <f t="shared" ref="BZ1401:BZ1412" si="2034">BV1401-BW1401-BX1401</f>
        <v>0</v>
      </c>
      <c r="CA1401" s="151">
        <v>1010000</v>
      </c>
      <c r="CB1401" s="234">
        <v>5.4170999999999997E-2</v>
      </c>
      <c r="CC1401" s="168">
        <f t="shared" ref="CC1401:CC1412" si="2035">CA1401*CB1401</f>
        <v>54712.71</v>
      </c>
      <c r="CD1401" s="166"/>
      <c r="CE1401" s="164">
        <v>54712.71</v>
      </c>
      <c r="CF1401" s="165"/>
      <c r="CG1401" s="72">
        <f t="shared" ref="CG1401:CG1412" si="2036">CC1401-CD1401-CE1401</f>
        <v>0</v>
      </c>
      <c r="CH1401" s="351">
        <v>11000000</v>
      </c>
      <c r="CI1401" s="802">
        <v>4.3883999999999999E-2</v>
      </c>
      <c r="CJ1401" s="666">
        <f t="shared" si="1966"/>
        <v>482724</v>
      </c>
      <c r="CK1401" s="72"/>
      <c r="CL1401" s="164"/>
      <c r="CM1401" s="167"/>
      <c r="CN1401" s="666">
        <f t="shared" si="1967"/>
        <v>482724</v>
      </c>
      <c r="CO1401" s="219"/>
      <c r="CP1401" s="220">
        <f t="shared" si="1968"/>
        <v>338726.66</v>
      </c>
      <c r="CQ1401" s="458"/>
      <c r="CR1401" s="56"/>
      <c r="CS1401" s="226"/>
    </row>
    <row r="1402" spans="1:97" s="2" customFormat="1" ht="15" customHeight="1">
      <c r="A1402" s="501" t="s">
        <v>3177</v>
      </c>
      <c r="B1402" s="809" t="s">
        <v>3178</v>
      </c>
      <c r="C1402" s="537" t="s">
        <v>3010</v>
      </c>
      <c r="D1402" s="769" t="s">
        <v>2760</v>
      </c>
      <c r="E1402" s="502">
        <v>29704</v>
      </c>
      <c r="F1402" s="43"/>
      <c r="G1402" s="502"/>
      <c r="H1402" s="770"/>
      <c r="I1402" s="6"/>
      <c r="J1402" s="774">
        <v>5.7276000000000001E-2</v>
      </c>
      <c r="K1402" s="72">
        <f t="shared" si="2017"/>
        <v>0</v>
      </c>
      <c r="L1402" s="56"/>
      <c r="M1402" s="73"/>
      <c r="N1402" s="147"/>
      <c r="O1402" s="168"/>
      <c r="P1402" s="56"/>
      <c r="Q1402" s="56"/>
      <c r="R1402" s="168">
        <f t="shared" si="2018"/>
        <v>0</v>
      </c>
      <c r="S1402" s="56"/>
      <c r="T1402" s="73"/>
      <c r="U1402" s="147"/>
      <c r="V1402" s="574">
        <f t="shared" si="2019"/>
        <v>0</v>
      </c>
      <c r="W1402" s="779"/>
      <c r="X1402" s="780">
        <v>6.3004000000000004E-2</v>
      </c>
      <c r="Y1402" s="310">
        <f t="shared" si="2020"/>
        <v>0</v>
      </c>
      <c r="Z1402" s="102"/>
      <c r="AA1402" s="73"/>
      <c r="AB1402" s="149"/>
      <c r="AC1402" s="141">
        <f t="shared" si="2021"/>
        <v>0</v>
      </c>
      <c r="AD1402" s="255">
        <v>6600000</v>
      </c>
      <c r="AE1402" s="101">
        <v>6.1428999999999997E-2</v>
      </c>
      <c r="AF1402" s="141">
        <f t="shared" si="2022"/>
        <v>405431.39999999997</v>
      </c>
      <c r="AG1402" s="6"/>
      <c r="AH1402" s="122">
        <v>1032.01</v>
      </c>
      <c r="AI1402" s="147"/>
      <c r="AJ1402" s="141">
        <f t="shared" si="2023"/>
        <v>404399.38999999996</v>
      </c>
      <c r="AK1402" s="255">
        <v>3750000</v>
      </c>
      <c r="AL1402" s="748">
        <v>7.3774000000000006E-2</v>
      </c>
      <c r="AM1402" s="141">
        <f t="shared" si="2024"/>
        <v>276652.5</v>
      </c>
      <c r="AN1402" s="56"/>
      <c r="AO1402" s="142"/>
      <c r="AP1402" s="143"/>
      <c r="AQ1402" s="141">
        <f t="shared" si="2025"/>
        <v>276652.5</v>
      </c>
      <c r="AR1402" s="813"/>
      <c r="AS1402" s="52">
        <v>8.0359E-2</v>
      </c>
      <c r="AT1402" s="72">
        <f t="shared" si="2026"/>
        <v>0</v>
      </c>
      <c r="AU1402" s="6"/>
      <c r="AV1402" s="253"/>
      <c r="AW1402" s="147"/>
      <c r="AX1402" s="102"/>
      <c r="AY1402" s="6"/>
      <c r="AZ1402" s="52">
        <v>8.7135000000000004E-2</v>
      </c>
      <c r="BA1402" s="141">
        <f t="shared" si="2027"/>
        <v>0</v>
      </c>
      <c r="BB1402" s="141"/>
      <c r="BC1402" s="253"/>
      <c r="BD1402" s="204"/>
      <c r="BE1402" s="141">
        <f t="shared" si="2028"/>
        <v>0</v>
      </c>
      <c r="BF1402" s="6"/>
      <c r="BG1402" s="56">
        <v>6.8930000000000005E-2</v>
      </c>
      <c r="BH1402" s="166">
        <f t="shared" si="2029"/>
        <v>0</v>
      </c>
      <c r="BI1402" s="56"/>
      <c r="BJ1402" s="164"/>
      <c r="BK1402" s="165"/>
      <c r="BL1402" s="166">
        <f t="shared" si="2030"/>
        <v>0</v>
      </c>
      <c r="BM1402" s="6"/>
      <c r="BN1402" s="6"/>
      <c r="BO1402" s="166">
        <f t="shared" si="2031"/>
        <v>0</v>
      </c>
      <c r="BP1402" s="56"/>
      <c r="BQ1402" s="164"/>
      <c r="BR1402" s="147"/>
      <c r="BS1402" s="166">
        <f t="shared" si="2032"/>
        <v>0</v>
      </c>
      <c r="BT1402" s="818">
        <v>13000000</v>
      </c>
      <c r="BU1402" s="234">
        <v>5.1103999999999997E-2</v>
      </c>
      <c r="BV1402" s="168">
        <f t="shared" si="2033"/>
        <v>664352</v>
      </c>
      <c r="BW1402" s="6"/>
      <c r="BX1402" s="142"/>
      <c r="BY1402" s="147"/>
      <c r="BZ1402" s="166">
        <f t="shared" si="2034"/>
        <v>664352</v>
      </c>
      <c r="CA1402" s="151">
        <v>13000000</v>
      </c>
      <c r="CB1402" s="234">
        <v>5.4170999999999997E-2</v>
      </c>
      <c r="CC1402" s="168">
        <f t="shared" si="2035"/>
        <v>704223</v>
      </c>
      <c r="CD1402" s="166"/>
      <c r="CE1402" s="164"/>
      <c r="CF1402" s="165"/>
      <c r="CG1402" s="168">
        <f t="shared" si="2036"/>
        <v>704223</v>
      </c>
      <c r="CH1402" s="587">
        <v>14200000</v>
      </c>
      <c r="CI1402" s="802">
        <v>4.3883999999999999E-2</v>
      </c>
      <c r="CJ1402" s="666">
        <f t="shared" si="1966"/>
        <v>623152.80000000005</v>
      </c>
      <c r="CK1402" s="168"/>
      <c r="CL1402" s="164"/>
      <c r="CM1402" s="167"/>
      <c r="CN1402" s="666">
        <f t="shared" si="1967"/>
        <v>623152.80000000005</v>
      </c>
      <c r="CO1402" s="219"/>
      <c r="CP1402" s="220">
        <f t="shared" si="1968"/>
        <v>2672779.69</v>
      </c>
      <c r="CQ1402" s="458"/>
      <c r="CR1402" s="56"/>
      <c r="CS1402" s="226"/>
    </row>
    <row r="1403" spans="1:97" s="2" customFormat="1" ht="15" customHeight="1">
      <c r="A1403" s="501" t="s">
        <v>3179</v>
      </c>
      <c r="B1403" s="501" t="s">
        <v>3180</v>
      </c>
      <c r="C1403" s="61" t="s">
        <v>3181</v>
      </c>
      <c r="D1403" s="769" t="s">
        <v>2760</v>
      </c>
      <c r="E1403" s="234">
        <v>29879</v>
      </c>
      <c r="F1403" s="43"/>
      <c r="G1403" s="429"/>
      <c r="H1403" s="770"/>
      <c r="I1403" s="6"/>
      <c r="J1403" s="774">
        <v>5.7276000000000001E-2</v>
      </c>
      <c r="K1403" s="72">
        <f t="shared" si="2017"/>
        <v>0</v>
      </c>
      <c r="L1403" s="56"/>
      <c r="M1403" s="73"/>
      <c r="N1403" s="147"/>
      <c r="O1403" s="168"/>
      <c r="P1403" s="56"/>
      <c r="Q1403" s="56"/>
      <c r="R1403" s="168">
        <f t="shared" si="2018"/>
        <v>0</v>
      </c>
      <c r="S1403" s="56"/>
      <c r="T1403" s="73"/>
      <c r="U1403" s="147"/>
      <c r="V1403" s="574">
        <f t="shared" si="2019"/>
        <v>0</v>
      </c>
      <c r="W1403" s="779"/>
      <c r="X1403" s="780">
        <v>6.3004000000000004E-2</v>
      </c>
      <c r="Y1403" s="310">
        <f t="shared" si="2020"/>
        <v>0</v>
      </c>
      <c r="Z1403" s="102"/>
      <c r="AA1403" s="73"/>
      <c r="AB1403" s="149"/>
      <c r="AC1403" s="141">
        <f t="shared" si="2021"/>
        <v>0</v>
      </c>
      <c r="AD1403" s="255">
        <v>700000</v>
      </c>
      <c r="AE1403" s="101">
        <v>6.1428999999999997E-2</v>
      </c>
      <c r="AF1403" s="141">
        <f t="shared" si="2022"/>
        <v>43000.299999999996</v>
      </c>
      <c r="AG1403" s="6"/>
      <c r="AH1403" s="122">
        <v>8385.06</v>
      </c>
      <c r="AI1403" s="147"/>
      <c r="AJ1403" s="141">
        <f t="shared" si="2023"/>
        <v>34615.24</v>
      </c>
      <c r="AK1403" s="374">
        <v>1863000</v>
      </c>
      <c r="AL1403" s="748">
        <v>7.3774000000000006E-2</v>
      </c>
      <c r="AM1403" s="141">
        <f t="shared" si="2024"/>
        <v>137440.962</v>
      </c>
      <c r="AN1403" s="56"/>
      <c r="AO1403" s="142"/>
      <c r="AP1403" s="143"/>
      <c r="AQ1403" s="141">
        <f t="shared" si="2025"/>
        <v>137440.962</v>
      </c>
      <c r="AR1403" s="813"/>
      <c r="AS1403" s="52">
        <v>8.0359E-2</v>
      </c>
      <c r="AT1403" s="72">
        <f t="shared" si="2026"/>
        <v>0</v>
      </c>
      <c r="AU1403" s="6"/>
      <c r="AV1403" s="253"/>
      <c r="AW1403" s="147"/>
      <c r="AX1403" s="102"/>
      <c r="AY1403" s="6"/>
      <c r="AZ1403" s="52">
        <v>8.7135000000000004E-2</v>
      </c>
      <c r="BA1403" s="141">
        <f t="shared" si="2027"/>
        <v>0</v>
      </c>
      <c r="BB1403" s="141"/>
      <c r="BC1403" s="253"/>
      <c r="BD1403" s="204"/>
      <c r="BE1403" s="141">
        <f t="shared" si="2028"/>
        <v>0</v>
      </c>
      <c r="BF1403" s="6"/>
      <c r="BG1403" s="56">
        <v>6.8930000000000005E-2</v>
      </c>
      <c r="BH1403" s="166">
        <f t="shared" si="2029"/>
        <v>0</v>
      </c>
      <c r="BI1403" s="56"/>
      <c r="BJ1403" s="164"/>
      <c r="BK1403" s="165"/>
      <c r="BL1403" s="166">
        <f t="shared" si="2030"/>
        <v>0</v>
      </c>
      <c r="BM1403" s="6"/>
      <c r="BN1403" s="6"/>
      <c r="BO1403" s="166">
        <f t="shared" si="2031"/>
        <v>0</v>
      </c>
      <c r="BP1403" s="56"/>
      <c r="BQ1403" s="164"/>
      <c r="BR1403" s="147"/>
      <c r="BS1403" s="166">
        <f t="shared" si="2032"/>
        <v>0</v>
      </c>
      <c r="BT1403" s="402">
        <v>13000000</v>
      </c>
      <c r="BU1403" s="548">
        <v>7.1545999999999998E-2</v>
      </c>
      <c r="BV1403" s="168">
        <f t="shared" si="2033"/>
        <v>930098</v>
      </c>
      <c r="BW1403" s="6"/>
      <c r="BX1403" s="142">
        <v>930098</v>
      </c>
      <c r="BY1403" s="147"/>
      <c r="BZ1403" s="166">
        <f t="shared" si="2034"/>
        <v>0</v>
      </c>
      <c r="CA1403" s="374">
        <v>13000000</v>
      </c>
      <c r="CB1403" s="801">
        <v>7.5840000000000005E-2</v>
      </c>
      <c r="CC1403" s="168">
        <f t="shared" si="2035"/>
        <v>985920.00000000012</v>
      </c>
      <c r="CD1403" s="166"/>
      <c r="CE1403" s="164"/>
      <c r="CF1403" s="165"/>
      <c r="CG1403" s="168">
        <f t="shared" si="2036"/>
        <v>985920.00000000012</v>
      </c>
      <c r="CH1403" s="587">
        <v>18800000</v>
      </c>
      <c r="CI1403" s="803">
        <v>5.8512000000000002E-2</v>
      </c>
      <c r="CJ1403" s="666">
        <f t="shared" si="1966"/>
        <v>1100025.6000000001</v>
      </c>
      <c r="CK1403" s="168"/>
      <c r="CL1403" s="164"/>
      <c r="CM1403" s="167"/>
      <c r="CN1403" s="666">
        <f t="shared" si="1967"/>
        <v>1100025.6000000001</v>
      </c>
      <c r="CO1403" s="219"/>
      <c r="CP1403" s="220">
        <f t="shared" si="1968"/>
        <v>2258001.8020000001</v>
      </c>
      <c r="CQ1403" s="458"/>
      <c r="CR1403" s="56"/>
      <c r="CS1403" s="226"/>
    </row>
    <row r="1404" spans="1:97" s="2" customFormat="1" ht="15" customHeight="1">
      <c r="A1404" s="501" t="s">
        <v>3182</v>
      </c>
      <c r="B1404" s="501" t="s">
        <v>3183</v>
      </c>
      <c r="C1404" s="61" t="s">
        <v>2759</v>
      </c>
      <c r="D1404" s="769" t="s">
        <v>2760</v>
      </c>
      <c r="E1404" s="234">
        <v>30832</v>
      </c>
      <c r="F1404" s="43"/>
      <c r="G1404" s="429"/>
      <c r="H1404" s="770"/>
      <c r="I1404" s="6"/>
      <c r="J1404" s="774">
        <v>5.7276000000000001E-2</v>
      </c>
      <c r="K1404" s="72">
        <f t="shared" si="2017"/>
        <v>0</v>
      </c>
      <c r="L1404" s="56"/>
      <c r="M1404" s="73"/>
      <c r="N1404" s="147"/>
      <c r="O1404" s="168"/>
      <c r="P1404" s="56"/>
      <c r="Q1404" s="56"/>
      <c r="R1404" s="168">
        <f t="shared" si="2018"/>
        <v>0</v>
      </c>
      <c r="S1404" s="56"/>
      <c r="T1404" s="73"/>
      <c r="U1404" s="147"/>
      <c r="V1404" s="574">
        <f t="shared" si="2019"/>
        <v>0</v>
      </c>
      <c r="W1404" s="779"/>
      <c r="X1404" s="780">
        <v>6.3004000000000004E-2</v>
      </c>
      <c r="Y1404" s="310">
        <f t="shared" si="2020"/>
        <v>0</v>
      </c>
      <c r="Z1404" s="102"/>
      <c r="AA1404" s="73"/>
      <c r="AB1404" s="149"/>
      <c r="AC1404" s="141">
        <f t="shared" si="2021"/>
        <v>0</v>
      </c>
      <c r="AD1404" s="255">
        <v>6000000</v>
      </c>
      <c r="AE1404" s="101">
        <v>6.1428999999999997E-2</v>
      </c>
      <c r="AF1404" s="141">
        <f t="shared" si="2022"/>
        <v>368574</v>
      </c>
      <c r="AG1404" s="6"/>
      <c r="AH1404" s="122"/>
      <c r="AI1404" s="147"/>
      <c r="AJ1404" s="141">
        <f t="shared" si="2023"/>
        <v>368574</v>
      </c>
      <c r="AK1404" s="255">
        <v>7090000</v>
      </c>
      <c r="AL1404" s="748">
        <v>7.3774000000000006E-2</v>
      </c>
      <c r="AM1404" s="141">
        <f t="shared" si="2024"/>
        <v>523057.66000000003</v>
      </c>
      <c r="AN1404" s="56"/>
      <c r="AO1404" s="142"/>
      <c r="AP1404" s="143"/>
      <c r="AQ1404" s="141">
        <f t="shared" si="2025"/>
        <v>523057.66000000003</v>
      </c>
      <c r="AR1404" s="813"/>
      <c r="AS1404" s="52">
        <v>8.0359E-2</v>
      </c>
      <c r="AT1404" s="72">
        <f t="shared" si="2026"/>
        <v>0</v>
      </c>
      <c r="AU1404" s="6"/>
      <c r="AV1404" s="253"/>
      <c r="AW1404" s="147"/>
      <c r="AX1404" s="102"/>
      <c r="AY1404" s="6"/>
      <c r="AZ1404" s="52">
        <v>8.7135000000000004E-2</v>
      </c>
      <c r="BA1404" s="141">
        <f t="shared" si="2027"/>
        <v>0</v>
      </c>
      <c r="BB1404" s="141"/>
      <c r="BC1404" s="253"/>
      <c r="BD1404" s="204"/>
      <c r="BE1404" s="141">
        <f t="shared" si="2028"/>
        <v>0</v>
      </c>
      <c r="BF1404" s="6"/>
      <c r="BG1404" s="56">
        <v>6.8930000000000005E-2</v>
      </c>
      <c r="BH1404" s="166">
        <f t="shared" si="2029"/>
        <v>0</v>
      </c>
      <c r="BI1404" s="56"/>
      <c r="BJ1404" s="164"/>
      <c r="BK1404" s="165"/>
      <c r="BL1404" s="166">
        <f t="shared" si="2030"/>
        <v>0</v>
      </c>
      <c r="BM1404" s="6"/>
      <c r="BN1404" s="6"/>
      <c r="BO1404" s="166">
        <f t="shared" si="2031"/>
        <v>0</v>
      </c>
      <c r="BP1404" s="56"/>
      <c r="BQ1404" s="164"/>
      <c r="BR1404" s="147"/>
      <c r="BS1404" s="166">
        <f t="shared" si="2032"/>
        <v>0</v>
      </c>
      <c r="BT1404" s="402">
        <v>220000</v>
      </c>
      <c r="BU1404" s="548">
        <v>7.1545999999999998E-2</v>
      </c>
      <c r="BV1404" s="168">
        <f t="shared" si="2033"/>
        <v>15740.119999999999</v>
      </c>
      <c r="BW1404" s="6"/>
      <c r="BX1404" s="142">
        <v>15740.12</v>
      </c>
      <c r="BY1404" s="147"/>
      <c r="BZ1404" s="166">
        <f t="shared" si="2034"/>
        <v>0</v>
      </c>
      <c r="CA1404" s="374">
        <v>1760000</v>
      </c>
      <c r="CB1404" s="548">
        <v>1.0834E-2</v>
      </c>
      <c r="CC1404" s="168">
        <f t="shared" si="2035"/>
        <v>19067.84</v>
      </c>
      <c r="CD1404" s="166">
        <f t="shared" ref="CD1404:CD1405" si="2037">CB1404*15000</f>
        <v>162.51</v>
      </c>
      <c r="CE1404" s="164">
        <v>18905.330000000002</v>
      </c>
      <c r="CF1404" s="165"/>
      <c r="CG1404" s="72">
        <f t="shared" si="2036"/>
        <v>0</v>
      </c>
      <c r="CH1404" s="351">
        <v>2340000</v>
      </c>
      <c r="CI1404" s="804">
        <v>9.7520000000000003E-3</v>
      </c>
      <c r="CJ1404" s="666">
        <f t="shared" si="1966"/>
        <v>22819.68</v>
      </c>
      <c r="CK1404" s="806">
        <f t="shared" ref="CK1404:CK1407" si="2038">CI1404*15000</f>
        <v>146.28</v>
      </c>
      <c r="CL1404" s="164"/>
      <c r="CM1404" s="167"/>
      <c r="CN1404" s="666">
        <f t="shared" si="1967"/>
        <v>22673.4</v>
      </c>
      <c r="CO1404" s="219"/>
      <c r="CP1404" s="220">
        <f t="shared" si="1968"/>
        <v>914305.06</v>
      </c>
      <c r="CQ1404" s="458"/>
      <c r="CR1404" s="56"/>
      <c r="CS1404" s="226"/>
    </row>
    <row r="1405" spans="1:97" s="2" customFormat="1" ht="15" customHeight="1">
      <c r="A1405" s="268" t="s">
        <v>118</v>
      </c>
      <c r="B1405" s="61" t="s">
        <v>3184</v>
      </c>
      <c r="C1405" s="61" t="s">
        <v>3185</v>
      </c>
      <c r="D1405" s="769" t="s">
        <v>2760</v>
      </c>
      <c r="E1405" s="234">
        <v>30933</v>
      </c>
      <c r="F1405" s="43"/>
      <c r="G1405" s="429"/>
      <c r="H1405" s="45"/>
      <c r="I1405" s="6"/>
      <c r="J1405" s="775"/>
      <c r="K1405" s="72">
        <f t="shared" si="2017"/>
        <v>0</v>
      </c>
      <c r="L1405" s="6"/>
      <c r="M1405" s="117"/>
      <c r="N1405" s="77"/>
      <c r="O1405" s="168"/>
      <c r="P1405" s="6"/>
      <c r="Q1405" s="6"/>
      <c r="R1405" s="72"/>
      <c r="S1405" s="6"/>
      <c r="T1405" s="117"/>
      <c r="U1405" s="77"/>
      <c r="V1405" s="411"/>
      <c r="W1405" s="783"/>
      <c r="X1405" s="784"/>
      <c r="Y1405" s="310"/>
      <c r="Z1405" s="102"/>
      <c r="AA1405" s="117"/>
      <c r="AB1405" s="103"/>
      <c r="AC1405" s="141"/>
      <c r="AD1405" s="255"/>
      <c r="AE1405" s="101"/>
      <c r="AF1405" s="141"/>
      <c r="AG1405" s="6"/>
      <c r="AH1405" s="122"/>
      <c r="AI1405" s="77"/>
      <c r="AJ1405" s="141"/>
      <c r="AK1405" s="255"/>
      <c r="AL1405" s="748"/>
      <c r="AM1405" s="141"/>
      <c r="AN1405" s="6"/>
      <c r="AO1405" s="142"/>
      <c r="AP1405" s="100"/>
      <c r="AQ1405" s="141"/>
      <c r="AR1405" s="813"/>
      <c r="AS1405" s="52"/>
      <c r="AT1405" s="72"/>
      <c r="AU1405" s="6"/>
      <c r="AV1405" s="253"/>
      <c r="AW1405" s="77"/>
      <c r="AX1405" s="102"/>
      <c r="AY1405" s="6"/>
      <c r="AZ1405" s="52"/>
      <c r="BA1405" s="141"/>
      <c r="BB1405" s="141"/>
      <c r="BC1405" s="253"/>
      <c r="BD1405" s="218"/>
      <c r="BE1405" s="141">
        <f t="shared" si="2028"/>
        <v>0</v>
      </c>
      <c r="BF1405" s="6"/>
      <c r="BG1405" s="6"/>
      <c r="BH1405" s="75"/>
      <c r="BI1405" s="6"/>
      <c r="BJ1405" s="164"/>
      <c r="BK1405" s="167"/>
      <c r="BL1405" s="166">
        <f t="shared" si="2030"/>
        <v>0</v>
      </c>
      <c r="BM1405" s="6"/>
      <c r="BN1405" s="6"/>
      <c r="BO1405" s="75"/>
      <c r="BP1405" s="6"/>
      <c r="BQ1405" s="164"/>
      <c r="BR1405" s="77"/>
      <c r="BS1405" s="75"/>
      <c r="BT1405" s="402"/>
      <c r="BU1405" s="548"/>
      <c r="BV1405" s="72"/>
      <c r="BW1405" s="6"/>
      <c r="BX1405" s="164"/>
      <c r="BY1405" s="77" t="s">
        <v>118</v>
      </c>
      <c r="BZ1405" s="166">
        <f t="shared" si="2034"/>
        <v>0</v>
      </c>
      <c r="CA1405" s="374">
        <v>1680000</v>
      </c>
      <c r="CB1405" s="548">
        <v>1.0834E-2</v>
      </c>
      <c r="CC1405" s="168">
        <f t="shared" si="2035"/>
        <v>18201.12</v>
      </c>
      <c r="CD1405" s="166">
        <f t="shared" si="2037"/>
        <v>162.51</v>
      </c>
      <c r="CE1405" s="164">
        <v>13528.98</v>
      </c>
      <c r="CF1405" s="165"/>
      <c r="CG1405" s="72">
        <f t="shared" si="2036"/>
        <v>4509.630000000001</v>
      </c>
      <c r="CH1405" s="351">
        <v>1720000</v>
      </c>
      <c r="CI1405" s="804">
        <v>9.7520000000000003E-3</v>
      </c>
      <c r="CJ1405" s="666">
        <f t="shared" si="1966"/>
        <v>16773.439999999999</v>
      </c>
      <c r="CK1405" s="806">
        <f t="shared" si="2038"/>
        <v>146.28</v>
      </c>
      <c r="CL1405" s="164"/>
      <c r="CM1405" s="167"/>
      <c r="CN1405" s="666">
        <f t="shared" si="1967"/>
        <v>16627.16</v>
      </c>
      <c r="CO1405" s="219"/>
      <c r="CP1405" s="220">
        <f t="shared" si="1968"/>
        <v>21136.79</v>
      </c>
      <c r="CQ1405" s="357"/>
      <c r="CR1405" s="6"/>
      <c r="CS1405" s="226"/>
    </row>
    <row r="1406" spans="1:97" s="3" customFormat="1" ht="15" customHeight="1">
      <c r="A1406" s="59" t="s">
        <v>3186</v>
      </c>
      <c r="B1406" s="41" t="s">
        <v>3187</v>
      </c>
      <c r="C1406" s="6" t="s">
        <v>3172</v>
      </c>
      <c r="D1406" s="59" t="s">
        <v>2760</v>
      </c>
      <c r="E1406" s="43">
        <v>32146</v>
      </c>
      <c r="F1406" s="43"/>
      <c r="G1406" s="429"/>
      <c r="H1406" s="191">
        <v>40642058096</v>
      </c>
      <c r="I1406" s="234"/>
      <c r="J1406" s="774">
        <v>5.7276000000000001E-2</v>
      </c>
      <c r="K1406" s="72">
        <f t="shared" si="2017"/>
        <v>0</v>
      </c>
      <c r="L1406" s="56"/>
      <c r="M1406" s="73"/>
      <c r="N1406" s="147"/>
      <c r="O1406" s="168"/>
      <c r="P1406" s="56"/>
      <c r="Q1406" s="56">
        <v>5.7276000000000001E-2</v>
      </c>
      <c r="R1406" s="168">
        <f t="shared" ref="R1406:R1412" si="2039">P1406*Q1406</f>
        <v>0</v>
      </c>
      <c r="S1406" s="56"/>
      <c r="T1406" s="73">
        <v>132141</v>
      </c>
      <c r="U1406" s="147"/>
      <c r="V1406" s="574">
        <f t="shared" si="2019"/>
        <v>-132141</v>
      </c>
      <c r="W1406" s="779"/>
      <c r="X1406" s="780">
        <v>6.3004000000000004E-2</v>
      </c>
      <c r="Y1406" s="310">
        <f t="shared" ref="Y1406:Y1412" si="2040">W1406*X1406</f>
        <v>0</v>
      </c>
      <c r="Z1406" s="102"/>
      <c r="AA1406" s="73"/>
      <c r="AB1406" s="147"/>
      <c r="AC1406" s="141">
        <f t="shared" si="2021"/>
        <v>0</v>
      </c>
      <c r="AD1406" s="255">
        <v>130000000</v>
      </c>
      <c r="AE1406" s="101">
        <v>6.1428999999999997E-2</v>
      </c>
      <c r="AF1406" s="141">
        <f t="shared" si="2022"/>
        <v>7985770</v>
      </c>
      <c r="AG1406" s="6"/>
      <c r="AH1406" s="122">
        <v>10565.79</v>
      </c>
      <c r="AI1406" s="149"/>
      <c r="AJ1406" s="141">
        <f t="shared" ref="AJ1406:AJ1412" si="2041">AF1406-AG1406-AH1406</f>
        <v>7975204.21</v>
      </c>
      <c r="AK1406" s="255">
        <v>6600000</v>
      </c>
      <c r="AL1406" s="748">
        <v>7.3774000000000006E-2</v>
      </c>
      <c r="AM1406" s="141">
        <f t="shared" si="2024"/>
        <v>486908.4</v>
      </c>
      <c r="AN1406" s="102"/>
      <c r="AO1406" s="142">
        <v>276652.5</v>
      </c>
      <c r="AP1406" s="143"/>
      <c r="AQ1406" s="141">
        <f t="shared" ref="AQ1406:AQ1412" si="2042">AM1406-AN1406-AO1406</f>
        <v>210255.90000000002</v>
      </c>
      <c r="AR1406" s="255">
        <v>3750000</v>
      </c>
      <c r="AS1406" s="52">
        <v>8.0359E-2</v>
      </c>
      <c r="AT1406" s="72">
        <f t="shared" ref="AT1406:AT1412" si="2043">AR1406*AS1406</f>
        <v>301346.25</v>
      </c>
      <c r="AU1406" s="43"/>
      <c r="AV1406" s="142"/>
      <c r="AW1406" s="147"/>
      <c r="AX1406" s="102"/>
      <c r="AY1406" s="72">
        <v>3750000</v>
      </c>
      <c r="AZ1406" s="52">
        <v>8.7135000000000004E-2</v>
      </c>
      <c r="BA1406" s="141">
        <f t="shared" ref="BA1406:BA1412" si="2044">AY1406*AZ1406</f>
        <v>326756.25</v>
      </c>
      <c r="BB1406" s="141"/>
      <c r="BC1406" s="142">
        <v>326756.25</v>
      </c>
      <c r="BD1406" s="204"/>
      <c r="BE1406" s="141">
        <f t="shared" si="2028"/>
        <v>0</v>
      </c>
      <c r="BF1406" s="72">
        <v>6920000</v>
      </c>
      <c r="BG1406" s="56">
        <v>6.8930000000000005E-2</v>
      </c>
      <c r="BH1406" s="166">
        <f t="shared" ref="BH1406:BH1412" si="2045">BF1406*BG1406</f>
        <v>476995.60000000003</v>
      </c>
      <c r="BI1406" s="56"/>
      <c r="BJ1406" s="164">
        <v>258487.5</v>
      </c>
      <c r="BK1406" s="320"/>
      <c r="BL1406" s="166">
        <f t="shared" si="2030"/>
        <v>218508.10000000003</v>
      </c>
      <c r="BM1406" s="168">
        <v>6920000</v>
      </c>
      <c r="BN1406" s="797">
        <v>2.9062999999999999E-2</v>
      </c>
      <c r="BO1406" s="166">
        <f t="shared" ref="BO1406:BO1412" si="2046">BM1406*BN1406</f>
        <v>201115.96</v>
      </c>
      <c r="BP1406" s="56"/>
      <c r="BQ1406" s="164">
        <v>469265.96</v>
      </c>
      <c r="BR1406" s="147"/>
      <c r="BS1406" s="166">
        <f t="shared" ref="BS1406:BS1412" si="2047">BO1406-BP1406-BQ1406</f>
        <v>-268150</v>
      </c>
      <c r="BT1406" s="402">
        <v>6920000</v>
      </c>
      <c r="BU1406" s="234">
        <v>5.1103999999999997E-2</v>
      </c>
      <c r="BV1406" s="168">
        <f t="shared" ref="BV1406:BV1412" si="2048">BT1406*BU1406</f>
        <v>353639.67999999999</v>
      </c>
      <c r="BW1406" s="6"/>
      <c r="BX1406" s="142"/>
      <c r="BY1406" s="147"/>
      <c r="BZ1406" s="166">
        <f t="shared" si="2034"/>
        <v>353639.67999999999</v>
      </c>
      <c r="CA1406" s="376">
        <v>6920000</v>
      </c>
      <c r="CB1406" s="234">
        <v>5.4170999999999997E-2</v>
      </c>
      <c r="CC1406" s="168">
        <f t="shared" si="2035"/>
        <v>374863.32</v>
      </c>
      <c r="CD1406" s="166"/>
      <c r="CE1406" s="164">
        <v>374863.32</v>
      </c>
      <c r="CF1406" s="165"/>
      <c r="CG1406" s="72">
        <f t="shared" si="2036"/>
        <v>0</v>
      </c>
      <c r="CH1406" s="351">
        <v>7000000</v>
      </c>
      <c r="CI1406" s="802">
        <v>4.3883999999999999E-2</v>
      </c>
      <c r="CJ1406" s="666">
        <f t="shared" si="1966"/>
        <v>307188</v>
      </c>
      <c r="CK1406" s="72"/>
      <c r="CL1406" s="164"/>
      <c r="CM1406" s="167"/>
      <c r="CN1406" s="666">
        <f t="shared" si="1967"/>
        <v>307188</v>
      </c>
      <c r="CO1406" s="219"/>
      <c r="CP1406" s="220">
        <f t="shared" si="1968"/>
        <v>8664504.8900000006</v>
      </c>
      <c r="CQ1406" s="458"/>
      <c r="CR1406" s="56"/>
      <c r="CS1406" s="228"/>
    </row>
    <row r="1407" spans="1:97" s="9" customFormat="1" ht="15" customHeight="1">
      <c r="A1407" s="769" t="s">
        <v>3188</v>
      </c>
      <c r="B1407" s="61" t="s">
        <v>3189</v>
      </c>
      <c r="C1407" s="61" t="s">
        <v>2785</v>
      </c>
      <c r="D1407" s="59" t="s">
        <v>2760</v>
      </c>
      <c r="E1407" s="234">
        <v>32488</v>
      </c>
      <c r="F1407" s="234"/>
      <c r="G1407" s="429"/>
      <c r="H1407" s="590">
        <v>900000029858</v>
      </c>
      <c r="I1407" s="234"/>
      <c r="J1407" s="774">
        <v>5.7276000000000001E-2</v>
      </c>
      <c r="K1407" s="72">
        <f t="shared" si="2017"/>
        <v>0</v>
      </c>
      <c r="L1407" s="56"/>
      <c r="M1407" s="80"/>
      <c r="N1407" s="147"/>
      <c r="O1407" s="168"/>
      <c r="P1407" s="56"/>
      <c r="Q1407" s="56">
        <v>5.7276000000000001E-2</v>
      </c>
      <c r="R1407" s="168">
        <f t="shared" si="2039"/>
        <v>0</v>
      </c>
      <c r="S1407" s="56"/>
      <c r="T1407" s="80"/>
      <c r="U1407" s="147"/>
      <c r="V1407" s="574">
        <f t="shared" si="2019"/>
        <v>0</v>
      </c>
      <c r="W1407" s="779"/>
      <c r="X1407" s="780">
        <v>6.3004000000000004E-2</v>
      </c>
      <c r="Y1407" s="310">
        <f t="shared" si="2040"/>
        <v>0</v>
      </c>
      <c r="Z1407" s="105"/>
      <c r="AA1407" s="80"/>
      <c r="AB1407" s="147"/>
      <c r="AC1407" s="141">
        <f t="shared" si="2021"/>
        <v>0</v>
      </c>
      <c r="AD1407" s="255">
        <v>260000000</v>
      </c>
      <c r="AE1407" s="101">
        <v>6.1428999999999997E-2</v>
      </c>
      <c r="AF1407" s="141">
        <f t="shared" si="2022"/>
        <v>15971540</v>
      </c>
      <c r="AG1407" s="6"/>
      <c r="AH1407" s="122">
        <v>99822.13</v>
      </c>
      <c r="AI1407" s="149"/>
      <c r="AJ1407" s="141">
        <f t="shared" si="2041"/>
        <v>15871717.869999999</v>
      </c>
      <c r="AK1407" s="255">
        <v>700000</v>
      </c>
      <c r="AL1407" s="748">
        <v>7.3774000000000006E-2</v>
      </c>
      <c r="AM1407" s="141">
        <f t="shared" si="2024"/>
        <v>51641.8</v>
      </c>
      <c r="AN1407" s="102"/>
      <c r="AO1407" s="142">
        <v>137440.95999999999</v>
      </c>
      <c r="AP1407" s="143"/>
      <c r="AQ1407" s="141">
        <f t="shared" si="2042"/>
        <v>-85799.159999999989</v>
      </c>
      <c r="AR1407" s="374">
        <v>1863000</v>
      </c>
      <c r="AS1407" s="52">
        <v>8.0359E-2</v>
      </c>
      <c r="AT1407" s="72">
        <f t="shared" si="2043"/>
        <v>149708.81700000001</v>
      </c>
      <c r="AU1407" s="234"/>
      <c r="AV1407" s="142">
        <v>149708.81700000001</v>
      </c>
      <c r="AW1407" s="147"/>
      <c r="AX1407" s="102"/>
      <c r="AY1407" s="141">
        <v>1863000</v>
      </c>
      <c r="AZ1407" s="52">
        <v>8.7135000000000004E-2</v>
      </c>
      <c r="BA1407" s="141">
        <f t="shared" si="2044"/>
        <v>162332.505</v>
      </c>
      <c r="BB1407" s="72"/>
      <c r="BC1407" s="142">
        <v>162332.505</v>
      </c>
      <c r="BD1407" s="204"/>
      <c r="BE1407" s="141">
        <f t="shared" si="2028"/>
        <v>0</v>
      </c>
      <c r="BF1407" s="168">
        <v>4480000</v>
      </c>
      <c r="BG1407" s="56">
        <v>6.8930000000000005E-2</v>
      </c>
      <c r="BH1407" s="166">
        <f t="shared" si="2045"/>
        <v>308806.40000000002</v>
      </c>
      <c r="BI1407" s="56"/>
      <c r="BJ1407" s="164">
        <v>213683</v>
      </c>
      <c r="BK1407" s="795"/>
      <c r="BL1407" s="166">
        <f t="shared" si="2030"/>
        <v>95123.400000000023</v>
      </c>
      <c r="BM1407" s="194">
        <v>4480000</v>
      </c>
      <c r="BN1407" s="548">
        <v>6.7812999999999998E-2</v>
      </c>
      <c r="BO1407" s="166">
        <f t="shared" si="2046"/>
        <v>303802.23999999999</v>
      </c>
      <c r="BP1407" s="56"/>
      <c r="BQ1407" s="164">
        <v>303802.23999999999</v>
      </c>
      <c r="BR1407" s="147"/>
      <c r="BS1407" s="166">
        <f t="shared" si="2047"/>
        <v>0</v>
      </c>
      <c r="BT1407" s="402">
        <v>4480000</v>
      </c>
      <c r="BU1407" s="548">
        <v>7.1545999999999998E-2</v>
      </c>
      <c r="BV1407" s="168">
        <f t="shared" si="2048"/>
        <v>320526.08000000002</v>
      </c>
      <c r="BW1407" s="6"/>
      <c r="BX1407" s="580">
        <v>320526.08000000002</v>
      </c>
      <c r="BY1407" s="147"/>
      <c r="BZ1407" s="166">
        <f t="shared" si="2034"/>
        <v>0</v>
      </c>
      <c r="CA1407" s="376">
        <v>4480000</v>
      </c>
      <c r="CB1407" s="548">
        <v>1.0834E-2</v>
      </c>
      <c r="CC1407" s="168">
        <f t="shared" si="2035"/>
        <v>48536.32</v>
      </c>
      <c r="CD1407" s="166">
        <f>CB1407*15000</f>
        <v>162.51</v>
      </c>
      <c r="CE1407" s="164">
        <v>48373.81</v>
      </c>
      <c r="CF1407" s="165">
        <v>48373.82</v>
      </c>
      <c r="CG1407" s="72">
        <f t="shared" si="2036"/>
        <v>0</v>
      </c>
      <c r="CH1407" s="351">
        <v>4700000</v>
      </c>
      <c r="CI1407" s="804">
        <v>9.7520000000000003E-3</v>
      </c>
      <c r="CJ1407" s="666">
        <f t="shared" si="1966"/>
        <v>45834.400000000001</v>
      </c>
      <c r="CK1407" s="806">
        <f t="shared" si="2038"/>
        <v>146.28</v>
      </c>
      <c r="CL1407" s="164"/>
      <c r="CM1407" s="167"/>
      <c r="CN1407" s="666">
        <f t="shared" si="1967"/>
        <v>45688.12</v>
      </c>
      <c r="CO1407" s="219"/>
      <c r="CP1407" s="220">
        <f t="shared" si="1968"/>
        <v>15926730.229999999</v>
      </c>
      <c r="CQ1407" s="458"/>
      <c r="CR1407" s="56"/>
      <c r="CS1407" s="226"/>
    </row>
    <row r="1408" spans="1:97" s="9" customFormat="1" ht="15" customHeight="1">
      <c r="A1408" s="41" t="s">
        <v>3190</v>
      </c>
      <c r="B1408" s="6" t="s">
        <v>3191</v>
      </c>
      <c r="C1408" s="61" t="s">
        <v>3192</v>
      </c>
      <c r="D1408" s="59" t="s">
        <v>2760</v>
      </c>
      <c r="E1408" s="234">
        <v>32531</v>
      </c>
      <c r="F1408" s="234"/>
      <c r="G1408" s="429"/>
      <c r="H1408" s="45">
        <v>43024087990</v>
      </c>
      <c r="I1408" s="234"/>
      <c r="J1408" s="774">
        <v>5.7276000000000001E-2</v>
      </c>
      <c r="K1408" s="72">
        <f t="shared" si="2017"/>
        <v>0</v>
      </c>
      <c r="L1408" s="56"/>
      <c r="M1408" s="73"/>
      <c r="N1408" s="147"/>
      <c r="O1408" s="168"/>
      <c r="P1408" s="56"/>
      <c r="Q1408" s="56">
        <v>5.7276000000000001E-2</v>
      </c>
      <c r="R1408" s="168">
        <f t="shared" si="2039"/>
        <v>0</v>
      </c>
      <c r="S1408" s="56"/>
      <c r="T1408" s="73"/>
      <c r="U1408" s="147"/>
      <c r="V1408" s="574">
        <f t="shared" si="2019"/>
        <v>0</v>
      </c>
      <c r="W1408" s="779"/>
      <c r="X1408" s="780">
        <v>6.3004000000000004E-2</v>
      </c>
      <c r="Y1408" s="310">
        <f t="shared" si="2040"/>
        <v>0</v>
      </c>
      <c r="Z1408" s="102"/>
      <c r="AA1408" s="73">
        <v>444178.2</v>
      </c>
      <c r="AB1408" s="147"/>
      <c r="AC1408" s="141">
        <f t="shared" si="2021"/>
        <v>-444178.2</v>
      </c>
      <c r="AD1408" s="102"/>
      <c r="AE1408" s="101">
        <v>6.1428999999999997E-2</v>
      </c>
      <c r="AF1408" s="141">
        <f t="shared" si="2022"/>
        <v>0</v>
      </c>
      <c r="AG1408" s="6"/>
      <c r="AH1408" s="122"/>
      <c r="AI1408" s="147"/>
      <c r="AJ1408" s="141">
        <f t="shared" si="2041"/>
        <v>0</v>
      </c>
      <c r="AK1408" s="255">
        <v>6000000</v>
      </c>
      <c r="AL1408" s="748">
        <v>7.3774000000000006E-2</v>
      </c>
      <c r="AM1408" s="141">
        <f t="shared" si="2024"/>
        <v>442644.00000000006</v>
      </c>
      <c r="AN1408" s="102"/>
      <c r="AO1408" s="142">
        <v>523057.66</v>
      </c>
      <c r="AP1408" s="143"/>
      <c r="AQ1408" s="141">
        <f t="shared" si="2042"/>
        <v>-80413.659999999916</v>
      </c>
      <c r="AR1408" s="255">
        <v>7090000</v>
      </c>
      <c r="AS1408" s="52">
        <v>8.0359E-2</v>
      </c>
      <c r="AT1408" s="72">
        <f t="shared" si="2043"/>
        <v>569745.31000000006</v>
      </c>
      <c r="AU1408" s="234"/>
      <c r="AV1408" s="142"/>
      <c r="AW1408" s="147"/>
      <c r="AX1408" s="102"/>
      <c r="AY1408" s="72">
        <v>7090000</v>
      </c>
      <c r="AZ1408" s="52">
        <v>8.7135000000000004E-2</v>
      </c>
      <c r="BA1408" s="141">
        <f t="shared" si="2044"/>
        <v>617787.15</v>
      </c>
      <c r="BB1408" s="141"/>
      <c r="BC1408" s="142">
        <v>617787.15</v>
      </c>
      <c r="BD1408" s="204"/>
      <c r="BE1408" s="141">
        <f t="shared" si="2028"/>
        <v>0</v>
      </c>
      <c r="BF1408" s="168">
        <v>120000</v>
      </c>
      <c r="BG1408" s="56">
        <v>6.8930000000000005E-2</v>
      </c>
      <c r="BH1408" s="166">
        <f t="shared" si="2045"/>
        <v>8271.6</v>
      </c>
      <c r="BI1408" s="56"/>
      <c r="BJ1408" s="164">
        <v>0</v>
      </c>
      <c r="BK1408" s="795"/>
      <c r="BL1408" s="166">
        <f t="shared" si="2030"/>
        <v>8271.6</v>
      </c>
      <c r="BM1408" s="168">
        <v>120000</v>
      </c>
      <c r="BN1408" s="52">
        <v>2.9062999999999999E-2</v>
      </c>
      <c r="BO1408" s="166">
        <f t="shared" si="2046"/>
        <v>3487.56</v>
      </c>
      <c r="BP1408" s="56"/>
      <c r="BQ1408" s="164">
        <v>3487.56</v>
      </c>
      <c r="BR1408" s="147"/>
      <c r="BS1408" s="166">
        <f t="shared" si="2047"/>
        <v>0</v>
      </c>
      <c r="BT1408" s="402">
        <v>120000</v>
      </c>
      <c r="BU1408" s="234">
        <v>5.1103999999999997E-2</v>
      </c>
      <c r="BV1408" s="168">
        <f t="shared" si="2048"/>
        <v>6132.48</v>
      </c>
      <c r="BW1408" s="6"/>
      <c r="BX1408" s="142">
        <v>6132.48</v>
      </c>
      <c r="BY1408" s="147"/>
      <c r="BZ1408" s="166">
        <f t="shared" si="2034"/>
        <v>0</v>
      </c>
      <c r="CA1408" s="376">
        <v>120000</v>
      </c>
      <c r="CB1408" s="234">
        <v>5.4170999999999997E-2</v>
      </c>
      <c r="CC1408" s="168">
        <f t="shared" si="2035"/>
        <v>6500.5199999999995</v>
      </c>
      <c r="CD1408" s="166"/>
      <c r="CE1408" s="164">
        <v>6500.52</v>
      </c>
      <c r="CF1408" s="165"/>
      <c r="CG1408" s="72">
        <f t="shared" si="2036"/>
        <v>0</v>
      </c>
      <c r="CH1408" s="351">
        <v>7520000</v>
      </c>
      <c r="CI1408" s="802">
        <v>4.3883999999999999E-2</v>
      </c>
      <c r="CJ1408" s="666">
        <f t="shared" si="1966"/>
        <v>330007.67999999999</v>
      </c>
      <c r="CK1408" s="72"/>
      <c r="CL1408" s="164"/>
      <c r="CM1408" s="167"/>
      <c r="CN1408" s="666">
        <f t="shared" si="1967"/>
        <v>330007.67999999999</v>
      </c>
      <c r="CO1408" s="219"/>
      <c r="CP1408" s="220">
        <f t="shared" si="1968"/>
        <v>-186312.5799999999</v>
      </c>
      <c r="CQ1408" s="458"/>
      <c r="CR1408" s="56"/>
      <c r="CS1408" s="226"/>
    </row>
    <row r="1409" spans="1:97" s="9" customFormat="1" ht="15" customHeight="1">
      <c r="A1409" s="41" t="s">
        <v>3193</v>
      </c>
      <c r="B1409" s="41" t="s">
        <v>3194</v>
      </c>
      <c r="C1409" s="6" t="s">
        <v>2841</v>
      </c>
      <c r="D1409" s="274" t="s">
        <v>2760</v>
      </c>
      <c r="E1409" s="842">
        <v>35177</v>
      </c>
      <c r="F1409" s="842"/>
      <c r="G1409" s="429"/>
      <c r="H1409" s="45">
        <v>900000006083</v>
      </c>
      <c r="I1409" s="234"/>
      <c r="J1409" s="774">
        <v>5.7276000000000001E-2</v>
      </c>
      <c r="K1409" s="72">
        <f t="shared" si="2017"/>
        <v>0</v>
      </c>
      <c r="L1409" s="56"/>
      <c r="M1409" s="73"/>
      <c r="N1409" s="147"/>
      <c r="O1409" s="168"/>
      <c r="P1409" s="151">
        <v>460000</v>
      </c>
      <c r="Q1409" s="56">
        <v>5.7276000000000001E-2</v>
      </c>
      <c r="R1409" s="168">
        <f t="shared" si="2039"/>
        <v>26346.959999999999</v>
      </c>
      <c r="S1409" s="56"/>
      <c r="T1409" s="73"/>
      <c r="U1409" s="165">
        <v>26346.959999999999</v>
      </c>
      <c r="V1409" s="574">
        <v>0</v>
      </c>
      <c r="W1409" s="779">
        <v>460000</v>
      </c>
      <c r="X1409" s="780">
        <v>6.3004000000000004E-2</v>
      </c>
      <c r="Y1409" s="310">
        <f t="shared" si="2040"/>
        <v>28981.840000000004</v>
      </c>
      <c r="Z1409" s="99"/>
      <c r="AA1409" s="73"/>
      <c r="AB1409" s="165">
        <v>28981.84</v>
      </c>
      <c r="AC1409" s="141">
        <v>0</v>
      </c>
      <c r="AD1409" s="102">
        <v>6600000</v>
      </c>
      <c r="AE1409" s="101">
        <v>6.1428999999999997E-2</v>
      </c>
      <c r="AF1409" s="141">
        <f t="shared" si="2022"/>
        <v>405431.39999999997</v>
      </c>
      <c r="AG1409" s="6"/>
      <c r="AH1409" s="122">
        <v>405431.4</v>
      </c>
      <c r="AI1409" s="165">
        <v>405431.4</v>
      </c>
      <c r="AJ1409" s="141">
        <f t="shared" si="2041"/>
        <v>0</v>
      </c>
      <c r="AK1409" s="255">
        <v>6600000</v>
      </c>
      <c r="AL1409" s="748">
        <v>7.3774000000000006E-2</v>
      </c>
      <c r="AM1409" s="141">
        <f t="shared" si="2024"/>
        <v>486908.4</v>
      </c>
      <c r="AN1409" s="99"/>
      <c r="AO1409" s="142">
        <v>486908.4</v>
      </c>
      <c r="AP1409" s="687">
        <v>486908.4</v>
      </c>
      <c r="AQ1409" s="141">
        <f t="shared" si="2042"/>
        <v>0</v>
      </c>
      <c r="AR1409" s="255">
        <v>6600000</v>
      </c>
      <c r="AS1409" s="52">
        <v>8.0359E-2</v>
      </c>
      <c r="AT1409" s="72">
        <f t="shared" si="2043"/>
        <v>530369.4</v>
      </c>
      <c r="AU1409" s="842"/>
      <c r="AV1409" s="142"/>
      <c r="AW1409" s="143"/>
      <c r="AX1409" s="102">
        <f>AT1409-AU1409-AV1409</f>
        <v>530369.4</v>
      </c>
      <c r="AY1409" s="72">
        <v>6600000</v>
      </c>
      <c r="AZ1409" s="52">
        <v>8.7135000000000004E-2</v>
      </c>
      <c r="BA1409" s="141">
        <f t="shared" si="2044"/>
        <v>575091</v>
      </c>
      <c r="BB1409" s="141"/>
      <c r="BC1409" s="142">
        <v>575091</v>
      </c>
      <c r="BD1409" s="204">
        <v>575091</v>
      </c>
      <c r="BE1409" s="141">
        <f t="shared" si="2028"/>
        <v>0</v>
      </c>
      <c r="BF1409" s="72">
        <v>14900000</v>
      </c>
      <c r="BG1409" s="56">
        <v>6.8930000000000005E-2</v>
      </c>
      <c r="BH1409" s="166">
        <f t="shared" si="2045"/>
        <v>1027057.0000000001</v>
      </c>
      <c r="BI1409" s="56">
        <v>171635.7</v>
      </c>
      <c r="BJ1409" s="164">
        <v>454938</v>
      </c>
      <c r="BK1409" s="795">
        <v>454938</v>
      </c>
      <c r="BL1409" s="166">
        <f t="shared" si="2030"/>
        <v>400483.30000000005</v>
      </c>
      <c r="BM1409" s="168">
        <v>7656000</v>
      </c>
      <c r="BN1409" s="52">
        <v>2.9062999999999999E-2</v>
      </c>
      <c r="BO1409" s="166">
        <f t="shared" si="2046"/>
        <v>222506.32799999998</v>
      </c>
      <c r="BP1409" s="56"/>
      <c r="BQ1409" s="164">
        <v>319693</v>
      </c>
      <c r="BR1409" s="147">
        <v>319693</v>
      </c>
      <c r="BS1409" s="166">
        <f t="shared" si="2047"/>
        <v>-97186.67200000002</v>
      </c>
      <c r="BT1409" s="402">
        <v>11000000</v>
      </c>
      <c r="BU1409" s="234">
        <v>5.1103999999999997E-2</v>
      </c>
      <c r="BV1409" s="168">
        <f t="shared" si="2048"/>
        <v>562144</v>
      </c>
      <c r="BW1409" s="6"/>
      <c r="BX1409" s="142"/>
      <c r="BY1409" s="147"/>
      <c r="BZ1409" s="166">
        <f t="shared" si="2034"/>
        <v>562144</v>
      </c>
      <c r="CA1409" s="376">
        <v>11000000</v>
      </c>
      <c r="CB1409" s="234">
        <v>5.4170999999999997E-2</v>
      </c>
      <c r="CC1409" s="168">
        <f t="shared" si="2035"/>
        <v>595881</v>
      </c>
      <c r="CD1409" s="166"/>
      <c r="CE1409" s="164">
        <v>595881</v>
      </c>
      <c r="CF1409" s="165"/>
      <c r="CG1409" s="72">
        <f t="shared" si="2036"/>
        <v>0</v>
      </c>
      <c r="CH1409" s="351">
        <v>12500000</v>
      </c>
      <c r="CI1409" s="802">
        <v>4.3883999999999999E-2</v>
      </c>
      <c r="CJ1409" s="666">
        <f t="shared" si="1966"/>
        <v>548550</v>
      </c>
      <c r="CK1409" s="72"/>
      <c r="CL1409" s="164"/>
      <c r="CM1409" s="167"/>
      <c r="CN1409" s="666">
        <f t="shared" si="1967"/>
        <v>548550</v>
      </c>
      <c r="CO1409" s="219"/>
      <c r="CP1409" s="220">
        <f t="shared" si="1968"/>
        <v>1944360.0279999999</v>
      </c>
      <c r="CQ1409" s="458"/>
      <c r="CR1409" s="56"/>
      <c r="CS1409" s="226"/>
    </row>
    <row r="1410" spans="1:97" s="9" customFormat="1" ht="15" customHeight="1">
      <c r="A1410" s="59" t="s">
        <v>3195</v>
      </c>
      <c r="B1410" s="42" t="s">
        <v>3196</v>
      </c>
      <c r="C1410" s="61" t="s">
        <v>3197</v>
      </c>
      <c r="D1410" s="59" t="s">
        <v>2760</v>
      </c>
      <c r="E1410" s="234">
        <v>42665</v>
      </c>
      <c r="F1410" s="234"/>
      <c r="G1410" s="502"/>
      <c r="H1410" s="590">
        <v>9000000055321</v>
      </c>
      <c r="I1410" s="502"/>
      <c r="J1410" s="774">
        <v>5.7276000000000001E-2</v>
      </c>
      <c r="K1410" s="72">
        <f t="shared" si="2017"/>
        <v>0</v>
      </c>
      <c r="L1410" s="56"/>
      <c r="M1410" s="73"/>
      <c r="N1410" s="147"/>
      <c r="O1410" s="168"/>
      <c r="P1410" s="56"/>
      <c r="Q1410" s="56">
        <v>5.7276000000000001E-2</v>
      </c>
      <c r="R1410" s="168">
        <f t="shared" si="2039"/>
        <v>0</v>
      </c>
      <c r="S1410" s="56"/>
      <c r="T1410" s="73"/>
      <c r="U1410" s="147"/>
      <c r="V1410" s="574">
        <f t="shared" si="2019"/>
        <v>0</v>
      </c>
      <c r="W1410" s="785"/>
      <c r="X1410" s="780">
        <v>6.3004000000000004E-2</v>
      </c>
      <c r="Y1410" s="310">
        <f t="shared" si="2040"/>
        <v>0</v>
      </c>
      <c r="Z1410" s="102"/>
      <c r="AA1410" s="73"/>
      <c r="AB1410" s="147"/>
      <c r="AC1410" s="141">
        <f t="shared" si="2021"/>
        <v>0</v>
      </c>
      <c r="AD1410" s="6"/>
      <c r="AE1410" s="101">
        <v>6.1428999999999997E-2</v>
      </c>
      <c r="AF1410" s="141">
        <f t="shared" si="2022"/>
        <v>0</v>
      </c>
      <c r="AG1410" s="102"/>
      <c r="AH1410" s="122">
        <v>492967.73</v>
      </c>
      <c r="AI1410" s="147"/>
      <c r="AJ1410" s="141">
        <f t="shared" si="2041"/>
        <v>-492967.73</v>
      </c>
      <c r="AK1410" s="255">
        <v>260000000</v>
      </c>
      <c r="AL1410" s="748">
        <v>7.3774000000000006E-2</v>
      </c>
      <c r="AM1410" s="141">
        <f t="shared" si="2024"/>
        <v>19181240</v>
      </c>
      <c r="AN1410" s="102"/>
      <c r="AO1410" s="142"/>
      <c r="AP1410" s="143"/>
      <c r="AQ1410" s="141">
        <f t="shared" si="2042"/>
        <v>19181240</v>
      </c>
      <c r="AR1410" s="255">
        <v>700000</v>
      </c>
      <c r="AS1410" s="52">
        <v>8.0359E-2</v>
      </c>
      <c r="AT1410" s="72">
        <f t="shared" si="2043"/>
        <v>56251.3</v>
      </c>
      <c r="AU1410" s="234"/>
      <c r="AV1410" s="142">
        <v>50631.18</v>
      </c>
      <c r="AW1410" s="147"/>
      <c r="AX1410" s="102"/>
      <c r="AY1410" s="72">
        <v>700000</v>
      </c>
      <c r="AZ1410" s="52">
        <v>3.4854000000000003E-2</v>
      </c>
      <c r="BA1410" s="141">
        <f t="shared" si="2044"/>
        <v>24397.800000000003</v>
      </c>
      <c r="BB1410" s="141"/>
      <c r="BC1410" s="142">
        <v>24397.8</v>
      </c>
      <c r="BD1410" s="204"/>
      <c r="BE1410" s="141">
        <f t="shared" si="2028"/>
        <v>0</v>
      </c>
      <c r="BF1410" s="220">
        <v>700000</v>
      </c>
      <c r="BG1410" s="56">
        <v>6.8930000000000005E-2</v>
      </c>
      <c r="BH1410" s="166">
        <f t="shared" si="2045"/>
        <v>48251</v>
      </c>
      <c r="BI1410" s="56"/>
      <c r="BJ1410" s="164"/>
      <c r="BK1410" s="319"/>
      <c r="BL1410" s="166">
        <f t="shared" si="2030"/>
        <v>48251</v>
      </c>
      <c r="BM1410" s="220">
        <v>700000</v>
      </c>
      <c r="BN1410" s="548">
        <v>6.7812999999999998E-2</v>
      </c>
      <c r="BO1410" s="166">
        <f t="shared" si="2046"/>
        <v>47469.1</v>
      </c>
      <c r="BP1410" s="56"/>
      <c r="BQ1410" s="164">
        <v>0</v>
      </c>
      <c r="BR1410" s="147"/>
      <c r="BS1410" s="166">
        <f t="shared" si="2047"/>
        <v>47469.1</v>
      </c>
      <c r="BT1410" s="220">
        <v>700000</v>
      </c>
      <c r="BU1410" s="548">
        <v>7.1545999999999998E-2</v>
      </c>
      <c r="BV1410" s="168">
        <f t="shared" si="2048"/>
        <v>50082.2</v>
      </c>
      <c r="BW1410" s="6"/>
      <c r="BX1410" s="142">
        <v>50082.2</v>
      </c>
      <c r="BY1410" s="147"/>
      <c r="BZ1410" s="166">
        <f t="shared" si="2034"/>
        <v>0</v>
      </c>
      <c r="CA1410" s="151">
        <v>700000</v>
      </c>
      <c r="CB1410" s="801">
        <v>7.5840000000000005E-2</v>
      </c>
      <c r="CC1410" s="168">
        <f t="shared" si="2035"/>
        <v>53088</v>
      </c>
      <c r="CD1410" s="166"/>
      <c r="CE1410" s="164">
        <v>53088</v>
      </c>
      <c r="CF1410" s="165"/>
      <c r="CG1410" s="72">
        <f t="shared" si="2036"/>
        <v>0</v>
      </c>
      <c r="CH1410" s="351">
        <v>1100000</v>
      </c>
      <c r="CI1410" s="803">
        <v>5.8512000000000002E-2</v>
      </c>
      <c r="CJ1410" s="666">
        <f t="shared" si="1966"/>
        <v>64363.200000000004</v>
      </c>
      <c r="CK1410" s="72"/>
      <c r="CL1410" s="164"/>
      <c r="CM1410" s="167"/>
      <c r="CN1410" s="666">
        <f t="shared" si="1967"/>
        <v>64363.200000000004</v>
      </c>
      <c r="CO1410" s="219"/>
      <c r="CP1410" s="220">
        <f t="shared" si="1968"/>
        <v>18848355.57</v>
      </c>
      <c r="CQ1410" s="458"/>
      <c r="CR1410" s="56"/>
      <c r="CS1410" s="226"/>
    </row>
    <row r="1411" spans="1:97" s="9" customFormat="1" ht="15" customHeight="1">
      <c r="A1411" s="59" t="s">
        <v>3198</v>
      </c>
      <c r="B1411" s="42" t="s">
        <v>3199</v>
      </c>
      <c r="C1411" s="61" t="s">
        <v>3197</v>
      </c>
      <c r="D1411" s="59" t="s">
        <v>2760</v>
      </c>
      <c r="E1411" s="43">
        <v>42666</v>
      </c>
      <c r="F1411" s="43"/>
      <c r="G1411" s="502"/>
      <c r="H1411" s="54">
        <v>900000055320</v>
      </c>
      <c r="I1411" s="502"/>
      <c r="J1411" s="774">
        <v>5.7276000000000001E-2</v>
      </c>
      <c r="K1411" s="72">
        <f t="shared" si="2017"/>
        <v>0</v>
      </c>
      <c r="L1411" s="56"/>
      <c r="M1411" s="73"/>
      <c r="N1411" s="147"/>
      <c r="O1411" s="168"/>
      <c r="P1411" s="56"/>
      <c r="Q1411" s="56">
        <v>5.7276000000000001E-2</v>
      </c>
      <c r="R1411" s="168">
        <f t="shared" si="2039"/>
        <v>0</v>
      </c>
      <c r="S1411" s="56"/>
      <c r="T1411" s="73"/>
      <c r="U1411" s="147"/>
      <c r="V1411" s="574">
        <f t="shared" si="2019"/>
        <v>0</v>
      </c>
      <c r="W1411" s="779"/>
      <c r="X1411" s="780">
        <v>6.3004000000000004E-2</v>
      </c>
      <c r="Y1411" s="310">
        <f t="shared" si="2040"/>
        <v>0</v>
      </c>
      <c r="Z1411" s="102"/>
      <c r="AA1411" s="73"/>
      <c r="AB1411" s="149"/>
      <c r="AC1411" s="141">
        <f t="shared" si="2021"/>
        <v>0</v>
      </c>
      <c r="AD1411" s="6"/>
      <c r="AE1411" s="101">
        <v>6.1428999999999997E-2</v>
      </c>
      <c r="AF1411" s="141">
        <f t="shared" si="2022"/>
        <v>0</v>
      </c>
      <c r="AG1411" s="102"/>
      <c r="AH1411" s="122">
        <v>1535.72</v>
      </c>
      <c r="AI1411" s="149"/>
      <c r="AJ1411" s="141">
        <f t="shared" si="2041"/>
        <v>-1535.72</v>
      </c>
      <c r="AK1411" s="102"/>
      <c r="AL1411" s="748">
        <v>7.3774000000000006E-2</v>
      </c>
      <c r="AM1411" s="141">
        <f t="shared" si="2024"/>
        <v>0</v>
      </c>
      <c r="AN1411" s="102"/>
      <c r="AO1411" s="164"/>
      <c r="AP1411" s="143"/>
      <c r="AQ1411" s="141">
        <f t="shared" si="2042"/>
        <v>0</v>
      </c>
      <c r="AR1411" s="255">
        <v>6000000</v>
      </c>
      <c r="AS1411" s="52">
        <v>8.0359E-2</v>
      </c>
      <c r="AT1411" s="72">
        <f t="shared" si="2043"/>
        <v>482154</v>
      </c>
      <c r="AU1411" s="234"/>
      <c r="AV1411" s="142">
        <v>1078370.5</v>
      </c>
      <c r="AW1411" s="147"/>
      <c r="AX1411" s="102"/>
      <c r="AY1411" s="72">
        <v>6000000</v>
      </c>
      <c r="AZ1411" s="52">
        <v>8.7135000000000004E-2</v>
      </c>
      <c r="BA1411" s="141">
        <f t="shared" si="2044"/>
        <v>522810</v>
      </c>
      <c r="BB1411" s="141"/>
      <c r="BC1411" s="142">
        <v>522810</v>
      </c>
      <c r="BD1411" s="204"/>
      <c r="BE1411" s="141">
        <f t="shared" si="2028"/>
        <v>0</v>
      </c>
      <c r="BF1411" s="220">
        <v>6000000</v>
      </c>
      <c r="BG1411" s="56">
        <v>6.8930000000000005E-2</v>
      </c>
      <c r="BH1411" s="166">
        <f t="shared" si="2045"/>
        <v>413580.00000000006</v>
      </c>
      <c r="BI1411" s="56"/>
      <c r="BJ1411" s="164">
        <v>391709.09</v>
      </c>
      <c r="BK1411" s="856"/>
      <c r="BL1411" s="166">
        <f t="shared" si="2030"/>
        <v>21870.910000000033</v>
      </c>
      <c r="BM1411" s="220">
        <v>6000000</v>
      </c>
      <c r="BN1411" s="548">
        <v>6.7812999999999998E-2</v>
      </c>
      <c r="BO1411" s="166">
        <f t="shared" si="2046"/>
        <v>406878</v>
      </c>
      <c r="BP1411" s="56"/>
      <c r="BQ1411" s="164">
        <v>0</v>
      </c>
      <c r="BR1411" s="147"/>
      <c r="BS1411" s="166">
        <f t="shared" si="2047"/>
        <v>406878</v>
      </c>
      <c r="BT1411" s="220">
        <v>6000000</v>
      </c>
      <c r="BU1411" s="548">
        <v>7.1545999999999998E-2</v>
      </c>
      <c r="BV1411" s="168">
        <f t="shared" si="2048"/>
        <v>429276</v>
      </c>
      <c r="BW1411" s="6"/>
      <c r="BX1411" s="164"/>
      <c r="BY1411" s="147"/>
      <c r="BZ1411" s="166">
        <f t="shared" si="2034"/>
        <v>429276</v>
      </c>
      <c r="CA1411" s="788">
        <v>6000000</v>
      </c>
      <c r="CB1411" s="801">
        <v>7.5840000000000005E-2</v>
      </c>
      <c r="CC1411" s="168">
        <f t="shared" si="2035"/>
        <v>455040</v>
      </c>
      <c r="CD1411" s="166"/>
      <c r="CE1411" s="164">
        <v>455040</v>
      </c>
      <c r="CF1411" s="165"/>
      <c r="CG1411" s="72">
        <f t="shared" si="2036"/>
        <v>0</v>
      </c>
      <c r="CH1411" s="351">
        <v>10800000</v>
      </c>
      <c r="CI1411" s="803">
        <v>5.8512000000000002E-2</v>
      </c>
      <c r="CJ1411" s="666">
        <f t="shared" si="1966"/>
        <v>631929.59999999998</v>
      </c>
      <c r="CK1411" s="72"/>
      <c r="CL1411" s="164"/>
      <c r="CM1411" s="167"/>
      <c r="CN1411" s="666">
        <f t="shared" si="1967"/>
        <v>631929.59999999998</v>
      </c>
      <c r="CO1411" s="219"/>
      <c r="CP1411" s="220">
        <f t="shared" si="1968"/>
        <v>1488418.79</v>
      </c>
      <c r="CQ1411" s="458"/>
      <c r="CR1411" s="56"/>
      <c r="CS1411" s="226"/>
    </row>
    <row r="1412" spans="1:97" s="9" customFormat="1" ht="15" customHeight="1">
      <c r="A1412" s="59" t="s">
        <v>3200</v>
      </c>
      <c r="B1412" s="42" t="s">
        <v>3201</v>
      </c>
      <c r="C1412" s="61" t="s">
        <v>3197</v>
      </c>
      <c r="D1412" s="59" t="s">
        <v>2760</v>
      </c>
      <c r="E1412" s="234">
        <v>45820</v>
      </c>
      <c r="F1412" s="234"/>
      <c r="G1412" s="502" t="s">
        <v>2194</v>
      </c>
      <c r="H1412" s="843" t="s">
        <v>3202</v>
      </c>
      <c r="I1412" s="234"/>
      <c r="J1412" s="774">
        <v>5.7276000000000001E-2</v>
      </c>
      <c r="K1412" s="72">
        <f t="shared" si="2017"/>
        <v>0</v>
      </c>
      <c r="L1412" s="56"/>
      <c r="M1412" s="73"/>
      <c r="N1412" s="147"/>
      <c r="O1412" s="168"/>
      <c r="P1412" s="56"/>
      <c r="Q1412" s="56">
        <v>5.7276000000000001E-2</v>
      </c>
      <c r="R1412" s="168">
        <f t="shared" si="2039"/>
        <v>0</v>
      </c>
      <c r="S1412" s="56"/>
      <c r="T1412" s="73"/>
      <c r="U1412" s="147"/>
      <c r="V1412" s="574">
        <f t="shared" si="2019"/>
        <v>0</v>
      </c>
      <c r="W1412" s="779"/>
      <c r="X1412" s="780">
        <v>6.3004000000000004E-2</v>
      </c>
      <c r="Y1412" s="310">
        <f t="shared" si="2040"/>
        <v>0</v>
      </c>
      <c r="Z1412" s="102"/>
      <c r="AA1412" s="73"/>
      <c r="AB1412" s="149"/>
      <c r="AC1412" s="141">
        <f t="shared" si="2021"/>
        <v>0</v>
      </c>
      <c r="AD1412" s="104"/>
      <c r="AE1412" s="101">
        <v>6.1428999999999997E-2</v>
      </c>
      <c r="AF1412" s="141">
        <f t="shared" si="2022"/>
        <v>0</v>
      </c>
      <c r="AG1412" s="102"/>
      <c r="AH1412" s="122"/>
      <c r="AI1412" s="149"/>
      <c r="AJ1412" s="141">
        <f t="shared" si="2041"/>
        <v>0</v>
      </c>
      <c r="AK1412" s="102"/>
      <c r="AL1412" s="748">
        <v>7.3774000000000006E-2</v>
      </c>
      <c r="AM1412" s="141">
        <f t="shared" si="2024"/>
        <v>0</v>
      </c>
      <c r="AN1412" s="102"/>
      <c r="AO1412" s="164"/>
      <c r="AP1412" s="143"/>
      <c r="AQ1412" s="141">
        <f t="shared" si="2042"/>
        <v>0</v>
      </c>
      <c r="AR1412" s="255">
        <v>130000000</v>
      </c>
      <c r="AS1412" s="52">
        <v>8.0359E-2</v>
      </c>
      <c r="AT1412" s="72">
        <f t="shared" si="2043"/>
        <v>10446670</v>
      </c>
      <c r="AU1412" s="234"/>
      <c r="AV1412" s="142">
        <v>12918024.15</v>
      </c>
      <c r="AW1412" s="147"/>
      <c r="AX1412" s="102"/>
      <c r="AY1412" s="72">
        <v>130000000</v>
      </c>
      <c r="AZ1412" s="52">
        <v>8.7135000000000004E-2</v>
      </c>
      <c r="BA1412" s="141">
        <f t="shared" si="2044"/>
        <v>11327550</v>
      </c>
      <c r="BB1412" s="141"/>
      <c r="BC1412" s="142"/>
      <c r="BD1412" s="204"/>
      <c r="BE1412" s="141">
        <f t="shared" si="2028"/>
        <v>11327550</v>
      </c>
      <c r="BF1412" s="220">
        <v>145000000</v>
      </c>
      <c r="BG1412" s="56">
        <v>6.8930000000000005E-2</v>
      </c>
      <c r="BH1412" s="166">
        <f t="shared" si="2045"/>
        <v>9994850</v>
      </c>
      <c r="BI1412" s="56"/>
      <c r="BJ1412" s="164">
        <v>1000000</v>
      </c>
      <c r="BK1412" s="856"/>
      <c r="BL1412" s="166">
        <f t="shared" si="2030"/>
        <v>8994850</v>
      </c>
      <c r="BM1412" s="220">
        <v>145000000</v>
      </c>
      <c r="BN1412" s="548">
        <v>6.7812999999999998E-2</v>
      </c>
      <c r="BO1412" s="166">
        <f t="shared" si="2046"/>
        <v>9832885</v>
      </c>
      <c r="BP1412" s="56"/>
      <c r="BQ1412" s="164">
        <v>0</v>
      </c>
      <c r="BR1412" s="147"/>
      <c r="BS1412" s="166">
        <f t="shared" si="2047"/>
        <v>9832885</v>
      </c>
      <c r="BT1412" s="220">
        <v>145000000</v>
      </c>
      <c r="BU1412" s="548">
        <v>7.1545999999999998E-2</v>
      </c>
      <c r="BV1412" s="168">
        <f t="shared" si="2048"/>
        <v>10374170</v>
      </c>
      <c r="BW1412" s="6"/>
      <c r="BX1412" s="164"/>
      <c r="BY1412" s="147"/>
      <c r="BZ1412" s="166">
        <f t="shared" si="2034"/>
        <v>10374170</v>
      </c>
      <c r="CA1412" s="151">
        <v>109000000</v>
      </c>
      <c r="CB1412" s="801">
        <v>7.5840000000000005E-2</v>
      </c>
      <c r="CC1412" s="168">
        <f t="shared" si="2035"/>
        <v>8266560.0000000009</v>
      </c>
      <c r="CD1412" s="166"/>
      <c r="CE1412" s="164"/>
      <c r="CF1412" s="165"/>
      <c r="CG1412" s="168">
        <f t="shared" si="2036"/>
        <v>8266560.0000000009</v>
      </c>
      <c r="CH1412" s="587">
        <v>105000000</v>
      </c>
      <c r="CI1412" s="803">
        <v>5.8512000000000002E-2</v>
      </c>
      <c r="CJ1412" s="666">
        <f t="shared" si="1966"/>
        <v>6143760</v>
      </c>
      <c r="CK1412" s="168"/>
      <c r="CL1412" s="164"/>
      <c r="CM1412" s="167"/>
      <c r="CN1412" s="666">
        <f t="shared" si="1967"/>
        <v>6143760</v>
      </c>
      <c r="CO1412" s="219"/>
      <c r="CP1412" s="220">
        <f t="shared" si="1968"/>
        <v>54939775</v>
      </c>
      <c r="CQ1412" s="458"/>
      <c r="CR1412" s="56"/>
      <c r="CS1412" s="9" t="s">
        <v>42</v>
      </c>
    </row>
    <row r="1413" spans="1:97" s="2" customFormat="1">
      <c r="A1413" s="266" t="s">
        <v>3203</v>
      </c>
      <c r="B1413" s="41" t="s">
        <v>3204</v>
      </c>
      <c r="C1413" s="266" t="s">
        <v>3205</v>
      </c>
      <c r="D1413" s="266" t="s">
        <v>2760</v>
      </c>
      <c r="E1413" s="267">
        <v>131</v>
      </c>
      <c r="F1413" s="267"/>
      <c r="G1413" s="49" t="s">
        <v>455</v>
      </c>
      <c r="H1413" s="6"/>
      <c r="I1413" s="280"/>
      <c r="J1413" s="267"/>
      <c r="K1413" s="72"/>
      <c r="L1413" s="282"/>
      <c r="M1413" s="286"/>
      <c r="N1413" s="284"/>
      <c r="O1413" s="75"/>
      <c r="P1413" s="280"/>
      <c r="Q1413" s="43"/>
      <c r="R1413" s="72"/>
      <c r="S1413" s="282"/>
      <c r="T1413" s="286"/>
      <c r="U1413" s="284"/>
      <c r="V1413" s="88"/>
      <c r="W1413" s="851"/>
      <c r="X1413" s="43"/>
      <c r="Y1413" s="88"/>
      <c r="Z1413" s="282"/>
      <c r="AA1413" s="286"/>
      <c r="AB1413" s="284"/>
      <c r="AC1413" s="88"/>
      <c r="AD1413" s="280"/>
      <c r="AE1413" s="43"/>
      <c r="AF1413" s="88"/>
      <c r="AG1413" s="282"/>
      <c r="AH1413" s="286"/>
      <c r="AI1413" s="284"/>
      <c r="AJ1413" s="88"/>
      <c r="AK1413" s="280"/>
      <c r="AL1413" s="43"/>
      <c r="AM1413" s="302"/>
      <c r="AN1413" s="302"/>
      <c r="AO1413" s="286"/>
      <c r="AP1413" s="284"/>
      <c r="AQ1413" s="304"/>
      <c r="AR1413" s="280"/>
      <c r="AS1413" s="43"/>
      <c r="AT1413" s="302"/>
      <c r="AU1413" s="302"/>
      <c r="AV1413" s="286"/>
      <c r="AW1413" s="284"/>
      <c r="AX1413" s="302"/>
      <c r="AY1413" s="309"/>
      <c r="AZ1413" s="43"/>
      <c r="BA1413" s="310"/>
      <c r="BB1413" s="310"/>
      <c r="BC1413" s="311"/>
      <c r="BD1413" s="284"/>
      <c r="BE1413" s="310"/>
      <c r="BF1413" s="309"/>
      <c r="BG1413" s="43"/>
      <c r="BH1413" s="302"/>
      <c r="BI1413" s="302"/>
      <c r="BJ1413" s="311"/>
      <c r="BK1413" s="323"/>
      <c r="BL1413" s="302"/>
      <c r="BM1413" s="309"/>
      <c r="BN1413" s="328"/>
      <c r="BO1413" s="302"/>
      <c r="BP1413" s="302"/>
      <c r="BQ1413" s="311"/>
      <c r="BR1413" s="284"/>
      <c r="BS1413" s="302"/>
      <c r="BT1413" s="309"/>
      <c r="BU1413" s="332"/>
      <c r="BV1413" s="337"/>
      <c r="BW1413" s="333"/>
      <c r="BX1413" s="142"/>
      <c r="BY1413" s="339"/>
      <c r="BZ1413" s="337"/>
      <c r="CA1413" s="309"/>
      <c r="CB1413" s="332"/>
      <c r="CC1413" s="141"/>
      <c r="CD1413" s="337"/>
      <c r="CE1413" s="142"/>
      <c r="CF1413" s="218"/>
      <c r="CG1413" s="141"/>
      <c r="CH1413" s="383"/>
      <c r="CI1413" s="141"/>
      <c r="CJ1413" s="666">
        <f t="shared" si="1966"/>
        <v>0</v>
      </c>
      <c r="CK1413" s="141"/>
      <c r="CL1413" s="142"/>
      <c r="CM1413" s="218"/>
      <c r="CN1413" s="666">
        <f t="shared" si="1967"/>
        <v>0</v>
      </c>
      <c r="CO1413" s="355"/>
      <c r="CP1413" s="220">
        <f t="shared" si="1968"/>
        <v>0</v>
      </c>
      <c r="CQ1413" s="220"/>
      <c r="CR1413" s="6"/>
      <c r="CS1413" s="227" t="s">
        <v>42</v>
      </c>
    </row>
    <row r="1414" spans="1:97" s="9" customFormat="1" ht="15" customHeight="1">
      <c r="A1414" s="6" t="s">
        <v>3206</v>
      </c>
      <c r="B1414" s="6" t="s">
        <v>3207</v>
      </c>
      <c r="C1414" s="234" t="s">
        <v>3208</v>
      </c>
      <c r="D1414" s="41" t="s">
        <v>2760</v>
      </c>
      <c r="E1414" s="234">
        <v>42654</v>
      </c>
      <c r="F1414" s="234"/>
      <c r="G1414" s="429"/>
      <c r="H1414" s="45">
        <v>900000050446</v>
      </c>
      <c r="I1414" s="502"/>
      <c r="J1414" s="774">
        <v>5.7276000000000001E-2</v>
      </c>
      <c r="K1414" s="72">
        <f>I1414*J1414</f>
        <v>0</v>
      </c>
      <c r="L1414" s="56"/>
      <c r="M1414" s="73"/>
      <c r="N1414" s="147"/>
      <c r="O1414" s="168"/>
      <c r="P1414" s="56"/>
      <c r="Q1414" s="56"/>
      <c r="R1414" s="168">
        <f>P1414*Q1414</f>
        <v>0</v>
      </c>
      <c r="S1414" s="56"/>
      <c r="T1414" s="73"/>
      <c r="U1414" s="147"/>
      <c r="V1414" s="574">
        <f>R1414-S1414-T1414</f>
        <v>0</v>
      </c>
      <c r="W1414" s="786"/>
      <c r="X1414" s="780">
        <v>6.3004000000000004E-2</v>
      </c>
      <c r="Y1414" s="310">
        <f>W1414*X1414</f>
        <v>0</v>
      </c>
      <c r="Z1414" s="6"/>
      <c r="AA1414" s="73"/>
      <c r="AB1414" s="147"/>
      <c r="AC1414" s="141">
        <f>Y1414-Z1414-AA1414</f>
        <v>0</v>
      </c>
      <c r="AD1414" s="101"/>
      <c r="AE1414" s="101">
        <v>6.1428999999999997E-2</v>
      </c>
      <c r="AF1414" s="141">
        <f>AD1414*AE1414</f>
        <v>0</v>
      </c>
      <c r="AG1414" s="6"/>
      <c r="AH1414" s="122">
        <v>1105722</v>
      </c>
      <c r="AI1414" s="147"/>
      <c r="AJ1414" s="141">
        <f>AF1414-AG1414-AH1414</f>
        <v>-1105722</v>
      </c>
      <c r="AK1414" s="6"/>
      <c r="AL1414" s="748">
        <v>7.3774000000000006E-2</v>
      </c>
      <c r="AM1414" s="141">
        <f>AK1414*AL1414</f>
        <v>0</v>
      </c>
      <c r="AN1414" s="6"/>
      <c r="AO1414" s="142"/>
      <c r="AP1414" s="147"/>
      <c r="AQ1414" s="141">
        <f>AM1414-AN1414-AO1414</f>
        <v>0</v>
      </c>
      <c r="AR1414" s="255">
        <v>260000000</v>
      </c>
      <c r="AS1414" s="52">
        <v>8.0359E-2</v>
      </c>
      <c r="AT1414" s="72">
        <f>AR1414*AS1414</f>
        <v>20893340</v>
      </c>
      <c r="AU1414" s="234"/>
      <c r="AV1414" s="253"/>
      <c r="AW1414" s="147"/>
      <c r="AX1414" s="102"/>
      <c r="AY1414" s="72">
        <v>260000000</v>
      </c>
      <c r="AZ1414" s="52">
        <v>8.7135000000000004E-2</v>
      </c>
      <c r="BA1414" s="141">
        <f>AY1414*AZ1414</f>
        <v>22655100</v>
      </c>
      <c r="BB1414" s="72"/>
      <c r="BC1414" s="142"/>
      <c r="BD1414" s="204"/>
      <c r="BE1414" s="141">
        <f>BA1414-BB1414-BC1414</f>
        <v>22655100</v>
      </c>
      <c r="BF1414" s="220">
        <v>300000000</v>
      </c>
      <c r="BG1414" s="56">
        <v>6.8930000000000005E-2</v>
      </c>
      <c r="BH1414" s="166">
        <f>BF1414*BG1414</f>
        <v>20679000</v>
      </c>
      <c r="BI1414" s="56"/>
      <c r="BJ1414" s="164"/>
      <c r="BK1414" s="795"/>
      <c r="BL1414" s="166">
        <f>BH1414-BI1414-BJ1414</f>
        <v>20679000</v>
      </c>
      <c r="BM1414" s="220">
        <v>300000000</v>
      </c>
      <c r="BN1414" s="797">
        <v>2.9062999999999999E-2</v>
      </c>
      <c r="BO1414" s="166">
        <f>BM1414*BN1414</f>
        <v>8718900</v>
      </c>
      <c r="BP1414" s="56"/>
      <c r="BQ1414" s="164">
        <v>0</v>
      </c>
      <c r="BR1414" s="147"/>
      <c r="BS1414" s="166">
        <f>BO1414-BP1414-BQ1414</f>
        <v>8718900</v>
      </c>
      <c r="BT1414" s="220">
        <v>300000000</v>
      </c>
      <c r="BU1414" s="234">
        <v>5.1103999999999997E-2</v>
      </c>
      <c r="BV1414" s="168">
        <f>BT1414*BU1414</f>
        <v>15331199.999999998</v>
      </c>
      <c r="BW1414" s="6"/>
      <c r="BX1414" s="164"/>
      <c r="BY1414" s="147"/>
      <c r="BZ1414" s="166">
        <f>BV1414-BW1414-BX1414</f>
        <v>15331199.999999998</v>
      </c>
      <c r="CA1414" s="380">
        <v>300000000</v>
      </c>
      <c r="CB1414" s="234">
        <v>5.4170999999999997E-2</v>
      </c>
      <c r="CC1414" s="168">
        <f>CA1414*CB1414</f>
        <v>16251300</v>
      </c>
      <c r="CD1414" s="166"/>
      <c r="CE1414" s="164">
        <v>4300000</v>
      </c>
      <c r="CF1414" s="165"/>
      <c r="CG1414" s="72">
        <f>CC1414-CD1414-CE1414</f>
        <v>11951300</v>
      </c>
      <c r="CH1414" s="351">
        <v>345000000</v>
      </c>
      <c r="CI1414" s="802">
        <v>4.3883999999999999E-2</v>
      </c>
      <c r="CJ1414" s="666">
        <f t="shared" si="1966"/>
        <v>15139980</v>
      </c>
      <c r="CK1414" s="72"/>
      <c r="CL1414" s="164"/>
      <c r="CM1414" s="167"/>
      <c r="CN1414" s="666">
        <f t="shared" si="1967"/>
        <v>15139980</v>
      </c>
      <c r="CO1414" s="219"/>
      <c r="CP1414" s="220">
        <f t="shared" si="1968"/>
        <v>93369758</v>
      </c>
      <c r="CQ1414" s="458"/>
      <c r="CR1414" s="56"/>
      <c r="CS1414" s="226"/>
    </row>
    <row r="1415" spans="1:97" s="9" customFormat="1" ht="15" customHeight="1">
      <c r="A1415" s="6" t="s">
        <v>3206</v>
      </c>
      <c r="B1415" s="6" t="s">
        <v>3207</v>
      </c>
      <c r="C1415" s="234" t="s">
        <v>3208</v>
      </c>
      <c r="D1415" s="41" t="s">
        <v>2760</v>
      </c>
      <c r="E1415" s="234">
        <v>80</v>
      </c>
      <c r="F1415" s="234"/>
      <c r="G1415" s="234"/>
      <c r="H1415" s="45">
        <v>900000005712</v>
      </c>
      <c r="I1415" s="356"/>
      <c r="J1415" s="774">
        <v>5.7276000000000001E-2</v>
      </c>
      <c r="K1415" s="72">
        <f>I1415*J1415</f>
        <v>0</v>
      </c>
      <c r="L1415" s="56"/>
      <c r="M1415" s="73"/>
      <c r="N1415" s="147"/>
      <c r="O1415" s="168"/>
      <c r="P1415" s="56"/>
      <c r="Q1415" s="56">
        <v>5.7276000000000001E-2</v>
      </c>
      <c r="R1415" s="168">
        <f>P1415*Q1415</f>
        <v>0</v>
      </c>
      <c r="S1415" s="56"/>
      <c r="T1415" s="73"/>
      <c r="U1415" s="147"/>
      <c r="V1415" s="574">
        <f>R1415-S1415-T1415</f>
        <v>0</v>
      </c>
      <c r="W1415" s="786"/>
      <c r="X1415" s="780">
        <v>6.3004000000000004E-2</v>
      </c>
      <c r="Y1415" s="310">
        <f>W1415*X1415</f>
        <v>0</v>
      </c>
      <c r="Z1415" s="6"/>
      <c r="AA1415" s="73"/>
      <c r="AB1415" s="147"/>
      <c r="AC1415" s="141">
        <f>Y1415-Z1415-AA1415</f>
        <v>0</v>
      </c>
      <c r="AD1415" s="101"/>
      <c r="AE1415" s="101">
        <v>6.1428999999999997E-2</v>
      </c>
      <c r="AF1415" s="141">
        <f>AD1415*AE1415</f>
        <v>0</v>
      </c>
      <c r="AG1415" s="6"/>
      <c r="AH1415" s="122">
        <v>93740.65</v>
      </c>
      <c r="AI1415" s="147"/>
      <c r="AJ1415" s="141">
        <f>AF1415-AG1415-AH1415</f>
        <v>-93740.65</v>
      </c>
      <c r="AK1415" s="6"/>
      <c r="AL1415" s="748">
        <v>7.3774000000000006E-2</v>
      </c>
      <c r="AM1415" s="141">
        <f>AK1415*AL1415</f>
        <v>0</v>
      </c>
      <c r="AN1415" s="6"/>
      <c r="AO1415" s="142">
        <v>19181240</v>
      </c>
      <c r="AP1415" s="147"/>
      <c r="AQ1415" s="141">
        <f>AM1415-AN1415-AO1415</f>
        <v>-19181240</v>
      </c>
      <c r="AR1415" s="813"/>
      <c r="AS1415" s="6"/>
      <c r="AT1415" s="6"/>
      <c r="AU1415" s="234"/>
      <c r="AV1415" s="253"/>
      <c r="AW1415" s="147"/>
      <c r="AX1415" s="56"/>
      <c r="AY1415" s="356"/>
      <c r="AZ1415" s="356"/>
      <c r="BA1415" s="168"/>
      <c r="BB1415" s="72"/>
      <c r="BC1415" s="142"/>
      <c r="BD1415" s="147"/>
      <c r="BE1415" s="141">
        <f>BA1415-BB1415-BC1415</f>
        <v>0</v>
      </c>
      <c r="BF1415" s="56"/>
      <c r="BG1415" s="56"/>
      <c r="BH1415" s="56"/>
      <c r="BI1415" s="56"/>
      <c r="BJ1415" s="164"/>
      <c r="BK1415" s="165"/>
      <c r="BL1415" s="166">
        <f>BH1415-BI1415-BJ1415</f>
        <v>0</v>
      </c>
      <c r="BM1415" s="56"/>
      <c r="BN1415" s="56"/>
      <c r="BO1415" s="56"/>
      <c r="BP1415" s="56"/>
      <c r="BQ1415" s="164"/>
      <c r="BR1415" s="147"/>
      <c r="BS1415" s="56"/>
      <c r="BT1415" s="356"/>
      <c r="BU1415" s="56"/>
      <c r="BV1415" s="56"/>
      <c r="BW1415" s="6"/>
      <c r="BX1415" s="164"/>
      <c r="BY1415" s="147"/>
      <c r="BZ1415" s="166">
        <f>BV1415-BW1415-BX1415</f>
        <v>0</v>
      </c>
      <c r="CA1415" s="56"/>
      <c r="CB1415" s="56"/>
      <c r="CC1415" s="168"/>
      <c r="CD1415" s="56"/>
      <c r="CE1415" s="164"/>
      <c r="CF1415" s="165"/>
      <c r="CG1415" s="168"/>
      <c r="CH1415" s="587"/>
      <c r="CI1415" s="168"/>
      <c r="CJ1415" s="666">
        <f t="shared" ref="CJ1415:CJ1419" si="2049">CH1415*CI1415</f>
        <v>0</v>
      </c>
      <c r="CK1415" s="168"/>
      <c r="CL1415" s="164"/>
      <c r="CM1415" s="167"/>
      <c r="CN1415" s="666">
        <f t="shared" ref="CN1415:CN1419" si="2050">CJ1415-CK1415-CL1415</f>
        <v>0</v>
      </c>
      <c r="CO1415" s="219"/>
      <c r="CP1415" s="220">
        <f t="shared" ref="CP1415:CP1435" si="2051">O1415+V1415+AC1415+AJ1415+AQ1415+AX1415+BE1415+BL1415+BS1415+BZ1415+CG1415+CN1415</f>
        <v>-19274980.649999999</v>
      </c>
      <c r="CQ1415" s="458"/>
      <c r="CR1415" s="56"/>
      <c r="CS1415" s="226"/>
    </row>
    <row r="1416" spans="1:97" s="9" customFormat="1" ht="15" customHeight="1">
      <c r="A1416" s="6" t="s">
        <v>3209</v>
      </c>
      <c r="B1416" s="6" t="s">
        <v>3210</v>
      </c>
      <c r="C1416" s="234" t="s">
        <v>3208</v>
      </c>
      <c r="D1416" s="41" t="s">
        <v>2760</v>
      </c>
      <c r="E1416" s="234">
        <v>56</v>
      </c>
      <c r="F1416" s="234">
        <v>1</v>
      </c>
      <c r="G1416" s="234" t="s">
        <v>2848</v>
      </c>
      <c r="H1416" s="45"/>
      <c r="I1416" s="502"/>
      <c r="J1416" s="774"/>
      <c r="K1416" s="72"/>
      <c r="L1416" s="56"/>
      <c r="M1416" s="73"/>
      <c r="N1416" s="147"/>
      <c r="O1416" s="168"/>
      <c r="P1416" s="56"/>
      <c r="Q1416" s="56"/>
      <c r="R1416" s="168"/>
      <c r="S1416" s="56"/>
      <c r="T1416" s="73"/>
      <c r="U1416" s="147"/>
      <c r="V1416" s="574"/>
      <c r="W1416" s="786"/>
      <c r="X1416" s="780"/>
      <c r="Y1416" s="310"/>
      <c r="Z1416" s="6"/>
      <c r="AA1416" s="73"/>
      <c r="AB1416" s="147"/>
      <c r="AC1416" s="141"/>
      <c r="AD1416" s="101"/>
      <c r="AE1416" s="101"/>
      <c r="AF1416" s="141"/>
      <c r="AG1416" s="6"/>
      <c r="AH1416" s="122"/>
      <c r="AI1416" s="147"/>
      <c r="AJ1416" s="141"/>
      <c r="AK1416" s="6"/>
      <c r="AL1416" s="748"/>
      <c r="AM1416" s="141"/>
      <c r="AN1416" s="6"/>
      <c r="AO1416" s="142"/>
      <c r="AP1416" s="147"/>
      <c r="AQ1416" s="141"/>
      <c r="AR1416" s="255"/>
      <c r="AS1416" s="52"/>
      <c r="AT1416" s="72"/>
      <c r="AU1416" s="234"/>
      <c r="AV1416" s="253"/>
      <c r="AW1416" s="147"/>
      <c r="AX1416" s="102"/>
      <c r="AY1416" s="72"/>
      <c r="AZ1416" s="52"/>
      <c r="BA1416" s="141"/>
      <c r="BB1416" s="72"/>
      <c r="BC1416" s="142"/>
      <c r="BD1416" s="204"/>
      <c r="BE1416" s="141"/>
      <c r="BF1416" s="220"/>
      <c r="BG1416" s="56"/>
      <c r="BH1416" s="166"/>
      <c r="BI1416" s="56"/>
      <c r="BJ1416" s="164"/>
      <c r="BK1416" s="795"/>
      <c r="BL1416" s="166"/>
      <c r="BM1416" s="220"/>
      <c r="BN1416" s="797"/>
      <c r="BO1416" s="166"/>
      <c r="BP1416" s="56"/>
      <c r="BQ1416" s="164"/>
      <c r="BR1416" s="147"/>
      <c r="BS1416" s="166"/>
      <c r="BT1416" s="220"/>
      <c r="BU1416" s="234"/>
      <c r="BV1416" s="168"/>
      <c r="BW1416" s="6"/>
      <c r="BX1416" s="164"/>
      <c r="BY1416" s="147"/>
      <c r="BZ1416" s="166"/>
      <c r="CA1416" s="380"/>
      <c r="CB1416" s="234"/>
      <c r="CC1416" s="168"/>
      <c r="CD1416" s="166"/>
      <c r="CE1416" s="164"/>
      <c r="CF1416" s="165"/>
      <c r="CG1416" s="72"/>
      <c r="CH1416" s="351">
        <v>9800000</v>
      </c>
      <c r="CI1416" s="72"/>
      <c r="CJ1416" s="666">
        <f t="shared" si="2049"/>
        <v>0</v>
      </c>
      <c r="CK1416" s="72"/>
      <c r="CL1416" s="164"/>
      <c r="CM1416" s="167"/>
      <c r="CN1416" s="666">
        <f t="shared" si="2050"/>
        <v>0</v>
      </c>
      <c r="CO1416" s="219"/>
      <c r="CP1416" s="220">
        <f t="shared" si="2051"/>
        <v>0</v>
      </c>
      <c r="CQ1416" s="458"/>
      <c r="CR1416" s="56"/>
      <c r="CS1416" s="227" t="s">
        <v>42</v>
      </c>
    </row>
    <row r="1417" spans="1:97" s="9" customFormat="1" ht="15" customHeight="1">
      <c r="A1417" s="6" t="s">
        <v>3211</v>
      </c>
      <c r="B1417" s="6" t="s">
        <v>3165</v>
      </c>
      <c r="C1417" s="234" t="s">
        <v>3212</v>
      </c>
      <c r="D1417" s="41" t="s">
        <v>2760</v>
      </c>
      <c r="E1417" s="234">
        <v>20445</v>
      </c>
      <c r="F1417" s="234"/>
      <c r="G1417" s="234" t="s">
        <v>2848</v>
      </c>
      <c r="H1417" s="45"/>
      <c r="I1417" s="356"/>
      <c r="J1417" s="774"/>
      <c r="K1417" s="72"/>
      <c r="L1417" s="56"/>
      <c r="M1417" s="73"/>
      <c r="N1417" s="147"/>
      <c r="O1417" s="168"/>
      <c r="P1417" s="56"/>
      <c r="Q1417" s="56"/>
      <c r="R1417" s="168"/>
      <c r="S1417" s="56"/>
      <c r="T1417" s="73"/>
      <c r="U1417" s="147"/>
      <c r="V1417" s="574"/>
      <c r="W1417" s="786"/>
      <c r="X1417" s="780"/>
      <c r="Y1417" s="310"/>
      <c r="Z1417" s="6"/>
      <c r="AA1417" s="73"/>
      <c r="AB1417" s="147"/>
      <c r="AC1417" s="141"/>
      <c r="AD1417" s="101"/>
      <c r="AE1417" s="101"/>
      <c r="AF1417" s="141"/>
      <c r="AG1417" s="6"/>
      <c r="AH1417" s="122"/>
      <c r="AI1417" s="147"/>
      <c r="AJ1417" s="141"/>
      <c r="AK1417" s="6"/>
      <c r="AL1417" s="748"/>
      <c r="AM1417" s="141"/>
      <c r="AN1417" s="6"/>
      <c r="AO1417" s="142"/>
      <c r="AP1417" s="147"/>
      <c r="AQ1417" s="141"/>
      <c r="AR1417" s="813"/>
      <c r="AS1417" s="6"/>
      <c r="AT1417" s="6"/>
      <c r="AU1417" s="234"/>
      <c r="AV1417" s="253"/>
      <c r="AW1417" s="147"/>
      <c r="AX1417" s="56"/>
      <c r="AY1417" s="356"/>
      <c r="AZ1417" s="356"/>
      <c r="BA1417" s="168"/>
      <c r="BB1417" s="72"/>
      <c r="BC1417" s="142"/>
      <c r="BD1417" s="147"/>
      <c r="BE1417" s="141"/>
      <c r="BF1417" s="56"/>
      <c r="BG1417" s="56"/>
      <c r="BH1417" s="56"/>
      <c r="BI1417" s="56"/>
      <c r="BJ1417" s="164"/>
      <c r="BK1417" s="165"/>
      <c r="BL1417" s="166"/>
      <c r="BM1417" s="56"/>
      <c r="BN1417" s="56"/>
      <c r="BO1417" s="56"/>
      <c r="BP1417" s="56"/>
      <c r="BQ1417" s="164"/>
      <c r="BR1417" s="147"/>
      <c r="BS1417" s="56"/>
      <c r="BT1417" s="356"/>
      <c r="BU1417" s="56"/>
      <c r="BV1417" s="56"/>
      <c r="BW1417" s="6"/>
      <c r="BX1417" s="164"/>
      <c r="BY1417" s="147"/>
      <c r="BZ1417" s="166"/>
      <c r="CA1417" s="56"/>
      <c r="CB1417" s="56"/>
      <c r="CC1417" s="168"/>
      <c r="CD1417" s="56"/>
      <c r="CE1417" s="164"/>
      <c r="CF1417" s="165"/>
      <c r="CG1417" s="168"/>
      <c r="CH1417" s="587">
        <v>700000</v>
      </c>
      <c r="CI1417" s="168"/>
      <c r="CJ1417" s="666">
        <f t="shared" si="2049"/>
        <v>0</v>
      </c>
      <c r="CK1417" s="168"/>
      <c r="CL1417" s="164"/>
      <c r="CM1417" s="167"/>
      <c r="CN1417" s="666">
        <f t="shared" si="2050"/>
        <v>0</v>
      </c>
      <c r="CO1417" s="219"/>
      <c r="CP1417" s="220">
        <f t="shared" si="2051"/>
        <v>0</v>
      </c>
      <c r="CQ1417" s="458"/>
      <c r="CR1417" s="56"/>
      <c r="CS1417" s="227" t="s">
        <v>42</v>
      </c>
    </row>
    <row r="1418" spans="1:97" s="9" customFormat="1" ht="15" customHeight="1">
      <c r="A1418" s="6" t="s">
        <v>3213</v>
      </c>
      <c r="B1418" s="6" t="s">
        <v>3165</v>
      </c>
      <c r="C1418" s="234" t="s">
        <v>3212</v>
      </c>
      <c r="D1418" s="41" t="s">
        <v>2760</v>
      </c>
      <c r="E1418" s="234">
        <v>20446</v>
      </c>
      <c r="F1418" s="234"/>
      <c r="G1418" s="234" t="s">
        <v>2848</v>
      </c>
      <c r="H1418" s="45"/>
      <c r="I1418" s="356"/>
      <c r="J1418" s="774"/>
      <c r="K1418" s="72"/>
      <c r="L1418" s="56"/>
      <c r="M1418" s="73"/>
      <c r="N1418" s="147"/>
      <c r="O1418" s="168"/>
      <c r="P1418" s="56"/>
      <c r="Q1418" s="56"/>
      <c r="R1418" s="168"/>
      <c r="S1418" s="56"/>
      <c r="T1418" s="73"/>
      <c r="U1418" s="147"/>
      <c r="V1418" s="574"/>
      <c r="W1418" s="786"/>
      <c r="X1418" s="780"/>
      <c r="Y1418" s="310"/>
      <c r="Z1418" s="6"/>
      <c r="AA1418" s="73"/>
      <c r="AB1418" s="147"/>
      <c r="AC1418" s="141"/>
      <c r="AD1418" s="101"/>
      <c r="AE1418" s="101"/>
      <c r="AF1418" s="141"/>
      <c r="AG1418" s="6"/>
      <c r="AH1418" s="122"/>
      <c r="AI1418" s="147"/>
      <c r="AJ1418" s="141"/>
      <c r="AK1418" s="6"/>
      <c r="AL1418" s="748"/>
      <c r="AM1418" s="141"/>
      <c r="AN1418" s="6"/>
      <c r="AO1418" s="142"/>
      <c r="AP1418" s="147"/>
      <c r="AQ1418" s="141"/>
      <c r="AR1418" s="813"/>
      <c r="AS1418" s="6"/>
      <c r="AT1418" s="6"/>
      <c r="AU1418" s="234"/>
      <c r="AV1418" s="253"/>
      <c r="AW1418" s="147"/>
      <c r="AX1418" s="56"/>
      <c r="AY1418" s="356"/>
      <c r="AZ1418" s="356"/>
      <c r="BA1418" s="168"/>
      <c r="BB1418" s="72"/>
      <c r="BC1418" s="142"/>
      <c r="BD1418" s="147"/>
      <c r="BE1418" s="141"/>
      <c r="BF1418" s="56"/>
      <c r="BG1418" s="56"/>
      <c r="BH1418" s="56"/>
      <c r="BI1418" s="56"/>
      <c r="BJ1418" s="164"/>
      <c r="BK1418" s="165"/>
      <c r="BL1418" s="166"/>
      <c r="BM1418" s="56"/>
      <c r="BN1418" s="56"/>
      <c r="BO1418" s="56"/>
      <c r="BP1418" s="56"/>
      <c r="BQ1418" s="164"/>
      <c r="BR1418" s="147"/>
      <c r="BS1418" s="56"/>
      <c r="BT1418" s="356"/>
      <c r="BU1418" s="56"/>
      <c r="BV1418" s="56"/>
      <c r="BW1418" s="6"/>
      <c r="BX1418" s="164"/>
      <c r="BY1418" s="147"/>
      <c r="BZ1418" s="166"/>
      <c r="CA1418" s="56"/>
      <c r="CB1418" s="56"/>
      <c r="CC1418" s="168"/>
      <c r="CD1418" s="56"/>
      <c r="CE1418" s="164"/>
      <c r="CF1418" s="165"/>
      <c r="CG1418" s="168"/>
      <c r="CH1418" s="587">
        <v>610000</v>
      </c>
      <c r="CI1418" s="168"/>
      <c r="CJ1418" s="666">
        <f t="shared" si="2049"/>
        <v>0</v>
      </c>
      <c r="CK1418" s="168"/>
      <c r="CL1418" s="164"/>
      <c r="CM1418" s="167"/>
      <c r="CN1418" s="666">
        <f t="shared" si="2050"/>
        <v>0</v>
      </c>
      <c r="CO1418" s="219"/>
      <c r="CP1418" s="220">
        <f t="shared" si="2051"/>
        <v>0</v>
      </c>
      <c r="CQ1418" s="458"/>
      <c r="CR1418" s="56"/>
      <c r="CS1418" s="227" t="s">
        <v>42</v>
      </c>
    </row>
    <row r="1419" spans="1:97" s="9" customFormat="1" ht="15" customHeight="1">
      <c r="A1419" s="6" t="s">
        <v>3214</v>
      </c>
      <c r="B1419" s="6" t="s">
        <v>3215</v>
      </c>
      <c r="C1419" s="234" t="s">
        <v>3212</v>
      </c>
      <c r="D1419" s="41" t="s">
        <v>2760</v>
      </c>
      <c r="E1419" s="234"/>
      <c r="F1419" s="234"/>
      <c r="G1419" s="234" t="s">
        <v>2848</v>
      </c>
      <c r="H1419" s="45"/>
      <c r="I1419" s="356"/>
      <c r="J1419" s="774"/>
      <c r="K1419" s="72"/>
      <c r="L1419" s="56"/>
      <c r="M1419" s="73"/>
      <c r="N1419" s="147"/>
      <c r="O1419" s="168"/>
      <c r="P1419" s="56"/>
      <c r="Q1419" s="56"/>
      <c r="R1419" s="168"/>
      <c r="S1419" s="56"/>
      <c r="T1419" s="73"/>
      <c r="U1419" s="147"/>
      <c r="V1419" s="574"/>
      <c r="W1419" s="786"/>
      <c r="X1419" s="780"/>
      <c r="Y1419" s="310"/>
      <c r="Z1419" s="6"/>
      <c r="AA1419" s="73"/>
      <c r="AB1419" s="147"/>
      <c r="AC1419" s="141"/>
      <c r="AD1419" s="101"/>
      <c r="AE1419" s="101"/>
      <c r="AF1419" s="141"/>
      <c r="AG1419" s="6"/>
      <c r="AH1419" s="122"/>
      <c r="AI1419" s="147"/>
      <c r="AJ1419" s="141"/>
      <c r="AK1419" s="6"/>
      <c r="AL1419" s="748"/>
      <c r="AM1419" s="141"/>
      <c r="AN1419" s="6"/>
      <c r="AO1419" s="142"/>
      <c r="AP1419" s="147"/>
      <c r="AQ1419" s="141"/>
      <c r="AR1419" s="813"/>
      <c r="AS1419" s="6"/>
      <c r="AT1419" s="6"/>
      <c r="AU1419" s="234"/>
      <c r="AV1419" s="253"/>
      <c r="AW1419" s="147"/>
      <c r="AX1419" s="56"/>
      <c r="AY1419" s="356"/>
      <c r="AZ1419" s="356"/>
      <c r="BA1419" s="168"/>
      <c r="BB1419" s="72"/>
      <c r="BC1419" s="142"/>
      <c r="BD1419" s="147"/>
      <c r="BE1419" s="141"/>
      <c r="BF1419" s="56"/>
      <c r="BG1419" s="56"/>
      <c r="BH1419" s="56"/>
      <c r="BI1419" s="56"/>
      <c r="BJ1419" s="164"/>
      <c r="BK1419" s="165"/>
      <c r="BL1419" s="166"/>
      <c r="BM1419" s="56"/>
      <c r="BN1419" s="56"/>
      <c r="BO1419" s="56"/>
      <c r="BP1419" s="56"/>
      <c r="BQ1419" s="164"/>
      <c r="BR1419" s="147"/>
      <c r="BS1419" s="56"/>
      <c r="BT1419" s="356"/>
      <c r="BU1419" s="56"/>
      <c r="BV1419" s="56"/>
      <c r="BW1419" s="6"/>
      <c r="BX1419" s="164"/>
      <c r="BY1419" s="147"/>
      <c r="BZ1419" s="166"/>
      <c r="CA1419" s="56"/>
      <c r="CB1419" s="56"/>
      <c r="CC1419" s="168"/>
      <c r="CD1419" s="56"/>
      <c r="CE1419" s="164"/>
      <c r="CF1419" s="165"/>
      <c r="CG1419" s="168"/>
      <c r="CH1419" s="587"/>
      <c r="CI1419" s="168"/>
      <c r="CJ1419" s="666">
        <f t="shared" si="2049"/>
        <v>0</v>
      </c>
      <c r="CK1419" s="168"/>
      <c r="CL1419" s="164"/>
      <c r="CM1419" s="167"/>
      <c r="CN1419" s="666">
        <f t="shared" si="2050"/>
        <v>0</v>
      </c>
      <c r="CO1419" s="219"/>
      <c r="CP1419" s="220">
        <f t="shared" si="2051"/>
        <v>0</v>
      </c>
      <c r="CQ1419" s="458"/>
      <c r="CR1419" s="56"/>
      <c r="CS1419" s="227" t="s">
        <v>42</v>
      </c>
    </row>
    <row r="1420" spans="1:97" s="2" customFormat="1" ht="15" customHeight="1">
      <c r="A1420" s="41" t="s">
        <v>1808</v>
      </c>
      <c r="B1420" s="6" t="s">
        <v>3216</v>
      </c>
      <c r="C1420" s="6" t="s">
        <v>3217</v>
      </c>
      <c r="D1420" s="274" t="s">
        <v>3218</v>
      </c>
      <c r="E1420" s="43">
        <v>266</v>
      </c>
      <c r="F1420" s="43"/>
      <c r="G1420" s="49" t="s">
        <v>3219</v>
      </c>
      <c r="H1420" s="191" t="s">
        <v>3220</v>
      </c>
      <c r="I1420" s="374">
        <v>105000</v>
      </c>
      <c r="J1420" s="849" t="s">
        <v>3221</v>
      </c>
      <c r="K1420" s="72">
        <v>2118.6</v>
      </c>
      <c r="L1420" s="72">
        <f>K1420*20%</f>
        <v>423.72</v>
      </c>
      <c r="M1420" s="432">
        <v>1694.89</v>
      </c>
      <c r="N1420" s="463"/>
      <c r="O1420" s="72">
        <v>0</v>
      </c>
      <c r="P1420" s="374">
        <v>105000</v>
      </c>
      <c r="Q1420" s="6" t="s">
        <v>3222</v>
      </c>
      <c r="R1420" s="72">
        <v>2335.35</v>
      </c>
      <c r="S1420" s="72">
        <f>R1420*20%</f>
        <v>467.07</v>
      </c>
      <c r="T1420" s="73"/>
      <c r="U1420" s="147"/>
      <c r="V1420" s="411">
        <f>R1420-S1420-T1420</f>
        <v>1868.28</v>
      </c>
      <c r="W1420" s="374">
        <v>105000</v>
      </c>
      <c r="X1420" s="852" t="s">
        <v>3223</v>
      </c>
      <c r="Y1420" s="310">
        <v>2568.9</v>
      </c>
      <c r="Z1420" s="141">
        <f>Y1420*20%</f>
        <v>513.78000000000009</v>
      </c>
      <c r="AA1420" s="432">
        <v>3923.41</v>
      </c>
      <c r="AB1420" s="143"/>
      <c r="AC1420" s="141">
        <f>Y1420-Z1420-AA1420</f>
        <v>-1868.29</v>
      </c>
      <c r="AD1420" s="374">
        <v>300000</v>
      </c>
      <c r="AE1420" s="854">
        <v>1.992E-2</v>
      </c>
      <c r="AF1420" s="141">
        <f>AD1420*AE1420</f>
        <v>5976</v>
      </c>
      <c r="AG1420" s="560">
        <f>AF1420*20%</f>
        <v>1195.2</v>
      </c>
      <c r="AH1420" s="122">
        <v>4780.8</v>
      </c>
      <c r="AI1420" s="143"/>
      <c r="AJ1420" s="560">
        <f t="shared" ref="AJ1420:AJ1422" si="2052">AF1420-AG1420-AH1420</f>
        <v>0</v>
      </c>
      <c r="AK1420" s="374">
        <v>300000</v>
      </c>
      <c r="AL1420" s="854">
        <v>2.0916000000000001E-2</v>
      </c>
      <c r="AM1420" s="141">
        <f>AK1420*AL1420</f>
        <v>6274.8</v>
      </c>
      <c r="AN1420" s="141">
        <f>AM1420*20%</f>
        <v>1254.96</v>
      </c>
      <c r="AO1420" s="117">
        <v>5019.84</v>
      </c>
      <c r="AP1420" s="143"/>
      <c r="AQ1420" s="560">
        <f t="shared" ref="AQ1420:AQ1424" si="2053">AM1420-AN1420-AO1420</f>
        <v>0</v>
      </c>
      <c r="AR1420" s="374">
        <v>300000</v>
      </c>
      <c r="AS1420" s="854">
        <v>2.2169999999999999E-2</v>
      </c>
      <c r="AT1420" s="141">
        <f>AR1420*AS1420</f>
        <v>6651</v>
      </c>
      <c r="AU1420" s="560">
        <f>AT1420*20%</f>
        <v>1330.2</v>
      </c>
      <c r="AV1420" s="122">
        <v>5320.8</v>
      </c>
      <c r="AW1420" s="143"/>
      <c r="AX1420" s="560">
        <f t="shared" ref="AX1420:AX1422" si="2054">AT1420-AU1420-AV1420</f>
        <v>0</v>
      </c>
      <c r="AY1420" s="374">
        <v>300000</v>
      </c>
      <c r="AZ1420" s="332">
        <v>2.3720000000000001E-2</v>
      </c>
      <c r="BA1420" s="141">
        <f>AY1420*AZ1420</f>
        <v>7116</v>
      </c>
      <c r="BB1420" s="72">
        <f>BA1420*20%</f>
        <v>1423.2</v>
      </c>
      <c r="BC1420" s="142">
        <v>5692.8</v>
      </c>
      <c r="BD1420" s="143"/>
      <c r="BE1420" s="141">
        <f t="shared" ref="BE1420:BE1422" si="2055">BA1420-BB1420-BC1420</f>
        <v>0</v>
      </c>
      <c r="BF1420" s="255">
        <v>1460000</v>
      </c>
      <c r="BG1420" s="332">
        <v>1.2E-2</v>
      </c>
      <c r="BH1420" s="72">
        <f>BF1420*BG1420</f>
        <v>17520</v>
      </c>
      <c r="BI1420" s="75">
        <f>BH1420*20%</f>
        <v>3504</v>
      </c>
      <c r="BJ1420" s="142">
        <v>14016</v>
      </c>
      <c r="BK1420" s="165"/>
      <c r="BL1420" s="75">
        <f t="shared" ref="BL1420:BL1432" si="2056">BH1420-BI1420-BJ1420</f>
        <v>0</v>
      </c>
      <c r="BM1420" s="255">
        <v>1460000</v>
      </c>
      <c r="BN1420" s="332">
        <v>1.272E-2</v>
      </c>
      <c r="BO1420" s="75">
        <f>BM1420*BN1420</f>
        <v>18571.2</v>
      </c>
      <c r="BP1420" s="75">
        <f>BO1420*20%</f>
        <v>3714.2400000000002</v>
      </c>
      <c r="BQ1420" s="164">
        <v>14856.96</v>
      </c>
      <c r="BR1420" s="147"/>
      <c r="BS1420" s="75">
        <f t="shared" ref="BS1420:BS1432" si="2057">BO1420-BP1420-BQ1420</f>
        <v>0</v>
      </c>
      <c r="BT1420" s="255">
        <v>1460000</v>
      </c>
      <c r="BU1420" s="332">
        <v>1.359E-2</v>
      </c>
      <c r="BV1420" s="72">
        <f>BT1420*BU1420</f>
        <v>19841.399999999998</v>
      </c>
      <c r="BW1420" s="75">
        <f>BV1420*20%</f>
        <v>3968.2799999999997</v>
      </c>
      <c r="BX1420" s="164">
        <v>15873.12</v>
      </c>
      <c r="BY1420" s="147"/>
      <c r="BZ1420" s="75">
        <f t="shared" ref="BZ1420:BZ1432" si="2058">BV1420-BW1420-BX1420</f>
        <v>0</v>
      </c>
      <c r="CA1420" s="255">
        <v>1460000</v>
      </c>
      <c r="CB1420" s="332">
        <v>1.439E-2</v>
      </c>
      <c r="CC1420" s="72">
        <f>CA1420*CB1420</f>
        <v>21009.4</v>
      </c>
      <c r="CD1420" s="75">
        <f>CC1420*20%</f>
        <v>4201.88</v>
      </c>
      <c r="CE1420" s="164">
        <v>16807.52</v>
      </c>
      <c r="CF1420" s="165"/>
      <c r="CG1420" s="72">
        <f>CC1420-CD1420-CE1420</f>
        <v>0</v>
      </c>
      <c r="CH1420" s="351">
        <v>1460000</v>
      </c>
      <c r="CI1420" s="857">
        <v>1.54E-2</v>
      </c>
      <c r="CJ1420" s="666">
        <f t="shared" ref="CJ1420:CJ1435" si="2059">CH1420*CI1420</f>
        <v>22484</v>
      </c>
      <c r="CK1420" s="666">
        <f t="shared" ref="CK1420:CK1435" si="2060">CJ1420*20%</f>
        <v>4496.8</v>
      </c>
      <c r="CL1420" s="485"/>
      <c r="CM1420" s="668"/>
      <c r="CN1420" s="666">
        <f t="shared" ref="CN1420:CN1422" si="2061">CJ1420-CK1420-CL1420</f>
        <v>17987.2</v>
      </c>
      <c r="CO1420" s="219"/>
      <c r="CP1420" s="220">
        <f t="shared" si="2051"/>
        <v>17987.190000000002</v>
      </c>
      <c r="CQ1420" s="357">
        <v>0</v>
      </c>
      <c r="CR1420" s="6"/>
      <c r="CS1420" s="226"/>
    </row>
    <row r="1421" spans="1:97" s="3" customFormat="1" ht="15" customHeight="1">
      <c r="A1421" s="41" t="s">
        <v>3224</v>
      </c>
      <c r="B1421" s="6" t="s">
        <v>3225</v>
      </c>
      <c r="C1421" s="6" t="s">
        <v>3217</v>
      </c>
      <c r="D1421" s="274" t="s">
        <v>3218</v>
      </c>
      <c r="E1421" s="43">
        <v>267</v>
      </c>
      <c r="F1421" s="43"/>
      <c r="G1421" s="49" t="s">
        <v>3219</v>
      </c>
      <c r="H1421" s="191" t="s">
        <v>3226</v>
      </c>
      <c r="I1421" s="374">
        <v>82500</v>
      </c>
      <c r="J1421" s="849" t="s">
        <v>3221</v>
      </c>
      <c r="K1421" s="72">
        <v>1667.35</v>
      </c>
      <c r="L1421" s="72">
        <f t="shared" ref="L1421:L1432" si="2062">K1421*20%</f>
        <v>333.47</v>
      </c>
      <c r="M1421" s="432">
        <v>1333.86</v>
      </c>
      <c r="N1421" s="463"/>
      <c r="O1421" s="72">
        <v>0</v>
      </c>
      <c r="P1421" s="374">
        <v>82500</v>
      </c>
      <c r="Q1421" s="6" t="s">
        <v>3222</v>
      </c>
      <c r="R1421" s="168">
        <v>1837.9</v>
      </c>
      <c r="S1421" s="72">
        <f t="shared" ref="S1421:S1432" si="2063">R1421*20%</f>
        <v>367.58000000000004</v>
      </c>
      <c r="T1421" s="73"/>
      <c r="U1421" s="147"/>
      <c r="V1421" s="411">
        <f t="shared" ref="V1421:V1432" si="2064">R1421-S1421-T1421</f>
        <v>1470.3200000000002</v>
      </c>
      <c r="W1421" s="374">
        <v>82500</v>
      </c>
      <c r="X1421" s="852" t="s">
        <v>3223</v>
      </c>
      <c r="Y1421" s="310">
        <v>2021.7</v>
      </c>
      <c r="Z1421" s="141">
        <f t="shared" ref="Z1421:Z1432" si="2065">Y1421*20%</f>
        <v>404.34000000000003</v>
      </c>
      <c r="AA1421" s="432">
        <v>3087.69</v>
      </c>
      <c r="AB1421" s="143"/>
      <c r="AC1421" s="141">
        <f t="shared" ref="AC1421:AC1432" si="2066">Y1421-Z1421-AA1421</f>
        <v>-1470.33</v>
      </c>
      <c r="AD1421" s="374">
        <v>35000</v>
      </c>
      <c r="AE1421" s="854">
        <v>1.992E-2</v>
      </c>
      <c r="AF1421" s="141">
        <f t="shared" ref="AF1421:AF1432" si="2067">AD1421*AE1421</f>
        <v>697.2</v>
      </c>
      <c r="AG1421" s="560">
        <f t="shared" ref="AG1421:AG1432" si="2068">AF1421*20%</f>
        <v>139.44000000000003</v>
      </c>
      <c r="AH1421" s="122">
        <v>557.76</v>
      </c>
      <c r="AI1421" s="143"/>
      <c r="AJ1421" s="560">
        <f t="shared" si="2052"/>
        <v>0</v>
      </c>
      <c r="AK1421" s="374">
        <v>35000</v>
      </c>
      <c r="AL1421" s="854">
        <v>2.0916000000000001E-2</v>
      </c>
      <c r="AM1421" s="141">
        <f t="shared" ref="AM1421:AM1432" si="2069">AK1421*AL1421</f>
        <v>732.06000000000006</v>
      </c>
      <c r="AN1421" s="141">
        <f t="shared" ref="AN1421:AN1432" si="2070">AM1421*20%</f>
        <v>146.41200000000001</v>
      </c>
      <c r="AO1421" s="117">
        <v>585.65</v>
      </c>
      <c r="AP1421" s="143"/>
      <c r="AQ1421" s="560">
        <v>0</v>
      </c>
      <c r="AR1421" s="374">
        <v>35000</v>
      </c>
      <c r="AS1421" s="854">
        <v>2.2169999999999999E-2</v>
      </c>
      <c r="AT1421" s="141">
        <f t="shared" ref="AT1421:AT1432" si="2071">AR1421*AS1421</f>
        <v>775.94999999999993</v>
      </c>
      <c r="AU1421" s="560">
        <f t="shared" ref="AU1421:AU1432" si="2072">AT1421*20%</f>
        <v>155.19</v>
      </c>
      <c r="AV1421" s="122">
        <v>620.76</v>
      </c>
      <c r="AW1421" s="143"/>
      <c r="AX1421" s="560">
        <f t="shared" si="2054"/>
        <v>0</v>
      </c>
      <c r="AY1421" s="374">
        <v>35000</v>
      </c>
      <c r="AZ1421" s="332">
        <v>2.3720000000000001E-2</v>
      </c>
      <c r="BA1421" s="141">
        <f t="shared" ref="BA1421:BA1432" si="2073">AY1421*AZ1421</f>
        <v>830.2</v>
      </c>
      <c r="BB1421" s="72">
        <f t="shared" ref="BB1421:BB1432" si="2074">BA1421*20%</f>
        <v>166.04000000000002</v>
      </c>
      <c r="BC1421" s="142">
        <v>664.16</v>
      </c>
      <c r="BD1421" s="143"/>
      <c r="BE1421" s="141">
        <f t="shared" si="2055"/>
        <v>0</v>
      </c>
      <c r="BF1421" s="151">
        <v>71000</v>
      </c>
      <c r="BG1421" s="332">
        <v>1.2E-2</v>
      </c>
      <c r="BH1421" s="72">
        <f t="shared" ref="BH1421:BH1432" si="2075">BF1421*BG1421</f>
        <v>852</v>
      </c>
      <c r="BI1421" s="75">
        <f t="shared" ref="BI1421:BI1432" si="2076">BH1421*20%</f>
        <v>170.4</v>
      </c>
      <c r="BJ1421" s="142">
        <v>681.6</v>
      </c>
      <c r="BK1421" s="165"/>
      <c r="BL1421" s="75">
        <f t="shared" si="2056"/>
        <v>0</v>
      </c>
      <c r="BM1421" s="151">
        <v>71000</v>
      </c>
      <c r="BN1421" s="332">
        <v>1.272E-2</v>
      </c>
      <c r="BO1421" s="75">
        <f t="shared" ref="BO1421:BO1432" si="2077">BM1421*BN1421</f>
        <v>903.12</v>
      </c>
      <c r="BP1421" s="75">
        <f t="shared" ref="BP1421:BP1432" si="2078">BO1421*20%</f>
        <v>180.62400000000002</v>
      </c>
      <c r="BQ1421" s="164">
        <v>722.49599999999998</v>
      </c>
      <c r="BR1421" s="147"/>
      <c r="BS1421" s="75">
        <f t="shared" si="2057"/>
        <v>0</v>
      </c>
      <c r="BT1421" s="151">
        <v>71000</v>
      </c>
      <c r="BU1421" s="332">
        <v>1.359E-2</v>
      </c>
      <c r="BV1421" s="72">
        <f t="shared" ref="BV1421:BV1432" si="2079">BT1421*BU1421</f>
        <v>964.89</v>
      </c>
      <c r="BW1421" s="75">
        <f t="shared" ref="BW1421:BW1432" si="2080">BV1421*20%</f>
        <v>192.97800000000001</v>
      </c>
      <c r="BX1421" s="164">
        <v>771.91200000000003</v>
      </c>
      <c r="BY1421" s="147"/>
      <c r="BZ1421" s="75">
        <f t="shared" si="2058"/>
        <v>0</v>
      </c>
      <c r="CA1421" s="255">
        <v>71000</v>
      </c>
      <c r="CB1421" s="332">
        <v>1.439E-2</v>
      </c>
      <c r="CC1421" s="72">
        <f t="shared" ref="CC1421:CC1432" si="2081">CA1421*CB1421</f>
        <v>1021.69</v>
      </c>
      <c r="CD1421" s="75">
        <f t="shared" ref="CD1421:CD1432" si="2082">CC1421*20%</f>
        <v>204.33800000000002</v>
      </c>
      <c r="CE1421" s="164">
        <v>817.35199999999998</v>
      </c>
      <c r="CF1421" s="165"/>
      <c r="CG1421" s="72">
        <f t="shared" ref="CG1421:CG1432" si="2083">CC1421-CD1421-CE1421</f>
        <v>0</v>
      </c>
      <c r="CH1421" s="351">
        <v>71000</v>
      </c>
      <c r="CI1421" s="857">
        <v>1.54E-2</v>
      </c>
      <c r="CJ1421" s="666">
        <f t="shared" si="2059"/>
        <v>1093.4000000000001</v>
      </c>
      <c r="CK1421" s="666">
        <f t="shared" si="2060"/>
        <v>218.68000000000004</v>
      </c>
      <c r="CL1421" s="485"/>
      <c r="CM1421" s="668"/>
      <c r="CN1421" s="666">
        <f t="shared" si="2061"/>
        <v>874.72</v>
      </c>
      <c r="CO1421" s="219"/>
      <c r="CP1421" s="220">
        <f t="shared" si="2051"/>
        <v>874.71000000000026</v>
      </c>
      <c r="CQ1421" s="458">
        <v>0</v>
      </c>
      <c r="CR1421" s="56"/>
      <c r="CS1421" s="228"/>
    </row>
    <row r="1422" spans="1:97" s="3" customFormat="1" ht="15" customHeight="1">
      <c r="A1422" s="41" t="s">
        <v>3227</v>
      </c>
      <c r="B1422" s="6" t="s">
        <v>3228</v>
      </c>
      <c r="C1422" s="6" t="s">
        <v>3217</v>
      </c>
      <c r="D1422" s="274" t="s">
        <v>3218</v>
      </c>
      <c r="E1422" s="43">
        <v>270</v>
      </c>
      <c r="F1422" s="43"/>
      <c r="G1422" s="49" t="s">
        <v>45</v>
      </c>
      <c r="H1422" s="191" t="s">
        <v>3229</v>
      </c>
      <c r="I1422" s="374">
        <v>180000</v>
      </c>
      <c r="J1422" s="849" t="s">
        <v>3221</v>
      </c>
      <c r="K1422" s="72">
        <v>3568.55</v>
      </c>
      <c r="L1422" s="72">
        <f t="shared" si="2062"/>
        <v>713.71</v>
      </c>
      <c r="M1422" s="432">
        <v>2854.86</v>
      </c>
      <c r="N1422" s="463"/>
      <c r="O1422" s="72">
        <v>0</v>
      </c>
      <c r="P1422" s="374">
        <v>180000</v>
      </c>
      <c r="Q1422" s="6" t="s">
        <v>3222</v>
      </c>
      <c r="R1422" s="168">
        <v>3934.2</v>
      </c>
      <c r="S1422" s="72">
        <f t="shared" si="2063"/>
        <v>786.84</v>
      </c>
      <c r="T1422" s="73"/>
      <c r="U1422" s="147"/>
      <c r="V1422" s="411">
        <f t="shared" si="2064"/>
        <v>3147.3599999999997</v>
      </c>
      <c r="W1422" s="374">
        <v>180000</v>
      </c>
      <c r="X1422" s="852" t="s">
        <v>3223</v>
      </c>
      <c r="Y1422" s="310">
        <v>4327.6000000000004</v>
      </c>
      <c r="Z1422" s="141">
        <f t="shared" si="2065"/>
        <v>865.5200000000001</v>
      </c>
      <c r="AA1422" s="432">
        <v>6609.46</v>
      </c>
      <c r="AB1422" s="143"/>
      <c r="AC1422" s="141">
        <f t="shared" si="2066"/>
        <v>-3147.3799999999997</v>
      </c>
      <c r="AD1422" s="374">
        <v>4400000</v>
      </c>
      <c r="AE1422" s="854">
        <v>1.992E-2</v>
      </c>
      <c r="AF1422" s="141">
        <f t="shared" si="2067"/>
        <v>87648</v>
      </c>
      <c r="AG1422" s="560">
        <f t="shared" si="2068"/>
        <v>17529.600000000002</v>
      </c>
      <c r="AH1422" s="122">
        <v>70118.399999999994</v>
      </c>
      <c r="AI1422" s="143"/>
      <c r="AJ1422" s="560">
        <f t="shared" si="2052"/>
        <v>0</v>
      </c>
      <c r="AK1422" s="374">
        <v>4400000</v>
      </c>
      <c r="AL1422" s="854">
        <v>2.0916000000000001E-2</v>
      </c>
      <c r="AM1422" s="141">
        <f t="shared" si="2069"/>
        <v>92030.400000000009</v>
      </c>
      <c r="AN1422" s="141">
        <f t="shared" si="2070"/>
        <v>18406.080000000002</v>
      </c>
      <c r="AO1422" s="117">
        <v>73624.320000000007</v>
      </c>
      <c r="AP1422" s="143"/>
      <c r="AQ1422" s="560">
        <f t="shared" si="2053"/>
        <v>0</v>
      </c>
      <c r="AR1422" s="374">
        <v>4400000</v>
      </c>
      <c r="AS1422" s="854">
        <v>2.2169999999999999E-2</v>
      </c>
      <c r="AT1422" s="141">
        <f t="shared" si="2071"/>
        <v>97548</v>
      </c>
      <c r="AU1422" s="560">
        <f t="shared" si="2072"/>
        <v>19509.600000000002</v>
      </c>
      <c r="AV1422" s="122">
        <v>78038.399999999994</v>
      </c>
      <c r="AW1422" s="143"/>
      <c r="AX1422" s="560">
        <f t="shared" si="2054"/>
        <v>0</v>
      </c>
      <c r="AY1422" s="374">
        <v>4400000</v>
      </c>
      <c r="AZ1422" s="332">
        <v>2.3720000000000001E-2</v>
      </c>
      <c r="BA1422" s="141">
        <f t="shared" si="2073"/>
        <v>104368</v>
      </c>
      <c r="BB1422" s="72">
        <f t="shared" si="2074"/>
        <v>20873.600000000002</v>
      </c>
      <c r="BC1422" s="142">
        <v>83494.399999999994</v>
      </c>
      <c r="BD1422" s="143"/>
      <c r="BE1422" s="141">
        <f t="shared" si="2055"/>
        <v>0</v>
      </c>
      <c r="BF1422" s="151">
        <v>100</v>
      </c>
      <c r="BG1422" s="332">
        <v>1.2E-2</v>
      </c>
      <c r="BH1422" s="72">
        <f t="shared" si="2075"/>
        <v>1.2</v>
      </c>
      <c r="BI1422" s="75">
        <f t="shared" si="2076"/>
        <v>0.24</v>
      </c>
      <c r="BJ1422" s="142">
        <v>0.96</v>
      </c>
      <c r="BK1422" s="165"/>
      <c r="BL1422" s="75">
        <f t="shared" si="2056"/>
        <v>0</v>
      </c>
      <c r="BM1422" s="151">
        <v>100</v>
      </c>
      <c r="BN1422" s="332">
        <v>1.272E-2</v>
      </c>
      <c r="BO1422" s="75">
        <f t="shared" si="2077"/>
        <v>1.272</v>
      </c>
      <c r="BP1422" s="75">
        <f t="shared" si="2078"/>
        <v>0.25440000000000002</v>
      </c>
      <c r="BQ1422" s="164">
        <v>1.0176000000000001</v>
      </c>
      <c r="BR1422" s="147"/>
      <c r="BS1422" s="75">
        <f t="shared" si="2057"/>
        <v>0</v>
      </c>
      <c r="BT1422" s="151">
        <v>100</v>
      </c>
      <c r="BU1422" s="332">
        <v>1.359E-2</v>
      </c>
      <c r="BV1422" s="72">
        <f t="shared" si="2079"/>
        <v>1.359</v>
      </c>
      <c r="BW1422" s="75">
        <f t="shared" si="2080"/>
        <v>0.27179999999999999</v>
      </c>
      <c r="BX1422" s="164">
        <v>1.0871999999999999</v>
      </c>
      <c r="BY1422" s="147"/>
      <c r="BZ1422" s="75">
        <f t="shared" si="2058"/>
        <v>0</v>
      </c>
      <c r="CA1422" s="139">
        <v>100</v>
      </c>
      <c r="CB1422" s="332">
        <v>1.439E-2</v>
      </c>
      <c r="CC1422" s="72">
        <f t="shared" si="2081"/>
        <v>1.4390000000000001</v>
      </c>
      <c r="CD1422" s="75">
        <f t="shared" si="2082"/>
        <v>0.2878</v>
      </c>
      <c r="CE1422" s="164">
        <v>1.1512</v>
      </c>
      <c r="CF1422" s="165"/>
      <c r="CG1422" s="72">
        <f t="shared" si="2083"/>
        <v>0</v>
      </c>
      <c r="CH1422" s="377">
        <v>100</v>
      </c>
      <c r="CI1422" s="857">
        <v>1.54E-2</v>
      </c>
      <c r="CJ1422" s="666">
        <f t="shared" si="2059"/>
        <v>1.54</v>
      </c>
      <c r="CK1422" s="666">
        <f t="shared" si="2060"/>
        <v>0.30800000000000005</v>
      </c>
      <c r="CL1422" s="485"/>
      <c r="CM1422" s="668"/>
      <c r="CN1422" s="666">
        <f t="shared" si="2061"/>
        <v>1.232</v>
      </c>
      <c r="CO1422" s="219"/>
      <c r="CP1422" s="220">
        <f t="shared" si="2051"/>
        <v>1.2120000000000182</v>
      </c>
      <c r="CQ1422" s="458">
        <v>0</v>
      </c>
      <c r="CR1422" s="56"/>
    </row>
    <row r="1423" spans="1:97" s="3" customFormat="1" ht="15" customHeight="1">
      <c r="A1423" s="41" t="s">
        <v>3230</v>
      </c>
      <c r="B1423" s="6" t="s">
        <v>3231</v>
      </c>
      <c r="C1423" s="6" t="s">
        <v>3217</v>
      </c>
      <c r="D1423" s="274" t="s">
        <v>3218</v>
      </c>
      <c r="E1423" s="43">
        <v>331</v>
      </c>
      <c r="F1423" s="43"/>
      <c r="G1423" s="49" t="s">
        <v>3219</v>
      </c>
      <c r="H1423" s="191" t="s">
        <v>3232</v>
      </c>
      <c r="I1423" s="374">
        <v>3450</v>
      </c>
      <c r="J1423" s="849" t="s">
        <v>3221</v>
      </c>
      <c r="K1423" s="72">
        <v>97.45</v>
      </c>
      <c r="L1423" s="72">
        <f t="shared" si="2062"/>
        <v>19.490000000000002</v>
      </c>
      <c r="M1423" s="432">
        <v>77.959999999999994</v>
      </c>
      <c r="N1423" s="463"/>
      <c r="O1423" s="72">
        <f t="shared" ref="O1423:O1430" si="2084">K1423-L1423-M1423</f>
        <v>0</v>
      </c>
      <c r="P1423" s="374">
        <v>3450</v>
      </c>
      <c r="Q1423" s="6" t="s">
        <v>3222</v>
      </c>
      <c r="R1423" s="168">
        <v>107.2</v>
      </c>
      <c r="S1423" s="72">
        <f t="shared" si="2063"/>
        <v>21.44</v>
      </c>
      <c r="T1423" s="73"/>
      <c r="U1423" s="147"/>
      <c r="V1423" s="411">
        <f t="shared" si="2064"/>
        <v>85.76</v>
      </c>
      <c r="W1423" s="374">
        <v>3450</v>
      </c>
      <c r="X1423" s="852" t="s">
        <v>3223</v>
      </c>
      <c r="Y1423" s="310">
        <v>117.9</v>
      </c>
      <c r="Z1423" s="141">
        <f t="shared" si="2065"/>
        <v>23.580000000000002</v>
      </c>
      <c r="AA1423" s="432">
        <v>180.1</v>
      </c>
      <c r="AB1423" s="143"/>
      <c r="AC1423" s="141">
        <f t="shared" si="2066"/>
        <v>-85.779999999999987</v>
      </c>
      <c r="AD1423" s="374">
        <v>3450</v>
      </c>
      <c r="AE1423" s="854">
        <v>1.992E-2</v>
      </c>
      <c r="AF1423" s="141">
        <f t="shared" si="2067"/>
        <v>68.724000000000004</v>
      </c>
      <c r="AG1423" s="560">
        <f t="shared" si="2068"/>
        <v>13.744800000000001</v>
      </c>
      <c r="AH1423" s="122">
        <v>54.98</v>
      </c>
      <c r="AI1423" s="143"/>
      <c r="AJ1423" s="560">
        <v>0</v>
      </c>
      <c r="AK1423" s="374">
        <v>3450</v>
      </c>
      <c r="AL1423" s="854">
        <v>2.0916000000000001E-2</v>
      </c>
      <c r="AM1423" s="141">
        <f t="shared" si="2069"/>
        <v>72.160200000000003</v>
      </c>
      <c r="AN1423" s="141">
        <f t="shared" si="2070"/>
        <v>14.432040000000001</v>
      </c>
      <c r="AO1423" s="117">
        <v>57.73</v>
      </c>
      <c r="AP1423" s="143"/>
      <c r="AQ1423" s="560">
        <v>0</v>
      </c>
      <c r="AR1423" s="374">
        <v>3450</v>
      </c>
      <c r="AS1423" s="854">
        <v>2.2169999999999999E-2</v>
      </c>
      <c r="AT1423" s="141">
        <f t="shared" si="2071"/>
        <v>76.486499999999992</v>
      </c>
      <c r="AU1423" s="560">
        <f t="shared" si="2072"/>
        <v>15.2973</v>
      </c>
      <c r="AV1423" s="122">
        <v>61.19</v>
      </c>
      <c r="AW1423" s="143"/>
      <c r="AX1423" s="560">
        <v>0</v>
      </c>
      <c r="AY1423" s="374">
        <v>3450</v>
      </c>
      <c r="AZ1423" s="332">
        <v>2.3720000000000001E-2</v>
      </c>
      <c r="BA1423" s="141">
        <f t="shared" si="2073"/>
        <v>81.834000000000003</v>
      </c>
      <c r="BB1423" s="72">
        <f t="shared" si="2074"/>
        <v>16.366800000000001</v>
      </c>
      <c r="BC1423" s="142">
        <v>65.474000000000004</v>
      </c>
      <c r="BD1423" s="143"/>
      <c r="BE1423" s="141">
        <v>0</v>
      </c>
      <c r="BF1423" s="151">
        <v>51000</v>
      </c>
      <c r="BG1423" s="332">
        <v>1.2E-2</v>
      </c>
      <c r="BH1423" s="72">
        <f t="shared" si="2075"/>
        <v>612</v>
      </c>
      <c r="BI1423" s="75">
        <f t="shared" si="2076"/>
        <v>122.4</v>
      </c>
      <c r="BJ1423" s="142">
        <v>489.6</v>
      </c>
      <c r="BK1423" s="165"/>
      <c r="BL1423" s="75">
        <f t="shared" si="2056"/>
        <v>0</v>
      </c>
      <c r="BM1423" s="151">
        <v>51000</v>
      </c>
      <c r="BN1423" s="332">
        <v>1.272E-2</v>
      </c>
      <c r="BO1423" s="75">
        <f t="shared" si="2077"/>
        <v>648.72</v>
      </c>
      <c r="BP1423" s="75">
        <f t="shared" si="2078"/>
        <v>129.744</v>
      </c>
      <c r="BQ1423" s="164">
        <v>518.976</v>
      </c>
      <c r="BR1423" s="147"/>
      <c r="BS1423" s="75">
        <f t="shared" si="2057"/>
        <v>0</v>
      </c>
      <c r="BT1423" s="151">
        <v>51000</v>
      </c>
      <c r="BU1423" s="332">
        <v>1.359E-2</v>
      </c>
      <c r="BV1423" s="72">
        <f t="shared" si="2079"/>
        <v>693.09</v>
      </c>
      <c r="BW1423" s="75">
        <f t="shared" si="2080"/>
        <v>138.61800000000002</v>
      </c>
      <c r="BX1423" s="164">
        <v>554.47199999999998</v>
      </c>
      <c r="BY1423" s="147"/>
      <c r="BZ1423" s="75">
        <f t="shared" si="2058"/>
        <v>0</v>
      </c>
      <c r="CA1423" s="255">
        <v>51000</v>
      </c>
      <c r="CB1423" s="332">
        <v>1.439E-2</v>
      </c>
      <c r="CC1423" s="72">
        <f t="shared" si="2081"/>
        <v>733.89</v>
      </c>
      <c r="CD1423" s="75">
        <f t="shared" si="2082"/>
        <v>146.77799999999999</v>
      </c>
      <c r="CE1423" s="164">
        <v>587.11199999999997</v>
      </c>
      <c r="CF1423" s="165"/>
      <c r="CG1423" s="72">
        <f t="shared" si="2083"/>
        <v>0</v>
      </c>
      <c r="CH1423" s="351">
        <v>51000</v>
      </c>
      <c r="CI1423" s="857">
        <v>1.54E-2</v>
      </c>
      <c r="CJ1423" s="666">
        <f t="shared" si="2059"/>
        <v>785.4</v>
      </c>
      <c r="CK1423" s="666">
        <f t="shared" si="2060"/>
        <v>157.08000000000001</v>
      </c>
      <c r="CL1423" s="485"/>
      <c r="CM1423" s="668"/>
      <c r="CN1423" s="666">
        <f t="shared" ref="CN1423:CN1435" si="2085">CJ1423-CK1423-CL1423</f>
        <v>628.31999999999994</v>
      </c>
      <c r="CO1423" s="219"/>
      <c r="CP1423" s="220">
        <f t="shared" si="2051"/>
        <v>628.29999999999995</v>
      </c>
      <c r="CQ1423" s="458">
        <v>0</v>
      </c>
      <c r="CR1423" s="56"/>
      <c r="CS1423" s="228"/>
    </row>
    <row r="1424" spans="1:97" s="3" customFormat="1" ht="15" customHeight="1">
      <c r="A1424" s="41" t="s">
        <v>3233</v>
      </c>
      <c r="B1424" s="6" t="s">
        <v>3228</v>
      </c>
      <c r="C1424" s="6" t="s">
        <v>3217</v>
      </c>
      <c r="D1424" s="274" t="s">
        <v>3218</v>
      </c>
      <c r="E1424" s="43">
        <v>649</v>
      </c>
      <c r="F1424" s="43"/>
      <c r="G1424" s="49" t="s">
        <v>45</v>
      </c>
      <c r="H1424" s="191" t="s">
        <v>3234</v>
      </c>
      <c r="I1424" s="374">
        <v>280000</v>
      </c>
      <c r="J1424" s="849" t="s">
        <v>3221</v>
      </c>
      <c r="K1424" s="72">
        <v>5569.25</v>
      </c>
      <c r="L1424" s="72">
        <f t="shared" si="2062"/>
        <v>1113.8500000000001</v>
      </c>
      <c r="M1424" s="432">
        <v>4455.38</v>
      </c>
      <c r="N1424" s="463"/>
      <c r="O1424" s="72">
        <v>0</v>
      </c>
      <c r="P1424" s="374">
        <v>280000</v>
      </c>
      <c r="Q1424" s="6" t="s">
        <v>3222</v>
      </c>
      <c r="R1424" s="168">
        <v>6139.7</v>
      </c>
      <c r="S1424" s="72">
        <f t="shared" si="2063"/>
        <v>1227.94</v>
      </c>
      <c r="T1424" s="73"/>
      <c r="U1424" s="147"/>
      <c r="V1424" s="411">
        <f t="shared" si="2064"/>
        <v>4911.76</v>
      </c>
      <c r="W1424" s="374">
        <v>280000</v>
      </c>
      <c r="X1424" s="852" t="s">
        <v>3223</v>
      </c>
      <c r="Y1424" s="310">
        <v>6753.65</v>
      </c>
      <c r="Z1424" s="141">
        <f t="shared" si="2065"/>
        <v>1350.73</v>
      </c>
      <c r="AA1424" s="432">
        <v>10314.700000000001</v>
      </c>
      <c r="AB1424" s="143"/>
      <c r="AC1424" s="141">
        <f t="shared" si="2066"/>
        <v>-4911.7800000000007</v>
      </c>
      <c r="AD1424" s="374">
        <v>2500000</v>
      </c>
      <c r="AE1424" s="854">
        <v>1.992E-2</v>
      </c>
      <c r="AF1424" s="141">
        <f t="shared" si="2067"/>
        <v>49800</v>
      </c>
      <c r="AG1424" s="560">
        <f t="shared" si="2068"/>
        <v>9960</v>
      </c>
      <c r="AH1424" s="122">
        <v>39840</v>
      </c>
      <c r="AI1424" s="143"/>
      <c r="AJ1424" s="560">
        <f t="shared" ref="AJ1424:AJ1428" si="2086">AF1424-AG1424-AH1424</f>
        <v>0</v>
      </c>
      <c r="AK1424" s="374">
        <v>2500000</v>
      </c>
      <c r="AL1424" s="854">
        <v>2.0916000000000001E-2</v>
      </c>
      <c r="AM1424" s="141">
        <f t="shared" si="2069"/>
        <v>52290</v>
      </c>
      <c r="AN1424" s="141">
        <f t="shared" si="2070"/>
        <v>10458</v>
      </c>
      <c r="AO1424" s="117">
        <v>41832</v>
      </c>
      <c r="AP1424" s="143"/>
      <c r="AQ1424" s="560">
        <f t="shared" si="2053"/>
        <v>0</v>
      </c>
      <c r="AR1424" s="374">
        <v>2500000</v>
      </c>
      <c r="AS1424" s="854">
        <v>2.2169999999999999E-2</v>
      </c>
      <c r="AT1424" s="141">
        <f t="shared" si="2071"/>
        <v>55425</v>
      </c>
      <c r="AU1424" s="560">
        <f t="shared" si="2072"/>
        <v>11085</v>
      </c>
      <c r="AV1424" s="122">
        <v>44340</v>
      </c>
      <c r="AW1424" s="143"/>
      <c r="AX1424" s="560">
        <f t="shared" ref="AX1424:AX1428" si="2087">AT1424-AU1424-AV1424</f>
        <v>0</v>
      </c>
      <c r="AY1424" s="374">
        <v>2500000</v>
      </c>
      <c r="AZ1424" s="332">
        <v>2.3720000000000001E-2</v>
      </c>
      <c r="BA1424" s="141">
        <f t="shared" si="2073"/>
        <v>59300.000000000007</v>
      </c>
      <c r="BB1424" s="72">
        <f t="shared" si="2074"/>
        <v>11860.000000000002</v>
      </c>
      <c r="BC1424" s="142">
        <v>47440</v>
      </c>
      <c r="BD1424" s="143"/>
      <c r="BE1424" s="141">
        <f t="shared" ref="BE1424:BE1428" si="2088">BA1424-BB1424-BC1424</f>
        <v>0</v>
      </c>
      <c r="BF1424" s="151">
        <v>5630000</v>
      </c>
      <c r="BG1424" s="332">
        <v>1.2E-2</v>
      </c>
      <c r="BH1424" s="72">
        <f t="shared" si="2075"/>
        <v>67560</v>
      </c>
      <c r="BI1424" s="75">
        <f t="shared" si="2076"/>
        <v>13512</v>
      </c>
      <c r="BJ1424" s="142">
        <v>54048</v>
      </c>
      <c r="BK1424" s="165"/>
      <c r="BL1424" s="75">
        <f t="shared" si="2056"/>
        <v>0</v>
      </c>
      <c r="BM1424" s="151">
        <v>5630000</v>
      </c>
      <c r="BN1424" s="332">
        <v>1.272E-2</v>
      </c>
      <c r="BO1424" s="75">
        <f t="shared" si="2077"/>
        <v>71613.600000000006</v>
      </c>
      <c r="BP1424" s="75">
        <f t="shared" si="2078"/>
        <v>14322.720000000001</v>
      </c>
      <c r="BQ1424" s="164">
        <v>57290.879999999997</v>
      </c>
      <c r="BR1424" s="147"/>
      <c r="BS1424" s="75">
        <f t="shared" si="2057"/>
        <v>0</v>
      </c>
      <c r="BT1424" s="151">
        <v>5630000</v>
      </c>
      <c r="BU1424" s="332">
        <v>1.359E-2</v>
      </c>
      <c r="BV1424" s="72">
        <f t="shared" si="2079"/>
        <v>76511.7</v>
      </c>
      <c r="BW1424" s="75">
        <f t="shared" si="2080"/>
        <v>15302.34</v>
      </c>
      <c r="BX1424" s="164">
        <v>61209.36</v>
      </c>
      <c r="BY1424" s="147"/>
      <c r="BZ1424" s="75">
        <f t="shared" si="2058"/>
        <v>0</v>
      </c>
      <c r="CA1424" s="255">
        <v>5630000</v>
      </c>
      <c r="CB1424" s="332">
        <v>1.439E-2</v>
      </c>
      <c r="CC1424" s="72">
        <f t="shared" si="2081"/>
        <v>81015.7</v>
      </c>
      <c r="CD1424" s="75">
        <f t="shared" si="2082"/>
        <v>16203.14</v>
      </c>
      <c r="CE1424" s="164">
        <v>64812.56</v>
      </c>
      <c r="CF1424" s="165"/>
      <c r="CG1424" s="72">
        <f t="shared" si="2083"/>
        <v>0</v>
      </c>
      <c r="CH1424" s="351">
        <v>5630000</v>
      </c>
      <c r="CI1424" s="857">
        <v>1.54E-2</v>
      </c>
      <c r="CJ1424" s="666">
        <f t="shared" si="2059"/>
        <v>86702</v>
      </c>
      <c r="CK1424" s="666">
        <f t="shared" si="2060"/>
        <v>17340.400000000001</v>
      </c>
      <c r="CL1424" s="485"/>
      <c r="CM1424" s="668"/>
      <c r="CN1424" s="666">
        <f t="shared" si="2085"/>
        <v>69361.600000000006</v>
      </c>
      <c r="CO1424" s="219"/>
      <c r="CP1424" s="220">
        <f t="shared" si="2051"/>
        <v>69361.58</v>
      </c>
      <c r="CQ1424" s="458">
        <v>0</v>
      </c>
      <c r="CR1424" s="56"/>
    </row>
    <row r="1425" spans="1:97" s="3" customFormat="1" ht="15" customHeight="1">
      <c r="A1425" s="41" t="s">
        <v>3235</v>
      </c>
      <c r="B1425" s="6" t="s">
        <v>3236</v>
      </c>
      <c r="C1425" s="6" t="s">
        <v>3237</v>
      </c>
      <c r="D1425" s="274" t="s">
        <v>3218</v>
      </c>
      <c r="E1425" s="43">
        <v>6</v>
      </c>
      <c r="F1425" s="43"/>
      <c r="G1425" s="49" t="s">
        <v>3238</v>
      </c>
      <c r="H1425" s="191" t="s">
        <v>3239</v>
      </c>
      <c r="I1425" s="374">
        <v>15000</v>
      </c>
      <c r="J1425" s="849" t="s">
        <v>3221</v>
      </c>
      <c r="K1425" s="72">
        <v>423.7</v>
      </c>
      <c r="L1425" s="72">
        <f t="shared" si="2062"/>
        <v>84.740000000000009</v>
      </c>
      <c r="M1425" s="720">
        <v>338.98</v>
      </c>
      <c r="N1425" s="463"/>
      <c r="O1425" s="72">
        <v>0</v>
      </c>
      <c r="P1425" s="374">
        <v>15000</v>
      </c>
      <c r="Q1425" s="6" t="s">
        <v>3222</v>
      </c>
      <c r="R1425" s="168">
        <v>466.1</v>
      </c>
      <c r="S1425" s="72">
        <f t="shared" si="2063"/>
        <v>93.220000000000013</v>
      </c>
      <c r="T1425" s="79"/>
      <c r="U1425" s="147"/>
      <c r="V1425" s="411">
        <f t="shared" si="2064"/>
        <v>372.88</v>
      </c>
      <c r="W1425" s="374">
        <v>15000</v>
      </c>
      <c r="X1425" s="852" t="s">
        <v>3223</v>
      </c>
      <c r="Y1425" s="207">
        <v>512.16999999999996</v>
      </c>
      <c r="Z1425" s="141">
        <f t="shared" si="2065"/>
        <v>102.434</v>
      </c>
      <c r="AA1425" s="720">
        <v>783.03</v>
      </c>
      <c r="AB1425" s="143"/>
      <c r="AC1425" s="141">
        <f t="shared" si="2066"/>
        <v>-373.29399999999998</v>
      </c>
      <c r="AD1425" s="374">
        <v>32000</v>
      </c>
      <c r="AE1425" s="854">
        <v>1.992E-2</v>
      </c>
      <c r="AF1425" s="141">
        <f t="shared" si="2067"/>
        <v>637.44000000000005</v>
      </c>
      <c r="AG1425" s="560">
        <f t="shared" si="2068"/>
        <v>127.48800000000001</v>
      </c>
      <c r="AH1425" s="128">
        <v>509.95</v>
      </c>
      <c r="AI1425" s="143"/>
      <c r="AJ1425" s="560">
        <v>0</v>
      </c>
      <c r="AK1425" s="374">
        <v>32000</v>
      </c>
      <c r="AL1425" s="854">
        <v>2.0916000000000001E-2</v>
      </c>
      <c r="AM1425" s="141">
        <f t="shared" si="2069"/>
        <v>669.31200000000001</v>
      </c>
      <c r="AN1425" s="141">
        <f t="shared" si="2070"/>
        <v>133.86240000000001</v>
      </c>
      <c r="AO1425" s="120">
        <v>535.45000000000005</v>
      </c>
      <c r="AP1425" s="147"/>
      <c r="AQ1425" s="560">
        <v>0</v>
      </c>
      <c r="AR1425" s="374">
        <v>32000</v>
      </c>
      <c r="AS1425" s="854">
        <v>2.2169999999999999E-2</v>
      </c>
      <c r="AT1425" s="141">
        <f t="shared" si="2071"/>
        <v>709.43999999999994</v>
      </c>
      <c r="AU1425" s="560">
        <f t="shared" si="2072"/>
        <v>141.88800000000001</v>
      </c>
      <c r="AV1425" s="128">
        <v>567.54999999999995</v>
      </c>
      <c r="AW1425" s="143"/>
      <c r="AX1425" s="560">
        <v>0</v>
      </c>
      <c r="AY1425" s="374">
        <v>32000</v>
      </c>
      <c r="AZ1425" s="332">
        <v>2.3720000000000001E-2</v>
      </c>
      <c r="BA1425" s="141">
        <f t="shared" si="2073"/>
        <v>759.04000000000008</v>
      </c>
      <c r="BB1425" s="72">
        <f t="shared" si="2074"/>
        <v>151.80800000000002</v>
      </c>
      <c r="BC1425" s="526">
        <v>607.24</v>
      </c>
      <c r="BD1425" s="147"/>
      <c r="BE1425" s="141">
        <v>0</v>
      </c>
      <c r="BF1425" s="139">
        <v>100</v>
      </c>
      <c r="BG1425" s="332">
        <v>1.2E-2</v>
      </c>
      <c r="BH1425" s="72">
        <f t="shared" si="2075"/>
        <v>1.2</v>
      </c>
      <c r="BI1425" s="75">
        <f t="shared" si="2076"/>
        <v>0.24</v>
      </c>
      <c r="BJ1425" s="526">
        <v>0.96</v>
      </c>
      <c r="BK1425" s="165"/>
      <c r="BL1425" s="75">
        <f t="shared" si="2056"/>
        <v>0</v>
      </c>
      <c r="BM1425" s="139">
        <v>100</v>
      </c>
      <c r="BN1425" s="332">
        <v>1.272E-2</v>
      </c>
      <c r="BO1425" s="75">
        <f t="shared" si="2077"/>
        <v>1.272</v>
      </c>
      <c r="BP1425" s="75">
        <f t="shared" si="2078"/>
        <v>0.25440000000000002</v>
      </c>
      <c r="BQ1425" s="164">
        <v>1.0176000000000001</v>
      </c>
      <c r="BR1425" s="147"/>
      <c r="BS1425" s="75">
        <f t="shared" si="2057"/>
        <v>0</v>
      </c>
      <c r="BT1425" s="139">
        <v>100</v>
      </c>
      <c r="BU1425" s="332">
        <v>1.359E-2</v>
      </c>
      <c r="BV1425" s="72">
        <f t="shared" si="2079"/>
        <v>1.359</v>
      </c>
      <c r="BW1425" s="75">
        <f t="shared" si="2080"/>
        <v>0.27179999999999999</v>
      </c>
      <c r="BX1425" s="164">
        <v>1.0871999999999999</v>
      </c>
      <c r="BY1425" s="147"/>
      <c r="BZ1425" s="75">
        <f t="shared" si="2058"/>
        <v>0</v>
      </c>
      <c r="CA1425" s="139">
        <v>100</v>
      </c>
      <c r="CB1425" s="332">
        <v>1.439E-2</v>
      </c>
      <c r="CC1425" s="72">
        <f t="shared" si="2081"/>
        <v>1.4390000000000001</v>
      </c>
      <c r="CD1425" s="75">
        <f t="shared" si="2082"/>
        <v>0.2878</v>
      </c>
      <c r="CE1425" s="164">
        <v>1.1512</v>
      </c>
      <c r="CF1425" s="165">
        <v>1.1499999999999999</v>
      </c>
      <c r="CG1425" s="72">
        <f t="shared" si="2083"/>
        <v>0</v>
      </c>
      <c r="CH1425" s="377">
        <v>100</v>
      </c>
      <c r="CI1425" s="857">
        <v>1.54E-2</v>
      </c>
      <c r="CJ1425" s="666">
        <f t="shared" si="2059"/>
        <v>1.54</v>
      </c>
      <c r="CK1425" s="666">
        <f t="shared" si="2060"/>
        <v>0.30800000000000005</v>
      </c>
      <c r="CL1425" s="485"/>
      <c r="CM1425" s="668"/>
      <c r="CN1425" s="666">
        <f t="shared" si="2085"/>
        <v>1.232</v>
      </c>
      <c r="CO1425" s="219"/>
      <c r="CP1425" s="220">
        <f t="shared" si="2051"/>
        <v>0.81800000000001272</v>
      </c>
      <c r="CQ1425" s="357">
        <v>0</v>
      </c>
      <c r="CR1425" s="56"/>
      <c r="CS1425" s="228"/>
    </row>
    <row r="1426" spans="1:97" s="3" customFormat="1" ht="15" customHeight="1">
      <c r="A1426" s="41" t="s">
        <v>3240</v>
      </c>
      <c r="B1426" s="6" t="s">
        <v>3241</v>
      </c>
      <c r="C1426" s="6" t="s">
        <v>3237</v>
      </c>
      <c r="D1426" s="274" t="s">
        <v>3218</v>
      </c>
      <c r="E1426" s="43">
        <v>345</v>
      </c>
      <c r="F1426" s="43"/>
      <c r="G1426" s="49" t="s">
        <v>3238</v>
      </c>
      <c r="H1426" s="191" t="s">
        <v>3242</v>
      </c>
      <c r="I1426" s="374">
        <v>9533000</v>
      </c>
      <c r="J1426" s="849" t="s">
        <v>3221</v>
      </c>
      <c r="K1426" s="72">
        <v>188781.4</v>
      </c>
      <c r="L1426" s="72">
        <f t="shared" si="2062"/>
        <v>37756.28</v>
      </c>
      <c r="M1426" s="720">
        <v>151025.10999999999</v>
      </c>
      <c r="N1426" s="463"/>
      <c r="O1426" s="72">
        <v>0</v>
      </c>
      <c r="P1426" s="374">
        <v>9533000</v>
      </c>
      <c r="Q1426" s="6" t="s">
        <v>3222</v>
      </c>
      <c r="R1426" s="168">
        <v>208125.4</v>
      </c>
      <c r="S1426" s="72">
        <f t="shared" si="2063"/>
        <v>41625.08</v>
      </c>
      <c r="T1426" s="79"/>
      <c r="U1426" s="147"/>
      <c r="V1426" s="411">
        <f t="shared" si="2064"/>
        <v>166500.32</v>
      </c>
      <c r="W1426" s="374">
        <v>9533000</v>
      </c>
      <c r="X1426" s="852" t="s">
        <v>3223</v>
      </c>
      <c r="Y1426" s="310">
        <v>228937.95</v>
      </c>
      <c r="Z1426" s="141">
        <f t="shared" si="2065"/>
        <v>45787.590000000004</v>
      </c>
      <c r="AA1426" s="720">
        <v>349650.67</v>
      </c>
      <c r="AB1426" s="143"/>
      <c r="AC1426" s="141">
        <f t="shared" si="2066"/>
        <v>-166500.30999999997</v>
      </c>
      <c r="AD1426" s="374">
        <v>3450000</v>
      </c>
      <c r="AE1426" s="854">
        <v>1.992E-2</v>
      </c>
      <c r="AF1426" s="141">
        <f t="shared" si="2067"/>
        <v>68724</v>
      </c>
      <c r="AG1426" s="560">
        <f t="shared" si="2068"/>
        <v>13744.800000000001</v>
      </c>
      <c r="AH1426" s="128">
        <v>54979.199999999997</v>
      </c>
      <c r="AI1426" s="143"/>
      <c r="AJ1426" s="560">
        <f t="shared" si="2086"/>
        <v>0</v>
      </c>
      <c r="AK1426" s="374">
        <v>3450000</v>
      </c>
      <c r="AL1426" s="854">
        <v>2.0916000000000001E-2</v>
      </c>
      <c r="AM1426" s="141">
        <f t="shared" si="2069"/>
        <v>72160.2</v>
      </c>
      <c r="AN1426" s="141">
        <f t="shared" si="2070"/>
        <v>14432.04</v>
      </c>
      <c r="AO1426" s="120">
        <v>57728.160000000003</v>
      </c>
      <c r="AP1426" s="143"/>
      <c r="AQ1426" s="560">
        <f t="shared" ref="AQ1426:AQ1428" si="2089">AM1426-AN1426-AO1426</f>
        <v>0</v>
      </c>
      <c r="AR1426" s="374">
        <v>3450000</v>
      </c>
      <c r="AS1426" s="854">
        <v>2.2169999999999999E-2</v>
      </c>
      <c r="AT1426" s="141">
        <f t="shared" si="2071"/>
        <v>76486.5</v>
      </c>
      <c r="AU1426" s="560">
        <f t="shared" si="2072"/>
        <v>15297.300000000001</v>
      </c>
      <c r="AV1426" s="128">
        <v>61189.2</v>
      </c>
      <c r="AW1426" s="143"/>
      <c r="AX1426" s="560">
        <f t="shared" si="2087"/>
        <v>0</v>
      </c>
      <c r="AY1426" s="374">
        <v>3450000</v>
      </c>
      <c r="AZ1426" s="332">
        <v>2.3720000000000001E-2</v>
      </c>
      <c r="BA1426" s="141">
        <f t="shared" si="2073"/>
        <v>81834</v>
      </c>
      <c r="BB1426" s="72">
        <f t="shared" si="2074"/>
        <v>16366.800000000001</v>
      </c>
      <c r="BC1426" s="526">
        <v>65467.199999999997</v>
      </c>
      <c r="BD1426" s="143"/>
      <c r="BE1426" s="141">
        <f t="shared" si="2088"/>
        <v>0</v>
      </c>
      <c r="BF1426" s="255">
        <v>6390000</v>
      </c>
      <c r="BG1426" s="332">
        <v>1.2E-2</v>
      </c>
      <c r="BH1426" s="72">
        <f t="shared" si="2075"/>
        <v>76680</v>
      </c>
      <c r="BI1426" s="75">
        <f t="shared" si="2076"/>
        <v>15336</v>
      </c>
      <c r="BJ1426" s="526">
        <v>61344</v>
      </c>
      <c r="BK1426" s="165"/>
      <c r="BL1426" s="75">
        <f t="shared" si="2056"/>
        <v>0</v>
      </c>
      <c r="BM1426" s="255">
        <v>6390000</v>
      </c>
      <c r="BN1426" s="332">
        <v>1.272E-2</v>
      </c>
      <c r="BO1426" s="75">
        <f t="shared" si="2077"/>
        <v>81280.800000000003</v>
      </c>
      <c r="BP1426" s="75">
        <f t="shared" si="2078"/>
        <v>16256.160000000002</v>
      </c>
      <c r="BQ1426" s="164">
        <v>65024.639999999999</v>
      </c>
      <c r="BR1426" s="147"/>
      <c r="BS1426" s="75">
        <f t="shared" si="2057"/>
        <v>0</v>
      </c>
      <c r="BT1426" s="255">
        <v>6390000</v>
      </c>
      <c r="BU1426" s="332">
        <v>1.359E-2</v>
      </c>
      <c r="BV1426" s="72">
        <f t="shared" si="2079"/>
        <v>86840.099999999991</v>
      </c>
      <c r="BW1426" s="75">
        <f t="shared" si="2080"/>
        <v>17368.02</v>
      </c>
      <c r="BX1426" s="164">
        <v>69472.08</v>
      </c>
      <c r="BY1426" s="147"/>
      <c r="BZ1426" s="75">
        <f t="shared" si="2058"/>
        <v>0</v>
      </c>
      <c r="CA1426" s="255">
        <v>6390000</v>
      </c>
      <c r="CB1426" s="332">
        <v>1.439E-2</v>
      </c>
      <c r="CC1426" s="72">
        <f t="shared" si="2081"/>
        <v>91952.1</v>
      </c>
      <c r="CD1426" s="75">
        <f t="shared" si="2082"/>
        <v>18390.420000000002</v>
      </c>
      <c r="CE1426" s="164">
        <v>73561.679999999993</v>
      </c>
      <c r="CF1426" s="165"/>
      <c r="CG1426" s="72">
        <f t="shared" si="2083"/>
        <v>0</v>
      </c>
      <c r="CH1426" s="351">
        <v>6390000</v>
      </c>
      <c r="CI1426" s="857">
        <v>1.54E-2</v>
      </c>
      <c r="CJ1426" s="666">
        <f t="shared" si="2059"/>
        <v>98406</v>
      </c>
      <c r="CK1426" s="666">
        <f t="shared" si="2060"/>
        <v>19681.2</v>
      </c>
      <c r="CL1426" s="485"/>
      <c r="CM1426" s="668"/>
      <c r="CN1426" s="666">
        <f t="shared" si="2085"/>
        <v>78724.800000000003</v>
      </c>
      <c r="CO1426" s="219"/>
      <c r="CP1426" s="220">
        <f t="shared" si="2051"/>
        <v>78724.810000000041</v>
      </c>
      <c r="CQ1426" s="357">
        <v>0</v>
      </c>
      <c r="CR1426" s="56"/>
      <c r="CS1426" s="228"/>
    </row>
    <row r="1427" spans="1:97" s="3" customFormat="1" ht="15" customHeight="1">
      <c r="A1427" s="41" t="s">
        <v>3243</v>
      </c>
      <c r="B1427" s="6" t="s">
        <v>3244</v>
      </c>
      <c r="C1427" s="6" t="s">
        <v>3237</v>
      </c>
      <c r="D1427" s="274" t="s">
        <v>3218</v>
      </c>
      <c r="E1427" s="43">
        <v>380</v>
      </c>
      <c r="F1427" s="43"/>
      <c r="G1427" s="49" t="s">
        <v>3238</v>
      </c>
      <c r="H1427" s="191" t="s">
        <v>3245</v>
      </c>
      <c r="I1427" s="374">
        <v>1730000</v>
      </c>
      <c r="J1427" s="849" t="s">
        <v>3221</v>
      </c>
      <c r="K1427" s="72">
        <v>34462.550000000003</v>
      </c>
      <c r="L1427" s="72">
        <f t="shared" si="2062"/>
        <v>6892.5100000000011</v>
      </c>
      <c r="M1427" s="720">
        <v>27570.04</v>
      </c>
      <c r="N1427" s="463"/>
      <c r="O1427" s="72">
        <f t="shared" si="2084"/>
        <v>0</v>
      </c>
      <c r="P1427" s="374">
        <v>1730000</v>
      </c>
      <c r="Q1427" s="6" t="s">
        <v>3222</v>
      </c>
      <c r="R1427" s="168">
        <v>37992.199999999997</v>
      </c>
      <c r="S1427" s="72">
        <f t="shared" si="2063"/>
        <v>7598.44</v>
      </c>
      <c r="T1427" s="79"/>
      <c r="U1427" s="147"/>
      <c r="V1427" s="411">
        <f t="shared" si="2064"/>
        <v>30393.759999999998</v>
      </c>
      <c r="W1427" s="374">
        <v>1730000</v>
      </c>
      <c r="X1427" s="852" t="s">
        <v>3223</v>
      </c>
      <c r="Y1427" s="310">
        <v>41791.4</v>
      </c>
      <c r="Z1427" s="141">
        <f t="shared" si="2065"/>
        <v>8358.2800000000007</v>
      </c>
      <c r="AA1427" s="720">
        <v>63826.78</v>
      </c>
      <c r="AB1427" s="147"/>
      <c r="AC1427" s="141">
        <f t="shared" si="2066"/>
        <v>-30393.659999999996</v>
      </c>
      <c r="AD1427" s="374">
        <v>450000</v>
      </c>
      <c r="AE1427" s="854">
        <v>1.992E-2</v>
      </c>
      <c r="AF1427" s="141">
        <f t="shared" si="2067"/>
        <v>8964</v>
      </c>
      <c r="AG1427" s="560">
        <f t="shared" si="2068"/>
        <v>1792.8000000000002</v>
      </c>
      <c r="AH1427" s="128">
        <v>7171.2</v>
      </c>
      <c r="AI1427" s="147"/>
      <c r="AJ1427" s="560">
        <f t="shared" si="2086"/>
        <v>0</v>
      </c>
      <c r="AK1427" s="374">
        <v>450000</v>
      </c>
      <c r="AL1427" s="854">
        <v>2.0916000000000001E-2</v>
      </c>
      <c r="AM1427" s="141">
        <f t="shared" si="2069"/>
        <v>9412.2000000000007</v>
      </c>
      <c r="AN1427" s="141">
        <f t="shared" si="2070"/>
        <v>1882.4400000000003</v>
      </c>
      <c r="AO1427" s="120">
        <v>7529.76</v>
      </c>
      <c r="AP1427" s="147"/>
      <c r="AQ1427" s="560">
        <f t="shared" si="2089"/>
        <v>0</v>
      </c>
      <c r="AR1427" s="374">
        <v>450000</v>
      </c>
      <c r="AS1427" s="854">
        <v>2.2169999999999999E-2</v>
      </c>
      <c r="AT1427" s="141">
        <f t="shared" si="2071"/>
        <v>9976.5</v>
      </c>
      <c r="AU1427" s="560">
        <f t="shared" si="2072"/>
        <v>1995.3000000000002</v>
      </c>
      <c r="AV1427" s="128">
        <v>7981.2</v>
      </c>
      <c r="AW1427" s="143"/>
      <c r="AX1427" s="560">
        <f t="shared" si="2087"/>
        <v>0</v>
      </c>
      <c r="AY1427" s="374">
        <v>450000</v>
      </c>
      <c r="AZ1427" s="332">
        <v>2.3720000000000001E-2</v>
      </c>
      <c r="BA1427" s="141">
        <f t="shared" si="2073"/>
        <v>10674</v>
      </c>
      <c r="BB1427" s="72">
        <f t="shared" si="2074"/>
        <v>2134.8000000000002</v>
      </c>
      <c r="BC1427" s="526">
        <v>8539.2000000000007</v>
      </c>
      <c r="BD1427" s="147"/>
      <c r="BE1427" s="141">
        <f t="shared" si="2088"/>
        <v>0</v>
      </c>
      <c r="BF1427" s="139">
        <v>100</v>
      </c>
      <c r="BG1427" s="332">
        <v>1.2E-2</v>
      </c>
      <c r="BH1427" s="72">
        <f t="shared" si="2075"/>
        <v>1.2</v>
      </c>
      <c r="BI1427" s="75">
        <f t="shared" si="2076"/>
        <v>0.24</v>
      </c>
      <c r="BJ1427" s="526">
        <v>0.96</v>
      </c>
      <c r="BK1427" s="165"/>
      <c r="BL1427" s="75">
        <f t="shared" si="2056"/>
        <v>0</v>
      </c>
      <c r="BM1427" s="139">
        <v>100</v>
      </c>
      <c r="BN1427" s="332">
        <v>1.272E-2</v>
      </c>
      <c r="BO1427" s="75">
        <f t="shared" si="2077"/>
        <v>1.272</v>
      </c>
      <c r="BP1427" s="75">
        <f t="shared" si="2078"/>
        <v>0.25440000000000002</v>
      </c>
      <c r="BQ1427" s="164">
        <v>1.0176000000000001</v>
      </c>
      <c r="BR1427" s="147"/>
      <c r="BS1427" s="75">
        <f t="shared" si="2057"/>
        <v>0</v>
      </c>
      <c r="BT1427" s="139">
        <v>100</v>
      </c>
      <c r="BU1427" s="332">
        <v>1.359E-2</v>
      </c>
      <c r="BV1427" s="72">
        <f t="shared" si="2079"/>
        <v>1.359</v>
      </c>
      <c r="BW1427" s="75">
        <f t="shared" si="2080"/>
        <v>0.27179999999999999</v>
      </c>
      <c r="BX1427" s="164">
        <v>1.0871999999999999</v>
      </c>
      <c r="BY1427" s="147"/>
      <c r="BZ1427" s="75">
        <f t="shared" si="2058"/>
        <v>0</v>
      </c>
      <c r="CA1427" s="139">
        <v>100</v>
      </c>
      <c r="CB1427" s="332">
        <v>1.439E-2</v>
      </c>
      <c r="CC1427" s="72">
        <f t="shared" si="2081"/>
        <v>1.4390000000000001</v>
      </c>
      <c r="CD1427" s="75">
        <f t="shared" si="2082"/>
        <v>0.2878</v>
      </c>
      <c r="CE1427" s="164">
        <v>1.1512</v>
      </c>
      <c r="CF1427" s="165"/>
      <c r="CG1427" s="72">
        <f t="shared" si="2083"/>
        <v>0</v>
      </c>
      <c r="CH1427" s="377">
        <v>100</v>
      </c>
      <c r="CI1427" s="857">
        <v>1.54E-2</v>
      </c>
      <c r="CJ1427" s="666">
        <f t="shared" si="2059"/>
        <v>1.54</v>
      </c>
      <c r="CK1427" s="666">
        <f t="shared" si="2060"/>
        <v>0.30800000000000005</v>
      </c>
      <c r="CL1427" s="485"/>
      <c r="CM1427" s="668"/>
      <c r="CN1427" s="666">
        <f t="shared" si="2085"/>
        <v>1.232</v>
      </c>
      <c r="CO1427" s="219"/>
      <c r="CP1427" s="220">
        <f t="shared" si="2051"/>
        <v>1.3320000000021828</v>
      </c>
      <c r="CQ1427" s="357">
        <v>0</v>
      </c>
      <c r="CR1427" s="56"/>
      <c r="CS1427" s="228"/>
    </row>
    <row r="1428" spans="1:97" s="3" customFormat="1" ht="15" customHeight="1">
      <c r="A1428" s="41" t="s">
        <v>3246</v>
      </c>
      <c r="B1428" s="6" t="s">
        <v>3247</v>
      </c>
      <c r="C1428" s="6" t="s">
        <v>3237</v>
      </c>
      <c r="D1428" s="274" t="s">
        <v>3218</v>
      </c>
      <c r="E1428" s="43">
        <v>381</v>
      </c>
      <c r="F1428" s="43"/>
      <c r="G1428" s="49" t="s">
        <v>3238</v>
      </c>
      <c r="H1428" s="191" t="s">
        <v>3248</v>
      </c>
      <c r="I1428" s="850"/>
      <c r="J1428" s="849" t="s">
        <v>3221</v>
      </c>
      <c r="K1428" s="72"/>
      <c r="L1428" s="72">
        <f t="shared" si="2062"/>
        <v>0</v>
      </c>
      <c r="M1428" s="720"/>
      <c r="N1428" s="463"/>
      <c r="O1428" s="72">
        <f t="shared" si="2084"/>
        <v>0</v>
      </c>
      <c r="P1428" s="850"/>
      <c r="Q1428" s="6" t="s">
        <v>3222</v>
      </c>
      <c r="R1428" s="168"/>
      <c r="S1428" s="72">
        <f t="shared" si="2063"/>
        <v>0</v>
      </c>
      <c r="T1428" s="79"/>
      <c r="U1428" s="147"/>
      <c r="V1428" s="411">
        <f t="shared" si="2064"/>
        <v>0</v>
      </c>
      <c r="W1428" s="850"/>
      <c r="X1428" s="852" t="s">
        <v>3223</v>
      </c>
      <c r="Y1428" s="310"/>
      <c r="Z1428" s="141">
        <f t="shared" si="2065"/>
        <v>0</v>
      </c>
      <c r="AA1428" s="720"/>
      <c r="AB1428" s="147"/>
      <c r="AC1428" s="141">
        <f t="shared" si="2066"/>
        <v>0</v>
      </c>
      <c r="AD1428" s="151"/>
      <c r="AE1428" s="854">
        <v>1.992E-2</v>
      </c>
      <c r="AF1428" s="141">
        <f t="shared" si="2067"/>
        <v>0</v>
      </c>
      <c r="AG1428" s="560">
        <f t="shared" si="2068"/>
        <v>0</v>
      </c>
      <c r="AH1428" s="253"/>
      <c r="AI1428" s="147"/>
      <c r="AJ1428" s="560">
        <f t="shared" si="2086"/>
        <v>0</v>
      </c>
      <c r="AK1428" s="151"/>
      <c r="AL1428" s="854">
        <v>2.0916000000000001E-2</v>
      </c>
      <c r="AM1428" s="141">
        <f t="shared" si="2069"/>
        <v>0</v>
      </c>
      <c r="AN1428" s="141">
        <f t="shared" si="2070"/>
        <v>0</v>
      </c>
      <c r="AO1428" s="120"/>
      <c r="AP1428" s="147"/>
      <c r="AQ1428" s="560">
        <f t="shared" si="2089"/>
        <v>0</v>
      </c>
      <c r="AR1428" s="151"/>
      <c r="AS1428" s="854">
        <v>2.2169999999999999E-2</v>
      </c>
      <c r="AT1428" s="141">
        <f t="shared" si="2071"/>
        <v>0</v>
      </c>
      <c r="AU1428" s="560">
        <f t="shared" si="2072"/>
        <v>0</v>
      </c>
      <c r="AV1428" s="128"/>
      <c r="AW1428" s="143"/>
      <c r="AX1428" s="560">
        <f t="shared" si="2087"/>
        <v>0</v>
      </c>
      <c r="AY1428" s="151">
        <v>450000</v>
      </c>
      <c r="AZ1428" s="332">
        <v>2.3720000000000001E-2</v>
      </c>
      <c r="BA1428" s="141">
        <f t="shared" si="2073"/>
        <v>10674</v>
      </c>
      <c r="BB1428" s="72">
        <f t="shared" si="2074"/>
        <v>2134.8000000000002</v>
      </c>
      <c r="BC1428" s="526"/>
      <c r="BD1428" s="147"/>
      <c r="BE1428" s="141">
        <f t="shared" si="2088"/>
        <v>8539.2000000000007</v>
      </c>
      <c r="BF1428" s="139">
        <v>100</v>
      </c>
      <c r="BG1428" s="332">
        <v>1.2E-2</v>
      </c>
      <c r="BH1428" s="72">
        <f t="shared" si="2075"/>
        <v>1.2</v>
      </c>
      <c r="BI1428" s="75">
        <f t="shared" si="2076"/>
        <v>0.24</v>
      </c>
      <c r="BJ1428" s="164"/>
      <c r="BK1428" s="165"/>
      <c r="BL1428" s="75">
        <f t="shared" si="2056"/>
        <v>0.96</v>
      </c>
      <c r="BM1428" s="139">
        <v>100</v>
      </c>
      <c r="BN1428" s="332">
        <v>1.272E-2</v>
      </c>
      <c r="BO1428" s="75">
        <f t="shared" si="2077"/>
        <v>1.272</v>
      </c>
      <c r="BP1428" s="75">
        <f t="shared" si="2078"/>
        <v>0.25440000000000002</v>
      </c>
      <c r="BQ1428" s="164"/>
      <c r="BR1428" s="147"/>
      <c r="BS1428" s="75">
        <f t="shared" si="2057"/>
        <v>1.0176000000000001</v>
      </c>
      <c r="BT1428" s="139">
        <v>100</v>
      </c>
      <c r="BU1428" s="332">
        <v>1.359E-2</v>
      </c>
      <c r="BV1428" s="72">
        <f t="shared" si="2079"/>
        <v>1.359</v>
      </c>
      <c r="BW1428" s="75">
        <f t="shared" si="2080"/>
        <v>0.27179999999999999</v>
      </c>
      <c r="BX1428" s="164">
        <v>1.0871999999999999</v>
      </c>
      <c r="BY1428" s="147"/>
      <c r="BZ1428" s="75">
        <f t="shared" si="2058"/>
        <v>0</v>
      </c>
      <c r="CA1428" s="139">
        <v>100</v>
      </c>
      <c r="CB1428" s="332">
        <v>1.439E-2</v>
      </c>
      <c r="CC1428" s="72">
        <f t="shared" si="2081"/>
        <v>1.4390000000000001</v>
      </c>
      <c r="CD1428" s="75">
        <f t="shared" si="2082"/>
        <v>0.2878</v>
      </c>
      <c r="CE1428" s="164">
        <v>1.1512</v>
      </c>
      <c r="CF1428" s="165"/>
      <c r="CG1428" s="72">
        <f t="shared" si="2083"/>
        <v>0</v>
      </c>
      <c r="CH1428" s="377">
        <v>100</v>
      </c>
      <c r="CI1428" s="857">
        <v>1.54E-2</v>
      </c>
      <c r="CJ1428" s="666">
        <f t="shared" si="2059"/>
        <v>1.54</v>
      </c>
      <c r="CK1428" s="666">
        <f t="shared" si="2060"/>
        <v>0.30800000000000005</v>
      </c>
      <c r="CL1428" s="485">
        <v>8541.18</v>
      </c>
      <c r="CM1428" s="668"/>
      <c r="CN1428" s="666">
        <f t="shared" si="2085"/>
        <v>-8539.9480000000003</v>
      </c>
      <c r="CO1428" s="219"/>
      <c r="CP1428" s="220">
        <f t="shared" si="2051"/>
        <v>1.2295999999987544</v>
      </c>
      <c r="CQ1428" s="357">
        <f>CP1428</f>
        <v>1.2295999999987544</v>
      </c>
      <c r="CR1428" s="56"/>
      <c r="CS1428" s="228"/>
    </row>
    <row r="1429" spans="1:97" s="2" customFormat="1" ht="15" customHeight="1">
      <c r="A1429" s="41" t="s">
        <v>3249</v>
      </c>
      <c r="B1429" s="6" t="s">
        <v>3250</v>
      </c>
      <c r="C1429" s="6" t="s">
        <v>3251</v>
      </c>
      <c r="D1429" s="274" t="s">
        <v>3218</v>
      </c>
      <c r="E1429" s="43">
        <v>388</v>
      </c>
      <c r="F1429" s="43"/>
      <c r="G1429" s="715" t="s">
        <v>3252</v>
      </c>
      <c r="H1429" s="191" t="s">
        <v>3253</v>
      </c>
      <c r="I1429" s="374">
        <v>700000</v>
      </c>
      <c r="J1429" s="849" t="s">
        <v>3221</v>
      </c>
      <c r="K1429" s="72">
        <v>13983.05</v>
      </c>
      <c r="L1429" s="72">
        <f t="shared" si="2062"/>
        <v>2796.61</v>
      </c>
      <c r="M1429" s="720">
        <v>11186.43</v>
      </c>
      <c r="N1429" s="463"/>
      <c r="O1429" s="72">
        <v>0</v>
      </c>
      <c r="P1429" s="374">
        <v>700000</v>
      </c>
      <c r="Q1429" s="6" t="s">
        <v>3222</v>
      </c>
      <c r="R1429" s="72">
        <v>15414.85</v>
      </c>
      <c r="S1429" s="72">
        <f t="shared" si="2063"/>
        <v>3082.9700000000003</v>
      </c>
      <c r="T1429" s="79"/>
      <c r="U1429" s="147"/>
      <c r="V1429" s="411">
        <f t="shared" si="2064"/>
        <v>12331.880000000001</v>
      </c>
      <c r="W1429" s="374">
        <v>700000</v>
      </c>
      <c r="X1429" s="852" t="s">
        <v>3223</v>
      </c>
      <c r="Y1429" s="310">
        <v>16956.349999999999</v>
      </c>
      <c r="Z1429" s="141">
        <f t="shared" si="2065"/>
        <v>3391.27</v>
      </c>
      <c r="AA1429" s="720">
        <v>25896.959999999999</v>
      </c>
      <c r="AB1429" s="143"/>
      <c r="AC1429" s="141">
        <f t="shared" si="2066"/>
        <v>-12331.880000000001</v>
      </c>
      <c r="AD1429" s="374">
        <v>958000</v>
      </c>
      <c r="AE1429" s="854">
        <v>1.992E-2</v>
      </c>
      <c r="AF1429" s="141">
        <f t="shared" si="2067"/>
        <v>19083.36</v>
      </c>
      <c r="AG1429" s="560">
        <f t="shared" si="2068"/>
        <v>3816.6720000000005</v>
      </c>
      <c r="AH1429" s="128">
        <v>15266.69</v>
      </c>
      <c r="AI1429" s="147"/>
      <c r="AJ1429" s="560">
        <v>0</v>
      </c>
      <c r="AK1429" s="374">
        <v>958000</v>
      </c>
      <c r="AL1429" s="854">
        <v>2.0916000000000001E-2</v>
      </c>
      <c r="AM1429" s="141">
        <f t="shared" si="2069"/>
        <v>20037.528000000002</v>
      </c>
      <c r="AN1429" s="141">
        <f t="shared" si="2070"/>
        <v>4007.5056000000004</v>
      </c>
      <c r="AO1429" s="120">
        <v>16030.02</v>
      </c>
      <c r="AP1429" s="147"/>
      <c r="AQ1429" s="560">
        <v>0</v>
      </c>
      <c r="AR1429" s="374">
        <v>958000</v>
      </c>
      <c r="AS1429" s="854">
        <v>2.2169999999999999E-2</v>
      </c>
      <c r="AT1429" s="141">
        <f t="shared" si="2071"/>
        <v>21238.86</v>
      </c>
      <c r="AU1429" s="560">
        <f t="shared" si="2072"/>
        <v>4247.7719999999999</v>
      </c>
      <c r="AV1429" s="128">
        <v>16991.09</v>
      </c>
      <c r="AW1429" s="143"/>
      <c r="AX1429" s="560">
        <v>0</v>
      </c>
      <c r="AY1429" s="374">
        <v>958000</v>
      </c>
      <c r="AZ1429" s="332">
        <v>2.3720000000000001E-2</v>
      </c>
      <c r="BA1429" s="141">
        <f t="shared" si="2073"/>
        <v>22723.760000000002</v>
      </c>
      <c r="BB1429" s="72">
        <f t="shared" si="2074"/>
        <v>4544.7520000000004</v>
      </c>
      <c r="BC1429" s="526">
        <v>18179.009999999998</v>
      </c>
      <c r="BD1429" s="147"/>
      <c r="BE1429" s="141">
        <v>0</v>
      </c>
      <c r="BF1429" s="255">
        <v>3480000</v>
      </c>
      <c r="BG1429" s="332">
        <v>1.2E-2</v>
      </c>
      <c r="BH1429" s="72">
        <f t="shared" si="2075"/>
        <v>41760</v>
      </c>
      <c r="BI1429" s="75">
        <f t="shared" si="2076"/>
        <v>8352</v>
      </c>
      <c r="BJ1429" s="164"/>
      <c r="BK1429" s="165"/>
      <c r="BL1429" s="75">
        <f t="shared" si="2056"/>
        <v>33408</v>
      </c>
      <c r="BM1429" s="255">
        <v>3480000</v>
      </c>
      <c r="BN1429" s="332">
        <v>1.272E-2</v>
      </c>
      <c r="BO1429" s="75">
        <f t="shared" si="2077"/>
        <v>44265.599999999999</v>
      </c>
      <c r="BP1429" s="75">
        <f t="shared" si="2078"/>
        <v>8853.1200000000008</v>
      </c>
      <c r="BQ1429" s="164">
        <v>35412.480000000003</v>
      </c>
      <c r="BR1429" s="147"/>
      <c r="BS1429" s="75">
        <f t="shared" si="2057"/>
        <v>0</v>
      </c>
      <c r="BT1429" s="255">
        <v>3480000</v>
      </c>
      <c r="BU1429" s="332">
        <v>1.359E-2</v>
      </c>
      <c r="BV1429" s="72">
        <f t="shared" si="2079"/>
        <v>47293.2</v>
      </c>
      <c r="BW1429" s="75">
        <f t="shared" si="2080"/>
        <v>9458.64</v>
      </c>
      <c r="BX1429" s="164">
        <v>37834.559999999998</v>
      </c>
      <c r="BY1429" s="147"/>
      <c r="BZ1429" s="75">
        <f t="shared" si="2058"/>
        <v>0</v>
      </c>
      <c r="CA1429" s="255">
        <v>3480000</v>
      </c>
      <c r="CB1429" s="332">
        <v>1.439E-2</v>
      </c>
      <c r="CC1429" s="72">
        <f t="shared" si="2081"/>
        <v>50077.2</v>
      </c>
      <c r="CD1429" s="75">
        <f t="shared" si="2082"/>
        <v>10015.44</v>
      </c>
      <c r="CE1429" s="164">
        <v>73469.759999999995</v>
      </c>
      <c r="CF1429" s="165"/>
      <c r="CG1429" s="483">
        <f t="shared" si="2083"/>
        <v>-33408</v>
      </c>
      <c r="CH1429" s="351">
        <v>3480000</v>
      </c>
      <c r="CI1429" s="857">
        <v>1.54E-2</v>
      </c>
      <c r="CJ1429" s="666">
        <f t="shared" si="2059"/>
        <v>53592</v>
      </c>
      <c r="CK1429" s="666">
        <f t="shared" si="2060"/>
        <v>10718.400000000001</v>
      </c>
      <c r="CL1429" s="470"/>
      <c r="CM1429" s="471"/>
      <c r="CN1429" s="666">
        <f t="shared" si="2085"/>
        <v>42873.599999999999</v>
      </c>
      <c r="CO1429" s="219"/>
      <c r="CP1429" s="220">
        <f t="shared" si="2051"/>
        <v>42873.599999999999</v>
      </c>
      <c r="CQ1429" s="357"/>
      <c r="CR1429" s="6"/>
      <c r="CS1429" s="227" t="s">
        <v>42</v>
      </c>
    </row>
    <row r="1430" spans="1:97" s="2" customFormat="1" ht="15" customHeight="1">
      <c r="A1430" s="41" t="s">
        <v>3254</v>
      </c>
      <c r="B1430" s="6" t="s">
        <v>3255</v>
      </c>
      <c r="C1430" s="6" t="s">
        <v>3251</v>
      </c>
      <c r="D1430" s="274" t="s">
        <v>3218</v>
      </c>
      <c r="E1430" s="43">
        <v>724</v>
      </c>
      <c r="F1430" s="6"/>
      <c r="G1430" s="715" t="s">
        <v>3252</v>
      </c>
      <c r="H1430" s="191" t="s">
        <v>3256</v>
      </c>
      <c r="I1430" s="822"/>
      <c r="J1430" s="849" t="s">
        <v>3221</v>
      </c>
      <c r="K1430" s="72"/>
      <c r="L1430" s="72">
        <f t="shared" si="2062"/>
        <v>0</v>
      </c>
      <c r="M1430" s="720"/>
      <c r="N1430" s="463"/>
      <c r="O1430" s="72">
        <f t="shared" si="2084"/>
        <v>0</v>
      </c>
      <c r="P1430" s="822"/>
      <c r="Q1430" s="6" t="s">
        <v>3222</v>
      </c>
      <c r="R1430" s="72"/>
      <c r="S1430" s="72">
        <f t="shared" si="2063"/>
        <v>0</v>
      </c>
      <c r="T1430" s="79"/>
      <c r="U1430" s="147"/>
      <c r="V1430" s="411">
        <f t="shared" si="2064"/>
        <v>0</v>
      </c>
      <c r="W1430" s="822"/>
      <c r="X1430" s="852" t="s">
        <v>3223</v>
      </c>
      <c r="Y1430" s="310"/>
      <c r="Z1430" s="141">
        <f t="shared" si="2065"/>
        <v>0</v>
      </c>
      <c r="AA1430" s="720"/>
      <c r="AB1430" s="143"/>
      <c r="AC1430" s="141">
        <f t="shared" si="2066"/>
        <v>0</v>
      </c>
      <c r="AD1430" s="374">
        <v>350000</v>
      </c>
      <c r="AE1430" s="854">
        <v>1.992E-2</v>
      </c>
      <c r="AF1430" s="141">
        <f t="shared" si="2067"/>
        <v>6972</v>
      </c>
      <c r="AG1430" s="560">
        <f t="shared" si="2068"/>
        <v>1394.4</v>
      </c>
      <c r="AH1430" s="128"/>
      <c r="AI1430" s="147">
        <v>5577.6</v>
      </c>
      <c r="AJ1430" s="560">
        <v>0</v>
      </c>
      <c r="AK1430" s="374">
        <v>350000</v>
      </c>
      <c r="AL1430" s="854">
        <v>2.0916000000000001E-2</v>
      </c>
      <c r="AM1430" s="141">
        <f t="shared" si="2069"/>
        <v>7320.6</v>
      </c>
      <c r="AN1430" s="141">
        <f t="shared" si="2070"/>
        <v>1464.1200000000001</v>
      </c>
      <c r="AO1430" s="120"/>
      <c r="AP1430" s="147">
        <v>5856.48</v>
      </c>
      <c r="AQ1430" s="560">
        <v>0</v>
      </c>
      <c r="AR1430" s="374">
        <v>350000</v>
      </c>
      <c r="AS1430" s="854">
        <v>2.2169999999999999E-2</v>
      </c>
      <c r="AT1430" s="141">
        <f t="shared" si="2071"/>
        <v>7759.5</v>
      </c>
      <c r="AU1430" s="560">
        <f t="shared" si="2072"/>
        <v>1551.9</v>
      </c>
      <c r="AV1430" s="128"/>
      <c r="AW1430" s="143">
        <v>6207.6</v>
      </c>
      <c r="AX1430" s="560">
        <v>0</v>
      </c>
      <c r="AY1430" s="374">
        <v>350000</v>
      </c>
      <c r="AZ1430" s="332">
        <v>2.3720000000000001E-2</v>
      </c>
      <c r="BA1430" s="141">
        <f t="shared" si="2073"/>
        <v>8302</v>
      </c>
      <c r="BB1430" s="72">
        <f t="shared" si="2074"/>
        <v>1660.4</v>
      </c>
      <c r="BC1430" s="526"/>
      <c r="BD1430" s="147">
        <v>6641.6</v>
      </c>
      <c r="BE1430" s="141">
        <v>0</v>
      </c>
      <c r="BF1430" s="255">
        <v>780000</v>
      </c>
      <c r="BG1430" s="332">
        <v>1.2E-2</v>
      </c>
      <c r="BH1430" s="72">
        <f t="shared" si="2075"/>
        <v>9360</v>
      </c>
      <c r="BI1430" s="75">
        <f t="shared" si="2076"/>
        <v>1872</v>
      </c>
      <c r="BJ1430" s="164"/>
      <c r="BK1430" s="165">
        <v>7488</v>
      </c>
      <c r="BL1430" s="75">
        <v>0</v>
      </c>
      <c r="BM1430" s="255">
        <v>550000</v>
      </c>
      <c r="BN1430" s="332">
        <v>1.272E-2</v>
      </c>
      <c r="BO1430" s="75">
        <f t="shared" si="2077"/>
        <v>6996</v>
      </c>
      <c r="BP1430" s="75">
        <f t="shared" si="2078"/>
        <v>1399.2</v>
      </c>
      <c r="BQ1430" s="164"/>
      <c r="BR1430" s="147"/>
      <c r="BS1430" s="260">
        <f t="shared" si="2057"/>
        <v>5596.8</v>
      </c>
      <c r="BT1430" s="255">
        <v>550000</v>
      </c>
      <c r="BU1430" s="332">
        <v>1.359E-2</v>
      </c>
      <c r="BV1430" s="72">
        <f t="shared" si="2079"/>
        <v>7474.5</v>
      </c>
      <c r="BW1430" s="75">
        <f t="shared" si="2080"/>
        <v>1494.9</v>
      </c>
      <c r="BX1430" s="164"/>
      <c r="BY1430" s="147"/>
      <c r="BZ1430" s="260">
        <f t="shared" si="2058"/>
        <v>5979.6</v>
      </c>
      <c r="CA1430" s="255">
        <v>550000</v>
      </c>
      <c r="CB1430" s="332">
        <v>1.439E-2</v>
      </c>
      <c r="CC1430" s="72">
        <f t="shared" si="2081"/>
        <v>7914.5</v>
      </c>
      <c r="CD1430" s="75">
        <f t="shared" si="2082"/>
        <v>1582.9</v>
      </c>
      <c r="CE1430" s="164"/>
      <c r="CF1430" s="165"/>
      <c r="CG1430" s="72">
        <f t="shared" si="2083"/>
        <v>6331.6</v>
      </c>
      <c r="CH1430" s="351">
        <v>550000</v>
      </c>
      <c r="CI1430" s="857">
        <v>1.54E-2</v>
      </c>
      <c r="CJ1430" s="666">
        <f t="shared" si="2059"/>
        <v>8470</v>
      </c>
      <c r="CK1430" s="666">
        <f t="shared" si="2060"/>
        <v>1694</v>
      </c>
      <c r="CL1430" s="485">
        <v>17908</v>
      </c>
      <c r="CM1430" s="668"/>
      <c r="CN1430" s="666">
        <f t="shared" si="2085"/>
        <v>-11132</v>
      </c>
      <c r="CO1430" s="219"/>
      <c r="CP1430" s="220">
        <f t="shared" si="2051"/>
        <v>6776</v>
      </c>
      <c r="CQ1430" s="458"/>
      <c r="CR1430" s="6"/>
      <c r="CS1430" s="227" t="s">
        <v>42</v>
      </c>
    </row>
    <row r="1431" spans="1:97" s="3" customFormat="1" ht="15" customHeight="1">
      <c r="A1431" s="41" t="s">
        <v>3257</v>
      </c>
      <c r="B1431" s="6" t="s">
        <v>3258</v>
      </c>
      <c r="C1431" s="6" t="s">
        <v>3237</v>
      </c>
      <c r="D1431" s="274" t="s">
        <v>3218</v>
      </c>
      <c r="E1431" s="43">
        <v>717</v>
      </c>
      <c r="F1431" s="43"/>
      <c r="G1431" s="49" t="s">
        <v>3238</v>
      </c>
      <c r="H1431" s="191" t="s">
        <v>3259</v>
      </c>
      <c r="I1431" s="255">
        <v>14000</v>
      </c>
      <c r="J1431" s="849" t="s">
        <v>3221</v>
      </c>
      <c r="K1431" s="72">
        <v>395.4</v>
      </c>
      <c r="L1431" s="72">
        <f t="shared" si="2062"/>
        <v>79.08</v>
      </c>
      <c r="M1431" s="720">
        <v>316.38</v>
      </c>
      <c r="N1431" s="463"/>
      <c r="O1431" s="72">
        <v>0</v>
      </c>
      <c r="P1431" s="255">
        <v>14000</v>
      </c>
      <c r="Q1431" s="6" t="s">
        <v>3222</v>
      </c>
      <c r="R1431" s="168">
        <v>435</v>
      </c>
      <c r="S1431" s="72">
        <f t="shared" si="2063"/>
        <v>87</v>
      </c>
      <c r="T1431" s="79"/>
      <c r="U1431" s="147"/>
      <c r="V1431" s="411">
        <f t="shared" si="2064"/>
        <v>348</v>
      </c>
      <c r="W1431" s="255">
        <v>14000</v>
      </c>
      <c r="X1431" s="852" t="s">
        <v>3223</v>
      </c>
      <c r="Y1431" s="310">
        <v>478.5</v>
      </c>
      <c r="Z1431" s="141">
        <f t="shared" si="2065"/>
        <v>95.7</v>
      </c>
      <c r="AA1431" s="720">
        <v>730.84</v>
      </c>
      <c r="AB1431" s="143"/>
      <c r="AC1431" s="141">
        <f t="shared" si="2066"/>
        <v>-348.04</v>
      </c>
      <c r="AD1431" s="255">
        <v>27000</v>
      </c>
      <c r="AE1431" s="854">
        <v>1.992E-2</v>
      </c>
      <c r="AF1431" s="141">
        <f t="shared" si="2067"/>
        <v>537.84</v>
      </c>
      <c r="AG1431" s="560">
        <f t="shared" si="2068"/>
        <v>107.56800000000001</v>
      </c>
      <c r="AH1431" s="122">
        <v>430.28</v>
      </c>
      <c r="AI1431" s="143"/>
      <c r="AJ1431" s="560">
        <v>0</v>
      </c>
      <c r="AK1431" s="255">
        <v>27000</v>
      </c>
      <c r="AL1431" s="854">
        <v>2.0916000000000001E-2</v>
      </c>
      <c r="AM1431" s="141">
        <f t="shared" si="2069"/>
        <v>564.73199999999997</v>
      </c>
      <c r="AN1431" s="141">
        <f t="shared" si="2070"/>
        <v>112.9464</v>
      </c>
      <c r="AO1431" s="120">
        <v>451.79</v>
      </c>
      <c r="AP1431" s="147"/>
      <c r="AQ1431" s="560">
        <v>0</v>
      </c>
      <c r="AR1431" s="255">
        <v>27000</v>
      </c>
      <c r="AS1431" s="854">
        <v>2.2169999999999999E-2</v>
      </c>
      <c r="AT1431" s="141">
        <f t="shared" si="2071"/>
        <v>598.58999999999992</v>
      </c>
      <c r="AU1431" s="560">
        <f t="shared" si="2072"/>
        <v>119.71799999999999</v>
      </c>
      <c r="AV1431" s="128">
        <v>478.87</v>
      </c>
      <c r="AW1431" s="147"/>
      <c r="AX1431" s="560">
        <v>0</v>
      </c>
      <c r="AY1431" s="255">
        <v>27000</v>
      </c>
      <c r="AZ1431" s="332">
        <v>2.3720000000000001E-2</v>
      </c>
      <c r="BA1431" s="141">
        <f t="shared" si="2073"/>
        <v>640.44000000000005</v>
      </c>
      <c r="BB1431" s="72">
        <f t="shared" si="2074"/>
        <v>128.08800000000002</v>
      </c>
      <c r="BC1431" s="526">
        <v>512.36</v>
      </c>
      <c r="BD1431" s="147"/>
      <c r="BE1431" s="141">
        <v>0</v>
      </c>
      <c r="BF1431" s="151">
        <v>100</v>
      </c>
      <c r="BG1431" s="332">
        <v>1.2E-2</v>
      </c>
      <c r="BH1431" s="72">
        <f t="shared" si="2075"/>
        <v>1.2</v>
      </c>
      <c r="BI1431" s="75">
        <f t="shared" si="2076"/>
        <v>0.24</v>
      </c>
      <c r="BJ1431" s="526">
        <v>0.96</v>
      </c>
      <c r="BK1431" s="165"/>
      <c r="BL1431" s="75">
        <f t="shared" si="2056"/>
        <v>0</v>
      </c>
      <c r="BM1431" s="151">
        <v>100</v>
      </c>
      <c r="BN1431" s="332">
        <v>1.272E-2</v>
      </c>
      <c r="BO1431" s="75">
        <f t="shared" si="2077"/>
        <v>1.272</v>
      </c>
      <c r="BP1431" s="75">
        <f t="shared" si="2078"/>
        <v>0.25440000000000002</v>
      </c>
      <c r="BQ1431" s="164">
        <v>1.0176000000000001</v>
      </c>
      <c r="BR1431" s="147"/>
      <c r="BS1431" s="75">
        <f t="shared" si="2057"/>
        <v>0</v>
      </c>
      <c r="BT1431" s="151">
        <v>100</v>
      </c>
      <c r="BU1431" s="332">
        <v>1.359E-2</v>
      </c>
      <c r="BV1431" s="72">
        <f t="shared" si="2079"/>
        <v>1.359</v>
      </c>
      <c r="BW1431" s="75">
        <f t="shared" si="2080"/>
        <v>0.27179999999999999</v>
      </c>
      <c r="BX1431" s="164">
        <v>1.0871999999999999</v>
      </c>
      <c r="BY1431" s="147"/>
      <c r="BZ1431" s="75">
        <f t="shared" si="2058"/>
        <v>0</v>
      </c>
      <c r="CA1431" s="139">
        <v>100</v>
      </c>
      <c r="CB1431" s="332">
        <v>1.439E-2</v>
      </c>
      <c r="CC1431" s="72">
        <f t="shared" si="2081"/>
        <v>1.4390000000000001</v>
      </c>
      <c r="CD1431" s="75">
        <f t="shared" si="2082"/>
        <v>0.2878</v>
      </c>
      <c r="CE1431" s="164">
        <v>1.1512</v>
      </c>
      <c r="CF1431" s="165">
        <v>1.1499999999999999</v>
      </c>
      <c r="CG1431" s="72">
        <f t="shared" si="2083"/>
        <v>0</v>
      </c>
      <c r="CH1431" s="377">
        <v>100</v>
      </c>
      <c r="CI1431" s="857">
        <v>1.54E-2</v>
      </c>
      <c r="CJ1431" s="666">
        <f t="shared" si="2059"/>
        <v>1.54</v>
      </c>
      <c r="CK1431" s="666">
        <f t="shared" si="2060"/>
        <v>0.30800000000000005</v>
      </c>
      <c r="CL1431" s="485"/>
      <c r="CM1431" s="668"/>
      <c r="CN1431" s="666">
        <f t="shared" si="2085"/>
        <v>1.232</v>
      </c>
      <c r="CO1431" s="219"/>
      <c r="CP1431" s="220">
        <f t="shared" si="2051"/>
        <v>1.1919999999999795</v>
      </c>
      <c r="CQ1431" s="458">
        <v>0</v>
      </c>
      <c r="CR1431" s="56"/>
      <c r="CS1431" s="228"/>
    </row>
    <row r="1432" spans="1:97" s="3" customFormat="1" ht="15" customHeight="1">
      <c r="A1432" s="41" t="s">
        <v>3260</v>
      </c>
      <c r="B1432" s="6" t="s">
        <v>3261</v>
      </c>
      <c r="C1432" s="6" t="s">
        <v>3251</v>
      </c>
      <c r="D1432" s="274" t="s">
        <v>3218</v>
      </c>
      <c r="E1432" s="43">
        <v>985</v>
      </c>
      <c r="F1432" s="52"/>
      <c r="G1432" s="41" t="s">
        <v>41</v>
      </c>
      <c r="H1432" s="191" t="s">
        <v>3262</v>
      </c>
      <c r="I1432" s="374">
        <v>1027000</v>
      </c>
      <c r="J1432" s="849" t="s">
        <v>3221</v>
      </c>
      <c r="K1432" s="722">
        <v>20536.3</v>
      </c>
      <c r="L1432" s="72">
        <f t="shared" si="2062"/>
        <v>4107.26</v>
      </c>
      <c r="M1432" s="432"/>
      <c r="N1432" s="463"/>
      <c r="O1432" s="72">
        <f t="shared" ref="O1432:O1436" si="2090">K1432-L1432-M1432</f>
        <v>16429.04</v>
      </c>
      <c r="P1432" s="374">
        <v>1027000</v>
      </c>
      <c r="Q1432" s="6" t="s">
        <v>3222</v>
      </c>
      <c r="R1432" s="168">
        <v>22638.95</v>
      </c>
      <c r="S1432" s="72">
        <f t="shared" si="2063"/>
        <v>4527.79</v>
      </c>
      <c r="T1432" s="73"/>
      <c r="U1432" s="147"/>
      <c r="V1432" s="411">
        <f t="shared" si="2064"/>
        <v>18111.16</v>
      </c>
      <c r="W1432" s="374">
        <v>1027000</v>
      </c>
      <c r="X1432" s="852" t="s">
        <v>3223</v>
      </c>
      <c r="Y1432" s="310">
        <v>24902.85</v>
      </c>
      <c r="Z1432" s="141">
        <f t="shared" si="2065"/>
        <v>4980.57</v>
      </c>
      <c r="AA1432" s="432"/>
      <c r="AB1432" s="143"/>
      <c r="AC1432" s="141">
        <f t="shared" si="2066"/>
        <v>19922.28</v>
      </c>
      <c r="AD1432" s="374">
        <v>1200000</v>
      </c>
      <c r="AE1432" s="854">
        <v>1.992E-2</v>
      </c>
      <c r="AF1432" s="141">
        <f t="shared" si="2067"/>
        <v>23904</v>
      </c>
      <c r="AG1432" s="560">
        <f t="shared" si="2068"/>
        <v>4780.8</v>
      </c>
      <c r="AH1432" s="122"/>
      <c r="AI1432" s="143"/>
      <c r="AJ1432" s="560">
        <f t="shared" ref="AJ1432:AJ1436" si="2091">AF1432-AG1432-AH1432</f>
        <v>19123.2</v>
      </c>
      <c r="AK1432" s="374">
        <v>1200000</v>
      </c>
      <c r="AL1432" s="854">
        <v>2.0916000000000001E-2</v>
      </c>
      <c r="AM1432" s="141">
        <f t="shared" si="2069"/>
        <v>25099.200000000001</v>
      </c>
      <c r="AN1432" s="141">
        <f t="shared" si="2070"/>
        <v>5019.84</v>
      </c>
      <c r="AO1432" s="117"/>
      <c r="AP1432" s="147"/>
      <c r="AQ1432" s="560">
        <f t="shared" ref="AQ1432:AQ1436" si="2092">AM1432-AN1432-AO1432</f>
        <v>20079.36</v>
      </c>
      <c r="AR1432" s="374">
        <v>1200000</v>
      </c>
      <c r="AS1432" s="854">
        <v>2.2169999999999999E-2</v>
      </c>
      <c r="AT1432" s="141">
        <f t="shared" si="2071"/>
        <v>26604</v>
      </c>
      <c r="AU1432" s="560">
        <f t="shared" si="2072"/>
        <v>5320.8</v>
      </c>
      <c r="AV1432" s="122"/>
      <c r="AW1432" s="143"/>
      <c r="AX1432" s="560">
        <f t="shared" ref="AX1432:AX1436" si="2093">AT1432-AU1432-AV1432</f>
        <v>21283.200000000001</v>
      </c>
      <c r="AY1432" s="374">
        <v>1200000</v>
      </c>
      <c r="AZ1432" s="332">
        <v>2.3720000000000001E-2</v>
      </c>
      <c r="BA1432" s="141">
        <f t="shared" si="2073"/>
        <v>28464</v>
      </c>
      <c r="BB1432" s="72">
        <f t="shared" si="2074"/>
        <v>5692.8</v>
      </c>
      <c r="BC1432" s="142"/>
      <c r="BD1432" s="147"/>
      <c r="BE1432" s="141">
        <f t="shared" ref="BE1432:BE1436" si="2094">BA1432-BB1432-BC1432</f>
        <v>22771.200000000001</v>
      </c>
      <c r="BF1432" s="255">
        <v>3480000</v>
      </c>
      <c r="BG1432" s="332">
        <v>1.2E-2</v>
      </c>
      <c r="BH1432" s="72">
        <f t="shared" si="2075"/>
        <v>41760</v>
      </c>
      <c r="BI1432" s="75">
        <f t="shared" si="2076"/>
        <v>8352</v>
      </c>
      <c r="BJ1432" s="526">
        <v>33408</v>
      </c>
      <c r="BK1432" s="165"/>
      <c r="BL1432" s="75">
        <f t="shared" si="2056"/>
        <v>0</v>
      </c>
      <c r="BM1432" s="255">
        <v>3480000</v>
      </c>
      <c r="BN1432" s="332">
        <v>1.272E-2</v>
      </c>
      <c r="BO1432" s="75">
        <f t="shared" si="2077"/>
        <v>44265.599999999999</v>
      </c>
      <c r="BP1432" s="75">
        <f t="shared" si="2078"/>
        <v>8853.1200000000008</v>
      </c>
      <c r="BQ1432" s="526">
        <v>35412.480000000003</v>
      </c>
      <c r="BR1432" s="147"/>
      <c r="BS1432" s="75">
        <f t="shared" si="2057"/>
        <v>0</v>
      </c>
      <c r="BT1432" s="255">
        <v>3480000</v>
      </c>
      <c r="BU1432" s="332">
        <v>1.359E-2</v>
      </c>
      <c r="BV1432" s="72">
        <f t="shared" si="2079"/>
        <v>47293.2</v>
      </c>
      <c r="BW1432" s="75">
        <f t="shared" si="2080"/>
        <v>9458.64</v>
      </c>
      <c r="BX1432" s="164">
        <v>37834.559999999998</v>
      </c>
      <c r="BY1432" s="147"/>
      <c r="BZ1432" s="75">
        <f t="shared" si="2058"/>
        <v>0</v>
      </c>
      <c r="CA1432" s="255">
        <v>3480000</v>
      </c>
      <c r="CB1432" s="332">
        <v>1.439E-2</v>
      </c>
      <c r="CC1432" s="72">
        <f t="shared" si="2081"/>
        <v>50077.2</v>
      </c>
      <c r="CD1432" s="75">
        <f t="shared" si="2082"/>
        <v>10015.44</v>
      </c>
      <c r="CE1432" s="164">
        <v>177781.22</v>
      </c>
      <c r="CF1432" s="165">
        <v>177781.22</v>
      </c>
      <c r="CG1432" s="483">
        <f t="shared" si="2083"/>
        <v>-137719.46000000002</v>
      </c>
      <c r="CH1432" s="351">
        <v>3480000</v>
      </c>
      <c r="CI1432" s="857">
        <v>1.54E-2</v>
      </c>
      <c r="CJ1432" s="666">
        <f t="shared" si="2059"/>
        <v>53592</v>
      </c>
      <c r="CK1432" s="666">
        <f t="shared" si="2060"/>
        <v>10718.400000000001</v>
      </c>
      <c r="CL1432" s="470"/>
      <c r="CM1432" s="471"/>
      <c r="CN1432" s="666">
        <f t="shared" si="2085"/>
        <v>42873.599999999999</v>
      </c>
      <c r="CO1432" s="219"/>
      <c r="CP1432" s="220">
        <f t="shared" si="2051"/>
        <v>42873.57999999998</v>
      </c>
      <c r="CQ1432" s="357">
        <v>0</v>
      </c>
      <c r="CR1432" s="56"/>
      <c r="CS1432" s="228"/>
    </row>
    <row r="1433" spans="1:97" s="3" customFormat="1" ht="15" customHeight="1">
      <c r="A1433" s="41" t="s">
        <v>3263</v>
      </c>
      <c r="B1433" s="6" t="s">
        <v>3264</v>
      </c>
      <c r="C1433" s="6" t="s">
        <v>3237</v>
      </c>
      <c r="D1433" s="41" t="s">
        <v>3218</v>
      </c>
      <c r="E1433" s="43">
        <v>1</v>
      </c>
      <c r="F1433" s="52"/>
      <c r="G1433" s="844" t="s">
        <v>3252</v>
      </c>
      <c r="H1433" s="191"/>
      <c r="I1433" s="374"/>
      <c r="J1433" s="849"/>
      <c r="K1433" s="722"/>
      <c r="L1433" s="72"/>
      <c r="M1433" s="432"/>
      <c r="N1433" s="463"/>
      <c r="O1433" s="72"/>
      <c r="P1433" s="374"/>
      <c r="Q1433" s="6"/>
      <c r="R1433" s="168"/>
      <c r="S1433" s="72"/>
      <c r="T1433" s="73"/>
      <c r="U1433" s="147"/>
      <c r="V1433" s="411"/>
      <c r="W1433" s="374"/>
      <c r="X1433" s="852"/>
      <c r="Y1433" s="310"/>
      <c r="Z1433" s="141"/>
      <c r="AA1433" s="432"/>
      <c r="AB1433" s="143"/>
      <c r="AC1433" s="141"/>
      <c r="AD1433" s="374"/>
      <c r="AE1433" s="854"/>
      <c r="AF1433" s="141"/>
      <c r="AG1433" s="560"/>
      <c r="AH1433" s="122"/>
      <c r="AI1433" s="143"/>
      <c r="AJ1433" s="560"/>
      <c r="AK1433" s="374"/>
      <c r="AL1433" s="854"/>
      <c r="AM1433" s="141"/>
      <c r="AN1433" s="141"/>
      <c r="AO1433" s="117"/>
      <c r="AP1433" s="147"/>
      <c r="AQ1433" s="560"/>
      <c r="AR1433" s="374"/>
      <c r="AS1433" s="854"/>
      <c r="AT1433" s="141"/>
      <c r="AU1433" s="560"/>
      <c r="AV1433" s="122"/>
      <c r="AW1433" s="143"/>
      <c r="AX1433" s="560"/>
      <c r="AY1433" s="374"/>
      <c r="AZ1433" s="332"/>
      <c r="BA1433" s="141"/>
      <c r="BB1433" s="72"/>
      <c r="BC1433" s="142"/>
      <c r="BD1433" s="147"/>
      <c r="BE1433" s="141"/>
      <c r="BF1433" s="255"/>
      <c r="BG1433" s="332"/>
      <c r="BH1433" s="72"/>
      <c r="BI1433" s="75"/>
      <c r="BJ1433" s="526"/>
      <c r="BK1433" s="165"/>
      <c r="BL1433" s="75"/>
      <c r="BM1433" s="255"/>
      <c r="BN1433" s="332"/>
      <c r="BO1433" s="75"/>
      <c r="BP1433" s="75"/>
      <c r="BQ1433" s="526"/>
      <c r="BR1433" s="147"/>
      <c r="BS1433" s="75"/>
      <c r="BT1433" s="255"/>
      <c r="BU1433" s="332"/>
      <c r="BV1433" s="72"/>
      <c r="BW1433" s="75"/>
      <c r="BX1433" s="164"/>
      <c r="BY1433" s="147"/>
      <c r="BZ1433" s="75"/>
      <c r="CA1433" s="255"/>
      <c r="CB1433" s="332"/>
      <c r="CC1433" s="72"/>
      <c r="CD1433" s="75"/>
      <c r="CE1433" s="164"/>
      <c r="CF1433" s="165"/>
      <c r="CG1433" s="72"/>
      <c r="CH1433" s="351"/>
      <c r="CI1433" s="857">
        <v>1.54E-2</v>
      </c>
      <c r="CJ1433" s="666"/>
      <c r="CK1433" s="666"/>
      <c r="CL1433" s="485"/>
      <c r="CM1433" s="668"/>
      <c r="CN1433" s="666">
        <f t="shared" si="2085"/>
        <v>0</v>
      </c>
      <c r="CO1433" s="219"/>
      <c r="CP1433" s="220">
        <f t="shared" si="2051"/>
        <v>0</v>
      </c>
      <c r="CQ1433" s="357"/>
      <c r="CR1433" s="56" t="s">
        <v>1852</v>
      </c>
      <c r="CS1433" s="227" t="s">
        <v>42</v>
      </c>
    </row>
    <row r="1434" spans="1:97" s="3" customFormat="1" ht="15" customHeight="1">
      <c r="A1434" s="41" t="s">
        <v>3265</v>
      </c>
      <c r="B1434" s="6" t="s">
        <v>71</v>
      </c>
      <c r="C1434" s="6" t="s">
        <v>3266</v>
      </c>
      <c r="D1434" s="41" t="s">
        <v>3218</v>
      </c>
      <c r="E1434" s="43">
        <v>226</v>
      </c>
      <c r="F1434" s="52"/>
      <c r="G1434" s="845" t="s">
        <v>45</v>
      </c>
      <c r="H1434" s="191"/>
      <c r="I1434" s="374"/>
      <c r="J1434" s="849"/>
      <c r="K1434" s="722"/>
      <c r="L1434" s="72"/>
      <c r="M1434" s="432"/>
      <c r="N1434" s="463"/>
      <c r="O1434" s="72"/>
      <c r="P1434" s="374"/>
      <c r="Q1434" s="6"/>
      <c r="R1434" s="168"/>
      <c r="S1434" s="72"/>
      <c r="T1434" s="73"/>
      <c r="U1434" s="147"/>
      <c r="V1434" s="411"/>
      <c r="W1434" s="374"/>
      <c r="X1434" s="852"/>
      <c r="Y1434" s="310"/>
      <c r="Z1434" s="141"/>
      <c r="AA1434" s="432"/>
      <c r="AB1434" s="143"/>
      <c r="AC1434" s="141"/>
      <c r="AD1434" s="374"/>
      <c r="AE1434" s="854"/>
      <c r="AF1434" s="141"/>
      <c r="AG1434" s="560"/>
      <c r="AH1434" s="122"/>
      <c r="AI1434" s="143"/>
      <c r="AJ1434" s="560"/>
      <c r="AK1434" s="374"/>
      <c r="AL1434" s="854"/>
      <c r="AM1434" s="141"/>
      <c r="AN1434" s="141"/>
      <c r="AO1434" s="117"/>
      <c r="AP1434" s="147"/>
      <c r="AQ1434" s="560"/>
      <c r="AR1434" s="374"/>
      <c r="AS1434" s="854"/>
      <c r="AT1434" s="141"/>
      <c r="AU1434" s="560"/>
      <c r="AV1434" s="122"/>
      <c r="AW1434" s="143"/>
      <c r="AX1434" s="560"/>
      <c r="AY1434" s="374"/>
      <c r="AZ1434" s="332"/>
      <c r="BA1434" s="141"/>
      <c r="BB1434" s="72"/>
      <c r="BC1434" s="142"/>
      <c r="BD1434" s="147"/>
      <c r="BE1434" s="141"/>
      <c r="BF1434" s="255"/>
      <c r="BG1434" s="332"/>
      <c r="BH1434" s="72"/>
      <c r="BI1434" s="75"/>
      <c r="BJ1434" s="526"/>
      <c r="BK1434" s="165"/>
      <c r="BL1434" s="75"/>
      <c r="BM1434" s="255"/>
      <c r="BN1434" s="332"/>
      <c r="BO1434" s="75"/>
      <c r="BP1434" s="75"/>
      <c r="BQ1434" s="526"/>
      <c r="BR1434" s="147"/>
      <c r="BS1434" s="75"/>
      <c r="BT1434" s="255"/>
      <c r="BU1434" s="332"/>
      <c r="BV1434" s="72"/>
      <c r="BW1434" s="75"/>
      <c r="BX1434" s="164"/>
      <c r="BY1434" s="147"/>
      <c r="BZ1434" s="75"/>
      <c r="CA1434" s="255"/>
      <c r="CB1434" s="332"/>
      <c r="CC1434" s="72"/>
      <c r="CD1434" s="75"/>
      <c r="CE1434" s="164"/>
      <c r="CF1434" s="165"/>
      <c r="CG1434" s="72"/>
      <c r="CH1434" s="351"/>
      <c r="CI1434" s="857">
        <v>1.54E-2</v>
      </c>
      <c r="CJ1434" s="666"/>
      <c r="CK1434" s="666"/>
      <c r="CL1434" s="485"/>
      <c r="CM1434" s="668"/>
      <c r="CN1434" s="666">
        <f t="shared" si="2085"/>
        <v>0</v>
      </c>
      <c r="CO1434" s="219"/>
      <c r="CP1434" s="220">
        <f t="shared" si="2051"/>
        <v>0</v>
      </c>
      <c r="CQ1434" s="357"/>
      <c r="CR1434" s="56" t="s">
        <v>1852</v>
      </c>
      <c r="CS1434" s="227" t="s">
        <v>42</v>
      </c>
    </row>
    <row r="1435" spans="1:97" s="2" customFormat="1" ht="15" customHeight="1">
      <c r="A1435" s="41" t="s">
        <v>3267</v>
      </c>
      <c r="B1435" s="6" t="s">
        <v>3268</v>
      </c>
      <c r="C1435" s="6" t="s">
        <v>3237</v>
      </c>
      <c r="D1435" s="274" t="s">
        <v>3218</v>
      </c>
      <c r="E1435" s="43">
        <v>1488</v>
      </c>
      <c r="F1435" s="846"/>
      <c r="G1435" s="847" t="s">
        <v>3269</v>
      </c>
      <c r="H1435" s="848" t="s">
        <v>3270</v>
      </c>
      <c r="I1435" s="374">
        <v>9200</v>
      </c>
      <c r="J1435" s="849" t="s">
        <v>3271</v>
      </c>
      <c r="K1435" s="721">
        <v>524.5</v>
      </c>
      <c r="L1435" s="72">
        <f>K1435*20%</f>
        <v>104.9</v>
      </c>
      <c r="M1435" s="164"/>
      <c r="N1435" s="506"/>
      <c r="O1435" s="72">
        <f t="shared" si="2090"/>
        <v>419.6</v>
      </c>
      <c r="P1435" s="374">
        <v>9200</v>
      </c>
      <c r="Q1435" s="6" t="s">
        <v>3272</v>
      </c>
      <c r="R1435" s="72">
        <v>578.85</v>
      </c>
      <c r="S1435" s="72">
        <f>R1435*20%</f>
        <v>115.77000000000001</v>
      </c>
      <c r="T1435" s="117"/>
      <c r="U1435" s="77"/>
      <c r="V1435" s="411">
        <f>R1435-S1435-T1435</f>
        <v>463.08000000000004</v>
      </c>
      <c r="W1435" s="374">
        <v>9200</v>
      </c>
      <c r="X1435" s="853" t="s">
        <v>3273</v>
      </c>
      <c r="Y1435" s="310">
        <v>636.75</v>
      </c>
      <c r="Z1435" s="141">
        <f>Y1435*20%</f>
        <v>127.35000000000001</v>
      </c>
      <c r="AA1435" s="164"/>
      <c r="AB1435" s="100"/>
      <c r="AC1435" s="141">
        <f>Y1435-Z1435-AA1435</f>
        <v>509.4</v>
      </c>
      <c r="AD1435" s="374">
        <v>100000</v>
      </c>
      <c r="AE1435" s="855">
        <v>1.992E-2</v>
      </c>
      <c r="AF1435" s="141">
        <f>AD1435*AE1435</f>
        <v>1992</v>
      </c>
      <c r="AG1435" s="560">
        <f>AF1435*20%</f>
        <v>398.40000000000003</v>
      </c>
      <c r="AH1435" s="122"/>
      <c r="AI1435" s="100"/>
      <c r="AJ1435" s="560">
        <f t="shared" si="2091"/>
        <v>1593.6</v>
      </c>
      <c r="AK1435" s="374">
        <v>100000</v>
      </c>
      <c r="AL1435" s="855">
        <v>2.0916000000000001E-2</v>
      </c>
      <c r="AM1435" s="141">
        <f>AK1435*AL1435</f>
        <v>2091.6</v>
      </c>
      <c r="AN1435" s="141">
        <f>AM1435*20%</f>
        <v>418.32</v>
      </c>
      <c r="AO1435" s="117"/>
      <c r="AP1435" s="77"/>
      <c r="AQ1435" s="560">
        <f t="shared" si="2092"/>
        <v>1673.28</v>
      </c>
      <c r="AR1435" s="374">
        <v>100000</v>
      </c>
      <c r="AS1435" s="855">
        <v>2.2169999999999999E-2</v>
      </c>
      <c r="AT1435" s="141">
        <f>AR1435*AS1435</f>
        <v>2217</v>
      </c>
      <c r="AU1435" s="560">
        <f>AT1435*20%</f>
        <v>443.40000000000003</v>
      </c>
      <c r="AV1435" s="122"/>
      <c r="AW1435" s="100"/>
      <c r="AX1435" s="560">
        <f t="shared" si="2093"/>
        <v>1773.6</v>
      </c>
      <c r="AY1435" s="374">
        <v>100000</v>
      </c>
      <c r="AZ1435" s="332">
        <v>2.3720000000000001E-2</v>
      </c>
      <c r="BA1435" s="141">
        <f>AY1435*AZ1435</f>
        <v>2372</v>
      </c>
      <c r="BB1435" s="72">
        <f>BA1435*20%</f>
        <v>474.40000000000003</v>
      </c>
      <c r="BC1435" s="142"/>
      <c r="BD1435" s="77"/>
      <c r="BE1435" s="141">
        <f t="shared" si="2094"/>
        <v>1897.6</v>
      </c>
      <c r="BF1435" s="255">
        <v>110000</v>
      </c>
      <c r="BG1435" s="332">
        <v>1.2E-2</v>
      </c>
      <c r="BH1435" s="72">
        <f>BF1435*BG1435</f>
        <v>1320</v>
      </c>
      <c r="BI1435" s="75">
        <f>BH1435*20%</f>
        <v>264</v>
      </c>
      <c r="BJ1435" s="526"/>
      <c r="BK1435" s="167"/>
      <c r="BL1435" s="75">
        <f>BH1435-BI1435-BJ1435</f>
        <v>1056</v>
      </c>
      <c r="BM1435" s="255">
        <v>110000</v>
      </c>
      <c r="BN1435" s="332">
        <v>1.272E-2</v>
      </c>
      <c r="BO1435" s="75">
        <f>BM1435*BN1435</f>
        <v>1399.2</v>
      </c>
      <c r="BP1435" s="75">
        <f>BO1435*20%</f>
        <v>279.84000000000003</v>
      </c>
      <c r="BQ1435" s="526"/>
      <c r="BR1435" s="77"/>
      <c r="BS1435" s="75">
        <f>BO1435-BP1435-BQ1435</f>
        <v>1119.3600000000001</v>
      </c>
      <c r="BT1435" s="255">
        <v>110000</v>
      </c>
      <c r="BU1435" s="332">
        <v>1.359E-2</v>
      </c>
      <c r="BV1435" s="72">
        <f>BT1435*BU1435</f>
        <v>1494.8999999999999</v>
      </c>
      <c r="BW1435" s="75">
        <f>BV1435*20%</f>
        <v>298.97999999999996</v>
      </c>
      <c r="BX1435" s="164"/>
      <c r="BY1435" s="77"/>
      <c r="BZ1435" s="75">
        <f>BV1435-BW1435-BX1435</f>
        <v>1195.9199999999998</v>
      </c>
      <c r="CA1435" s="255">
        <v>110000</v>
      </c>
      <c r="CB1435" s="332">
        <v>1.439E-2</v>
      </c>
      <c r="CC1435" s="72">
        <f>CA1435*CB1435</f>
        <v>1582.9</v>
      </c>
      <c r="CD1435" s="75">
        <f>CC1435*20%</f>
        <v>316.58000000000004</v>
      </c>
      <c r="CE1435" s="164"/>
      <c r="CF1435" s="167"/>
      <c r="CG1435" s="72">
        <f>CC1435-CD1435-CE1435</f>
        <v>1266.3200000000002</v>
      </c>
      <c r="CH1435" s="351">
        <v>110000</v>
      </c>
      <c r="CI1435" s="857">
        <v>1.54E-2</v>
      </c>
      <c r="CJ1435" s="666">
        <f t="shared" si="2059"/>
        <v>1694</v>
      </c>
      <c r="CK1435" s="666">
        <f t="shared" si="2060"/>
        <v>338.8</v>
      </c>
      <c r="CL1435" s="485">
        <v>12967.76</v>
      </c>
      <c r="CM1435" s="668"/>
      <c r="CN1435" s="666">
        <f t="shared" si="2085"/>
        <v>-11612.56</v>
      </c>
      <c r="CO1435" s="219"/>
      <c r="CP1435" s="220">
        <f t="shared" si="2051"/>
        <v>1355.2000000000007</v>
      </c>
      <c r="CQ1435" s="357"/>
      <c r="CR1435" s="56"/>
      <c r="CS1435" s="359" t="s">
        <v>42</v>
      </c>
    </row>
    <row r="1436" spans="1:97" s="3" customFormat="1" ht="15" customHeight="1">
      <c r="A1436" s="41" t="s">
        <v>3274</v>
      </c>
      <c r="B1436" s="237" t="s">
        <v>3275</v>
      </c>
      <c r="C1436" s="6" t="s">
        <v>3276</v>
      </c>
      <c r="D1436" s="274" t="s">
        <v>3277</v>
      </c>
      <c r="E1436" s="234">
        <v>13</v>
      </c>
      <c r="F1436" s="234"/>
      <c r="G1436" s="56" t="s">
        <v>683</v>
      </c>
      <c r="H1436" s="191" t="s">
        <v>3278</v>
      </c>
      <c r="I1436" s="402">
        <v>28500</v>
      </c>
      <c r="J1436" s="403">
        <v>7.7999999999999996E-3</v>
      </c>
      <c r="K1436" s="168">
        <f>I1436*J1436</f>
        <v>222.29999999999998</v>
      </c>
      <c r="L1436" s="168">
        <f>K1436*30%</f>
        <v>66.69</v>
      </c>
      <c r="M1436" s="73">
        <v>155.61000000000001</v>
      </c>
      <c r="N1436" s="77"/>
      <c r="O1436" s="455">
        <f t="shared" si="2090"/>
        <v>0</v>
      </c>
      <c r="P1436" s="402">
        <v>28500</v>
      </c>
      <c r="Q1436" s="56">
        <v>8.5000000000000006E-3</v>
      </c>
      <c r="R1436" s="168">
        <f>P1436*Q1436</f>
        <v>242.25000000000003</v>
      </c>
      <c r="S1436" s="168">
        <f>R1436*30%</f>
        <v>72.675000000000011</v>
      </c>
      <c r="T1436" s="73">
        <v>169.57</v>
      </c>
      <c r="U1436" s="77">
        <v>169.57</v>
      </c>
      <c r="V1436" s="744">
        <f>R1436-S1436-T1436</f>
        <v>5.0000000000238742E-3</v>
      </c>
      <c r="W1436" s="402">
        <v>28500</v>
      </c>
      <c r="X1436" s="78">
        <v>9.1999999999999998E-3</v>
      </c>
      <c r="Y1436" s="577">
        <f>W1436*X1436</f>
        <v>262.2</v>
      </c>
      <c r="Z1436" s="251">
        <f>Y1436*30%</f>
        <v>78.66</v>
      </c>
      <c r="AA1436" s="73">
        <v>183.54</v>
      </c>
      <c r="AB1436" s="100">
        <v>183.54</v>
      </c>
      <c r="AC1436" s="257">
        <f>Y1436-Z1436-AA1436</f>
        <v>0</v>
      </c>
      <c r="AD1436" s="402">
        <v>28500</v>
      </c>
      <c r="AE1436" s="101">
        <v>0.01</v>
      </c>
      <c r="AF1436" s="251">
        <f>AD1436*AE1436</f>
        <v>285</v>
      </c>
      <c r="AG1436" s="251">
        <f>AF1436*30%</f>
        <v>85.5</v>
      </c>
      <c r="AH1436" s="117">
        <v>199.5</v>
      </c>
      <c r="AI1436" s="414">
        <v>199.5</v>
      </c>
      <c r="AJ1436" s="257">
        <f t="shared" si="2091"/>
        <v>0</v>
      </c>
      <c r="AK1436" s="402">
        <v>28500</v>
      </c>
      <c r="AL1436" s="99">
        <v>1.09E-2</v>
      </c>
      <c r="AM1436" s="251">
        <f>AK1436*AL1436</f>
        <v>310.64999999999998</v>
      </c>
      <c r="AN1436" s="251"/>
      <c r="AO1436" s="117">
        <v>310.64999999999998</v>
      </c>
      <c r="AP1436" s="100">
        <v>310.64999999999998</v>
      </c>
      <c r="AQ1436" s="257">
        <f t="shared" si="2092"/>
        <v>0</v>
      </c>
      <c r="AR1436" s="151">
        <v>20000</v>
      </c>
      <c r="AS1436" s="99">
        <v>4.9500000000000004E-3</v>
      </c>
      <c r="AT1436" s="251">
        <f>AR1436*AS1436</f>
        <v>99.000000000000014</v>
      </c>
      <c r="AU1436" s="99"/>
      <c r="AV1436" s="122">
        <v>99</v>
      </c>
      <c r="AW1436" s="100">
        <v>99</v>
      </c>
      <c r="AX1436" s="257">
        <f t="shared" si="2093"/>
        <v>0</v>
      </c>
      <c r="AY1436" s="151">
        <v>20000</v>
      </c>
      <c r="AZ1436" s="99">
        <v>5.3200000000000001E-3</v>
      </c>
      <c r="BA1436" s="141">
        <f>AY1436*AZ1436</f>
        <v>106.4</v>
      </c>
      <c r="BB1436" s="72"/>
      <c r="BC1436" s="142">
        <v>106.4</v>
      </c>
      <c r="BD1436" s="143"/>
      <c r="BE1436" s="206">
        <f t="shared" si="2094"/>
        <v>0</v>
      </c>
      <c r="BF1436" s="151">
        <v>20000</v>
      </c>
      <c r="BG1436" s="234">
        <v>5.7499999999999999E-3</v>
      </c>
      <c r="BH1436" s="168">
        <f>BF1436*BG1436</f>
        <v>115</v>
      </c>
      <c r="BI1436" s="56"/>
      <c r="BJ1436" s="164">
        <v>115</v>
      </c>
      <c r="BK1436" s="165"/>
      <c r="BL1436" s="260">
        <f>BH1436-BI1436-BJ1436</f>
        <v>0</v>
      </c>
      <c r="BM1436" s="255">
        <v>20000</v>
      </c>
      <c r="BN1436" s="234">
        <v>6.1799999999999997E-3</v>
      </c>
      <c r="BO1436" s="166">
        <f>BM1436*BN1436</f>
        <v>123.6</v>
      </c>
      <c r="BP1436" s="56"/>
      <c r="BQ1436" s="164"/>
      <c r="BR1436" s="147"/>
      <c r="BS1436" s="455">
        <f>BO1436-BP1436-BQ1436</f>
        <v>123.6</v>
      </c>
      <c r="BT1436" s="255">
        <v>20000</v>
      </c>
      <c r="BU1436" s="56">
        <v>6.6699999999999997E-3</v>
      </c>
      <c r="BV1436" s="72">
        <f t="shared" ref="BV1436:BV1444" si="2095">BT1436*BU1436</f>
        <v>133.4</v>
      </c>
      <c r="BW1436" s="56"/>
      <c r="BX1436" s="164">
        <v>257</v>
      </c>
      <c r="BY1436" s="165"/>
      <c r="BZ1436" s="260">
        <f t="shared" ref="BZ1436:BZ1450" si="2096">BV1436-BW1436-BX1436</f>
        <v>-123.6</v>
      </c>
      <c r="CA1436" s="255">
        <v>20000</v>
      </c>
      <c r="CB1436" s="234">
        <v>7.0699999999999999E-3</v>
      </c>
      <c r="CC1436" s="168">
        <f>CA1436*CB1436</f>
        <v>141.4</v>
      </c>
      <c r="CD1436" s="56"/>
      <c r="CE1436" s="164">
        <v>141.4</v>
      </c>
      <c r="CF1436" s="165">
        <v>141.4</v>
      </c>
      <c r="CG1436" s="168">
        <f>CC1436-CD1436-CE1436</f>
        <v>0</v>
      </c>
      <c r="CH1436" s="168"/>
      <c r="CI1436" s="168"/>
      <c r="CJ1436" s="168"/>
      <c r="CK1436" s="168"/>
      <c r="CL1436" s="164"/>
      <c r="CM1436" s="167"/>
      <c r="CN1436" s="168"/>
      <c r="CO1436" s="219"/>
      <c r="CP1436" s="220">
        <f t="shared" ref="CP1436:CP1467" si="2097">O1436+V1436+AC1436+AJ1436+AQ1436+AX1436+BE1436+BL1436+BS1436+BZ1436+CG1436</f>
        <v>5.0000000000238742E-3</v>
      </c>
      <c r="CQ1436" s="585">
        <v>0</v>
      </c>
      <c r="CR1436" s="56" t="s">
        <v>37</v>
      </c>
      <c r="CS1436" s="228"/>
    </row>
    <row r="1437" spans="1:97" s="3" customFormat="1" ht="15" customHeight="1">
      <c r="A1437" s="41" t="s">
        <v>3279</v>
      </c>
      <c r="B1437" s="237" t="s">
        <v>3280</v>
      </c>
      <c r="C1437" s="6" t="s">
        <v>3276</v>
      </c>
      <c r="D1437" s="274" t="s">
        <v>3277</v>
      </c>
      <c r="E1437" s="234">
        <v>348</v>
      </c>
      <c r="F1437" s="234"/>
      <c r="G1437" s="56" t="s">
        <v>3281</v>
      </c>
      <c r="H1437" s="191" t="s">
        <v>3282</v>
      </c>
      <c r="I1437" s="402"/>
      <c r="J1437" s="403">
        <v>7.7999999999999996E-3</v>
      </c>
      <c r="K1437" s="168">
        <f t="shared" ref="K1437:K1449" si="2098">I1437*J1437</f>
        <v>0</v>
      </c>
      <c r="L1437" s="168">
        <f t="shared" ref="L1437:L1449" si="2099">K1437*30%</f>
        <v>0</v>
      </c>
      <c r="M1437" s="73"/>
      <c r="N1437" s="77"/>
      <c r="O1437" s="455">
        <f t="shared" ref="O1437:O1449" si="2100">K1437-L1437-M1437</f>
        <v>0</v>
      </c>
      <c r="P1437" s="402"/>
      <c r="Q1437" s="56">
        <v>8.5000000000000006E-3</v>
      </c>
      <c r="R1437" s="168">
        <f t="shared" ref="R1437:R1449" si="2101">P1437*Q1437</f>
        <v>0</v>
      </c>
      <c r="S1437" s="168">
        <f t="shared" ref="S1437:S1449" si="2102">R1437*30%</f>
        <v>0</v>
      </c>
      <c r="T1437" s="73"/>
      <c r="U1437" s="77"/>
      <c r="V1437" s="574">
        <f t="shared" ref="V1437:V1449" si="2103">R1437-S1437-T1437</f>
        <v>0</v>
      </c>
      <c r="W1437" s="402"/>
      <c r="X1437" s="78">
        <v>9.1999999999999998E-3</v>
      </c>
      <c r="Y1437" s="577">
        <f t="shared" ref="Y1437:Y1449" si="2104">W1437*X1437</f>
        <v>0</v>
      </c>
      <c r="Z1437" s="251">
        <f t="shared" ref="Z1437:Z1449" si="2105">Y1437*30%</f>
        <v>0</v>
      </c>
      <c r="AA1437" s="73"/>
      <c r="AB1437" s="100"/>
      <c r="AC1437" s="251">
        <f t="shared" ref="AC1437:AC1449" si="2106">Y1437-Z1437-AA1437</f>
        <v>0</v>
      </c>
      <c r="AD1437" s="402"/>
      <c r="AE1437" s="101">
        <v>0.01</v>
      </c>
      <c r="AF1437" s="251">
        <f t="shared" ref="AF1437:AF1449" si="2107">AD1437*AE1437</f>
        <v>0</v>
      </c>
      <c r="AG1437" s="251">
        <f t="shared" ref="AG1437:AG1449" si="2108">AF1437*30%</f>
        <v>0</v>
      </c>
      <c r="AH1437" s="117"/>
      <c r="AI1437" s="414"/>
      <c r="AJ1437" s="251">
        <f t="shared" ref="AJ1437:AJ1449" si="2109">AF1437-AG1437-AH1437</f>
        <v>0</v>
      </c>
      <c r="AK1437" s="402"/>
      <c r="AL1437" s="99">
        <v>1.09E-2</v>
      </c>
      <c r="AM1437" s="251">
        <f t="shared" ref="AM1437:AM1449" si="2110">AK1437*AL1437</f>
        <v>0</v>
      </c>
      <c r="AN1437" s="251"/>
      <c r="AO1437" s="117"/>
      <c r="AP1437" s="100"/>
      <c r="AQ1437" s="251">
        <f t="shared" ref="AQ1437:AQ1449" si="2111">AM1437-AN1437-AO1437</f>
        <v>0</v>
      </c>
      <c r="AR1437" s="151">
        <v>8580000</v>
      </c>
      <c r="AS1437" s="99">
        <v>4.9500000000000004E-3</v>
      </c>
      <c r="AT1437" s="251">
        <f t="shared" ref="AT1437:AT1450" si="2112">AR1437*AS1437</f>
        <v>42471</v>
      </c>
      <c r="AU1437" s="99"/>
      <c r="AV1437" s="122">
        <v>42471</v>
      </c>
      <c r="AW1437" s="100">
        <v>42471</v>
      </c>
      <c r="AX1437" s="257">
        <f t="shared" ref="AX1437:AX1449" si="2113">AT1437-AU1437-AV1437</f>
        <v>0</v>
      </c>
      <c r="AY1437" s="151">
        <v>8580000</v>
      </c>
      <c r="AZ1437" s="99">
        <v>5.3200000000000001E-3</v>
      </c>
      <c r="BA1437" s="141">
        <f t="shared" ref="BA1437:BA1450" si="2114">AY1437*AZ1437</f>
        <v>45645.599999999999</v>
      </c>
      <c r="BB1437" s="72"/>
      <c r="BC1437" s="142">
        <v>45645.599999999999</v>
      </c>
      <c r="BD1437" s="143"/>
      <c r="BE1437" s="206">
        <f t="shared" ref="BE1437:BE1449" si="2115">BA1437-BB1437-BC1437</f>
        <v>0</v>
      </c>
      <c r="BF1437" s="151">
        <v>8580000</v>
      </c>
      <c r="BG1437" s="234">
        <v>5.7499999999999999E-3</v>
      </c>
      <c r="BH1437" s="168">
        <f t="shared" ref="BH1437:BH1450" si="2116">BF1437*BG1437</f>
        <v>49335</v>
      </c>
      <c r="BI1437" s="56"/>
      <c r="BJ1437" s="164">
        <v>49335</v>
      </c>
      <c r="BK1437" s="165"/>
      <c r="BL1437" s="260">
        <f t="shared" ref="BL1437:BL1450" si="2117">BH1437-BI1437-BJ1437</f>
        <v>0</v>
      </c>
      <c r="BM1437" s="255">
        <v>8580000</v>
      </c>
      <c r="BN1437" s="234">
        <v>6.1799999999999997E-3</v>
      </c>
      <c r="BO1437" s="166">
        <f t="shared" ref="BO1437:BO1450" si="2118">BM1437*BN1437</f>
        <v>53024.399999999994</v>
      </c>
      <c r="BP1437" s="56"/>
      <c r="BQ1437" s="164"/>
      <c r="BR1437" s="147"/>
      <c r="BS1437" s="455">
        <f t="shared" ref="BS1437:BS1450" si="2119">BO1437-BP1437-BQ1437</f>
        <v>53024.399999999994</v>
      </c>
      <c r="BT1437" s="255">
        <v>8580000</v>
      </c>
      <c r="BU1437" s="56">
        <v>6.6699999999999997E-3</v>
      </c>
      <c r="BV1437" s="72">
        <f t="shared" si="2095"/>
        <v>57228.6</v>
      </c>
      <c r="BW1437" s="56"/>
      <c r="BX1437" s="164">
        <v>110253</v>
      </c>
      <c r="BY1437" s="165"/>
      <c r="BZ1437" s="260">
        <f t="shared" si="2096"/>
        <v>-53024.4</v>
      </c>
      <c r="CA1437" s="255">
        <v>8580000</v>
      </c>
      <c r="CB1437" s="234">
        <v>7.0699999999999999E-3</v>
      </c>
      <c r="CC1437" s="168">
        <f t="shared" ref="CC1437:CC1450" si="2120">CA1437*CB1437</f>
        <v>60660.6</v>
      </c>
      <c r="CD1437" s="56"/>
      <c r="CE1437" s="164">
        <v>60660.6</v>
      </c>
      <c r="CF1437" s="165">
        <v>60660.6</v>
      </c>
      <c r="CG1437" s="168">
        <f t="shared" ref="CG1437:CG1450" si="2121">CC1437-CD1437-CE1437</f>
        <v>0</v>
      </c>
      <c r="CH1437" s="168"/>
      <c r="CI1437" s="168"/>
      <c r="CJ1437" s="168"/>
      <c r="CK1437" s="168"/>
      <c r="CL1437" s="164"/>
      <c r="CM1437" s="167"/>
      <c r="CN1437" s="168"/>
      <c r="CO1437" s="219"/>
      <c r="CP1437" s="220">
        <f t="shared" si="2097"/>
        <v>-7.2759576141834259E-12</v>
      </c>
      <c r="CQ1437" s="585">
        <v>0</v>
      </c>
      <c r="CR1437" s="56" t="s">
        <v>37</v>
      </c>
      <c r="CS1437" s="228"/>
    </row>
    <row r="1438" spans="1:97" s="3" customFormat="1" ht="15" customHeight="1">
      <c r="A1438" s="41" t="s">
        <v>3283</v>
      </c>
      <c r="B1438" s="237" t="s">
        <v>3280</v>
      </c>
      <c r="C1438" s="6" t="s">
        <v>3276</v>
      </c>
      <c r="D1438" s="274" t="s">
        <v>3277</v>
      </c>
      <c r="E1438" s="234">
        <v>349</v>
      </c>
      <c r="F1438" s="56"/>
      <c r="G1438" s="56" t="s">
        <v>3281</v>
      </c>
      <c r="H1438" s="191" t="s">
        <v>3284</v>
      </c>
      <c r="I1438" s="402"/>
      <c r="J1438" s="403">
        <v>7.7999999999999996E-3</v>
      </c>
      <c r="K1438" s="168">
        <f t="shared" si="2098"/>
        <v>0</v>
      </c>
      <c r="L1438" s="168">
        <f t="shared" si="2099"/>
        <v>0</v>
      </c>
      <c r="M1438" s="73"/>
      <c r="N1438" s="77"/>
      <c r="O1438" s="455">
        <f t="shared" si="2100"/>
        <v>0</v>
      </c>
      <c r="P1438" s="402"/>
      <c r="Q1438" s="56">
        <v>8.5000000000000006E-3</v>
      </c>
      <c r="R1438" s="168">
        <f t="shared" si="2101"/>
        <v>0</v>
      </c>
      <c r="S1438" s="168">
        <f t="shared" si="2102"/>
        <v>0</v>
      </c>
      <c r="T1438" s="73"/>
      <c r="U1438" s="77"/>
      <c r="V1438" s="574">
        <f t="shared" si="2103"/>
        <v>0</v>
      </c>
      <c r="W1438" s="402"/>
      <c r="X1438" s="78">
        <v>9.1999999999999998E-3</v>
      </c>
      <c r="Y1438" s="577">
        <f t="shared" si="2104"/>
        <v>0</v>
      </c>
      <c r="Z1438" s="251">
        <f t="shared" si="2105"/>
        <v>0</v>
      </c>
      <c r="AA1438" s="73"/>
      <c r="AB1438" s="100"/>
      <c r="AC1438" s="251">
        <f t="shared" si="2106"/>
        <v>0</v>
      </c>
      <c r="AD1438" s="402"/>
      <c r="AE1438" s="101">
        <v>0.01</v>
      </c>
      <c r="AF1438" s="251">
        <f t="shared" si="2107"/>
        <v>0</v>
      </c>
      <c r="AG1438" s="251">
        <f t="shared" si="2108"/>
        <v>0</v>
      </c>
      <c r="AH1438" s="117"/>
      <c r="AI1438" s="414"/>
      <c r="AJ1438" s="251">
        <f t="shared" si="2109"/>
        <v>0</v>
      </c>
      <c r="AK1438" s="402"/>
      <c r="AL1438" s="99">
        <v>1.09E-2</v>
      </c>
      <c r="AM1438" s="251">
        <f t="shared" si="2110"/>
        <v>0</v>
      </c>
      <c r="AN1438" s="251"/>
      <c r="AO1438" s="117"/>
      <c r="AP1438" s="100"/>
      <c r="AQ1438" s="251">
        <f t="shared" si="2111"/>
        <v>0</v>
      </c>
      <c r="AR1438" s="151"/>
      <c r="AS1438" s="99">
        <v>4.9500000000000004E-3</v>
      </c>
      <c r="AT1438" s="251">
        <f t="shared" si="2112"/>
        <v>0</v>
      </c>
      <c r="AU1438" s="99"/>
      <c r="AV1438" s="122"/>
      <c r="AW1438" s="100"/>
      <c r="AX1438" s="251">
        <f t="shared" si="2113"/>
        <v>0</v>
      </c>
      <c r="AY1438" s="151"/>
      <c r="AZ1438" s="99">
        <v>5.3200000000000001E-3</v>
      </c>
      <c r="BA1438" s="141">
        <f t="shared" si="2114"/>
        <v>0</v>
      </c>
      <c r="BB1438" s="72"/>
      <c r="BC1438" s="142"/>
      <c r="BD1438" s="143"/>
      <c r="BE1438" s="141">
        <f t="shared" si="2115"/>
        <v>0</v>
      </c>
      <c r="BF1438" s="151"/>
      <c r="BG1438" s="234">
        <v>5.7499999999999999E-3</v>
      </c>
      <c r="BH1438" s="168">
        <f t="shared" si="2116"/>
        <v>0</v>
      </c>
      <c r="BI1438" s="56"/>
      <c r="BJ1438" s="164"/>
      <c r="BK1438" s="165"/>
      <c r="BL1438" s="166">
        <f t="shared" si="2117"/>
        <v>0</v>
      </c>
      <c r="BM1438" s="255"/>
      <c r="BN1438" s="234">
        <v>6.1799999999999997E-3</v>
      </c>
      <c r="BO1438" s="166">
        <f t="shared" si="2118"/>
        <v>0</v>
      </c>
      <c r="BP1438" s="56"/>
      <c r="BQ1438" s="164"/>
      <c r="BR1438" s="147"/>
      <c r="BS1438" s="168">
        <f t="shared" si="2119"/>
        <v>0</v>
      </c>
      <c r="BT1438" s="255"/>
      <c r="BU1438" s="56">
        <v>6.6699999999999997E-3</v>
      </c>
      <c r="BV1438" s="72">
        <f t="shared" si="2095"/>
        <v>0</v>
      </c>
      <c r="BW1438" s="56"/>
      <c r="BX1438" s="164"/>
      <c r="BY1438" s="165"/>
      <c r="BZ1438" s="75">
        <f t="shared" si="2096"/>
        <v>0</v>
      </c>
      <c r="CA1438" s="255"/>
      <c r="CB1438" s="234">
        <v>7.0699999999999999E-3</v>
      </c>
      <c r="CC1438" s="168">
        <f t="shared" si="2120"/>
        <v>0</v>
      </c>
      <c r="CD1438" s="56"/>
      <c r="CE1438" s="164"/>
      <c r="CF1438" s="165"/>
      <c r="CG1438" s="168">
        <f t="shared" si="2121"/>
        <v>0</v>
      </c>
      <c r="CH1438" s="168"/>
      <c r="CI1438" s="168"/>
      <c r="CJ1438" s="168"/>
      <c r="CK1438" s="168"/>
      <c r="CL1438" s="164"/>
      <c r="CM1438" s="167"/>
      <c r="CN1438" s="168"/>
      <c r="CO1438" s="219"/>
      <c r="CP1438" s="220">
        <f t="shared" si="2097"/>
        <v>0</v>
      </c>
      <c r="CQ1438" s="585">
        <v>0</v>
      </c>
      <c r="CR1438" s="56" t="s">
        <v>37</v>
      </c>
      <c r="CS1438" s="228"/>
    </row>
    <row r="1439" spans="1:97" s="3" customFormat="1" ht="15" customHeight="1">
      <c r="A1439" s="41" t="s">
        <v>3285</v>
      </c>
      <c r="B1439" s="237" t="s">
        <v>3280</v>
      </c>
      <c r="C1439" s="6" t="s">
        <v>3276</v>
      </c>
      <c r="D1439" s="274" t="s">
        <v>3277</v>
      </c>
      <c r="E1439" s="234">
        <v>376</v>
      </c>
      <c r="F1439" s="56"/>
      <c r="G1439" s="56" t="s">
        <v>3281</v>
      </c>
      <c r="H1439" s="191" t="s">
        <v>3286</v>
      </c>
      <c r="I1439" s="402"/>
      <c r="J1439" s="403">
        <v>7.7999999999999996E-3</v>
      </c>
      <c r="K1439" s="168">
        <f t="shared" si="2098"/>
        <v>0</v>
      </c>
      <c r="L1439" s="168">
        <f t="shared" si="2099"/>
        <v>0</v>
      </c>
      <c r="M1439" s="73"/>
      <c r="N1439" s="77"/>
      <c r="O1439" s="455">
        <f t="shared" si="2100"/>
        <v>0</v>
      </c>
      <c r="P1439" s="402"/>
      <c r="Q1439" s="56">
        <v>8.5000000000000006E-3</v>
      </c>
      <c r="R1439" s="168">
        <f t="shared" si="2101"/>
        <v>0</v>
      </c>
      <c r="S1439" s="168">
        <f t="shared" si="2102"/>
        <v>0</v>
      </c>
      <c r="T1439" s="73"/>
      <c r="U1439" s="77"/>
      <c r="V1439" s="574">
        <f t="shared" si="2103"/>
        <v>0</v>
      </c>
      <c r="W1439" s="402"/>
      <c r="X1439" s="78">
        <v>9.1999999999999998E-3</v>
      </c>
      <c r="Y1439" s="577">
        <f t="shared" si="2104"/>
        <v>0</v>
      </c>
      <c r="Z1439" s="251">
        <f t="shared" si="2105"/>
        <v>0</v>
      </c>
      <c r="AA1439" s="73"/>
      <c r="AB1439" s="100"/>
      <c r="AC1439" s="251">
        <f t="shared" si="2106"/>
        <v>0</v>
      </c>
      <c r="AD1439" s="402"/>
      <c r="AE1439" s="101">
        <v>0.01</v>
      </c>
      <c r="AF1439" s="251">
        <f t="shared" si="2107"/>
        <v>0</v>
      </c>
      <c r="AG1439" s="251">
        <f t="shared" si="2108"/>
        <v>0</v>
      </c>
      <c r="AH1439" s="117"/>
      <c r="AI1439" s="414"/>
      <c r="AJ1439" s="251">
        <f t="shared" si="2109"/>
        <v>0</v>
      </c>
      <c r="AK1439" s="402"/>
      <c r="AL1439" s="99">
        <v>1.09E-2</v>
      </c>
      <c r="AM1439" s="251">
        <f t="shared" si="2110"/>
        <v>0</v>
      </c>
      <c r="AN1439" s="251"/>
      <c r="AO1439" s="117"/>
      <c r="AP1439" s="100"/>
      <c r="AQ1439" s="251">
        <f t="shared" si="2111"/>
        <v>0</v>
      </c>
      <c r="AR1439" s="151"/>
      <c r="AS1439" s="99">
        <v>4.9500000000000004E-3</v>
      </c>
      <c r="AT1439" s="251">
        <f t="shared" si="2112"/>
        <v>0</v>
      </c>
      <c r="AU1439" s="99"/>
      <c r="AV1439" s="122"/>
      <c r="AW1439" s="100"/>
      <c r="AX1439" s="251">
        <f t="shared" si="2113"/>
        <v>0</v>
      </c>
      <c r="AY1439" s="151"/>
      <c r="AZ1439" s="99">
        <v>5.3200000000000001E-3</v>
      </c>
      <c r="BA1439" s="141">
        <f t="shared" si="2114"/>
        <v>0</v>
      </c>
      <c r="BB1439" s="72"/>
      <c r="BC1439" s="142"/>
      <c r="BD1439" s="143"/>
      <c r="BE1439" s="141">
        <f t="shared" si="2115"/>
        <v>0</v>
      </c>
      <c r="BF1439" s="151"/>
      <c r="BG1439" s="234">
        <v>5.7499999999999999E-3</v>
      </c>
      <c r="BH1439" s="168">
        <f t="shared" si="2116"/>
        <v>0</v>
      </c>
      <c r="BI1439" s="56"/>
      <c r="BJ1439" s="164"/>
      <c r="BK1439" s="165"/>
      <c r="BL1439" s="166">
        <f t="shared" si="2117"/>
        <v>0</v>
      </c>
      <c r="BM1439" s="255"/>
      <c r="BN1439" s="234">
        <v>6.1799999999999997E-3</v>
      </c>
      <c r="BO1439" s="166">
        <f t="shared" si="2118"/>
        <v>0</v>
      </c>
      <c r="BP1439" s="56"/>
      <c r="BQ1439" s="164"/>
      <c r="BR1439" s="147"/>
      <c r="BS1439" s="168">
        <f t="shared" si="2119"/>
        <v>0</v>
      </c>
      <c r="BT1439" s="255"/>
      <c r="BU1439" s="56">
        <v>6.6699999999999997E-3</v>
      </c>
      <c r="BV1439" s="72">
        <f t="shared" si="2095"/>
        <v>0</v>
      </c>
      <c r="BW1439" s="56"/>
      <c r="BX1439" s="164"/>
      <c r="BY1439" s="165"/>
      <c r="BZ1439" s="75">
        <f t="shared" si="2096"/>
        <v>0</v>
      </c>
      <c r="CA1439" s="255"/>
      <c r="CB1439" s="234">
        <v>7.0699999999999999E-3</v>
      </c>
      <c r="CC1439" s="168">
        <f t="shared" si="2120"/>
        <v>0</v>
      </c>
      <c r="CD1439" s="56"/>
      <c r="CE1439" s="164"/>
      <c r="CF1439" s="165"/>
      <c r="CG1439" s="168">
        <f t="shared" si="2121"/>
        <v>0</v>
      </c>
      <c r="CH1439" s="168"/>
      <c r="CI1439" s="168"/>
      <c r="CJ1439" s="168"/>
      <c r="CK1439" s="168"/>
      <c r="CL1439" s="164"/>
      <c r="CM1439" s="167"/>
      <c r="CN1439" s="168"/>
      <c r="CO1439" s="219"/>
      <c r="CP1439" s="220">
        <f t="shared" si="2097"/>
        <v>0</v>
      </c>
      <c r="CQ1439" s="585">
        <v>0</v>
      </c>
      <c r="CR1439" s="56" t="s">
        <v>37</v>
      </c>
      <c r="CS1439" s="228"/>
    </row>
    <row r="1440" spans="1:97" s="3" customFormat="1" ht="15" customHeight="1">
      <c r="A1440" s="41" t="s">
        <v>3287</v>
      </c>
      <c r="B1440" s="237" t="s">
        <v>3280</v>
      </c>
      <c r="C1440" s="6" t="s">
        <v>3276</v>
      </c>
      <c r="D1440" s="274" t="s">
        <v>3277</v>
      </c>
      <c r="E1440" s="234">
        <v>377</v>
      </c>
      <c r="F1440" s="56"/>
      <c r="G1440" s="56" t="s">
        <v>3281</v>
      </c>
      <c r="H1440" s="191" t="s">
        <v>3288</v>
      </c>
      <c r="I1440" s="402">
        <v>8710587</v>
      </c>
      <c r="J1440" s="403">
        <v>7.7999999999999996E-3</v>
      </c>
      <c r="K1440" s="168">
        <f t="shared" si="2098"/>
        <v>67942.578599999993</v>
      </c>
      <c r="L1440" s="168">
        <f t="shared" si="2099"/>
        <v>20382.773579999997</v>
      </c>
      <c r="M1440" s="73">
        <v>47559.81</v>
      </c>
      <c r="N1440" s="77"/>
      <c r="O1440" s="455">
        <f t="shared" si="2100"/>
        <v>-4.9799999978858978E-3</v>
      </c>
      <c r="P1440" s="402">
        <v>8710587</v>
      </c>
      <c r="Q1440" s="56">
        <v>8.5000000000000006E-3</v>
      </c>
      <c r="R1440" s="168">
        <f t="shared" si="2101"/>
        <v>74039.989500000011</v>
      </c>
      <c r="S1440" s="168">
        <f t="shared" si="2102"/>
        <v>22211.996850000003</v>
      </c>
      <c r="T1440" s="73">
        <v>51827.99</v>
      </c>
      <c r="U1440" s="77"/>
      <c r="V1440" s="744">
        <f t="shared" si="2103"/>
        <v>2.6500000094529241E-3</v>
      </c>
      <c r="W1440" s="402">
        <v>8710587</v>
      </c>
      <c r="X1440" s="78">
        <v>9.1999999999999998E-3</v>
      </c>
      <c r="Y1440" s="577">
        <f t="shared" si="2104"/>
        <v>80137.400399999999</v>
      </c>
      <c r="Z1440" s="251">
        <f t="shared" si="2105"/>
        <v>24041.220119999998</v>
      </c>
      <c r="AA1440" s="73">
        <v>56096.18</v>
      </c>
      <c r="AB1440" s="100"/>
      <c r="AC1440" s="257">
        <f t="shared" si="2106"/>
        <v>2.8000000020256266E-4</v>
      </c>
      <c r="AD1440" s="402">
        <v>8710587</v>
      </c>
      <c r="AE1440" s="101">
        <v>0.01</v>
      </c>
      <c r="AF1440" s="251">
        <f t="shared" si="2107"/>
        <v>87105.87</v>
      </c>
      <c r="AG1440" s="251">
        <f t="shared" si="2108"/>
        <v>26131.760999999999</v>
      </c>
      <c r="AH1440" s="117">
        <v>60974.11</v>
      </c>
      <c r="AI1440" s="414"/>
      <c r="AJ1440" s="257">
        <f t="shared" si="2109"/>
        <v>-1.0000000038417056E-3</v>
      </c>
      <c r="AK1440" s="402">
        <v>8710587</v>
      </c>
      <c r="AL1440" s="99">
        <v>1.09E-2</v>
      </c>
      <c r="AM1440" s="251">
        <f t="shared" si="2110"/>
        <v>94945.398300000001</v>
      </c>
      <c r="AN1440" s="251"/>
      <c r="AO1440" s="117">
        <v>94945.4</v>
      </c>
      <c r="AP1440" s="100"/>
      <c r="AQ1440" s="257">
        <f t="shared" si="2111"/>
        <v>-1.6999999934341758E-3</v>
      </c>
      <c r="AR1440" s="151"/>
      <c r="AS1440" s="99">
        <v>4.9500000000000004E-3</v>
      </c>
      <c r="AT1440" s="251">
        <f t="shared" si="2112"/>
        <v>0</v>
      </c>
      <c r="AU1440" s="99"/>
      <c r="AV1440" s="122"/>
      <c r="AW1440" s="100"/>
      <c r="AX1440" s="251">
        <f t="shared" si="2113"/>
        <v>0</v>
      </c>
      <c r="AY1440" s="151"/>
      <c r="AZ1440" s="99">
        <v>5.3200000000000001E-3</v>
      </c>
      <c r="BA1440" s="141">
        <f t="shared" si="2114"/>
        <v>0</v>
      </c>
      <c r="BB1440" s="141"/>
      <c r="BC1440" s="142"/>
      <c r="BD1440" s="143"/>
      <c r="BE1440" s="141">
        <f t="shared" si="2115"/>
        <v>0</v>
      </c>
      <c r="BF1440" s="151"/>
      <c r="BG1440" s="234">
        <v>5.7499999999999999E-3</v>
      </c>
      <c r="BH1440" s="168">
        <f t="shared" si="2116"/>
        <v>0</v>
      </c>
      <c r="BI1440" s="56"/>
      <c r="BJ1440" s="164"/>
      <c r="BK1440" s="165"/>
      <c r="BL1440" s="166">
        <f t="shared" si="2117"/>
        <v>0</v>
      </c>
      <c r="BM1440" s="255"/>
      <c r="BN1440" s="234">
        <v>6.1799999999999997E-3</v>
      </c>
      <c r="BO1440" s="166">
        <f t="shared" si="2118"/>
        <v>0</v>
      </c>
      <c r="BP1440" s="56"/>
      <c r="BQ1440" s="164"/>
      <c r="BR1440" s="147"/>
      <c r="BS1440" s="168">
        <f t="shared" si="2119"/>
        <v>0</v>
      </c>
      <c r="BT1440" s="255"/>
      <c r="BU1440" s="56">
        <v>6.6699999999999997E-3</v>
      </c>
      <c r="BV1440" s="72">
        <f t="shared" si="2095"/>
        <v>0</v>
      </c>
      <c r="BW1440" s="56"/>
      <c r="BX1440" s="164"/>
      <c r="BY1440" s="165"/>
      <c r="BZ1440" s="75">
        <f t="shared" si="2096"/>
        <v>0</v>
      </c>
      <c r="CA1440" s="255"/>
      <c r="CB1440" s="234">
        <v>7.0699999999999999E-3</v>
      </c>
      <c r="CC1440" s="168">
        <f t="shared" si="2120"/>
        <v>0</v>
      </c>
      <c r="CD1440" s="56"/>
      <c r="CE1440" s="164"/>
      <c r="CF1440" s="165"/>
      <c r="CG1440" s="168">
        <f t="shared" si="2121"/>
        <v>0</v>
      </c>
      <c r="CH1440" s="168"/>
      <c r="CI1440" s="168"/>
      <c r="CJ1440" s="168"/>
      <c r="CK1440" s="168"/>
      <c r="CL1440" s="164"/>
      <c r="CM1440" s="167"/>
      <c r="CN1440" s="168"/>
      <c r="CO1440" s="219"/>
      <c r="CP1440" s="220">
        <f t="shared" si="2097"/>
        <v>-4.7499999855062924E-3</v>
      </c>
      <c r="CQ1440" s="585">
        <v>0</v>
      </c>
      <c r="CR1440" s="56" t="s">
        <v>37</v>
      </c>
      <c r="CS1440" s="228"/>
    </row>
    <row r="1441" spans="1:97" s="3" customFormat="1" ht="15" customHeight="1">
      <c r="A1441" s="41" t="s">
        <v>3289</v>
      </c>
      <c r="B1441" s="237" t="s">
        <v>3280</v>
      </c>
      <c r="C1441" s="6" t="s">
        <v>3276</v>
      </c>
      <c r="D1441" s="274" t="s">
        <v>3277</v>
      </c>
      <c r="E1441" s="234">
        <v>378</v>
      </c>
      <c r="F1441" s="56"/>
      <c r="G1441" s="56" t="s">
        <v>3281</v>
      </c>
      <c r="H1441" s="191" t="s">
        <v>3290</v>
      </c>
      <c r="I1441" s="151"/>
      <c r="J1441" s="403">
        <v>7.7999999999999996E-3</v>
      </c>
      <c r="K1441" s="168">
        <f t="shared" si="2098"/>
        <v>0</v>
      </c>
      <c r="L1441" s="168">
        <f t="shared" si="2099"/>
        <v>0</v>
      </c>
      <c r="M1441" s="73"/>
      <c r="N1441" s="77"/>
      <c r="O1441" s="455">
        <f t="shared" si="2100"/>
        <v>0</v>
      </c>
      <c r="P1441" s="151"/>
      <c r="Q1441" s="56">
        <v>8.5000000000000006E-3</v>
      </c>
      <c r="R1441" s="168">
        <f t="shared" si="2101"/>
        <v>0</v>
      </c>
      <c r="S1441" s="168">
        <f t="shared" si="2102"/>
        <v>0</v>
      </c>
      <c r="T1441" s="73"/>
      <c r="U1441" s="77"/>
      <c r="V1441" s="574">
        <f t="shared" si="2103"/>
        <v>0</v>
      </c>
      <c r="W1441" s="151"/>
      <c r="X1441" s="78">
        <v>9.1999999999999998E-3</v>
      </c>
      <c r="Y1441" s="577">
        <f t="shared" si="2104"/>
        <v>0</v>
      </c>
      <c r="Z1441" s="251">
        <f t="shared" si="2105"/>
        <v>0</v>
      </c>
      <c r="AA1441" s="73"/>
      <c r="AB1441" s="100"/>
      <c r="AC1441" s="251">
        <f t="shared" si="2106"/>
        <v>0</v>
      </c>
      <c r="AD1441" s="151"/>
      <c r="AE1441" s="101">
        <v>0.01</v>
      </c>
      <c r="AF1441" s="251">
        <f t="shared" si="2107"/>
        <v>0</v>
      </c>
      <c r="AG1441" s="251">
        <f t="shared" si="2108"/>
        <v>0</v>
      </c>
      <c r="AH1441" s="117"/>
      <c r="AI1441" s="414"/>
      <c r="AJ1441" s="251">
        <f t="shared" si="2109"/>
        <v>0</v>
      </c>
      <c r="AK1441" s="151"/>
      <c r="AL1441" s="99">
        <v>1.09E-2</v>
      </c>
      <c r="AM1441" s="251">
        <f t="shared" si="2110"/>
        <v>0</v>
      </c>
      <c r="AN1441" s="251"/>
      <c r="AO1441" s="117"/>
      <c r="AP1441" s="100"/>
      <c r="AQ1441" s="251">
        <f t="shared" si="2111"/>
        <v>0</v>
      </c>
      <c r="AR1441" s="151"/>
      <c r="AS1441" s="99">
        <v>4.9500000000000004E-3</v>
      </c>
      <c r="AT1441" s="251">
        <f t="shared" si="2112"/>
        <v>0</v>
      </c>
      <c r="AU1441" s="99"/>
      <c r="AV1441" s="122"/>
      <c r="AW1441" s="100"/>
      <c r="AX1441" s="251">
        <f t="shared" si="2113"/>
        <v>0</v>
      </c>
      <c r="AY1441" s="151"/>
      <c r="AZ1441" s="99">
        <v>5.3200000000000001E-3</v>
      </c>
      <c r="BA1441" s="141">
        <f t="shared" si="2114"/>
        <v>0</v>
      </c>
      <c r="BB1441" s="72"/>
      <c r="BC1441" s="142"/>
      <c r="BD1441" s="143"/>
      <c r="BE1441" s="141">
        <f t="shared" si="2115"/>
        <v>0</v>
      </c>
      <c r="BF1441" s="151"/>
      <c r="BG1441" s="234">
        <v>5.7499999999999999E-3</v>
      </c>
      <c r="BH1441" s="168">
        <f t="shared" si="2116"/>
        <v>0</v>
      </c>
      <c r="BI1441" s="56"/>
      <c r="BJ1441" s="164"/>
      <c r="BK1441" s="165"/>
      <c r="BL1441" s="166">
        <f t="shared" si="2117"/>
        <v>0</v>
      </c>
      <c r="BM1441" s="255"/>
      <c r="BN1441" s="234">
        <v>6.1799999999999997E-3</v>
      </c>
      <c r="BO1441" s="166">
        <f t="shared" si="2118"/>
        <v>0</v>
      </c>
      <c r="BP1441" s="56"/>
      <c r="BQ1441" s="164"/>
      <c r="BR1441" s="147"/>
      <c r="BS1441" s="168">
        <f t="shared" si="2119"/>
        <v>0</v>
      </c>
      <c r="BT1441" s="255"/>
      <c r="BU1441" s="56">
        <v>6.6699999999999997E-3</v>
      </c>
      <c r="BV1441" s="72">
        <f t="shared" si="2095"/>
        <v>0</v>
      </c>
      <c r="BW1441" s="56"/>
      <c r="BX1441" s="164"/>
      <c r="BY1441" s="165"/>
      <c r="BZ1441" s="75">
        <f t="shared" si="2096"/>
        <v>0</v>
      </c>
      <c r="CA1441" s="255"/>
      <c r="CB1441" s="234">
        <v>7.0699999999999999E-3</v>
      </c>
      <c r="CC1441" s="168">
        <f t="shared" si="2120"/>
        <v>0</v>
      </c>
      <c r="CD1441" s="56"/>
      <c r="CE1441" s="164"/>
      <c r="CF1441" s="165"/>
      <c r="CG1441" s="168">
        <f t="shared" si="2121"/>
        <v>0</v>
      </c>
      <c r="CH1441" s="168"/>
      <c r="CI1441" s="168"/>
      <c r="CJ1441" s="168"/>
      <c r="CK1441" s="168"/>
      <c r="CL1441" s="164"/>
      <c r="CM1441" s="167"/>
      <c r="CN1441" s="168"/>
      <c r="CO1441" s="219"/>
      <c r="CP1441" s="220">
        <f t="shared" si="2097"/>
        <v>0</v>
      </c>
      <c r="CQ1441" s="585">
        <v>0</v>
      </c>
      <c r="CR1441" s="56" t="s">
        <v>37</v>
      </c>
      <c r="CS1441" s="228"/>
    </row>
    <row r="1442" spans="1:97" s="3" customFormat="1" ht="15" customHeight="1">
      <c r="A1442" s="41" t="s">
        <v>3291</v>
      </c>
      <c r="B1442" s="237" t="s">
        <v>3292</v>
      </c>
      <c r="C1442" s="6" t="s">
        <v>3276</v>
      </c>
      <c r="D1442" s="274" t="s">
        <v>3277</v>
      </c>
      <c r="E1442" s="234">
        <v>379</v>
      </c>
      <c r="F1442" s="234"/>
      <c r="G1442" s="56" t="s">
        <v>3293</v>
      </c>
      <c r="H1442" s="191" t="s">
        <v>3294</v>
      </c>
      <c r="I1442" s="402">
        <v>10000000</v>
      </c>
      <c r="J1442" s="403">
        <v>7.7999999999999996E-3</v>
      </c>
      <c r="K1442" s="168">
        <f t="shared" si="2098"/>
        <v>78000</v>
      </c>
      <c r="L1442" s="168">
        <f t="shared" si="2099"/>
        <v>23400</v>
      </c>
      <c r="M1442" s="73">
        <v>54600</v>
      </c>
      <c r="N1442" s="77"/>
      <c r="O1442" s="455">
        <f t="shared" si="2100"/>
        <v>0</v>
      </c>
      <c r="P1442" s="402">
        <v>10000000</v>
      </c>
      <c r="Q1442" s="56">
        <v>8.5000000000000006E-3</v>
      </c>
      <c r="R1442" s="168">
        <f t="shared" si="2101"/>
        <v>85000</v>
      </c>
      <c r="S1442" s="168">
        <f t="shared" si="2102"/>
        <v>25500</v>
      </c>
      <c r="T1442" s="73">
        <v>59500</v>
      </c>
      <c r="U1442" s="77"/>
      <c r="V1442" s="744">
        <f t="shared" si="2103"/>
        <v>0</v>
      </c>
      <c r="W1442" s="402">
        <v>10000000</v>
      </c>
      <c r="X1442" s="78">
        <v>9.1999999999999998E-3</v>
      </c>
      <c r="Y1442" s="577">
        <f t="shared" si="2104"/>
        <v>92000</v>
      </c>
      <c r="Z1442" s="251">
        <f t="shared" si="2105"/>
        <v>27600</v>
      </c>
      <c r="AA1442" s="73">
        <v>64400</v>
      </c>
      <c r="AB1442" s="100"/>
      <c r="AC1442" s="257">
        <f t="shared" si="2106"/>
        <v>0</v>
      </c>
      <c r="AD1442" s="402">
        <v>10000000</v>
      </c>
      <c r="AE1442" s="101">
        <v>0.01</v>
      </c>
      <c r="AF1442" s="251">
        <f t="shared" si="2107"/>
        <v>100000</v>
      </c>
      <c r="AG1442" s="251">
        <f t="shared" si="2108"/>
        <v>30000</v>
      </c>
      <c r="AH1442" s="117">
        <v>70000</v>
      </c>
      <c r="AI1442" s="414"/>
      <c r="AJ1442" s="257">
        <f t="shared" si="2109"/>
        <v>0</v>
      </c>
      <c r="AK1442" s="402">
        <v>10000000</v>
      </c>
      <c r="AL1442" s="99">
        <v>1.09E-2</v>
      </c>
      <c r="AM1442" s="251">
        <f t="shared" si="2110"/>
        <v>109000</v>
      </c>
      <c r="AN1442" s="251"/>
      <c r="AO1442" s="117">
        <v>109000</v>
      </c>
      <c r="AP1442" s="100"/>
      <c r="AQ1442" s="257">
        <f t="shared" si="2111"/>
        <v>0</v>
      </c>
      <c r="AR1442" s="151">
        <v>7090000</v>
      </c>
      <c r="AS1442" s="99">
        <v>4.9500000000000004E-3</v>
      </c>
      <c r="AT1442" s="251">
        <f t="shared" si="2112"/>
        <v>35095.5</v>
      </c>
      <c r="AU1442" s="99"/>
      <c r="AV1442" s="122">
        <v>35095.5</v>
      </c>
      <c r="AW1442" s="100">
        <v>35095.5</v>
      </c>
      <c r="AX1442" s="257">
        <f t="shared" si="2113"/>
        <v>0</v>
      </c>
      <c r="AY1442" s="151">
        <v>7090000</v>
      </c>
      <c r="AZ1442" s="99">
        <v>5.3200000000000001E-3</v>
      </c>
      <c r="BA1442" s="141">
        <f t="shared" si="2114"/>
        <v>37718.800000000003</v>
      </c>
      <c r="BB1442" s="72"/>
      <c r="BC1442" s="142">
        <v>37718.800000000003</v>
      </c>
      <c r="BD1442" s="143"/>
      <c r="BE1442" s="206">
        <f t="shared" si="2115"/>
        <v>0</v>
      </c>
      <c r="BF1442" s="151">
        <v>7090000</v>
      </c>
      <c r="BG1442" s="234">
        <v>5.7499999999999999E-3</v>
      </c>
      <c r="BH1442" s="168">
        <f t="shared" si="2116"/>
        <v>40767.5</v>
      </c>
      <c r="BI1442" s="56"/>
      <c r="BJ1442" s="164">
        <v>40767.5</v>
      </c>
      <c r="BK1442" s="165"/>
      <c r="BL1442" s="260">
        <f t="shared" si="2117"/>
        <v>0</v>
      </c>
      <c r="BM1442" s="139">
        <v>7090000</v>
      </c>
      <c r="BN1442" s="234">
        <v>6.1799999999999997E-3</v>
      </c>
      <c r="BO1442" s="166">
        <f t="shared" si="2118"/>
        <v>43816.2</v>
      </c>
      <c r="BP1442" s="56"/>
      <c r="BQ1442" s="164"/>
      <c r="BR1442" s="147"/>
      <c r="BS1442" s="455">
        <f t="shared" si="2119"/>
        <v>43816.2</v>
      </c>
      <c r="BT1442" s="139">
        <v>7090000</v>
      </c>
      <c r="BU1442" s="56">
        <v>6.6699999999999997E-3</v>
      </c>
      <c r="BV1442" s="72">
        <f t="shared" si="2095"/>
        <v>47290.299999999996</v>
      </c>
      <c r="BW1442" s="56"/>
      <c r="BX1442" s="164">
        <v>91106.5</v>
      </c>
      <c r="BY1442" s="165">
        <v>47290.3</v>
      </c>
      <c r="BZ1442" s="260">
        <f t="shared" si="2096"/>
        <v>-43816.200000000004</v>
      </c>
      <c r="CA1442" s="139">
        <v>7090000</v>
      </c>
      <c r="CB1442" s="234">
        <v>7.0699999999999999E-3</v>
      </c>
      <c r="CC1442" s="168">
        <f t="shared" si="2120"/>
        <v>50126.299999999996</v>
      </c>
      <c r="CD1442" s="56"/>
      <c r="CE1442" s="164">
        <v>50126.3</v>
      </c>
      <c r="CF1442" s="165">
        <v>50126.3</v>
      </c>
      <c r="CG1442" s="168">
        <f t="shared" si="2121"/>
        <v>0</v>
      </c>
      <c r="CH1442" s="168"/>
      <c r="CI1442" s="168"/>
      <c r="CJ1442" s="168"/>
      <c r="CK1442" s="168"/>
      <c r="CL1442" s="164"/>
      <c r="CM1442" s="167"/>
      <c r="CN1442" s="168"/>
      <c r="CO1442" s="219"/>
      <c r="CP1442" s="220">
        <f t="shared" si="2097"/>
        <v>-7.2759576141834259E-12</v>
      </c>
      <c r="CQ1442" s="585">
        <v>0</v>
      </c>
      <c r="CR1442" s="56" t="s">
        <v>37</v>
      </c>
      <c r="CS1442" s="228"/>
    </row>
    <row r="1443" spans="1:97" s="3" customFormat="1" ht="15" customHeight="1">
      <c r="A1443" s="41" t="s">
        <v>3295</v>
      </c>
      <c r="B1443" s="237" t="s">
        <v>3296</v>
      </c>
      <c r="C1443" s="6" t="s">
        <v>3276</v>
      </c>
      <c r="D1443" s="274" t="s">
        <v>3277</v>
      </c>
      <c r="E1443" s="234">
        <v>713</v>
      </c>
      <c r="F1443" s="234"/>
      <c r="G1443" s="56" t="s">
        <v>375</v>
      </c>
      <c r="H1443" s="191" t="s">
        <v>3297</v>
      </c>
      <c r="I1443" s="402">
        <v>3685000</v>
      </c>
      <c r="J1443" s="403">
        <v>7.7999999999999996E-3</v>
      </c>
      <c r="K1443" s="168">
        <f t="shared" si="2098"/>
        <v>28743</v>
      </c>
      <c r="L1443" s="168">
        <f t="shared" si="2099"/>
        <v>8622.9</v>
      </c>
      <c r="M1443" s="73">
        <v>20120.099999999999</v>
      </c>
      <c r="N1443" s="77"/>
      <c r="O1443" s="455">
        <f t="shared" si="2100"/>
        <v>0</v>
      </c>
      <c r="P1443" s="402">
        <v>3685000</v>
      </c>
      <c r="Q1443" s="56">
        <v>8.5000000000000006E-3</v>
      </c>
      <c r="R1443" s="168">
        <f t="shared" si="2101"/>
        <v>31322.500000000004</v>
      </c>
      <c r="S1443" s="168">
        <f t="shared" si="2102"/>
        <v>9396.75</v>
      </c>
      <c r="T1443" s="73">
        <v>21925.75</v>
      </c>
      <c r="U1443" s="77"/>
      <c r="V1443" s="744">
        <f t="shared" si="2103"/>
        <v>0</v>
      </c>
      <c r="W1443" s="402">
        <v>3685000</v>
      </c>
      <c r="X1443" s="78">
        <v>9.1999999999999998E-3</v>
      </c>
      <c r="Y1443" s="577">
        <f t="shared" si="2104"/>
        <v>33902</v>
      </c>
      <c r="Z1443" s="251">
        <f t="shared" si="2105"/>
        <v>10170.6</v>
      </c>
      <c r="AA1443" s="73">
        <v>23731.4</v>
      </c>
      <c r="AB1443" s="100"/>
      <c r="AC1443" s="257">
        <f t="shared" si="2106"/>
        <v>0</v>
      </c>
      <c r="AD1443" s="402">
        <v>3685000</v>
      </c>
      <c r="AE1443" s="101">
        <v>0.01</v>
      </c>
      <c r="AF1443" s="251">
        <f t="shared" si="2107"/>
        <v>36850</v>
      </c>
      <c r="AG1443" s="251">
        <f t="shared" si="2108"/>
        <v>11055</v>
      </c>
      <c r="AH1443" s="117">
        <v>25795</v>
      </c>
      <c r="AI1443" s="414"/>
      <c r="AJ1443" s="257">
        <f t="shared" si="2109"/>
        <v>0</v>
      </c>
      <c r="AK1443" s="402">
        <v>3685000</v>
      </c>
      <c r="AL1443" s="99">
        <v>1.09E-2</v>
      </c>
      <c r="AM1443" s="251">
        <f t="shared" si="2110"/>
        <v>40166.5</v>
      </c>
      <c r="AN1443" s="251"/>
      <c r="AO1443" s="117">
        <v>40166.5</v>
      </c>
      <c r="AP1443" s="100"/>
      <c r="AQ1443" s="251">
        <f t="shared" si="2111"/>
        <v>0</v>
      </c>
      <c r="AR1443" s="151">
        <v>9660000</v>
      </c>
      <c r="AS1443" s="99">
        <v>4.9500000000000004E-3</v>
      </c>
      <c r="AT1443" s="251">
        <f t="shared" si="2112"/>
        <v>47817.000000000007</v>
      </c>
      <c r="AU1443" s="99"/>
      <c r="AV1443" s="122">
        <v>47817</v>
      </c>
      <c r="AW1443" s="100">
        <v>47817</v>
      </c>
      <c r="AX1443" s="257">
        <f t="shared" si="2113"/>
        <v>0</v>
      </c>
      <c r="AY1443" s="151">
        <v>9660000</v>
      </c>
      <c r="AZ1443" s="99">
        <v>5.3200000000000001E-3</v>
      </c>
      <c r="BA1443" s="141">
        <f t="shared" si="2114"/>
        <v>51391.200000000004</v>
      </c>
      <c r="BB1443" s="72"/>
      <c r="BC1443" s="142">
        <v>51391.199999999997</v>
      </c>
      <c r="BD1443" s="143"/>
      <c r="BE1443" s="206">
        <f t="shared" si="2115"/>
        <v>0</v>
      </c>
      <c r="BF1443" s="151">
        <v>9660000</v>
      </c>
      <c r="BG1443" s="234">
        <v>5.7499999999999999E-3</v>
      </c>
      <c r="BH1443" s="168">
        <f t="shared" si="2116"/>
        <v>55545</v>
      </c>
      <c r="BI1443" s="56"/>
      <c r="BJ1443" s="164">
        <v>55545</v>
      </c>
      <c r="BK1443" s="165"/>
      <c r="BL1443" s="260">
        <f t="shared" si="2117"/>
        <v>0</v>
      </c>
      <c r="BM1443" s="139">
        <v>9660000</v>
      </c>
      <c r="BN1443" s="234">
        <v>6.1799999999999997E-3</v>
      </c>
      <c r="BO1443" s="166">
        <f t="shared" si="2118"/>
        <v>59698.799999999996</v>
      </c>
      <c r="BP1443" s="56"/>
      <c r="BQ1443" s="164"/>
      <c r="BR1443" s="147"/>
      <c r="BS1443" s="455">
        <f t="shared" si="2119"/>
        <v>59698.799999999996</v>
      </c>
      <c r="BT1443" s="139">
        <v>9660000</v>
      </c>
      <c r="BU1443" s="56">
        <v>6.6699999999999997E-3</v>
      </c>
      <c r="BV1443" s="72">
        <f t="shared" si="2095"/>
        <v>64432.2</v>
      </c>
      <c r="BW1443" s="56"/>
      <c r="BX1443" s="164">
        <v>124131</v>
      </c>
      <c r="BY1443" s="165"/>
      <c r="BZ1443" s="260">
        <f t="shared" si="2096"/>
        <v>-59698.8</v>
      </c>
      <c r="CA1443" s="139">
        <v>9660000</v>
      </c>
      <c r="CB1443" s="234">
        <v>7.0699999999999999E-3</v>
      </c>
      <c r="CC1443" s="168">
        <f t="shared" si="2120"/>
        <v>68296.2</v>
      </c>
      <c r="CD1443" s="56"/>
      <c r="CE1443" s="164">
        <v>68296.2</v>
      </c>
      <c r="CF1443" s="165"/>
      <c r="CG1443" s="168">
        <f t="shared" si="2121"/>
        <v>0</v>
      </c>
      <c r="CH1443" s="168"/>
      <c r="CI1443" s="168"/>
      <c r="CJ1443" s="168"/>
      <c r="CK1443" s="168"/>
      <c r="CL1443" s="164"/>
      <c r="CM1443" s="167"/>
      <c r="CN1443" s="168"/>
      <c r="CO1443" s="219"/>
      <c r="CP1443" s="220">
        <f t="shared" si="2097"/>
        <v>-7.2759576141834259E-12</v>
      </c>
      <c r="CQ1443" s="585">
        <v>0</v>
      </c>
      <c r="CR1443" s="56" t="s">
        <v>37</v>
      </c>
      <c r="CS1443" s="228"/>
    </row>
    <row r="1444" spans="1:97" s="3" customFormat="1" ht="15" customHeight="1">
      <c r="A1444" s="41" t="s">
        <v>3298</v>
      </c>
      <c r="B1444" s="237" t="s">
        <v>3299</v>
      </c>
      <c r="C1444" s="6" t="s">
        <v>3276</v>
      </c>
      <c r="D1444" s="274" t="s">
        <v>3277</v>
      </c>
      <c r="E1444" s="234">
        <v>1365</v>
      </c>
      <c r="F1444" s="234"/>
      <c r="G1444" s="56" t="s">
        <v>3300</v>
      </c>
      <c r="H1444" s="191" t="s">
        <v>3301</v>
      </c>
      <c r="I1444" s="402">
        <v>400000</v>
      </c>
      <c r="J1444" s="403">
        <v>7.7999999999999996E-3</v>
      </c>
      <c r="K1444" s="168">
        <f t="shared" si="2098"/>
        <v>3120</v>
      </c>
      <c r="L1444" s="168">
        <f t="shared" si="2099"/>
        <v>936</v>
      </c>
      <c r="M1444" s="73">
        <v>2184</v>
      </c>
      <c r="N1444" s="77"/>
      <c r="O1444" s="455">
        <f t="shared" si="2100"/>
        <v>0</v>
      </c>
      <c r="P1444" s="402">
        <v>400000</v>
      </c>
      <c r="Q1444" s="56">
        <v>8.5000000000000006E-3</v>
      </c>
      <c r="R1444" s="168">
        <f t="shared" si="2101"/>
        <v>3400.0000000000005</v>
      </c>
      <c r="S1444" s="168">
        <f t="shared" si="2102"/>
        <v>1020.0000000000001</v>
      </c>
      <c r="T1444" s="73">
        <v>2380</v>
      </c>
      <c r="U1444" s="77"/>
      <c r="V1444" s="744">
        <f t="shared" si="2103"/>
        <v>0</v>
      </c>
      <c r="W1444" s="402">
        <v>400000</v>
      </c>
      <c r="X1444" s="78">
        <v>9.1999999999999998E-3</v>
      </c>
      <c r="Y1444" s="577">
        <f t="shared" si="2104"/>
        <v>3680</v>
      </c>
      <c r="Z1444" s="251">
        <f t="shared" si="2105"/>
        <v>1104</v>
      </c>
      <c r="AA1444" s="73">
        <v>2576</v>
      </c>
      <c r="AB1444" s="100"/>
      <c r="AC1444" s="257">
        <f t="shared" si="2106"/>
        <v>0</v>
      </c>
      <c r="AD1444" s="402">
        <v>400000</v>
      </c>
      <c r="AE1444" s="101">
        <v>0.01</v>
      </c>
      <c r="AF1444" s="251">
        <f t="shared" si="2107"/>
        <v>4000</v>
      </c>
      <c r="AG1444" s="251">
        <f t="shared" si="2108"/>
        <v>1200</v>
      </c>
      <c r="AH1444" s="117">
        <v>2800</v>
      </c>
      <c r="AI1444" s="414"/>
      <c r="AJ1444" s="257">
        <f t="shared" si="2109"/>
        <v>0</v>
      </c>
      <c r="AK1444" s="402">
        <v>400000</v>
      </c>
      <c r="AL1444" s="99">
        <v>1.09E-2</v>
      </c>
      <c r="AM1444" s="251">
        <f t="shared" si="2110"/>
        <v>4360</v>
      </c>
      <c r="AN1444" s="251"/>
      <c r="AO1444" s="117">
        <v>4360</v>
      </c>
      <c r="AP1444" s="100"/>
      <c r="AQ1444" s="257">
        <f t="shared" si="2111"/>
        <v>0</v>
      </c>
      <c r="AR1444" s="151">
        <v>8240000</v>
      </c>
      <c r="AS1444" s="99">
        <v>4.9500000000000004E-3</v>
      </c>
      <c r="AT1444" s="251">
        <f t="shared" si="2112"/>
        <v>40788</v>
      </c>
      <c r="AU1444" s="99"/>
      <c r="AV1444" s="122">
        <v>40788</v>
      </c>
      <c r="AW1444" s="100">
        <v>40788</v>
      </c>
      <c r="AX1444" s="257">
        <f t="shared" si="2113"/>
        <v>0</v>
      </c>
      <c r="AY1444" s="151">
        <v>8240000</v>
      </c>
      <c r="AZ1444" s="99">
        <v>5.3200000000000001E-3</v>
      </c>
      <c r="BA1444" s="141">
        <f t="shared" si="2114"/>
        <v>43836.800000000003</v>
      </c>
      <c r="BB1444" s="72"/>
      <c r="BC1444" s="142">
        <v>43836.800000000003</v>
      </c>
      <c r="BD1444" s="143"/>
      <c r="BE1444" s="206">
        <f t="shared" si="2115"/>
        <v>0</v>
      </c>
      <c r="BF1444" s="151">
        <v>8240000</v>
      </c>
      <c r="BG1444" s="234">
        <v>5.7499999999999999E-3</v>
      </c>
      <c r="BH1444" s="168">
        <f t="shared" si="2116"/>
        <v>47380</v>
      </c>
      <c r="BI1444" s="56"/>
      <c r="BJ1444" s="164">
        <v>47380</v>
      </c>
      <c r="BK1444" s="165"/>
      <c r="BL1444" s="260">
        <f t="shared" si="2117"/>
        <v>0</v>
      </c>
      <c r="BM1444" s="255">
        <v>8240000</v>
      </c>
      <c r="BN1444" s="234">
        <v>6.1799999999999997E-3</v>
      </c>
      <c r="BO1444" s="166">
        <f t="shared" si="2118"/>
        <v>50923.199999999997</v>
      </c>
      <c r="BP1444" s="56"/>
      <c r="BQ1444" s="164"/>
      <c r="BR1444" s="147"/>
      <c r="BS1444" s="455">
        <f t="shared" si="2119"/>
        <v>50923.199999999997</v>
      </c>
      <c r="BT1444" s="255">
        <v>8240000</v>
      </c>
      <c r="BU1444" s="56">
        <v>6.6699999999999997E-3</v>
      </c>
      <c r="BV1444" s="72">
        <f t="shared" si="2095"/>
        <v>54960.799999999996</v>
      </c>
      <c r="BW1444" s="56"/>
      <c r="BX1444" s="164">
        <v>105884</v>
      </c>
      <c r="BY1444" s="165">
        <v>54960.800000000003</v>
      </c>
      <c r="BZ1444" s="260">
        <f t="shared" si="2096"/>
        <v>-50923.200000000004</v>
      </c>
      <c r="CA1444" s="255">
        <v>8240000</v>
      </c>
      <c r="CB1444" s="234">
        <v>7.0699999999999999E-3</v>
      </c>
      <c r="CC1444" s="168">
        <f t="shared" si="2120"/>
        <v>58256.799999999996</v>
      </c>
      <c r="CD1444" s="56"/>
      <c r="CE1444" s="164">
        <v>58256.800000000003</v>
      </c>
      <c r="CF1444" s="165">
        <v>58256.800000000003</v>
      </c>
      <c r="CG1444" s="168">
        <f t="shared" si="2121"/>
        <v>0</v>
      </c>
      <c r="CH1444" s="168"/>
      <c r="CI1444" s="168"/>
      <c r="CJ1444" s="168"/>
      <c r="CK1444" s="168"/>
      <c r="CL1444" s="164"/>
      <c r="CM1444" s="167"/>
      <c r="CN1444" s="168"/>
      <c r="CO1444" s="219"/>
      <c r="CP1444" s="220">
        <f t="shared" si="2097"/>
        <v>-7.2759576141834259E-12</v>
      </c>
      <c r="CQ1444" s="585">
        <v>0</v>
      </c>
      <c r="CR1444" s="56" t="s">
        <v>37</v>
      </c>
      <c r="CS1444" s="228"/>
    </row>
    <row r="1445" spans="1:97" s="3" customFormat="1" ht="15" customHeight="1">
      <c r="A1445" s="41" t="s">
        <v>3302</v>
      </c>
      <c r="B1445" s="237" t="s">
        <v>3292</v>
      </c>
      <c r="C1445" s="6" t="s">
        <v>3276</v>
      </c>
      <c r="D1445" s="274" t="s">
        <v>3277</v>
      </c>
      <c r="E1445" s="234">
        <v>1366</v>
      </c>
      <c r="F1445" s="234"/>
      <c r="G1445" s="56" t="s">
        <v>3300</v>
      </c>
      <c r="H1445" s="191" t="s">
        <v>3303</v>
      </c>
      <c r="I1445" s="402"/>
      <c r="J1445" s="403">
        <v>7.7999999999999996E-3</v>
      </c>
      <c r="K1445" s="168">
        <f t="shared" si="2098"/>
        <v>0</v>
      </c>
      <c r="L1445" s="168">
        <f t="shared" si="2099"/>
        <v>0</v>
      </c>
      <c r="M1445" s="73"/>
      <c r="N1445" s="77"/>
      <c r="O1445" s="455">
        <f t="shared" si="2100"/>
        <v>0</v>
      </c>
      <c r="P1445" s="402"/>
      <c r="Q1445" s="56">
        <v>8.5000000000000006E-3</v>
      </c>
      <c r="R1445" s="168">
        <f t="shared" si="2101"/>
        <v>0</v>
      </c>
      <c r="S1445" s="168">
        <f t="shared" si="2102"/>
        <v>0</v>
      </c>
      <c r="T1445" s="73"/>
      <c r="U1445" s="77"/>
      <c r="V1445" s="574">
        <f t="shared" si="2103"/>
        <v>0</v>
      </c>
      <c r="W1445" s="402"/>
      <c r="X1445" s="78">
        <v>9.1999999999999998E-3</v>
      </c>
      <c r="Y1445" s="577">
        <f t="shared" si="2104"/>
        <v>0</v>
      </c>
      <c r="Z1445" s="251">
        <f t="shared" si="2105"/>
        <v>0</v>
      </c>
      <c r="AA1445" s="73"/>
      <c r="AB1445" s="100"/>
      <c r="AC1445" s="251">
        <f t="shared" si="2106"/>
        <v>0</v>
      </c>
      <c r="AD1445" s="402"/>
      <c r="AE1445" s="101">
        <v>0.01</v>
      </c>
      <c r="AF1445" s="251">
        <f t="shared" si="2107"/>
        <v>0</v>
      </c>
      <c r="AG1445" s="251">
        <f t="shared" si="2108"/>
        <v>0</v>
      </c>
      <c r="AH1445" s="117"/>
      <c r="AI1445" s="414"/>
      <c r="AJ1445" s="251">
        <f t="shared" si="2109"/>
        <v>0</v>
      </c>
      <c r="AK1445" s="402"/>
      <c r="AL1445" s="99">
        <v>1.09E-2</v>
      </c>
      <c r="AM1445" s="251">
        <f t="shared" si="2110"/>
        <v>0</v>
      </c>
      <c r="AN1445" s="251"/>
      <c r="AO1445" s="117"/>
      <c r="AP1445" s="100"/>
      <c r="AQ1445" s="251">
        <f t="shared" si="2111"/>
        <v>0</v>
      </c>
      <c r="AR1445" s="151"/>
      <c r="AS1445" s="99">
        <v>4.9500000000000004E-3</v>
      </c>
      <c r="AT1445" s="251">
        <f t="shared" si="2112"/>
        <v>0</v>
      </c>
      <c r="AU1445" s="99"/>
      <c r="AV1445" s="122"/>
      <c r="AW1445" s="100"/>
      <c r="AX1445" s="251">
        <f t="shared" si="2113"/>
        <v>0</v>
      </c>
      <c r="AY1445" s="151"/>
      <c r="AZ1445" s="99">
        <v>5.3200000000000001E-3</v>
      </c>
      <c r="BA1445" s="141">
        <f t="shared" si="2114"/>
        <v>0</v>
      </c>
      <c r="BB1445" s="72"/>
      <c r="BC1445" s="142"/>
      <c r="BD1445" s="143"/>
      <c r="BE1445" s="141">
        <f t="shared" si="2115"/>
        <v>0</v>
      </c>
      <c r="BF1445" s="151"/>
      <c r="BG1445" s="234">
        <v>5.7499999999999999E-3</v>
      </c>
      <c r="BH1445" s="168">
        <f t="shared" si="2116"/>
        <v>0</v>
      </c>
      <c r="BI1445" s="56"/>
      <c r="BJ1445" s="164"/>
      <c r="BK1445" s="165"/>
      <c r="BL1445" s="166">
        <f t="shared" si="2117"/>
        <v>0</v>
      </c>
      <c r="BM1445" s="255"/>
      <c r="BN1445" s="234">
        <v>6.1799999999999997E-3</v>
      </c>
      <c r="BO1445" s="166">
        <f t="shared" si="2118"/>
        <v>0</v>
      </c>
      <c r="BP1445" s="56"/>
      <c r="BQ1445" s="164"/>
      <c r="BR1445" s="147"/>
      <c r="BS1445" s="168">
        <f t="shared" si="2119"/>
        <v>0</v>
      </c>
      <c r="BT1445" s="255"/>
      <c r="BU1445" s="56">
        <v>6.6699999999999997E-3</v>
      </c>
      <c r="BV1445" s="72">
        <f t="shared" ref="BV1445:BV1450" si="2122">BT1445*BU1445</f>
        <v>0</v>
      </c>
      <c r="BW1445" s="56"/>
      <c r="BX1445" s="164"/>
      <c r="BY1445" s="165"/>
      <c r="BZ1445" s="75">
        <f t="shared" si="2096"/>
        <v>0</v>
      </c>
      <c r="CA1445" s="255"/>
      <c r="CB1445" s="234">
        <v>7.0699999999999999E-3</v>
      </c>
      <c r="CC1445" s="168">
        <f t="shared" si="2120"/>
        <v>0</v>
      </c>
      <c r="CD1445" s="56"/>
      <c r="CE1445" s="164"/>
      <c r="CF1445" s="165"/>
      <c r="CG1445" s="168">
        <f t="shared" si="2121"/>
        <v>0</v>
      </c>
      <c r="CH1445" s="168"/>
      <c r="CI1445" s="168"/>
      <c r="CJ1445" s="168"/>
      <c r="CK1445" s="168"/>
      <c r="CL1445" s="164"/>
      <c r="CM1445" s="167"/>
      <c r="CN1445" s="168"/>
      <c r="CO1445" s="219"/>
      <c r="CP1445" s="220">
        <f t="shared" si="2097"/>
        <v>0</v>
      </c>
      <c r="CQ1445" s="585">
        <v>0</v>
      </c>
      <c r="CR1445" s="56" t="s">
        <v>37</v>
      </c>
      <c r="CS1445" s="228"/>
    </row>
    <row r="1446" spans="1:97" s="3" customFormat="1" ht="15" customHeight="1">
      <c r="A1446" s="41" t="s">
        <v>3304</v>
      </c>
      <c r="B1446" s="237" t="s">
        <v>3305</v>
      </c>
      <c r="C1446" s="6" t="s">
        <v>3276</v>
      </c>
      <c r="D1446" s="274" t="s">
        <v>3277</v>
      </c>
      <c r="E1446" s="234">
        <v>2109</v>
      </c>
      <c r="F1446" s="234"/>
      <c r="G1446" s="41" t="s">
        <v>41</v>
      </c>
      <c r="H1446" s="191" t="s">
        <v>3306</v>
      </c>
      <c r="I1446" s="402">
        <v>3116600</v>
      </c>
      <c r="J1446" s="403">
        <v>7.7999999999999996E-3</v>
      </c>
      <c r="K1446" s="168">
        <f t="shared" si="2098"/>
        <v>24309.48</v>
      </c>
      <c r="L1446" s="168">
        <f t="shared" si="2099"/>
        <v>7292.8440000000001</v>
      </c>
      <c r="M1446" s="73">
        <v>17016.64</v>
      </c>
      <c r="N1446" s="77"/>
      <c r="O1446" s="455">
        <f t="shared" si="2100"/>
        <v>-4.0000000008149073E-3</v>
      </c>
      <c r="P1446" s="402">
        <v>3116600</v>
      </c>
      <c r="Q1446" s="56">
        <v>8.5000000000000006E-3</v>
      </c>
      <c r="R1446" s="168">
        <f t="shared" si="2101"/>
        <v>26491.100000000002</v>
      </c>
      <c r="S1446" s="168">
        <f t="shared" si="2102"/>
        <v>7947.33</v>
      </c>
      <c r="T1446" s="73">
        <v>18543.77</v>
      </c>
      <c r="U1446" s="77">
        <v>18543.77</v>
      </c>
      <c r="V1446" s="574">
        <f t="shared" si="2103"/>
        <v>0</v>
      </c>
      <c r="W1446" s="402">
        <v>3116600</v>
      </c>
      <c r="X1446" s="78">
        <v>9.1999999999999998E-3</v>
      </c>
      <c r="Y1446" s="577">
        <f t="shared" si="2104"/>
        <v>28672.720000000001</v>
      </c>
      <c r="Z1446" s="251">
        <f t="shared" si="2105"/>
        <v>8601.8160000000007</v>
      </c>
      <c r="AA1446" s="73">
        <v>20070.900000000001</v>
      </c>
      <c r="AB1446" s="100">
        <v>20070.900000000001</v>
      </c>
      <c r="AC1446" s="257">
        <f t="shared" si="2106"/>
        <v>4.0000000008149073E-3</v>
      </c>
      <c r="AD1446" s="402">
        <v>3116600</v>
      </c>
      <c r="AE1446" s="101">
        <v>0.01</v>
      </c>
      <c r="AF1446" s="251">
        <f t="shared" si="2107"/>
        <v>31166</v>
      </c>
      <c r="AG1446" s="251">
        <f t="shared" si="2108"/>
        <v>9349.7999999999993</v>
      </c>
      <c r="AH1446" s="117">
        <v>21816.2</v>
      </c>
      <c r="AI1446" s="414">
        <v>21816.2</v>
      </c>
      <c r="AJ1446" s="257">
        <f t="shared" si="2109"/>
        <v>0</v>
      </c>
      <c r="AK1446" s="402">
        <v>3116600</v>
      </c>
      <c r="AL1446" s="99">
        <v>1.09E-2</v>
      </c>
      <c r="AM1446" s="251">
        <f t="shared" si="2110"/>
        <v>33970.94</v>
      </c>
      <c r="AN1446" s="251"/>
      <c r="AO1446" s="117">
        <v>33970.94</v>
      </c>
      <c r="AP1446" s="100">
        <v>33970.94</v>
      </c>
      <c r="AQ1446" s="257">
        <f t="shared" si="2111"/>
        <v>0</v>
      </c>
      <c r="AR1446" s="151">
        <v>11078000</v>
      </c>
      <c r="AS1446" s="99">
        <v>4.9500000000000004E-3</v>
      </c>
      <c r="AT1446" s="251">
        <f t="shared" si="2112"/>
        <v>54836.100000000006</v>
      </c>
      <c r="AU1446" s="99"/>
      <c r="AV1446" s="122">
        <v>54836.1</v>
      </c>
      <c r="AW1446" s="100">
        <v>54836.1</v>
      </c>
      <c r="AX1446" s="251">
        <f t="shared" si="2113"/>
        <v>0</v>
      </c>
      <c r="AY1446" s="151">
        <v>11078000</v>
      </c>
      <c r="AZ1446" s="99">
        <v>5.3200000000000001E-3</v>
      </c>
      <c r="BA1446" s="141">
        <f t="shared" si="2114"/>
        <v>58934.96</v>
      </c>
      <c r="BB1446" s="72"/>
      <c r="BC1446" s="142">
        <v>58934.96</v>
      </c>
      <c r="BD1446" s="147">
        <v>58934.96</v>
      </c>
      <c r="BE1446" s="206">
        <f t="shared" si="2115"/>
        <v>0</v>
      </c>
      <c r="BF1446" s="151">
        <v>11078000</v>
      </c>
      <c r="BG1446" s="234">
        <v>5.7499999999999999E-3</v>
      </c>
      <c r="BH1446" s="168">
        <f t="shared" si="2116"/>
        <v>63698.5</v>
      </c>
      <c r="BI1446" s="56"/>
      <c r="BJ1446" s="164">
        <v>63698.5</v>
      </c>
      <c r="BK1446" s="165"/>
      <c r="BL1446" s="260">
        <f t="shared" si="2117"/>
        <v>0</v>
      </c>
      <c r="BM1446" s="255">
        <v>11078000</v>
      </c>
      <c r="BN1446" s="234">
        <v>6.1799999999999997E-3</v>
      </c>
      <c r="BO1446" s="166">
        <f t="shared" si="2118"/>
        <v>68462.039999999994</v>
      </c>
      <c r="BP1446" s="56"/>
      <c r="BQ1446" s="164"/>
      <c r="BR1446" s="147"/>
      <c r="BS1446" s="455">
        <f t="shared" si="2119"/>
        <v>68462.039999999994</v>
      </c>
      <c r="BT1446" s="255">
        <v>11078000</v>
      </c>
      <c r="BU1446" s="56">
        <v>6.6699999999999997E-3</v>
      </c>
      <c r="BV1446" s="72">
        <f t="shared" si="2122"/>
        <v>73890.259999999995</v>
      </c>
      <c r="BW1446" s="56"/>
      <c r="BX1446" s="164">
        <v>142352.29999999999</v>
      </c>
      <c r="BY1446" s="165"/>
      <c r="BZ1446" s="260">
        <f t="shared" si="2096"/>
        <v>-68462.039999999994</v>
      </c>
      <c r="CA1446" s="255">
        <v>11078000</v>
      </c>
      <c r="CB1446" s="234">
        <v>7.0699999999999999E-3</v>
      </c>
      <c r="CC1446" s="168">
        <f t="shared" si="2120"/>
        <v>78321.459999999992</v>
      </c>
      <c r="CD1446" s="56"/>
      <c r="CE1446" s="164">
        <v>78321.460000000006</v>
      </c>
      <c r="CF1446" s="165">
        <v>78321.460000000006</v>
      </c>
      <c r="CG1446" s="168">
        <f t="shared" si="2121"/>
        <v>0</v>
      </c>
      <c r="CH1446" s="168"/>
      <c r="CI1446" s="168"/>
      <c r="CJ1446" s="168"/>
      <c r="CK1446" s="168"/>
      <c r="CL1446" s="164"/>
      <c r="CM1446" s="167"/>
      <c r="CN1446" s="168"/>
      <c r="CO1446" s="219"/>
      <c r="CP1446" s="220">
        <f t="shared" si="2097"/>
        <v>0</v>
      </c>
      <c r="CQ1446" s="585">
        <v>0</v>
      </c>
      <c r="CR1446" s="56" t="s">
        <v>37</v>
      </c>
      <c r="CS1446" s="228"/>
    </row>
    <row r="1447" spans="1:97" s="3" customFormat="1" ht="15" customHeight="1">
      <c r="A1447" s="41" t="s">
        <v>3307</v>
      </c>
      <c r="B1447" s="237" t="s">
        <v>3308</v>
      </c>
      <c r="C1447" s="6" t="s">
        <v>3276</v>
      </c>
      <c r="D1447" s="274" t="s">
        <v>3277</v>
      </c>
      <c r="E1447" s="234">
        <v>2270</v>
      </c>
      <c r="F1447" s="234"/>
      <c r="G1447" s="41" t="s">
        <v>41</v>
      </c>
      <c r="H1447" s="191" t="s">
        <v>3309</v>
      </c>
      <c r="I1447" s="402">
        <v>600600</v>
      </c>
      <c r="J1447" s="403">
        <v>7.7999999999999996E-3</v>
      </c>
      <c r="K1447" s="168">
        <f t="shared" si="2098"/>
        <v>4684.6799999999994</v>
      </c>
      <c r="L1447" s="168">
        <f t="shared" si="2099"/>
        <v>1405.4039999999998</v>
      </c>
      <c r="M1447" s="73">
        <v>3279.28</v>
      </c>
      <c r="N1447" s="77"/>
      <c r="O1447" s="455">
        <f t="shared" si="2100"/>
        <v>-4.0000000003601599E-3</v>
      </c>
      <c r="P1447" s="402">
        <v>600600</v>
      </c>
      <c r="Q1447" s="56">
        <v>8.5000000000000006E-3</v>
      </c>
      <c r="R1447" s="168">
        <f t="shared" si="2101"/>
        <v>5105.1000000000004</v>
      </c>
      <c r="S1447" s="168">
        <f t="shared" si="2102"/>
        <v>1531.53</v>
      </c>
      <c r="T1447" s="73">
        <v>3573.57</v>
      </c>
      <c r="U1447" s="77"/>
      <c r="V1447" s="574">
        <f t="shared" si="2103"/>
        <v>0</v>
      </c>
      <c r="W1447" s="402">
        <v>600600</v>
      </c>
      <c r="X1447" s="78">
        <v>9.1999999999999998E-3</v>
      </c>
      <c r="Y1447" s="577">
        <f t="shared" si="2104"/>
        <v>5525.5199999999995</v>
      </c>
      <c r="Z1447" s="251">
        <f t="shared" si="2105"/>
        <v>1657.6559999999997</v>
      </c>
      <c r="AA1447" s="73">
        <v>3867.86</v>
      </c>
      <c r="AB1447" s="100">
        <v>3867.86</v>
      </c>
      <c r="AC1447" s="257">
        <f t="shared" si="2106"/>
        <v>3.9999999994506652E-3</v>
      </c>
      <c r="AD1447" s="402">
        <v>600600</v>
      </c>
      <c r="AE1447" s="101">
        <v>0.01</v>
      </c>
      <c r="AF1447" s="251">
        <f t="shared" si="2107"/>
        <v>6006</v>
      </c>
      <c r="AG1447" s="251">
        <f t="shared" si="2108"/>
        <v>1801.8</v>
      </c>
      <c r="AH1447" s="117">
        <v>4204.2</v>
      </c>
      <c r="AI1447" s="414"/>
      <c r="AJ1447" s="257">
        <f t="shared" si="2109"/>
        <v>0</v>
      </c>
      <c r="AK1447" s="402">
        <v>600600</v>
      </c>
      <c r="AL1447" s="99">
        <v>1.09E-2</v>
      </c>
      <c r="AM1447" s="251">
        <f t="shared" si="2110"/>
        <v>6546.54</v>
      </c>
      <c r="AN1447" s="251"/>
      <c r="AO1447" s="117">
        <v>6546.54</v>
      </c>
      <c r="AP1447" s="100"/>
      <c r="AQ1447" s="257">
        <f t="shared" si="2111"/>
        <v>0</v>
      </c>
      <c r="AR1447" s="151">
        <v>3841000</v>
      </c>
      <c r="AS1447" s="99">
        <v>4.9500000000000004E-3</v>
      </c>
      <c r="AT1447" s="251">
        <f t="shared" si="2112"/>
        <v>19012.95</v>
      </c>
      <c r="AU1447" s="99"/>
      <c r="AV1447" s="122">
        <v>19012.95</v>
      </c>
      <c r="AW1447" s="100">
        <v>19012.95</v>
      </c>
      <c r="AX1447" s="257">
        <f t="shared" si="2113"/>
        <v>0</v>
      </c>
      <c r="AY1447" s="151">
        <v>3841000</v>
      </c>
      <c r="AZ1447" s="99">
        <v>5.3200000000000001E-3</v>
      </c>
      <c r="BA1447" s="141">
        <f t="shared" si="2114"/>
        <v>20434.12</v>
      </c>
      <c r="BB1447" s="72"/>
      <c r="BC1447" s="142">
        <v>20434.12</v>
      </c>
      <c r="BD1447" s="147"/>
      <c r="BE1447" s="206">
        <f t="shared" si="2115"/>
        <v>0</v>
      </c>
      <c r="BF1447" s="151">
        <v>3841000</v>
      </c>
      <c r="BG1447" s="234">
        <v>5.7499999999999999E-3</v>
      </c>
      <c r="BH1447" s="168">
        <f t="shared" si="2116"/>
        <v>22085.75</v>
      </c>
      <c r="BI1447" s="56"/>
      <c r="BJ1447" s="164">
        <v>22085.75</v>
      </c>
      <c r="BK1447" s="165"/>
      <c r="BL1447" s="260">
        <f t="shared" si="2117"/>
        <v>0</v>
      </c>
      <c r="BM1447" s="255">
        <v>3841000</v>
      </c>
      <c r="BN1447" s="234">
        <v>6.1799999999999997E-3</v>
      </c>
      <c r="BO1447" s="166">
        <f t="shared" si="2118"/>
        <v>23737.379999999997</v>
      </c>
      <c r="BP1447" s="56"/>
      <c r="BQ1447" s="164"/>
      <c r="BR1447" s="147"/>
      <c r="BS1447" s="455">
        <f t="shared" si="2119"/>
        <v>23737.379999999997</v>
      </c>
      <c r="BT1447" s="255">
        <v>3841000</v>
      </c>
      <c r="BU1447" s="56">
        <v>6.6699999999999997E-3</v>
      </c>
      <c r="BV1447" s="72">
        <f t="shared" si="2122"/>
        <v>25619.469999999998</v>
      </c>
      <c r="BW1447" s="56"/>
      <c r="BX1447" s="164">
        <v>49356.85</v>
      </c>
      <c r="BY1447" s="165"/>
      <c r="BZ1447" s="260">
        <f t="shared" si="2096"/>
        <v>-23737.38</v>
      </c>
      <c r="CA1447" s="255">
        <v>3841000</v>
      </c>
      <c r="CB1447" s="234">
        <v>7.0699999999999999E-3</v>
      </c>
      <c r="CC1447" s="168">
        <f t="shared" si="2120"/>
        <v>27155.87</v>
      </c>
      <c r="CD1447" s="56"/>
      <c r="CE1447" s="164">
        <v>27155.87</v>
      </c>
      <c r="CF1447" s="165">
        <v>27155.87</v>
      </c>
      <c r="CG1447" s="168">
        <f t="shared" si="2121"/>
        <v>0</v>
      </c>
      <c r="CH1447" s="168"/>
      <c r="CI1447" s="168"/>
      <c r="CJ1447" s="168"/>
      <c r="CK1447" s="168"/>
      <c r="CL1447" s="164"/>
      <c r="CM1447" s="167"/>
      <c r="CN1447" s="168"/>
      <c r="CO1447" s="219"/>
      <c r="CP1447" s="220">
        <f t="shared" si="2097"/>
        <v>-3.637978807091713E-12</v>
      </c>
      <c r="CQ1447" s="585">
        <v>0</v>
      </c>
      <c r="CR1447" s="56" t="s">
        <v>37</v>
      </c>
      <c r="CS1447" s="228"/>
    </row>
    <row r="1448" spans="1:97" s="2" customFormat="1" ht="15" customHeight="1">
      <c r="A1448" s="41" t="s">
        <v>3310</v>
      </c>
      <c r="B1448" s="237" t="s">
        <v>3311</v>
      </c>
      <c r="C1448" s="6" t="s">
        <v>3276</v>
      </c>
      <c r="D1448" s="274" t="s">
        <v>3277</v>
      </c>
      <c r="E1448" s="234">
        <v>2601</v>
      </c>
      <c r="F1448" s="234"/>
      <c r="G1448" s="41" t="s">
        <v>41</v>
      </c>
      <c r="H1448" s="191" t="s">
        <v>3312</v>
      </c>
      <c r="I1448" s="402">
        <v>1775720</v>
      </c>
      <c r="J1448" s="403">
        <v>7.7999999999999996E-3</v>
      </c>
      <c r="K1448" s="168">
        <f t="shared" si="2098"/>
        <v>13850.616</v>
      </c>
      <c r="L1448" s="168">
        <f t="shared" si="2099"/>
        <v>4155.1848</v>
      </c>
      <c r="M1448" s="73">
        <v>9695.43</v>
      </c>
      <c r="N1448" s="77"/>
      <c r="O1448" s="455">
        <f t="shared" si="2100"/>
        <v>1.1999999987892807E-3</v>
      </c>
      <c r="P1448" s="402">
        <v>1775720</v>
      </c>
      <c r="Q1448" s="56">
        <v>8.5000000000000006E-3</v>
      </c>
      <c r="R1448" s="168">
        <f t="shared" si="2101"/>
        <v>15093.62</v>
      </c>
      <c r="S1448" s="168">
        <f t="shared" si="2102"/>
        <v>4528.0860000000002</v>
      </c>
      <c r="T1448" s="73">
        <v>10565.53</v>
      </c>
      <c r="U1448" s="77"/>
      <c r="V1448" s="574">
        <f t="shared" si="2103"/>
        <v>3.9999999989959178E-3</v>
      </c>
      <c r="W1448" s="402">
        <v>1775720</v>
      </c>
      <c r="X1448" s="78">
        <v>9.1999999999999998E-3</v>
      </c>
      <c r="Y1448" s="577">
        <f t="shared" si="2104"/>
        <v>16336.624</v>
      </c>
      <c r="Z1448" s="251">
        <f t="shared" si="2105"/>
        <v>4900.9871999999996</v>
      </c>
      <c r="AA1448" s="73">
        <v>11435.64</v>
      </c>
      <c r="AB1448" s="100"/>
      <c r="AC1448" s="257">
        <f t="shared" si="2106"/>
        <v>-3.1999999991967343E-3</v>
      </c>
      <c r="AD1448" s="402">
        <v>1775720</v>
      </c>
      <c r="AE1448" s="101">
        <v>0.01</v>
      </c>
      <c r="AF1448" s="251">
        <f t="shared" si="2107"/>
        <v>17757.2</v>
      </c>
      <c r="AG1448" s="251">
        <f t="shared" si="2108"/>
        <v>5327.16</v>
      </c>
      <c r="AH1448" s="117">
        <v>12430.04</v>
      </c>
      <c r="AI1448" s="414"/>
      <c r="AJ1448" s="257">
        <f t="shared" si="2109"/>
        <v>0</v>
      </c>
      <c r="AK1448" s="402">
        <v>1775720</v>
      </c>
      <c r="AL1448" s="99">
        <v>1.09E-2</v>
      </c>
      <c r="AM1448" s="251">
        <f t="shared" si="2110"/>
        <v>19355.347999999998</v>
      </c>
      <c r="AN1448" s="251"/>
      <c r="AO1448" s="117">
        <v>19355.349999999999</v>
      </c>
      <c r="AP1448" s="100"/>
      <c r="AQ1448" s="257">
        <f t="shared" si="2111"/>
        <v>-2.0000000004074536E-3</v>
      </c>
      <c r="AR1448" s="255">
        <v>442000</v>
      </c>
      <c r="AS1448" s="99">
        <v>4.9500000000000004E-3</v>
      </c>
      <c r="AT1448" s="251">
        <f t="shared" si="2112"/>
        <v>2187.9</v>
      </c>
      <c r="AU1448" s="99"/>
      <c r="AV1448" s="122">
        <v>2187.9</v>
      </c>
      <c r="AW1448" s="100">
        <v>2187.9</v>
      </c>
      <c r="AX1448" s="257">
        <f t="shared" si="2113"/>
        <v>0</v>
      </c>
      <c r="AY1448" s="255">
        <v>442000</v>
      </c>
      <c r="AZ1448" s="99">
        <v>5.3200000000000001E-3</v>
      </c>
      <c r="BA1448" s="141">
        <f t="shared" si="2114"/>
        <v>2351.44</v>
      </c>
      <c r="BB1448" s="72"/>
      <c r="BC1448" s="142">
        <v>2351.44</v>
      </c>
      <c r="BD1448" s="147"/>
      <c r="BE1448" s="206">
        <f t="shared" si="2115"/>
        <v>0</v>
      </c>
      <c r="BF1448" s="255">
        <v>442000</v>
      </c>
      <c r="BG1448" s="234">
        <v>5.7499999999999999E-3</v>
      </c>
      <c r="BH1448" s="168">
        <f t="shared" si="2116"/>
        <v>2541.5</v>
      </c>
      <c r="BI1448" s="6"/>
      <c r="BJ1448" s="164">
        <v>2541.5</v>
      </c>
      <c r="BK1448" s="165"/>
      <c r="BL1448" s="260">
        <f t="shared" si="2117"/>
        <v>0</v>
      </c>
      <c r="BM1448" s="255">
        <v>442000</v>
      </c>
      <c r="BN1448" s="234">
        <v>6.1799999999999997E-3</v>
      </c>
      <c r="BO1448" s="166">
        <f t="shared" si="2118"/>
        <v>2731.56</v>
      </c>
      <c r="BP1448" s="6"/>
      <c r="BQ1448" s="164"/>
      <c r="BR1448" s="147"/>
      <c r="BS1448" s="455">
        <f t="shared" si="2119"/>
        <v>2731.56</v>
      </c>
      <c r="BT1448" s="255">
        <v>442000</v>
      </c>
      <c r="BU1448" s="6">
        <v>6.6699999999999997E-3</v>
      </c>
      <c r="BV1448" s="72">
        <f t="shared" si="2122"/>
        <v>2948.14</v>
      </c>
      <c r="BW1448" s="6"/>
      <c r="BX1448" s="164">
        <v>5679.7</v>
      </c>
      <c r="BY1448" s="165"/>
      <c r="BZ1448" s="260">
        <f t="shared" si="2096"/>
        <v>-2731.56</v>
      </c>
      <c r="CA1448" s="255">
        <v>442000</v>
      </c>
      <c r="CB1448" s="234">
        <v>7.0699999999999999E-3</v>
      </c>
      <c r="CC1448" s="168">
        <f t="shared" si="2120"/>
        <v>3124.94</v>
      </c>
      <c r="CD1448" s="6"/>
      <c r="CE1448" s="164">
        <v>3124.94</v>
      </c>
      <c r="CF1448" s="165">
        <v>3124.94</v>
      </c>
      <c r="CG1448" s="168">
        <f t="shared" si="2121"/>
        <v>0</v>
      </c>
      <c r="CH1448" s="168"/>
      <c r="CI1448" s="168"/>
      <c r="CJ1448" s="168"/>
      <c r="CK1448" s="168"/>
      <c r="CL1448" s="164"/>
      <c r="CM1448" s="167"/>
      <c r="CN1448" s="168"/>
      <c r="CO1448" s="219"/>
      <c r="CP1448" s="220">
        <f t="shared" si="2097"/>
        <v>-1.8189894035458565E-12</v>
      </c>
      <c r="CQ1448" s="666">
        <v>0</v>
      </c>
      <c r="CR1448" s="56" t="s">
        <v>37</v>
      </c>
      <c r="CS1448" s="226"/>
    </row>
    <row r="1449" spans="1:97" s="2" customFormat="1" ht="15" customHeight="1">
      <c r="A1449" s="41" t="s">
        <v>3313</v>
      </c>
      <c r="B1449" s="237" t="s">
        <v>3314</v>
      </c>
      <c r="C1449" s="6" t="s">
        <v>3276</v>
      </c>
      <c r="D1449" s="274" t="s">
        <v>3277</v>
      </c>
      <c r="E1449" s="234">
        <v>2624</v>
      </c>
      <c r="F1449" s="234"/>
      <c r="G1449" s="6" t="s">
        <v>45</v>
      </c>
      <c r="H1449" s="191" t="s">
        <v>3315</v>
      </c>
      <c r="I1449" s="402">
        <v>174000</v>
      </c>
      <c r="J1449" s="403">
        <v>7.7999999999999996E-3</v>
      </c>
      <c r="K1449" s="168">
        <f t="shared" si="2098"/>
        <v>1357.2</v>
      </c>
      <c r="L1449" s="168">
        <f t="shared" si="2099"/>
        <v>407.16</v>
      </c>
      <c r="M1449" s="73">
        <v>950.04</v>
      </c>
      <c r="N1449" s="77"/>
      <c r="O1449" s="455">
        <f t="shared" si="2100"/>
        <v>0</v>
      </c>
      <c r="P1449" s="402">
        <v>174000</v>
      </c>
      <c r="Q1449" s="56">
        <v>8.5000000000000006E-3</v>
      </c>
      <c r="R1449" s="168">
        <f t="shared" si="2101"/>
        <v>1479</v>
      </c>
      <c r="S1449" s="168">
        <f t="shared" si="2102"/>
        <v>443.7</v>
      </c>
      <c r="T1449" s="73">
        <v>1035.3</v>
      </c>
      <c r="U1449" s="77"/>
      <c r="V1449" s="574">
        <f t="shared" si="2103"/>
        <v>0</v>
      </c>
      <c r="W1449" s="402">
        <v>174000</v>
      </c>
      <c r="X1449" s="78">
        <v>9.1999999999999998E-3</v>
      </c>
      <c r="Y1449" s="577">
        <f t="shared" si="2104"/>
        <v>1600.8</v>
      </c>
      <c r="Z1449" s="251">
        <f t="shared" si="2105"/>
        <v>480.23999999999995</v>
      </c>
      <c r="AA1449" s="73">
        <v>1120.56</v>
      </c>
      <c r="AB1449" s="100">
        <v>1120.56</v>
      </c>
      <c r="AC1449" s="257">
        <f t="shared" si="2106"/>
        <v>0</v>
      </c>
      <c r="AD1449" s="402">
        <v>174000</v>
      </c>
      <c r="AE1449" s="101">
        <v>0.01</v>
      </c>
      <c r="AF1449" s="251">
        <f t="shared" si="2107"/>
        <v>1740</v>
      </c>
      <c r="AG1449" s="251">
        <f t="shared" si="2108"/>
        <v>522</v>
      </c>
      <c r="AH1449" s="117">
        <v>1218</v>
      </c>
      <c r="AI1449" s="414"/>
      <c r="AJ1449" s="257">
        <f t="shared" si="2109"/>
        <v>0</v>
      </c>
      <c r="AK1449" s="402">
        <v>174000</v>
      </c>
      <c r="AL1449" s="99">
        <v>1.09E-2</v>
      </c>
      <c r="AM1449" s="251">
        <f t="shared" si="2110"/>
        <v>1896.6</v>
      </c>
      <c r="AN1449" s="251"/>
      <c r="AO1449" s="117">
        <v>1896.6</v>
      </c>
      <c r="AP1449" s="100"/>
      <c r="AQ1449" s="257">
        <f t="shared" si="2111"/>
        <v>0</v>
      </c>
      <c r="AR1449" s="255">
        <v>650000</v>
      </c>
      <c r="AS1449" s="99">
        <v>4.9500000000000004E-3</v>
      </c>
      <c r="AT1449" s="251">
        <f t="shared" si="2112"/>
        <v>3217.5000000000005</v>
      </c>
      <c r="AU1449" s="99"/>
      <c r="AV1449" s="122">
        <v>3217.5</v>
      </c>
      <c r="AW1449" s="100">
        <v>3217.5</v>
      </c>
      <c r="AX1449" s="257">
        <f t="shared" si="2113"/>
        <v>0</v>
      </c>
      <c r="AY1449" s="255">
        <v>650000</v>
      </c>
      <c r="AZ1449" s="99">
        <v>5.3200000000000001E-3</v>
      </c>
      <c r="BA1449" s="141">
        <f t="shared" si="2114"/>
        <v>3458</v>
      </c>
      <c r="BB1449" s="72"/>
      <c r="BC1449" s="142">
        <v>3458</v>
      </c>
      <c r="BD1449" s="147"/>
      <c r="BE1449" s="206">
        <f t="shared" si="2115"/>
        <v>0</v>
      </c>
      <c r="BF1449" s="255">
        <v>650000</v>
      </c>
      <c r="BG1449" s="234">
        <v>5.7499999999999999E-3</v>
      </c>
      <c r="BH1449" s="168">
        <f t="shared" si="2116"/>
        <v>3737.5</v>
      </c>
      <c r="BI1449" s="6"/>
      <c r="BJ1449" s="164">
        <v>3737.5</v>
      </c>
      <c r="BK1449" s="165"/>
      <c r="BL1449" s="260">
        <f t="shared" si="2117"/>
        <v>0</v>
      </c>
      <c r="BM1449" s="255">
        <v>650000</v>
      </c>
      <c r="BN1449" s="234">
        <v>6.1799999999999997E-3</v>
      </c>
      <c r="BO1449" s="166">
        <f t="shared" si="2118"/>
        <v>4017</v>
      </c>
      <c r="BP1449" s="6"/>
      <c r="BQ1449" s="164"/>
      <c r="BR1449" s="147"/>
      <c r="BS1449" s="455">
        <f t="shared" si="2119"/>
        <v>4017</v>
      </c>
      <c r="BT1449" s="255">
        <v>650000</v>
      </c>
      <c r="BU1449" s="6">
        <v>6.6699999999999997E-3</v>
      </c>
      <c r="BV1449" s="72">
        <f t="shared" si="2122"/>
        <v>4335.5</v>
      </c>
      <c r="BW1449" s="6"/>
      <c r="BX1449" s="164">
        <v>8352.5</v>
      </c>
      <c r="BY1449" s="165">
        <v>4335.5</v>
      </c>
      <c r="BZ1449" s="260">
        <f t="shared" si="2096"/>
        <v>-4017</v>
      </c>
      <c r="CA1449" s="255">
        <v>650000</v>
      </c>
      <c r="CB1449" s="234">
        <v>7.0699999999999999E-3</v>
      </c>
      <c r="CC1449" s="168">
        <f t="shared" si="2120"/>
        <v>4595.5</v>
      </c>
      <c r="CD1449" s="6"/>
      <c r="CE1449" s="164">
        <v>4595.5</v>
      </c>
      <c r="CF1449" s="165">
        <v>4595.5</v>
      </c>
      <c r="CG1449" s="168">
        <f t="shared" si="2121"/>
        <v>0</v>
      </c>
      <c r="CH1449" s="168"/>
      <c r="CI1449" s="168"/>
      <c r="CJ1449" s="168"/>
      <c r="CK1449" s="168"/>
      <c r="CL1449" s="164"/>
      <c r="CM1449" s="167"/>
      <c r="CN1449" s="168"/>
      <c r="CO1449" s="219"/>
      <c r="CP1449" s="220">
        <f t="shared" si="2097"/>
        <v>0</v>
      </c>
      <c r="CQ1449" s="666">
        <v>0</v>
      </c>
      <c r="CR1449" s="56" t="s">
        <v>37</v>
      </c>
    </row>
    <row r="1450" spans="1:97" s="2" customFormat="1" ht="15" customHeight="1">
      <c r="A1450" s="41">
        <v>8</v>
      </c>
      <c r="B1450" s="237" t="s">
        <v>3316</v>
      </c>
      <c r="C1450" s="6" t="s">
        <v>2578</v>
      </c>
      <c r="D1450" s="274" t="s">
        <v>3277</v>
      </c>
      <c r="E1450" s="234">
        <v>437</v>
      </c>
      <c r="F1450" s="234">
        <v>0</v>
      </c>
      <c r="G1450" s="6" t="s">
        <v>45</v>
      </c>
      <c r="H1450" s="191" t="s">
        <v>3317</v>
      </c>
      <c r="I1450" s="402"/>
      <c r="J1450" s="403"/>
      <c r="K1450" s="168"/>
      <c r="L1450" s="168"/>
      <c r="M1450" s="73"/>
      <c r="N1450" s="77"/>
      <c r="O1450" s="455"/>
      <c r="P1450" s="402"/>
      <c r="Q1450" s="56"/>
      <c r="R1450" s="168"/>
      <c r="S1450" s="168"/>
      <c r="T1450" s="73"/>
      <c r="U1450" s="77"/>
      <c r="V1450" s="574"/>
      <c r="W1450" s="402"/>
      <c r="X1450" s="78"/>
      <c r="Y1450" s="577"/>
      <c r="Z1450" s="251"/>
      <c r="AA1450" s="73"/>
      <c r="AB1450" s="100"/>
      <c r="AC1450" s="257"/>
      <c r="AD1450" s="402"/>
      <c r="AE1450" s="101"/>
      <c r="AF1450" s="251"/>
      <c r="AG1450" s="251"/>
      <c r="AH1450" s="117"/>
      <c r="AI1450" s="414"/>
      <c r="AJ1450" s="257"/>
      <c r="AK1450" s="402"/>
      <c r="AL1450" s="99"/>
      <c r="AM1450" s="251"/>
      <c r="AN1450" s="251"/>
      <c r="AO1450" s="117"/>
      <c r="AP1450" s="100"/>
      <c r="AQ1450" s="257"/>
      <c r="AR1450" s="255">
        <v>6786000</v>
      </c>
      <c r="AS1450" s="864">
        <v>3.9599999999999998E-4</v>
      </c>
      <c r="AT1450" s="251">
        <f t="shared" si="2112"/>
        <v>2687.2559999999999</v>
      </c>
      <c r="AU1450" s="99"/>
      <c r="AV1450" s="122"/>
      <c r="AW1450" s="100"/>
      <c r="AX1450" s="867">
        <v>3631.9</v>
      </c>
      <c r="AY1450" s="255">
        <v>6786000</v>
      </c>
      <c r="AZ1450" s="868">
        <v>3.19E-4</v>
      </c>
      <c r="BA1450" s="141">
        <f t="shared" si="2114"/>
        <v>2164.7339999999999</v>
      </c>
      <c r="BB1450" s="72"/>
      <c r="BC1450" s="142"/>
      <c r="BD1450" s="147"/>
      <c r="BE1450" s="867">
        <v>2681.3</v>
      </c>
      <c r="BF1450" s="255">
        <v>6786000</v>
      </c>
      <c r="BG1450" s="870">
        <v>3.4499999999999998E-4</v>
      </c>
      <c r="BH1450" s="168">
        <f t="shared" si="2116"/>
        <v>2341.17</v>
      </c>
      <c r="BI1450" s="6"/>
      <c r="BJ1450" s="164"/>
      <c r="BK1450" s="165"/>
      <c r="BL1450" s="75">
        <f t="shared" si="2117"/>
        <v>2341.17</v>
      </c>
      <c r="BM1450" s="255">
        <v>6786000</v>
      </c>
      <c r="BN1450" s="234"/>
      <c r="BO1450" s="166">
        <f t="shared" si="2118"/>
        <v>0</v>
      </c>
      <c r="BP1450" s="6"/>
      <c r="BQ1450" s="164"/>
      <c r="BR1450" s="147"/>
      <c r="BS1450" s="72">
        <f t="shared" si="2119"/>
        <v>0</v>
      </c>
      <c r="BT1450" s="255">
        <v>6786000</v>
      </c>
      <c r="BU1450" s="6"/>
      <c r="BV1450" s="72">
        <f t="shared" si="2122"/>
        <v>0</v>
      </c>
      <c r="BW1450" s="6"/>
      <c r="BX1450" s="164"/>
      <c r="BY1450" s="165"/>
      <c r="BZ1450" s="75">
        <f t="shared" si="2096"/>
        <v>0</v>
      </c>
      <c r="CA1450" s="255">
        <v>6786000</v>
      </c>
      <c r="CB1450" s="234">
        <v>4.2400000000000001E-4</v>
      </c>
      <c r="CC1450" s="168">
        <f t="shared" si="2120"/>
        <v>2877.2640000000001</v>
      </c>
      <c r="CD1450" s="6"/>
      <c r="CE1450" s="164"/>
      <c r="CF1450" s="165"/>
      <c r="CG1450" s="168">
        <f t="shared" si="2121"/>
        <v>2877.2640000000001</v>
      </c>
      <c r="CH1450" s="168"/>
      <c r="CI1450" s="168"/>
      <c r="CJ1450" s="168"/>
      <c r="CK1450" s="168"/>
      <c r="CL1450" s="164"/>
      <c r="CM1450" s="167"/>
      <c r="CN1450" s="168"/>
      <c r="CO1450" s="219"/>
      <c r="CP1450" s="220">
        <f t="shared" si="2097"/>
        <v>11531.634000000002</v>
      </c>
      <c r="CQ1450" s="666">
        <v>0</v>
      </c>
      <c r="CR1450" s="56" t="s">
        <v>3318</v>
      </c>
    </row>
    <row r="1451" spans="1:97" s="2" customFormat="1" ht="15" customHeight="1">
      <c r="A1451" s="41" t="s">
        <v>3319</v>
      </c>
      <c r="B1451" s="237" t="s">
        <v>3320</v>
      </c>
      <c r="C1451" s="6" t="s">
        <v>3321</v>
      </c>
      <c r="D1451" s="274" t="s">
        <v>3277</v>
      </c>
      <c r="E1451" s="234">
        <v>38</v>
      </c>
      <c r="F1451" s="234"/>
      <c r="G1451" s="6" t="s">
        <v>3322</v>
      </c>
      <c r="H1451" s="191"/>
      <c r="I1451" s="402"/>
      <c r="J1451" s="403"/>
      <c r="K1451" s="168"/>
      <c r="L1451" s="168"/>
      <c r="M1451" s="73"/>
      <c r="N1451" s="77"/>
      <c r="O1451" s="455"/>
      <c r="P1451" s="402"/>
      <c r="Q1451" s="56"/>
      <c r="R1451" s="168"/>
      <c r="S1451" s="168"/>
      <c r="T1451" s="73"/>
      <c r="U1451" s="77"/>
      <c r="V1451" s="574"/>
      <c r="W1451" s="402"/>
      <c r="X1451" s="78"/>
      <c r="Y1451" s="577"/>
      <c r="Z1451" s="251"/>
      <c r="AA1451" s="73"/>
      <c r="AB1451" s="100"/>
      <c r="AC1451" s="257"/>
      <c r="AD1451" s="402"/>
      <c r="AE1451" s="101"/>
      <c r="AF1451" s="251"/>
      <c r="AG1451" s="251"/>
      <c r="AH1451" s="117"/>
      <c r="AI1451" s="414"/>
      <c r="AJ1451" s="257"/>
      <c r="AK1451" s="402"/>
      <c r="AL1451" s="99"/>
      <c r="AM1451" s="251"/>
      <c r="AN1451" s="251"/>
      <c r="AO1451" s="117"/>
      <c r="AP1451" s="100"/>
      <c r="AQ1451" s="257"/>
      <c r="AR1451" s="255"/>
      <c r="AS1451" s="865"/>
      <c r="AT1451" s="251"/>
      <c r="AU1451" s="99"/>
      <c r="AV1451" s="122"/>
      <c r="AW1451" s="100"/>
      <c r="AX1451" s="867"/>
      <c r="AY1451" s="255"/>
      <c r="AZ1451" s="868"/>
      <c r="BA1451" s="141"/>
      <c r="BB1451" s="72"/>
      <c r="BC1451" s="142"/>
      <c r="BD1451" s="147"/>
      <c r="BE1451" s="867"/>
      <c r="BF1451" s="255"/>
      <c r="BG1451" s="870"/>
      <c r="BH1451" s="168"/>
      <c r="BI1451" s="6"/>
      <c r="BJ1451" s="164"/>
      <c r="BK1451" s="165"/>
      <c r="BL1451" s="75"/>
      <c r="BM1451" s="255"/>
      <c r="BN1451" s="234"/>
      <c r="BO1451" s="166"/>
      <c r="BP1451" s="6"/>
      <c r="BQ1451" s="164"/>
      <c r="BR1451" s="147"/>
      <c r="BS1451" s="72"/>
      <c r="BT1451" s="255"/>
      <c r="BU1451" s="6"/>
      <c r="BV1451" s="72"/>
      <c r="BW1451" s="6"/>
      <c r="BX1451" s="164"/>
      <c r="BY1451" s="165"/>
      <c r="BZ1451" s="75"/>
      <c r="CA1451" s="255"/>
      <c r="CB1451" s="234"/>
      <c r="CC1451" s="168"/>
      <c r="CD1451" s="6"/>
      <c r="CE1451" s="164"/>
      <c r="CF1451" s="165"/>
      <c r="CG1451" s="168"/>
      <c r="CH1451" s="168"/>
      <c r="CI1451" s="168"/>
      <c r="CJ1451" s="168"/>
      <c r="CK1451" s="168"/>
      <c r="CL1451" s="164"/>
      <c r="CM1451" s="167"/>
      <c r="CN1451" s="168"/>
      <c r="CO1451" s="219"/>
      <c r="CP1451" s="220">
        <f t="shared" si="2097"/>
        <v>0</v>
      </c>
      <c r="CQ1451" s="666"/>
      <c r="CR1451" s="56"/>
      <c r="CS1451" s="227" t="s">
        <v>42</v>
      </c>
    </row>
    <row r="1452" spans="1:97" s="2" customFormat="1" ht="15" customHeight="1">
      <c r="A1452" s="41" t="s">
        <v>3323</v>
      </c>
      <c r="B1452" s="237" t="s">
        <v>3324</v>
      </c>
      <c r="C1452" s="6" t="s">
        <v>3321</v>
      </c>
      <c r="D1452" s="274" t="s">
        <v>3277</v>
      </c>
      <c r="E1452" s="234">
        <v>68</v>
      </c>
      <c r="F1452" s="234"/>
      <c r="G1452" s="6" t="s">
        <v>3322</v>
      </c>
      <c r="H1452" s="191"/>
      <c r="I1452" s="402"/>
      <c r="J1452" s="403"/>
      <c r="K1452" s="168"/>
      <c r="L1452" s="168"/>
      <c r="M1452" s="73"/>
      <c r="N1452" s="77"/>
      <c r="O1452" s="455"/>
      <c r="P1452" s="402"/>
      <c r="Q1452" s="56"/>
      <c r="R1452" s="168"/>
      <c r="S1452" s="168"/>
      <c r="T1452" s="73"/>
      <c r="U1452" s="77"/>
      <c r="V1452" s="574"/>
      <c r="W1452" s="402"/>
      <c r="X1452" s="78"/>
      <c r="Y1452" s="577"/>
      <c r="Z1452" s="251"/>
      <c r="AA1452" s="73"/>
      <c r="AB1452" s="100"/>
      <c r="AC1452" s="257"/>
      <c r="AD1452" s="402"/>
      <c r="AE1452" s="101"/>
      <c r="AF1452" s="251"/>
      <c r="AG1452" s="251"/>
      <c r="AH1452" s="117"/>
      <c r="AI1452" s="414"/>
      <c r="AJ1452" s="257"/>
      <c r="AK1452" s="402"/>
      <c r="AL1452" s="99"/>
      <c r="AM1452" s="251"/>
      <c r="AN1452" s="251"/>
      <c r="AO1452" s="117"/>
      <c r="AP1452" s="100"/>
      <c r="AQ1452" s="257"/>
      <c r="AR1452" s="255"/>
      <c r="AS1452" s="865"/>
      <c r="AT1452" s="251"/>
      <c r="AU1452" s="99"/>
      <c r="AV1452" s="122"/>
      <c r="AW1452" s="100"/>
      <c r="AX1452" s="867"/>
      <c r="AY1452" s="255"/>
      <c r="AZ1452" s="868"/>
      <c r="BA1452" s="141"/>
      <c r="BB1452" s="72"/>
      <c r="BC1452" s="142"/>
      <c r="BD1452" s="147"/>
      <c r="BE1452" s="867"/>
      <c r="BF1452" s="255"/>
      <c r="BG1452" s="870"/>
      <c r="BH1452" s="168"/>
      <c r="BI1452" s="6"/>
      <c r="BJ1452" s="164"/>
      <c r="BK1452" s="165"/>
      <c r="BL1452" s="75"/>
      <c r="BM1452" s="255"/>
      <c r="BN1452" s="234"/>
      <c r="BO1452" s="166"/>
      <c r="BP1452" s="6"/>
      <c r="BQ1452" s="164"/>
      <c r="BR1452" s="147"/>
      <c r="BS1452" s="72"/>
      <c r="BT1452" s="255"/>
      <c r="BU1452" s="6"/>
      <c r="BV1452" s="72"/>
      <c r="BW1452" s="6"/>
      <c r="BX1452" s="164"/>
      <c r="BY1452" s="165"/>
      <c r="BZ1452" s="75"/>
      <c r="CA1452" s="255"/>
      <c r="CB1452" s="234"/>
      <c r="CC1452" s="168"/>
      <c r="CD1452" s="6"/>
      <c r="CE1452" s="164"/>
      <c r="CF1452" s="165"/>
      <c r="CG1452" s="168"/>
      <c r="CH1452" s="168"/>
      <c r="CI1452" s="168"/>
      <c r="CJ1452" s="168"/>
      <c r="CK1452" s="168"/>
      <c r="CL1452" s="164"/>
      <c r="CM1452" s="167"/>
      <c r="CN1452" s="168"/>
      <c r="CO1452" s="219"/>
      <c r="CP1452" s="220">
        <f t="shared" si="2097"/>
        <v>0</v>
      </c>
      <c r="CQ1452" s="666"/>
      <c r="CR1452" s="56"/>
      <c r="CS1452" s="227" t="s">
        <v>42</v>
      </c>
    </row>
    <row r="1453" spans="1:97" s="2" customFormat="1" ht="15" customHeight="1">
      <c r="A1453" s="41" t="s">
        <v>3325</v>
      </c>
      <c r="B1453" s="237" t="s">
        <v>3326</v>
      </c>
      <c r="C1453" s="6" t="s">
        <v>3276</v>
      </c>
      <c r="D1453" s="41" t="s">
        <v>3277</v>
      </c>
      <c r="E1453" s="234">
        <v>2</v>
      </c>
      <c r="F1453" s="234"/>
      <c r="G1453" s="49" t="s">
        <v>340</v>
      </c>
      <c r="H1453" s="191" t="s">
        <v>3327</v>
      </c>
      <c r="I1453" s="402">
        <v>630000</v>
      </c>
      <c r="J1453" s="403"/>
      <c r="K1453" s="72">
        <f>I1453*J1453</f>
        <v>0</v>
      </c>
      <c r="L1453" s="72">
        <f>K1453*30%</f>
        <v>0</v>
      </c>
      <c r="M1453" s="117"/>
      <c r="N1453" s="77"/>
      <c r="O1453" s="72">
        <f>K1453-L1453-M1453</f>
        <v>0</v>
      </c>
      <c r="P1453" s="255">
        <v>630000</v>
      </c>
      <c r="Q1453" s="6"/>
      <c r="R1453" s="72">
        <f>P1453*Q1453</f>
        <v>0</v>
      </c>
      <c r="S1453" s="72">
        <f>R1453*30%</f>
        <v>0</v>
      </c>
      <c r="T1453" s="117"/>
      <c r="U1453" s="77"/>
      <c r="V1453" s="411">
        <f>R1453-S1453-T1453</f>
        <v>0</v>
      </c>
      <c r="W1453" s="255">
        <v>630000</v>
      </c>
      <c r="X1453" s="267"/>
      <c r="Y1453" s="247"/>
      <c r="Z1453" s="99"/>
      <c r="AA1453" s="117"/>
      <c r="AB1453" s="100"/>
      <c r="AC1453" s="251">
        <f>Y1453-Z1453-AA1453</f>
        <v>0</v>
      </c>
      <c r="AD1453" s="255">
        <v>630000</v>
      </c>
      <c r="AE1453" s="101"/>
      <c r="AF1453" s="251">
        <f>AD1453*AE1453</f>
        <v>0</v>
      </c>
      <c r="AG1453" s="251">
        <f>AF1453*30%</f>
        <v>0</v>
      </c>
      <c r="AH1453" s="117"/>
      <c r="AI1453" s="414"/>
      <c r="AJ1453" s="251">
        <f>AF1453-AG1453-AH1453</f>
        <v>0</v>
      </c>
      <c r="AK1453" s="255">
        <v>630000</v>
      </c>
      <c r="AL1453" s="99"/>
      <c r="AM1453" s="251">
        <f>AK1453*AL1453</f>
        <v>0</v>
      </c>
      <c r="AN1453" s="251">
        <f>AM1453*30%</f>
        <v>0</v>
      </c>
      <c r="AO1453" s="117"/>
      <c r="AP1453" s="100"/>
      <c r="AQ1453" s="99"/>
      <c r="AR1453" s="255">
        <v>419000</v>
      </c>
      <c r="AS1453" s="99"/>
      <c r="AT1453" s="251">
        <f>AR1453*AS1453</f>
        <v>0</v>
      </c>
      <c r="AU1453" s="99"/>
      <c r="AV1453" s="122"/>
      <c r="AW1453" s="100"/>
      <c r="AX1453" s="251">
        <f>AT1453-AU1453-AV1453</f>
        <v>0</v>
      </c>
      <c r="AY1453" s="255">
        <v>419000</v>
      </c>
      <c r="AZ1453" s="99"/>
      <c r="BA1453" s="141">
        <f>AY1453*AZ1453</f>
        <v>0</v>
      </c>
      <c r="BB1453" s="72"/>
      <c r="BC1453" s="142"/>
      <c r="BD1453" s="77"/>
      <c r="BE1453" s="141">
        <f>BA1453-BB1453-BC1453</f>
        <v>0</v>
      </c>
      <c r="BF1453" s="255">
        <v>419000</v>
      </c>
      <c r="BG1453" s="234"/>
      <c r="BH1453" s="72">
        <f>BF1453*BG1453</f>
        <v>0</v>
      </c>
      <c r="BI1453" s="6"/>
      <c r="BJ1453" s="164"/>
      <c r="BK1453" s="167"/>
      <c r="BL1453" s="75">
        <f>BH1453-BI1453-BJ1453</f>
        <v>0</v>
      </c>
      <c r="BM1453" s="255">
        <v>419000</v>
      </c>
      <c r="BN1453" s="234"/>
      <c r="BO1453" s="75">
        <f>BM1453*BN1453</f>
        <v>0</v>
      </c>
      <c r="BP1453" s="6"/>
      <c r="BQ1453" s="164"/>
      <c r="BR1453" s="77"/>
      <c r="BS1453" s="72">
        <f>BO1453-BP1453-BQ1453</f>
        <v>0</v>
      </c>
      <c r="BT1453" s="255">
        <v>419000</v>
      </c>
      <c r="BU1453" s="6"/>
      <c r="BV1453" s="72">
        <f>BT1453*BU1453</f>
        <v>0</v>
      </c>
      <c r="BW1453" s="6"/>
      <c r="BX1453" s="164"/>
      <c r="BY1453" s="77"/>
      <c r="BZ1453" s="75">
        <f>BV1453-BW1453-BX1453</f>
        <v>0</v>
      </c>
      <c r="CA1453" s="255">
        <v>419000</v>
      </c>
      <c r="CB1453" s="234"/>
      <c r="CC1453" s="72">
        <f>CA1453*CB1453</f>
        <v>0</v>
      </c>
      <c r="CD1453" s="6"/>
      <c r="CE1453" s="164"/>
      <c r="CF1453" s="167"/>
      <c r="CG1453" s="72">
        <f>CC1453-CD1453-CE1453</f>
        <v>0</v>
      </c>
      <c r="CH1453" s="72"/>
      <c r="CI1453" s="72"/>
      <c r="CJ1453" s="72"/>
      <c r="CK1453" s="72"/>
      <c r="CL1453" s="164"/>
      <c r="CM1453" s="167"/>
      <c r="CN1453" s="72"/>
      <c r="CO1453" s="219"/>
      <c r="CP1453" s="220">
        <f t="shared" si="2097"/>
        <v>0</v>
      </c>
      <c r="CQ1453" s="220"/>
      <c r="CR1453" s="6"/>
      <c r="CS1453" s="358" t="s">
        <v>42</v>
      </c>
    </row>
    <row r="1454" spans="1:97" s="2" customFormat="1" ht="15" customHeight="1">
      <c r="A1454" s="41" t="s">
        <v>3328</v>
      </c>
      <c r="B1454" s="237" t="s">
        <v>3329</v>
      </c>
      <c r="C1454" s="6" t="s">
        <v>3276</v>
      </c>
      <c r="D1454" s="41" t="s">
        <v>3277</v>
      </c>
      <c r="E1454" s="234">
        <v>296</v>
      </c>
      <c r="F1454" s="234"/>
      <c r="G1454" s="49" t="s">
        <v>3322</v>
      </c>
      <c r="H1454" s="191"/>
      <c r="I1454" s="402"/>
      <c r="J1454" s="403"/>
      <c r="K1454" s="72"/>
      <c r="L1454" s="72"/>
      <c r="M1454" s="117"/>
      <c r="N1454" s="77"/>
      <c r="O1454" s="72"/>
      <c r="P1454" s="255"/>
      <c r="Q1454" s="6"/>
      <c r="R1454" s="72"/>
      <c r="S1454" s="72"/>
      <c r="T1454" s="117"/>
      <c r="U1454" s="77"/>
      <c r="V1454" s="411"/>
      <c r="W1454" s="255"/>
      <c r="X1454" s="267"/>
      <c r="Y1454" s="247"/>
      <c r="Z1454" s="99"/>
      <c r="AA1454" s="117"/>
      <c r="AB1454" s="100"/>
      <c r="AC1454" s="251"/>
      <c r="AD1454" s="255"/>
      <c r="AE1454" s="101"/>
      <c r="AF1454" s="251"/>
      <c r="AG1454" s="251"/>
      <c r="AH1454" s="117"/>
      <c r="AI1454" s="414"/>
      <c r="AJ1454" s="251"/>
      <c r="AK1454" s="255"/>
      <c r="AL1454" s="99"/>
      <c r="AM1454" s="251"/>
      <c r="AN1454" s="251"/>
      <c r="AO1454" s="117"/>
      <c r="AP1454" s="100"/>
      <c r="AQ1454" s="99"/>
      <c r="AR1454" s="255"/>
      <c r="AS1454" s="99"/>
      <c r="AT1454" s="251"/>
      <c r="AU1454" s="99"/>
      <c r="AV1454" s="122"/>
      <c r="AW1454" s="100"/>
      <c r="AX1454" s="251"/>
      <c r="AY1454" s="255"/>
      <c r="AZ1454" s="99"/>
      <c r="BA1454" s="141"/>
      <c r="BB1454" s="72"/>
      <c r="BC1454" s="142"/>
      <c r="BD1454" s="77"/>
      <c r="BE1454" s="141"/>
      <c r="BF1454" s="255"/>
      <c r="BG1454" s="234"/>
      <c r="BH1454" s="72"/>
      <c r="BI1454" s="6"/>
      <c r="BJ1454" s="164"/>
      <c r="BK1454" s="167"/>
      <c r="BL1454" s="75"/>
      <c r="BM1454" s="255"/>
      <c r="BN1454" s="234"/>
      <c r="BO1454" s="75"/>
      <c r="BP1454" s="6"/>
      <c r="BQ1454" s="164"/>
      <c r="BR1454" s="77"/>
      <c r="BS1454" s="72"/>
      <c r="BT1454" s="255"/>
      <c r="BU1454" s="6"/>
      <c r="BV1454" s="72"/>
      <c r="BW1454" s="6"/>
      <c r="BX1454" s="164"/>
      <c r="BY1454" s="77"/>
      <c r="BZ1454" s="75"/>
      <c r="CA1454" s="255"/>
      <c r="CB1454" s="234"/>
      <c r="CC1454" s="72"/>
      <c r="CD1454" s="6"/>
      <c r="CE1454" s="164"/>
      <c r="CF1454" s="167"/>
      <c r="CG1454" s="72"/>
      <c r="CH1454" s="72"/>
      <c r="CI1454" s="72"/>
      <c r="CJ1454" s="72"/>
      <c r="CK1454" s="72"/>
      <c r="CL1454" s="164"/>
      <c r="CM1454" s="167"/>
      <c r="CN1454" s="72"/>
      <c r="CO1454" s="219"/>
      <c r="CP1454" s="220">
        <f t="shared" si="2097"/>
        <v>0</v>
      </c>
      <c r="CQ1454" s="220"/>
      <c r="CR1454" s="6"/>
      <c r="CS1454" s="227" t="s">
        <v>42</v>
      </c>
    </row>
    <row r="1455" spans="1:97" s="2" customFormat="1" ht="15" customHeight="1">
      <c r="A1455" s="41" t="s">
        <v>3330</v>
      </c>
      <c r="B1455" s="237" t="s">
        <v>3331</v>
      </c>
      <c r="C1455" s="6" t="s">
        <v>3276</v>
      </c>
      <c r="D1455" s="41" t="s">
        <v>3277</v>
      </c>
      <c r="E1455" s="234">
        <v>344</v>
      </c>
      <c r="F1455" s="234"/>
      <c r="G1455" s="49" t="s">
        <v>3322</v>
      </c>
      <c r="H1455" s="191"/>
      <c r="I1455" s="402"/>
      <c r="J1455" s="403"/>
      <c r="K1455" s="72"/>
      <c r="L1455" s="72"/>
      <c r="M1455" s="117"/>
      <c r="N1455" s="77"/>
      <c r="O1455" s="72"/>
      <c r="P1455" s="255"/>
      <c r="Q1455" s="6"/>
      <c r="R1455" s="72"/>
      <c r="S1455" s="72"/>
      <c r="T1455" s="117"/>
      <c r="U1455" s="77"/>
      <c r="V1455" s="411"/>
      <c r="W1455" s="255"/>
      <c r="X1455" s="267"/>
      <c r="Y1455" s="247"/>
      <c r="Z1455" s="99"/>
      <c r="AA1455" s="117"/>
      <c r="AB1455" s="100"/>
      <c r="AC1455" s="251"/>
      <c r="AD1455" s="255"/>
      <c r="AE1455" s="101"/>
      <c r="AF1455" s="251"/>
      <c r="AG1455" s="251"/>
      <c r="AH1455" s="117"/>
      <c r="AI1455" s="414"/>
      <c r="AJ1455" s="251"/>
      <c r="AK1455" s="255"/>
      <c r="AL1455" s="99"/>
      <c r="AM1455" s="251"/>
      <c r="AN1455" s="251"/>
      <c r="AO1455" s="117"/>
      <c r="AP1455" s="100"/>
      <c r="AQ1455" s="99"/>
      <c r="AR1455" s="255"/>
      <c r="AS1455" s="99"/>
      <c r="AT1455" s="251"/>
      <c r="AU1455" s="99"/>
      <c r="AV1455" s="122"/>
      <c r="AW1455" s="100"/>
      <c r="AX1455" s="251"/>
      <c r="AY1455" s="255"/>
      <c r="AZ1455" s="99"/>
      <c r="BA1455" s="141"/>
      <c r="BB1455" s="72"/>
      <c r="BC1455" s="142"/>
      <c r="BD1455" s="77"/>
      <c r="BE1455" s="141"/>
      <c r="BF1455" s="255"/>
      <c r="BG1455" s="234"/>
      <c r="BH1455" s="72"/>
      <c r="BI1455" s="6"/>
      <c r="BJ1455" s="164"/>
      <c r="BK1455" s="167"/>
      <c r="BL1455" s="75"/>
      <c r="BM1455" s="255"/>
      <c r="BN1455" s="234"/>
      <c r="BO1455" s="75"/>
      <c r="BP1455" s="6"/>
      <c r="BQ1455" s="164"/>
      <c r="BR1455" s="77"/>
      <c r="BS1455" s="72"/>
      <c r="BT1455" s="255"/>
      <c r="BU1455" s="6"/>
      <c r="BV1455" s="72"/>
      <c r="BW1455" s="6"/>
      <c r="BX1455" s="164"/>
      <c r="BY1455" s="77"/>
      <c r="BZ1455" s="75"/>
      <c r="CA1455" s="255"/>
      <c r="CB1455" s="234"/>
      <c r="CC1455" s="72"/>
      <c r="CD1455" s="6"/>
      <c r="CE1455" s="164"/>
      <c r="CF1455" s="167"/>
      <c r="CG1455" s="72"/>
      <c r="CH1455" s="72"/>
      <c r="CI1455" s="72"/>
      <c r="CJ1455" s="72"/>
      <c r="CK1455" s="72"/>
      <c r="CL1455" s="164"/>
      <c r="CM1455" s="167"/>
      <c r="CN1455" s="72"/>
      <c r="CO1455" s="219"/>
      <c r="CP1455" s="220">
        <f t="shared" si="2097"/>
        <v>0</v>
      </c>
      <c r="CQ1455" s="220"/>
      <c r="CR1455" s="6"/>
      <c r="CS1455" s="227" t="s">
        <v>42</v>
      </c>
    </row>
    <row r="1456" spans="1:97" s="2" customFormat="1" ht="15" customHeight="1">
      <c r="A1456" s="41" t="s">
        <v>3332</v>
      </c>
      <c r="B1456" s="237" t="s">
        <v>3333</v>
      </c>
      <c r="C1456" s="6" t="s">
        <v>3276</v>
      </c>
      <c r="D1456" s="41" t="s">
        <v>3277</v>
      </c>
      <c r="E1456" s="234">
        <v>936</v>
      </c>
      <c r="F1456" s="234"/>
      <c r="G1456" s="49" t="s">
        <v>340</v>
      </c>
      <c r="H1456" s="191" t="s">
        <v>3334</v>
      </c>
      <c r="I1456" s="402">
        <v>1249200</v>
      </c>
      <c r="J1456" s="403"/>
      <c r="K1456" s="72">
        <f>I1456*J1456</f>
        <v>0</v>
      </c>
      <c r="L1456" s="72">
        <f>K1456*30%</f>
        <v>0</v>
      </c>
      <c r="M1456" s="117"/>
      <c r="N1456" s="77"/>
      <c r="O1456" s="72">
        <f>K1456-L1456-M1456</f>
        <v>0</v>
      </c>
      <c r="P1456" s="255">
        <v>1249200</v>
      </c>
      <c r="Q1456" s="6"/>
      <c r="R1456" s="72">
        <f>P1456*Q1456</f>
        <v>0</v>
      </c>
      <c r="S1456" s="72">
        <f>R1456*30%</f>
        <v>0</v>
      </c>
      <c r="T1456" s="117"/>
      <c r="U1456" s="77"/>
      <c r="V1456" s="411">
        <f>R1456-S1456-T1456</f>
        <v>0</v>
      </c>
      <c r="W1456" s="255">
        <v>1249200</v>
      </c>
      <c r="X1456" s="267"/>
      <c r="Y1456" s="247"/>
      <c r="Z1456" s="99"/>
      <c r="AA1456" s="117"/>
      <c r="AB1456" s="100"/>
      <c r="AC1456" s="251">
        <f>Y1456-Z1456-AA1456</f>
        <v>0</v>
      </c>
      <c r="AD1456" s="255">
        <v>1249200</v>
      </c>
      <c r="AE1456" s="101"/>
      <c r="AF1456" s="251">
        <f>AD1456*AE1456</f>
        <v>0</v>
      </c>
      <c r="AG1456" s="251">
        <f>AF1456*30%</f>
        <v>0</v>
      </c>
      <c r="AH1456" s="117"/>
      <c r="AI1456" s="414"/>
      <c r="AJ1456" s="251">
        <f>AF1456-AG1456-AH1456</f>
        <v>0</v>
      </c>
      <c r="AK1456" s="255">
        <v>1249200</v>
      </c>
      <c r="AL1456" s="99"/>
      <c r="AM1456" s="251">
        <f>AK1456*AL1456</f>
        <v>0</v>
      </c>
      <c r="AN1456" s="251">
        <f>AM1456*30%</f>
        <v>0</v>
      </c>
      <c r="AO1456" s="117"/>
      <c r="AP1456" s="100"/>
      <c r="AQ1456" s="99"/>
      <c r="AR1456" s="255">
        <v>9175000</v>
      </c>
      <c r="AS1456" s="99"/>
      <c r="AT1456" s="251">
        <f>AR1456*AS1456</f>
        <v>0</v>
      </c>
      <c r="AU1456" s="99"/>
      <c r="AV1456" s="122"/>
      <c r="AW1456" s="100"/>
      <c r="AX1456" s="251">
        <f>AT1456-AU1456-AV1456</f>
        <v>0</v>
      </c>
      <c r="AY1456" s="255">
        <v>9175000</v>
      </c>
      <c r="AZ1456" s="99"/>
      <c r="BA1456" s="141">
        <f>AY1456*AZ1456</f>
        <v>0</v>
      </c>
      <c r="BB1456" s="72"/>
      <c r="BC1456" s="142"/>
      <c r="BD1456" s="77"/>
      <c r="BE1456" s="141">
        <f>BA1456-BB1456-BC1456</f>
        <v>0</v>
      </c>
      <c r="BF1456" s="255">
        <v>9175000</v>
      </c>
      <c r="BG1456" s="234"/>
      <c r="BH1456" s="72">
        <f>BF1456*BG1456</f>
        <v>0</v>
      </c>
      <c r="BI1456" s="6"/>
      <c r="BJ1456" s="164"/>
      <c r="BK1456" s="167"/>
      <c r="BL1456" s="75">
        <f>BH1456-BI1456-BJ1456</f>
        <v>0</v>
      </c>
      <c r="BM1456" s="255">
        <v>9175000</v>
      </c>
      <c r="BN1456" s="234"/>
      <c r="BO1456" s="75">
        <f>BM1456*BN1456</f>
        <v>0</v>
      </c>
      <c r="BP1456" s="6"/>
      <c r="BQ1456" s="164"/>
      <c r="BR1456" s="77"/>
      <c r="BS1456" s="72">
        <f>BO1456-BP1456-BQ1456</f>
        <v>0</v>
      </c>
      <c r="BT1456" s="255">
        <v>9175000</v>
      </c>
      <c r="BU1456" s="6"/>
      <c r="BV1456" s="72">
        <f>BT1456*BU1456</f>
        <v>0</v>
      </c>
      <c r="BW1456" s="6"/>
      <c r="BX1456" s="164"/>
      <c r="BY1456" s="77"/>
      <c r="BZ1456" s="75">
        <f>BV1456-BW1456-BX1456</f>
        <v>0</v>
      </c>
      <c r="CA1456" s="255">
        <v>9175000</v>
      </c>
      <c r="CB1456" s="234"/>
      <c r="CC1456" s="72">
        <f>CA1456*CB1456</f>
        <v>0</v>
      </c>
      <c r="CD1456" s="6"/>
      <c r="CE1456" s="164"/>
      <c r="CF1456" s="167"/>
      <c r="CG1456" s="72">
        <f>CC1456-CD1456-CE1456</f>
        <v>0</v>
      </c>
      <c r="CH1456" s="72"/>
      <c r="CI1456" s="72"/>
      <c r="CJ1456" s="72"/>
      <c r="CK1456" s="72"/>
      <c r="CL1456" s="164"/>
      <c r="CM1456" s="167"/>
      <c r="CN1456" s="72"/>
      <c r="CO1456" s="219"/>
      <c r="CP1456" s="220">
        <f t="shared" si="2097"/>
        <v>0</v>
      </c>
      <c r="CQ1456" s="220"/>
      <c r="CR1456" s="6"/>
      <c r="CS1456" s="358" t="s">
        <v>42</v>
      </c>
    </row>
    <row r="1457" spans="1:97" s="2" customFormat="1" ht="15" customHeight="1">
      <c r="A1457" s="41" t="s">
        <v>3335</v>
      </c>
      <c r="B1457" s="237" t="s">
        <v>3336</v>
      </c>
      <c r="C1457" s="6" t="s">
        <v>3337</v>
      </c>
      <c r="D1457" s="41" t="s">
        <v>3277</v>
      </c>
      <c r="E1457" s="234">
        <v>1645</v>
      </c>
      <c r="F1457" s="234"/>
      <c r="G1457" s="49" t="s">
        <v>3322</v>
      </c>
      <c r="H1457" s="191"/>
      <c r="I1457" s="402"/>
      <c r="J1457" s="403"/>
      <c r="K1457" s="72"/>
      <c r="L1457" s="72"/>
      <c r="M1457" s="117"/>
      <c r="N1457" s="77"/>
      <c r="O1457" s="72"/>
      <c r="P1457" s="255"/>
      <c r="Q1457" s="6"/>
      <c r="R1457" s="72"/>
      <c r="S1457" s="72"/>
      <c r="T1457" s="117"/>
      <c r="U1457" s="77"/>
      <c r="V1457" s="411"/>
      <c r="W1457" s="255"/>
      <c r="X1457" s="267"/>
      <c r="Y1457" s="247"/>
      <c r="Z1457" s="99"/>
      <c r="AA1457" s="117"/>
      <c r="AB1457" s="100"/>
      <c r="AC1457" s="251"/>
      <c r="AD1457" s="255"/>
      <c r="AE1457" s="101"/>
      <c r="AF1457" s="251"/>
      <c r="AG1457" s="251"/>
      <c r="AH1457" s="117"/>
      <c r="AI1457" s="414"/>
      <c r="AJ1457" s="251"/>
      <c r="AK1457" s="255"/>
      <c r="AL1457" s="99"/>
      <c r="AM1457" s="251"/>
      <c r="AN1457" s="251"/>
      <c r="AO1457" s="117"/>
      <c r="AP1457" s="100"/>
      <c r="AQ1457" s="99"/>
      <c r="AR1457" s="255"/>
      <c r="AS1457" s="99"/>
      <c r="AT1457" s="251"/>
      <c r="AU1457" s="99"/>
      <c r="AV1457" s="122"/>
      <c r="AW1457" s="100"/>
      <c r="AX1457" s="251"/>
      <c r="AY1457" s="255"/>
      <c r="AZ1457" s="99"/>
      <c r="BA1457" s="141"/>
      <c r="BB1457" s="72"/>
      <c r="BC1457" s="142"/>
      <c r="BD1457" s="77"/>
      <c r="BE1457" s="141"/>
      <c r="BF1457" s="255"/>
      <c r="BG1457" s="234"/>
      <c r="BH1457" s="72"/>
      <c r="BI1457" s="6"/>
      <c r="BJ1457" s="164"/>
      <c r="BK1457" s="167"/>
      <c r="BL1457" s="75"/>
      <c r="BM1457" s="255"/>
      <c r="BN1457" s="234"/>
      <c r="BO1457" s="75"/>
      <c r="BP1457" s="6"/>
      <c r="BQ1457" s="164"/>
      <c r="BR1457" s="77"/>
      <c r="BS1457" s="72"/>
      <c r="BT1457" s="255"/>
      <c r="BU1457" s="6"/>
      <c r="BV1457" s="72"/>
      <c r="BW1457" s="6"/>
      <c r="BX1457" s="164"/>
      <c r="BY1457" s="77"/>
      <c r="BZ1457" s="75"/>
      <c r="CA1457" s="255"/>
      <c r="CB1457" s="234"/>
      <c r="CC1457" s="72"/>
      <c r="CD1457" s="6"/>
      <c r="CE1457" s="164"/>
      <c r="CF1457" s="167"/>
      <c r="CG1457" s="72"/>
      <c r="CH1457" s="72"/>
      <c r="CI1457" s="72"/>
      <c r="CJ1457" s="72"/>
      <c r="CK1457" s="72"/>
      <c r="CL1457" s="164"/>
      <c r="CM1457" s="167"/>
      <c r="CN1457" s="72"/>
      <c r="CO1457" s="219"/>
      <c r="CP1457" s="220">
        <f t="shared" si="2097"/>
        <v>0</v>
      </c>
      <c r="CQ1457" s="220"/>
      <c r="CR1457" s="6"/>
      <c r="CS1457" s="227" t="s">
        <v>42</v>
      </c>
    </row>
    <row r="1458" spans="1:97" s="2" customFormat="1" ht="15" customHeight="1">
      <c r="A1458" s="41">
        <v>90</v>
      </c>
      <c r="B1458" s="237" t="s">
        <v>3338</v>
      </c>
      <c r="C1458" s="6" t="s">
        <v>3276</v>
      </c>
      <c r="D1458" s="41" t="s">
        <v>3277</v>
      </c>
      <c r="E1458" s="234">
        <v>4286</v>
      </c>
      <c r="F1458" s="234"/>
      <c r="G1458" s="49" t="s">
        <v>3322</v>
      </c>
      <c r="H1458" s="191"/>
      <c r="I1458" s="402"/>
      <c r="J1458" s="403"/>
      <c r="K1458" s="72"/>
      <c r="L1458" s="72"/>
      <c r="M1458" s="117"/>
      <c r="N1458" s="77"/>
      <c r="O1458" s="72"/>
      <c r="P1458" s="255"/>
      <c r="Q1458" s="6"/>
      <c r="R1458" s="72"/>
      <c r="S1458" s="72"/>
      <c r="T1458" s="117"/>
      <c r="U1458" s="77"/>
      <c r="V1458" s="411"/>
      <c r="W1458" s="255"/>
      <c r="X1458" s="267"/>
      <c r="Y1458" s="247"/>
      <c r="Z1458" s="99"/>
      <c r="AA1458" s="117"/>
      <c r="AB1458" s="100"/>
      <c r="AC1458" s="251"/>
      <c r="AD1458" s="255"/>
      <c r="AE1458" s="101"/>
      <c r="AF1458" s="251"/>
      <c r="AG1458" s="251"/>
      <c r="AH1458" s="117"/>
      <c r="AI1458" s="414"/>
      <c r="AJ1458" s="251"/>
      <c r="AK1458" s="255"/>
      <c r="AL1458" s="99"/>
      <c r="AM1458" s="251"/>
      <c r="AN1458" s="251"/>
      <c r="AO1458" s="117"/>
      <c r="AP1458" s="100"/>
      <c r="AQ1458" s="99"/>
      <c r="AR1458" s="255"/>
      <c r="AS1458" s="99"/>
      <c r="AT1458" s="251"/>
      <c r="AU1458" s="99"/>
      <c r="AV1458" s="122"/>
      <c r="AW1458" s="100"/>
      <c r="AX1458" s="251"/>
      <c r="AY1458" s="255"/>
      <c r="AZ1458" s="99"/>
      <c r="BA1458" s="141"/>
      <c r="BB1458" s="72"/>
      <c r="BC1458" s="142"/>
      <c r="BD1458" s="77"/>
      <c r="BE1458" s="141"/>
      <c r="BF1458" s="255"/>
      <c r="BG1458" s="234"/>
      <c r="BH1458" s="72"/>
      <c r="BI1458" s="6"/>
      <c r="BJ1458" s="164"/>
      <c r="BK1458" s="167"/>
      <c r="BL1458" s="75"/>
      <c r="BM1458" s="255"/>
      <c r="BN1458" s="234"/>
      <c r="BO1458" s="75"/>
      <c r="BP1458" s="6"/>
      <c r="BQ1458" s="164"/>
      <c r="BR1458" s="77"/>
      <c r="BS1458" s="72"/>
      <c r="BT1458" s="255"/>
      <c r="BU1458" s="6"/>
      <c r="BV1458" s="72"/>
      <c r="BW1458" s="6"/>
      <c r="BX1458" s="164"/>
      <c r="BY1458" s="77"/>
      <c r="BZ1458" s="75"/>
      <c r="CA1458" s="255"/>
      <c r="CB1458" s="234"/>
      <c r="CC1458" s="72"/>
      <c r="CD1458" s="6"/>
      <c r="CE1458" s="164"/>
      <c r="CF1458" s="167"/>
      <c r="CG1458" s="72"/>
      <c r="CH1458" s="72"/>
      <c r="CI1458" s="72"/>
      <c r="CJ1458" s="72"/>
      <c r="CK1458" s="72"/>
      <c r="CL1458" s="164"/>
      <c r="CM1458" s="167"/>
      <c r="CN1458" s="72"/>
      <c r="CO1458" s="219"/>
      <c r="CP1458" s="220">
        <f t="shared" si="2097"/>
        <v>0</v>
      </c>
      <c r="CQ1458" s="220"/>
      <c r="CR1458" s="6"/>
      <c r="CS1458" s="227" t="s">
        <v>42</v>
      </c>
    </row>
    <row r="1459" spans="1:97" s="2" customFormat="1" ht="15" customHeight="1">
      <c r="A1459" s="41" t="s">
        <v>3339</v>
      </c>
      <c r="B1459" s="237" t="s">
        <v>3340</v>
      </c>
      <c r="C1459" s="6" t="s">
        <v>3337</v>
      </c>
      <c r="D1459" s="41" t="s">
        <v>3277</v>
      </c>
      <c r="E1459" s="234">
        <v>1</v>
      </c>
      <c r="F1459" s="234"/>
      <c r="G1459" s="49" t="s">
        <v>3322</v>
      </c>
      <c r="H1459" s="191"/>
      <c r="I1459" s="402"/>
      <c r="J1459" s="403"/>
      <c r="K1459" s="72"/>
      <c r="L1459" s="72"/>
      <c r="M1459" s="117"/>
      <c r="N1459" s="77"/>
      <c r="O1459" s="72"/>
      <c r="P1459" s="255"/>
      <c r="Q1459" s="6"/>
      <c r="R1459" s="72"/>
      <c r="S1459" s="72"/>
      <c r="T1459" s="117"/>
      <c r="U1459" s="77"/>
      <c r="V1459" s="411"/>
      <c r="W1459" s="255"/>
      <c r="X1459" s="267"/>
      <c r="Y1459" s="247"/>
      <c r="Z1459" s="99"/>
      <c r="AA1459" s="117"/>
      <c r="AB1459" s="100"/>
      <c r="AC1459" s="251"/>
      <c r="AD1459" s="255"/>
      <c r="AE1459" s="101"/>
      <c r="AF1459" s="251"/>
      <c r="AG1459" s="251"/>
      <c r="AH1459" s="117"/>
      <c r="AI1459" s="414"/>
      <c r="AJ1459" s="251"/>
      <c r="AK1459" s="255"/>
      <c r="AL1459" s="99"/>
      <c r="AM1459" s="251"/>
      <c r="AN1459" s="251"/>
      <c r="AO1459" s="117"/>
      <c r="AP1459" s="100"/>
      <c r="AQ1459" s="99"/>
      <c r="AR1459" s="255"/>
      <c r="AS1459" s="99"/>
      <c r="AT1459" s="251"/>
      <c r="AU1459" s="99"/>
      <c r="AV1459" s="122"/>
      <c r="AW1459" s="100"/>
      <c r="AX1459" s="251"/>
      <c r="AY1459" s="255"/>
      <c r="AZ1459" s="99"/>
      <c r="BA1459" s="141"/>
      <c r="BB1459" s="72"/>
      <c r="BC1459" s="142"/>
      <c r="BD1459" s="77"/>
      <c r="BE1459" s="141"/>
      <c r="BF1459" s="255"/>
      <c r="BG1459" s="234"/>
      <c r="BH1459" s="72"/>
      <c r="BI1459" s="6"/>
      <c r="BJ1459" s="164"/>
      <c r="BK1459" s="167"/>
      <c r="BL1459" s="75"/>
      <c r="BM1459" s="255"/>
      <c r="BN1459" s="234"/>
      <c r="BO1459" s="75"/>
      <c r="BP1459" s="6"/>
      <c r="BQ1459" s="164"/>
      <c r="BR1459" s="77"/>
      <c r="BS1459" s="72"/>
      <c r="BT1459" s="255"/>
      <c r="BU1459" s="6"/>
      <c r="BV1459" s="72"/>
      <c r="BW1459" s="6"/>
      <c r="BX1459" s="164"/>
      <c r="BY1459" s="77"/>
      <c r="BZ1459" s="75"/>
      <c r="CA1459" s="255"/>
      <c r="CB1459" s="234"/>
      <c r="CC1459" s="72"/>
      <c r="CD1459" s="6"/>
      <c r="CE1459" s="164"/>
      <c r="CF1459" s="167"/>
      <c r="CG1459" s="72"/>
      <c r="CH1459" s="72"/>
      <c r="CI1459" s="72"/>
      <c r="CJ1459" s="72"/>
      <c r="CK1459" s="72"/>
      <c r="CL1459" s="164"/>
      <c r="CM1459" s="167"/>
      <c r="CN1459" s="72"/>
      <c r="CO1459" s="219"/>
      <c r="CP1459" s="220">
        <f t="shared" si="2097"/>
        <v>0</v>
      </c>
      <c r="CQ1459" s="220"/>
      <c r="CR1459" s="6"/>
      <c r="CS1459" s="227" t="s">
        <v>42</v>
      </c>
    </row>
    <row r="1460" spans="1:97" s="2" customFormat="1" ht="15" customHeight="1">
      <c r="A1460" s="41" t="s">
        <v>3341</v>
      </c>
      <c r="B1460" s="237" t="s">
        <v>3342</v>
      </c>
      <c r="C1460" s="6" t="s">
        <v>3337</v>
      </c>
      <c r="D1460" s="41" t="s">
        <v>3277</v>
      </c>
      <c r="E1460" s="234">
        <v>1171</v>
      </c>
      <c r="F1460" s="234"/>
      <c r="G1460" s="49" t="s">
        <v>340</v>
      </c>
      <c r="H1460" s="191"/>
      <c r="I1460" s="402"/>
      <c r="J1460" s="403"/>
      <c r="K1460" s="72"/>
      <c r="L1460" s="72"/>
      <c r="M1460" s="117"/>
      <c r="N1460" s="77"/>
      <c r="O1460" s="72"/>
      <c r="P1460" s="255"/>
      <c r="Q1460" s="6"/>
      <c r="R1460" s="72"/>
      <c r="S1460" s="72"/>
      <c r="T1460" s="117"/>
      <c r="U1460" s="77"/>
      <c r="V1460" s="411"/>
      <c r="W1460" s="255"/>
      <c r="X1460" s="267"/>
      <c r="Y1460" s="247"/>
      <c r="Z1460" s="99"/>
      <c r="AA1460" s="117"/>
      <c r="AB1460" s="100"/>
      <c r="AC1460" s="251"/>
      <c r="AD1460" s="255"/>
      <c r="AE1460" s="101"/>
      <c r="AF1460" s="251"/>
      <c r="AG1460" s="251"/>
      <c r="AH1460" s="117"/>
      <c r="AI1460" s="414"/>
      <c r="AJ1460" s="251"/>
      <c r="AK1460" s="255"/>
      <c r="AL1460" s="99"/>
      <c r="AM1460" s="251"/>
      <c r="AN1460" s="251"/>
      <c r="AO1460" s="117"/>
      <c r="AP1460" s="100"/>
      <c r="AQ1460" s="99"/>
      <c r="AR1460" s="255"/>
      <c r="AS1460" s="99"/>
      <c r="AT1460" s="251"/>
      <c r="AU1460" s="99"/>
      <c r="AV1460" s="122"/>
      <c r="AW1460" s="100"/>
      <c r="AX1460" s="251"/>
      <c r="AY1460" s="255"/>
      <c r="AZ1460" s="99"/>
      <c r="BA1460" s="141"/>
      <c r="BB1460" s="72"/>
      <c r="BC1460" s="142"/>
      <c r="BD1460" s="77"/>
      <c r="BE1460" s="141"/>
      <c r="BF1460" s="255"/>
      <c r="BG1460" s="234"/>
      <c r="BH1460" s="72"/>
      <c r="BI1460" s="6"/>
      <c r="BJ1460" s="164"/>
      <c r="BK1460" s="167"/>
      <c r="BL1460" s="75"/>
      <c r="BM1460" s="255"/>
      <c r="BN1460" s="234"/>
      <c r="BO1460" s="75"/>
      <c r="BP1460" s="6"/>
      <c r="BQ1460" s="164"/>
      <c r="BR1460" s="77"/>
      <c r="BS1460" s="72"/>
      <c r="BT1460" s="255"/>
      <c r="BU1460" s="6"/>
      <c r="BV1460" s="72"/>
      <c r="BW1460" s="6"/>
      <c r="BX1460" s="164"/>
      <c r="BY1460" s="77"/>
      <c r="BZ1460" s="75"/>
      <c r="CA1460" s="255"/>
      <c r="CB1460" s="234"/>
      <c r="CC1460" s="72"/>
      <c r="CD1460" s="6"/>
      <c r="CE1460" s="164"/>
      <c r="CF1460" s="167"/>
      <c r="CG1460" s="72"/>
      <c r="CH1460" s="72"/>
      <c r="CI1460" s="72"/>
      <c r="CJ1460" s="72"/>
      <c r="CK1460" s="72"/>
      <c r="CL1460" s="164"/>
      <c r="CM1460" s="167"/>
      <c r="CN1460" s="72"/>
      <c r="CO1460" s="219"/>
      <c r="CP1460" s="220">
        <f t="shared" si="2097"/>
        <v>0</v>
      </c>
      <c r="CQ1460" s="220"/>
      <c r="CR1460" s="6"/>
      <c r="CS1460" s="358" t="s">
        <v>42</v>
      </c>
    </row>
    <row r="1461" spans="1:97" s="2" customFormat="1" ht="15" customHeight="1">
      <c r="A1461" s="41" t="s">
        <v>3343</v>
      </c>
      <c r="B1461" s="237" t="s">
        <v>3344</v>
      </c>
      <c r="C1461" s="6" t="s">
        <v>3345</v>
      </c>
      <c r="D1461" s="41" t="s">
        <v>3277</v>
      </c>
      <c r="E1461" s="234"/>
      <c r="F1461" s="234"/>
      <c r="G1461" s="49" t="s">
        <v>3322</v>
      </c>
      <c r="H1461" s="191"/>
      <c r="I1461" s="402"/>
      <c r="J1461" s="403"/>
      <c r="K1461" s="72"/>
      <c r="L1461" s="72"/>
      <c r="M1461" s="117"/>
      <c r="N1461" s="77"/>
      <c r="O1461" s="72"/>
      <c r="P1461" s="255"/>
      <c r="Q1461" s="6"/>
      <c r="R1461" s="72"/>
      <c r="S1461" s="72"/>
      <c r="T1461" s="117"/>
      <c r="U1461" s="77"/>
      <c r="V1461" s="411"/>
      <c r="W1461" s="255"/>
      <c r="X1461" s="267"/>
      <c r="Y1461" s="247"/>
      <c r="Z1461" s="99"/>
      <c r="AA1461" s="117"/>
      <c r="AB1461" s="100"/>
      <c r="AC1461" s="251"/>
      <c r="AD1461" s="255"/>
      <c r="AE1461" s="101"/>
      <c r="AF1461" s="251"/>
      <c r="AG1461" s="251"/>
      <c r="AH1461" s="117"/>
      <c r="AI1461" s="414"/>
      <c r="AJ1461" s="251"/>
      <c r="AK1461" s="255"/>
      <c r="AL1461" s="99"/>
      <c r="AM1461" s="251"/>
      <c r="AN1461" s="251"/>
      <c r="AO1461" s="117"/>
      <c r="AP1461" s="100"/>
      <c r="AQ1461" s="99"/>
      <c r="AR1461" s="255"/>
      <c r="AS1461" s="99"/>
      <c r="AT1461" s="251"/>
      <c r="AU1461" s="99"/>
      <c r="AV1461" s="122"/>
      <c r="AW1461" s="100"/>
      <c r="AX1461" s="251"/>
      <c r="AY1461" s="255"/>
      <c r="AZ1461" s="99"/>
      <c r="BA1461" s="141"/>
      <c r="BB1461" s="72"/>
      <c r="BC1461" s="142"/>
      <c r="BD1461" s="77"/>
      <c r="BE1461" s="141"/>
      <c r="BF1461" s="255"/>
      <c r="BG1461" s="234"/>
      <c r="BH1461" s="72"/>
      <c r="BI1461" s="6"/>
      <c r="BJ1461" s="164"/>
      <c r="BK1461" s="167"/>
      <c r="BL1461" s="75"/>
      <c r="BM1461" s="255"/>
      <c r="BN1461" s="234"/>
      <c r="BO1461" s="75"/>
      <c r="BP1461" s="6"/>
      <c r="BQ1461" s="164"/>
      <c r="BR1461" s="77"/>
      <c r="BS1461" s="72"/>
      <c r="BT1461" s="255"/>
      <c r="BU1461" s="6"/>
      <c r="BV1461" s="72"/>
      <c r="BW1461" s="6"/>
      <c r="BX1461" s="164"/>
      <c r="BY1461" s="77"/>
      <c r="BZ1461" s="75"/>
      <c r="CA1461" s="255"/>
      <c r="CB1461" s="234"/>
      <c r="CC1461" s="72"/>
      <c r="CD1461" s="6"/>
      <c r="CE1461" s="164"/>
      <c r="CF1461" s="167"/>
      <c r="CG1461" s="72"/>
      <c r="CH1461" s="72"/>
      <c r="CI1461" s="72"/>
      <c r="CJ1461" s="72"/>
      <c r="CK1461" s="72"/>
      <c r="CL1461" s="164"/>
      <c r="CM1461" s="167"/>
      <c r="CN1461" s="72"/>
      <c r="CO1461" s="219"/>
      <c r="CP1461" s="220">
        <f t="shared" si="2097"/>
        <v>0</v>
      </c>
      <c r="CQ1461" s="220"/>
      <c r="CR1461" s="6"/>
      <c r="CS1461" s="227" t="s">
        <v>42</v>
      </c>
    </row>
    <row r="1462" spans="1:97">
      <c r="A1462" s="6" t="s">
        <v>3346</v>
      </c>
      <c r="B1462" s="42" t="s">
        <v>3347</v>
      </c>
      <c r="C1462" s="6" t="s">
        <v>3348</v>
      </c>
      <c r="D1462" s="274" t="s">
        <v>3349</v>
      </c>
      <c r="E1462" s="267">
        <v>367</v>
      </c>
      <c r="F1462" s="267"/>
      <c r="G1462" s="49" t="s">
        <v>45</v>
      </c>
      <c r="H1462" s="191" t="s">
        <v>3350</v>
      </c>
      <c r="I1462" s="234"/>
      <c r="J1462" s="53"/>
      <c r="K1462" s="375"/>
      <c r="L1462" s="375"/>
      <c r="M1462" s="628"/>
      <c r="N1462" s="622"/>
      <c r="O1462" s="375"/>
      <c r="P1462" s="191">
        <f>4690000+4140000+49300</f>
        <v>8879300</v>
      </c>
      <c r="Q1462" s="191">
        <v>1.0999999999999999E-2</v>
      </c>
      <c r="R1462" s="191">
        <f t="shared" ref="R1462:R1467" si="2123">P1462*Q1462</f>
        <v>97672.299999999988</v>
      </c>
      <c r="S1462" s="191">
        <f>R1462*20/100</f>
        <v>19534.46</v>
      </c>
      <c r="T1462" s="80">
        <v>41309.519999999997</v>
      </c>
      <c r="U1462" s="298">
        <v>41309.519999999997</v>
      </c>
      <c r="V1462" s="88">
        <f t="shared" ref="V1462:V1467" si="2124">R1462-S1462-T1462</f>
        <v>36828.32</v>
      </c>
      <c r="W1462" s="191">
        <f>4690000+4140000+49300</f>
        <v>8879300</v>
      </c>
      <c r="X1462" s="191">
        <v>1.166E-2</v>
      </c>
      <c r="Y1462" s="860">
        <f t="shared" ref="Y1462:Y1467" si="2125">W1462*X1462</f>
        <v>103532.63800000001</v>
      </c>
      <c r="Z1462" s="860">
        <f t="shared" ref="Z1462:Z1467" si="2126">Y1462*20/100</f>
        <v>20706.527600000001</v>
      </c>
      <c r="AA1462" s="80">
        <v>43785.84</v>
      </c>
      <c r="AB1462" s="298">
        <v>43785.84</v>
      </c>
      <c r="AC1462" s="88">
        <f t="shared" ref="AC1462:AC1467" si="2127">Y1462-Z1462-AA1462</f>
        <v>39040.270400000009</v>
      </c>
      <c r="AD1462" s="191">
        <f>4690000+4140000+49300</f>
        <v>8879300</v>
      </c>
      <c r="AE1462" s="191">
        <v>1.2370000000000001E-2</v>
      </c>
      <c r="AF1462" s="860">
        <f t="shared" ref="AF1462:AF1467" si="2128">AD1462*AE1462</f>
        <v>109836.94100000001</v>
      </c>
      <c r="AG1462" s="860">
        <f t="shared" ref="AG1462:AG1467" si="2129">AF1462*20/100</f>
        <v>21967.388200000001</v>
      </c>
      <c r="AH1462" s="122">
        <v>46412.24</v>
      </c>
      <c r="AI1462" s="298">
        <v>46412.24</v>
      </c>
      <c r="AJ1462" s="313">
        <f t="shared" ref="AJ1462:AJ1467" si="2130">AF1462-AG1462-AH1462</f>
        <v>41457.312800000007</v>
      </c>
      <c r="AK1462" s="191">
        <f>4690000+4140000+49300</f>
        <v>8879300</v>
      </c>
      <c r="AL1462" s="191">
        <v>1.35E-2</v>
      </c>
      <c r="AM1462" s="191">
        <f t="shared" ref="AM1462:AM1467" si="2131">AK1462*AL1462</f>
        <v>119870.55</v>
      </c>
      <c r="AN1462" s="633"/>
      <c r="AO1462" s="122">
        <v>119870.55</v>
      </c>
      <c r="AP1462" s="298">
        <v>119870.55</v>
      </c>
      <c r="AQ1462" s="369">
        <f t="shared" ref="AQ1462:AQ1467" si="2132">AM1462-AN1462-AO1462</f>
        <v>0</v>
      </c>
      <c r="AR1462" s="191">
        <f>4690000+4140000+49300</f>
        <v>8879300</v>
      </c>
      <c r="AS1462" s="191">
        <v>1.431E-2</v>
      </c>
      <c r="AT1462" s="860">
        <f t="shared" ref="AT1462:AT1467" si="2133">AR1462*AS1462</f>
        <v>127062.783</v>
      </c>
      <c r="AU1462" s="633"/>
      <c r="AV1462" s="122">
        <v>127062.8</v>
      </c>
      <c r="AW1462" s="298">
        <v>0</v>
      </c>
      <c r="AX1462" s="860">
        <f t="shared" ref="AX1462:AX1467" si="2134">AT1462-AU1462-AV1462</f>
        <v>-1.7000000007101335E-2</v>
      </c>
      <c r="AY1462" s="47">
        <f>4900000+4400000+53700</f>
        <v>9353700</v>
      </c>
      <c r="AZ1462" s="47">
        <v>1.5169999999999999E-2</v>
      </c>
      <c r="BA1462" s="168">
        <f t="shared" ref="BA1462:BA1467" si="2135">AY1462*AZ1462</f>
        <v>141895.62899999999</v>
      </c>
      <c r="BB1462" s="168"/>
      <c r="BC1462" s="142">
        <v>74333</v>
      </c>
      <c r="BD1462" s="298">
        <v>74333</v>
      </c>
      <c r="BE1462" s="168">
        <f t="shared" ref="BE1462:BE1467" si="2136">BA1462-BB1462-BC1462</f>
        <v>67562.628999999986</v>
      </c>
      <c r="BF1462" s="47">
        <f>4900000+4400000+53700</f>
        <v>9353700</v>
      </c>
      <c r="BG1462" s="47">
        <v>1.6080000000000001E-2</v>
      </c>
      <c r="BH1462" s="47">
        <f t="shared" ref="BH1462:BH1467" si="2137">BF1462*BG1462</f>
        <v>150407.49600000001</v>
      </c>
      <c r="BI1462" s="633"/>
      <c r="BJ1462" s="142">
        <v>150407.49600000001</v>
      </c>
      <c r="BK1462" s="204">
        <v>150407.49600000001</v>
      </c>
      <c r="BL1462" s="168">
        <f t="shared" ref="BL1462:BL1467" si="2138">BH1462-BI1462-BJ1462</f>
        <v>0</v>
      </c>
      <c r="BM1462" s="47">
        <f>4900000+4400000+53700</f>
        <v>9353700</v>
      </c>
      <c r="BN1462" s="47">
        <v>1.7139999999999999E-2</v>
      </c>
      <c r="BO1462" s="47">
        <f t="shared" ref="BO1462:BO1467" si="2139">BM1462*BN1462</f>
        <v>160322.41799999998</v>
      </c>
      <c r="BP1462" s="633"/>
      <c r="BQ1462" s="662">
        <v>160322.41800000001</v>
      </c>
      <c r="BR1462" s="872">
        <v>160322.41800000001</v>
      </c>
      <c r="BS1462" s="168">
        <f t="shared" ref="BS1462:BS1467" si="2140">BO1462-BP1462-BQ1462</f>
        <v>0</v>
      </c>
      <c r="BT1462" s="152">
        <v>4900000</v>
      </c>
      <c r="BU1462" s="569">
        <v>1.8339999999999999E-2</v>
      </c>
      <c r="BV1462" s="72">
        <f t="shared" ref="BV1462:BV1467" si="2141">BT1462*BU1462</f>
        <v>89866</v>
      </c>
      <c r="BW1462" s="47"/>
      <c r="BX1462" s="164">
        <v>89866</v>
      </c>
      <c r="BY1462" s="879"/>
      <c r="BZ1462" s="75">
        <f t="shared" ref="BZ1462:BZ1467" si="2142">BV1462-BW1462-BX1462</f>
        <v>0</v>
      </c>
      <c r="CA1462" s="152">
        <v>4900000</v>
      </c>
      <c r="CB1462" s="569">
        <v>1.9439999999999999E-2</v>
      </c>
      <c r="CC1462" s="168">
        <f t="shared" ref="CC1462:CC1467" si="2143">CA1462*CB1462</f>
        <v>95256</v>
      </c>
      <c r="CD1462" s="47"/>
      <c r="CE1462" s="164">
        <v>95256</v>
      </c>
      <c r="CF1462" s="165">
        <v>95256</v>
      </c>
      <c r="CG1462" s="168">
        <f t="shared" ref="CG1462:CG1467" si="2144">CC1462-CD1462-CE1462</f>
        <v>0</v>
      </c>
      <c r="CH1462" s="168"/>
      <c r="CI1462" s="168"/>
      <c r="CJ1462" s="168"/>
      <c r="CK1462" s="168"/>
      <c r="CL1462" s="164"/>
      <c r="CM1462" s="167"/>
      <c r="CN1462" s="168"/>
      <c r="CO1462" s="669"/>
      <c r="CP1462" s="220">
        <f t="shared" si="2097"/>
        <v>184888.51520000002</v>
      </c>
      <c r="CQ1462" s="883">
        <f t="shared" ref="CQ1462:CQ1464" si="2145">CP1462</f>
        <v>184888.51520000002</v>
      </c>
      <c r="CR1462" s="47" t="s">
        <v>1921</v>
      </c>
      <c r="CS1462" s="12"/>
    </row>
    <row r="1463" spans="1:97" s="8" customFormat="1">
      <c r="A1463" s="6">
        <v>55</v>
      </c>
      <c r="B1463" s="42" t="s">
        <v>3347</v>
      </c>
      <c r="C1463" s="6" t="s">
        <v>3348</v>
      </c>
      <c r="D1463" s="274" t="s">
        <v>3349</v>
      </c>
      <c r="E1463" s="267">
        <v>368</v>
      </c>
      <c r="F1463" s="51"/>
      <c r="G1463" s="49" t="s">
        <v>45</v>
      </c>
      <c r="H1463" s="191" t="s">
        <v>3351</v>
      </c>
      <c r="I1463" s="234"/>
      <c r="J1463" s="53"/>
      <c r="K1463" s="375"/>
      <c r="L1463" s="375"/>
      <c r="M1463" s="634"/>
      <c r="N1463" s="664"/>
      <c r="O1463" s="375"/>
      <c r="P1463" s="191"/>
      <c r="Q1463" s="191"/>
      <c r="R1463" s="191"/>
      <c r="S1463" s="191"/>
      <c r="T1463" s="122"/>
      <c r="U1463" s="287"/>
      <c r="V1463" s="88"/>
      <c r="W1463" s="191"/>
      <c r="X1463" s="191"/>
      <c r="Y1463" s="860"/>
      <c r="Z1463" s="860"/>
      <c r="AA1463" s="122"/>
      <c r="AB1463" s="287"/>
      <c r="AC1463" s="88"/>
      <c r="AD1463" s="191"/>
      <c r="AE1463" s="191"/>
      <c r="AF1463" s="860"/>
      <c r="AG1463" s="860"/>
      <c r="AH1463" s="122"/>
      <c r="AI1463" s="287"/>
      <c r="AJ1463" s="313"/>
      <c r="AK1463" s="191"/>
      <c r="AL1463" s="191"/>
      <c r="AM1463" s="191"/>
      <c r="AN1463" s="375"/>
      <c r="AO1463" s="122"/>
      <c r="AP1463" s="287"/>
      <c r="AQ1463" s="191"/>
      <c r="AR1463" s="191"/>
      <c r="AS1463" s="191"/>
      <c r="AT1463" s="860"/>
      <c r="AU1463" s="375"/>
      <c r="AV1463" s="122"/>
      <c r="AW1463" s="287"/>
      <c r="AX1463" s="860"/>
      <c r="AY1463" s="51"/>
      <c r="AZ1463" s="51"/>
      <c r="BA1463" s="72"/>
      <c r="BB1463" s="72"/>
      <c r="BC1463" s="142"/>
      <c r="BD1463" s="287"/>
      <c r="BE1463" s="72"/>
      <c r="BF1463" s="51"/>
      <c r="BG1463" s="51"/>
      <c r="BH1463" s="51"/>
      <c r="BI1463" s="375"/>
      <c r="BJ1463" s="142"/>
      <c r="BK1463" s="218"/>
      <c r="BL1463" s="465"/>
      <c r="BM1463" s="51"/>
      <c r="BN1463" s="51"/>
      <c r="BO1463" s="51"/>
      <c r="BP1463" s="375"/>
      <c r="BQ1463" s="662"/>
      <c r="BR1463" s="873"/>
      <c r="BS1463" s="465"/>
      <c r="BT1463" s="152">
        <v>4400000</v>
      </c>
      <c r="BU1463" s="569">
        <v>1.8339999999999999E-2</v>
      </c>
      <c r="BV1463" s="72">
        <f t="shared" si="2141"/>
        <v>80696</v>
      </c>
      <c r="BW1463" s="51"/>
      <c r="BX1463" s="164">
        <v>80696</v>
      </c>
      <c r="BY1463" s="880"/>
      <c r="BZ1463" s="75">
        <f t="shared" si="2142"/>
        <v>0</v>
      </c>
      <c r="CA1463" s="152">
        <v>4400000</v>
      </c>
      <c r="CB1463" s="569">
        <v>1.9439999999999999E-2</v>
      </c>
      <c r="CC1463" s="168">
        <f t="shared" si="2143"/>
        <v>85536</v>
      </c>
      <c r="CD1463" s="51"/>
      <c r="CE1463" s="164">
        <v>85536</v>
      </c>
      <c r="CF1463" s="165"/>
      <c r="CG1463" s="168">
        <f t="shared" si="2144"/>
        <v>0</v>
      </c>
      <c r="CH1463" s="168"/>
      <c r="CI1463" s="168"/>
      <c r="CJ1463" s="168"/>
      <c r="CK1463" s="168"/>
      <c r="CL1463" s="164"/>
      <c r="CM1463" s="167"/>
      <c r="CN1463" s="168"/>
      <c r="CO1463" s="669"/>
      <c r="CP1463" s="220">
        <f t="shared" si="2097"/>
        <v>0</v>
      </c>
      <c r="CQ1463" s="883">
        <f t="shared" si="2145"/>
        <v>0</v>
      </c>
      <c r="CR1463" s="47" t="s">
        <v>1921</v>
      </c>
    </row>
    <row r="1464" spans="1:97" s="8" customFormat="1">
      <c r="A1464" s="6">
        <v>56</v>
      </c>
      <c r="B1464" s="42" t="s">
        <v>3347</v>
      </c>
      <c r="C1464" s="6" t="s">
        <v>3348</v>
      </c>
      <c r="D1464" s="274" t="s">
        <v>3349</v>
      </c>
      <c r="E1464" s="267">
        <v>496</v>
      </c>
      <c r="F1464" s="51"/>
      <c r="G1464" s="49" t="s">
        <v>45</v>
      </c>
      <c r="H1464" s="191" t="s">
        <v>3352</v>
      </c>
      <c r="I1464" s="234"/>
      <c r="J1464" s="53"/>
      <c r="K1464" s="375"/>
      <c r="L1464" s="375"/>
      <c r="M1464" s="634"/>
      <c r="N1464" s="664"/>
      <c r="O1464" s="375"/>
      <c r="P1464" s="191"/>
      <c r="Q1464" s="191"/>
      <c r="R1464" s="191"/>
      <c r="S1464" s="191"/>
      <c r="T1464" s="122"/>
      <c r="U1464" s="287"/>
      <c r="V1464" s="88"/>
      <c r="W1464" s="191"/>
      <c r="X1464" s="191"/>
      <c r="Y1464" s="860"/>
      <c r="Z1464" s="860"/>
      <c r="AA1464" s="122"/>
      <c r="AB1464" s="287"/>
      <c r="AC1464" s="88"/>
      <c r="AD1464" s="191"/>
      <c r="AE1464" s="191"/>
      <c r="AF1464" s="860"/>
      <c r="AG1464" s="860"/>
      <c r="AH1464" s="122"/>
      <c r="AI1464" s="287"/>
      <c r="AJ1464" s="313"/>
      <c r="AK1464" s="191"/>
      <c r="AL1464" s="191"/>
      <c r="AM1464" s="191"/>
      <c r="AN1464" s="375"/>
      <c r="AO1464" s="122"/>
      <c r="AP1464" s="287"/>
      <c r="AQ1464" s="191"/>
      <c r="AR1464" s="191"/>
      <c r="AS1464" s="191"/>
      <c r="AT1464" s="860"/>
      <c r="AU1464" s="375"/>
      <c r="AV1464" s="122"/>
      <c r="AW1464" s="287"/>
      <c r="AX1464" s="860"/>
      <c r="AY1464" s="51"/>
      <c r="AZ1464" s="51"/>
      <c r="BA1464" s="72"/>
      <c r="BB1464" s="72"/>
      <c r="BC1464" s="142"/>
      <c r="BD1464" s="287"/>
      <c r="BE1464" s="72"/>
      <c r="BF1464" s="51"/>
      <c r="BG1464" s="51"/>
      <c r="BH1464" s="51"/>
      <c r="BI1464" s="375"/>
      <c r="BJ1464" s="142"/>
      <c r="BK1464" s="218"/>
      <c r="BL1464" s="465"/>
      <c r="BM1464" s="51"/>
      <c r="BN1464" s="51"/>
      <c r="BO1464" s="51"/>
      <c r="BP1464" s="375"/>
      <c r="BQ1464" s="662"/>
      <c r="BR1464" s="873"/>
      <c r="BS1464" s="465"/>
      <c r="BT1464" s="152">
        <v>53700</v>
      </c>
      <c r="BU1464" s="569">
        <v>1.8339999999999999E-2</v>
      </c>
      <c r="BV1464" s="72">
        <f t="shared" si="2141"/>
        <v>984.85799999999995</v>
      </c>
      <c r="BW1464" s="51"/>
      <c r="BX1464" s="164">
        <v>984.86</v>
      </c>
      <c r="BY1464" s="880"/>
      <c r="BZ1464" s="75">
        <f t="shared" si="2142"/>
        <v>-2.0000000000663931E-3</v>
      </c>
      <c r="CA1464" s="152">
        <v>53700</v>
      </c>
      <c r="CB1464" s="569">
        <v>1.9439999999999999E-2</v>
      </c>
      <c r="CC1464" s="168">
        <f t="shared" si="2143"/>
        <v>1043.9279999999999</v>
      </c>
      <c r="CD1464" s="51"/>
      <c r="CE1464" s="164">
        <v>1043.9280000000001</v>
      </c>
      <c r="CF1464" s="165"/>
      <c r="CG1464" s="168">
        <f t="shared" si="2144"/>
        <v>0</v>
      </c>
      <c r="CH1464" s="168"/>
      <c r="CI1464" s="168"/>
      <c r="CJ1464" s="168"/>
      <c r="CK1464" s="168"/>
      <c r="CL1464" s="164"/>
      <c r="CM1464" s="167"/>
      <c r="CN1464" s="168"/>
      <c r="CO1464" s="669"/>
      <c r="CP1464" s="220">
        <f t="shared" si="2097"/>
        <v>-2.0000000000663931E-3</v>
      </c>
      <c r="CQ1464" s="883">
        <f t="shared" si="2145"/>
        <v>-2.0000000000663931E-3</v>
      </c>
      <c r="CR1464" s="47" t="s">
        <v>1921</v>
      </c>
    </row>
    <row r="1465" spans="1:97">
      <c r="A1465" s="6" t="s">
        <v>3353</v>
      </c>
      <c r="B1465" s="42" t="s">
        <v>206</v>
      </c>
      <c r="C1465" s="6" t="s">
        <v>3348</v>
      </c>
      <c r="D1465" s="274" t="s">
        <v>3349</v>
      </c>
      <c r="E1465" s="43">
        <v>436</v>
      </c>
      <c r="F1465" s="43"/>
      <c r="G1465" s="41" t="s">
        <v>41</v>
      </c>
      <c r="H1465" s="191" t="s">
        <v>3354</v>
      </c>
      <c r="I1465" s="234"/>
      <c r="J1465" s="53"/>
      <c r="K1465" s="375"/>
      <c r="L1465" s="375"/>
      <c r="M1465" s="628"/>
      <c r="N1465" s="622"/>
      <c r="O1465" s="375"/>
      <c r="P1465" s="191">
        <v>82800</v>
      </c>
      <c r="Q1465" s="191">
        <v>1.0999999999999999E-2</v>
      </c>
      <c r="R1465" s="191">
        <f t="shared" si="2123"/>
        <v>910.8</v>
      </c>
      <c r="S1465" s="191">
        <f t="shared" ref="S1465:S1467" si="2146">R1465*20/100</f>
        <v>182.16</v>
      </c>
      <c r="T1465" s="80">
        <v>729.3</v>
      </c>
      <c r="U1465" s="298">
        <v>729.3</v>
      </c>
      <c r="V1465" s="88">
        <f t="shared" si="2124"/>
        <v>-0.65999999999996817</v>
      </c>
      <c r="W1465" s="191">
        <v>82800</v>
      </c>
      <c r="X1465" s="191">
        <v>1.166E-2</v>
      </c>
      <c r="Y1465" s="860">
        <f t="shared" si="2125"/>
        <v>965.44799999999998</v>
      </c>
      <c r="Z1465" s="860">
        <f t="shared" si="2126"/>
        <v>193.08959999999999</v>
      </c>
      <c r="AA1465" s="80">
        <v>773.02</v>
      </c>
      <c r="AB1465" s="298">
        <v>773.02</v>
      </c>
      <c r="AC1465" s="88">
        <f t="shared" si="2127"/>
        <v>-0.66160000000002128</v>
      </c>
      <c r="AD1465" s="191">
        <v>82800</v>
      </c>
      <c r="AE1465" s="191">
        <v>1.2370000000000001E-2</v>
      </c>
      <c r="AF1465" s="860">
        <f t="shared" si="2128"/>
        <v>1024.2360000000001</v>
      </c>
      <c r="AG1465" s="860">
        <f t="shared" si="2129"/>
        <v>204.84720000000002</v>
      </c>
      <c r="AH1465" s="122">
        <v>819.39</v>
      </c>
      <c r="AI1465" s="298">
        <v>819.39</v>
      </c>
      <c r="AJ1465" s="207">
        <f t="shared" si="2130"/>
        <v>-1.199999999926149E-3</v>
      </c>
      <c r="AK1465" s="191">
        <v>82800</v>
      </c>
      <c r="AL1465" s="191">
        <v>1.35E-2</v>
      </c>
      <c r="AM1465" s="191">
        <f t="shared" si="2131"/>
        <v>1117.8</v>
      </c>
      <c r="AN1465" s="633"/>
      <c r="AO1465" s="122">
        <v>1117.8</v>
      </c>
      <c r="AP1465" s="298">
        <v>1117.8</v>
      </c>
      <c r="AQ1465" s="369">
        <f t="shared" si="2132"/>
        <v>0</v>
      </c>
      <c r="AR1465" s="191">
        <v>82800</v>
      </c>
      <c r="AS1465" s="191">
        <v>1.431E-2</v>
      </c>
      <c r="AT1465" s="860">
        <f t="shared" si="2133"/>
        <v>1184.8679999999999</v>
      </c>
      <c r="AU1465" s="633"/>
      <c r="AV1465" s="122">
        <v>1184.8599999999999</v>
      </c>
      <c r="AW1465" s="298">
        <v>0</v>
      </c>
      <c r="AX1465" s="207">
        <f t="shared" si="2134"/>
        <v>8.0000000000381988E-3</v>
      </c>
      <c r="AY1465" s="47">
        <v>86300</v>
      </c>
      <c r="AZ1465" s="47">
        <v>1.5169999999999999E-2</v>
      </c>
      <c r="BA1465" s="168">
        <f t="shared" si="2135"/>
        <v>1309.171</v>
      </c>
      <c r="BB1465" s="168"/>
      <c r="BC1465" s="142">
        <v>1309.17</v>
      </c>
      <c r="BD1465" s="298">
        <v>1309.17</v>
      </c>
      <c r="BE1465" s="168">
        <f t="shared" si="2136"/>
        <v>9.9999999997635314E-4</v>
      </c>
      <c r="BF1465" s="47">
        <v>86300</v>
      </c>
      <c r="BG1465" s="47">
        <v>1.6080000000000001E-2</v>
      </c>
      <c r="BH1465" s="47">
        <f t="shared" si="2137"/>
        <v>1387.704</v>
      </c>
      <c r="BI1465" s="633"/>
      <c r="BJ1465" s="142">
        <v>1387.704</v>
      </c>
      <c r="BK1465" s="204">
        <v>1387.704</v>
      </c>
      <c r="BL1465" s="168">
        <f t="shared" si="2138"/>
        <v>0</v>
      </c>
      <c r="BM1465" s="47">
        <v>86300</v>
      </c>
      <c r="BN1465" s="47">
        <v>1.7139999999999999E-2</v>
      </c>
      <c r="BO1465" s="47">
        <f t="shared" si="2139"/>
        <v>1479.182</v>
      </c>
      <c r="BP1465" s="633"/>
      <c r="BQ1465" s="656">
        <v>1479.182</v>
      </c>
      <c r="BR1465" s="874">
        <v>1479.182</v>
      </c>
      <c r="BS1465" s="168">
        <f t="shared" si="2140"/>
        <v>0</v>
      </c>
      <c r="BT1465" s="152">
        <v>86300</v>
      </c>
      <c r="BU1465" s="569">
        <v>1.8339999999999999E-2</v>
      </c>
      <c r="BV1465" s="72">
        <f t="shared" si="2141"/>
        <v>1582.742</v>
      </c>
      <c r="BW1465" s="47"/>
      <c r="BX1465" s="164">
        <v>1582.742</v>
      </c>
      <c r="BY1465" s="879"/>
      <c r="BZ1465" s="75">
        <f t="shared" si="2142"/>
        <v>0</v>
      </c>
      <c r="CA1465" s="152">
        <v>86300</v>
      </c>
      <c r="CB1465" s="569">
        <v>1.9439999999999999E-2</v>
      </c>
      <c r="CC1465" s="168">
        <f t="shared" si="2143"/>
        <v>1677.6719999999998</v>
      </c>
      <c r="CD1465" s="47"/>
      <c r="CE1465" s="164">
        <v>1677.672</v>
      </c>
      <c r="CF1465" s="165">
        <v>1677.67</v>
      </c>
      <c r="CG1465" s="168">
        <f t="shared" si="2144"/>
        <v>0</v>
      </c>
      <c r="CH1465" s="168"/>
      <c r="CI1465" s="168"/>
      <c r="CJ1465" s="168"/>
      <c r="CK1465" s="168"/>
      <c r="CL1465" s="164"/>
      <c r="CM1465" s="167"/>
      <c r="CN1465" s="168"/>
      <c r="CO1465" s="669"/>
      <c r="CP1465" s="220">
        <f t="shared" si="2097"/>
        <v>-1.313799999999901</v>
      </c>
      <c r="CQ1465" s="883"/>
      <c r="CR1465" s="47" t="s">
        <v>1921</v>
      </c>
    </row>
    <row r="1466" spans="1:97">
      <c r="A1466" s="6" t="s">
        <v>3355</v>
      </c>
      <c r="B1466" s="41" t="s">
        <v>3356</v>
      </c>
      <c r="C1466" s="6" t="s">
        <v>3348</v>
      </c>
      <c r="D1466" s="274" t="s">
        <v>3349</v>
      </c>
      <c r="E1466" s="43">
        <v>476</v>
      </c>
      <c r="F1466" s="43"/>
      <c r="G1466" s="41" t="s">
        <v>41</v>
      </c>
      <c r="H1466" s="191" t="s">
        <v>3357</v>
      </c>
      <c r="I1466" s="234"/>
      <c r="J1466" s="53"/>
      <c r="K1466" s="375"/>
      <c r="L1466" s="375"/>
      <c r="M1466" s="628"/>
      <c r="N1466" s="622"/>
      <c r="O1466" s="375"/>
      <c r="P1466" s="191">
        <v>3890000</v>
      </c>
      <c r="Q1466" s="191">
        <v>1.0999999999999999E-2</v>
      </c>
      <c r="R1466" s="191">
        <f t="shared" si="2123"/>
        <v>42790</v>
      </c>
      <c r="S1466" s="191">
        <f t="shared" si="2146"/>
        <v>8558</v>
      </c>
      <c r="T1466" s="80">
        <v>34263.120000000003</v>
      </c>
      <c r="U1466" s="298">
        <v>34263.120000000003</v>
      </c>
      <c r="V1466" s="88">
        <f t="shared" si="2124"/>
        <v>-31.120000000002619</v>
      </c>
      <c r="W1466" s="191">
        <v>3890000</v>
      </c>
      <c r="X1466" s="191">
        <v>1.166E-2</v>
      </c>
      <c r="Y1466" s="860">
        <f t="shared" si="2125"/>
        <v>45357.4</v>
      </c>
      <c r="Z1466" s="860">
        <f t="shared" si="2126"/>
        <v>9071.48</v>
      </c>
      <c r="AA1466" s="80">
        <v>36317.040000000001</v>
      </c>
      <c r="AB1466" s="298">
        <v>36317.040000000001</v>
      </c>
      <c r="AC1466" s="88">
        <f t="shared" si="2127"/>
        <v>-31.120000000002619</v>
      </c>
      <c r="AD1466" s="191">
        <v>3890000</v>
      </c>
      <c r="AE1466" s="191">
        <v>1.2370000000000001E-2</v>
      </c>
      <c r="AF1466" s="860">
        <f t="shared" si="2128"/>
        <v>48119.3</v>
      </c>
      <c r="AG1466" s="860">
        <f t="shared" si="2129"/>
        <v>9623.86</v>
      </c>
      <c r="AH1466" s="122">
        <v>38495.440000000002</v>
      </c>
      <c r="AI1466" s="298">
        <v>38495.440000000002</v>
      </c>
      <c r="AJ1466" s="207">
        <f t="shared" si="2130"/>
        <v>0</v>
      </c>
      <c r="AK1466" s="191">
        <v>3890000</v>
      </c>
      <c r="AL1466" s="191">
        <v>1.35E-2</v>
      </c>
      <c r="AM1466" s="191">
        <f t="shared" si="2131"/>
        <v>52515</v>
      </c>
      <c r="AN1466" s="633"/>
      <c r="AO1466" s="122">
        <v>52515</v>
      </c>
      <c r="AP1466" s="298">
        <v>52515</v>
      </c>
      <c r="AQ1466" s="369">
        <f t="shared" si="2132"/>
        <v>0</v>
      </c>
      <c r="AR1466" s="191">
        <v>3890000</v>
      </c>
      <c r="AS1466" s="191">
        <v>1.431E-2</v>
      </c>
      <c r="AT1466" s="860">
        <f t="shared" si="2133"/>
        <v>55665.9</v>
      </c>
      <c r="AU1466" s="633"/>
      <c r="AV1466" s="122">
        <v>55665.9</v>
      </c>
      <c r="AW1466" s="298">
        <v>0</v>
      </c>
      <c r="AX1466" s="207">
        <f t="shared" si="2134"/>
        <v>0</v>
      </c>
      <c r="AY1466" s="47">
        <v>4100000</v>
      </c>
      <c r="AZ1466" s="47">
        <v>1.5169999999999999E-2</v>
      </c>
      <c r="BA1466" s="168">
        <f t="shared" si="2135"/>
        <v>62197</v>
      </c>
      <c r="BB1466" s="168"/>
      <c r="BC1466" s="142">
        <v>62197</v>
      </c>
      <c r="BD1466" s="298">
        <v>62197</v>
      </c>
      <c r="BE1466" s="168">
        <f t="shared" si="2136"/>
        <v>0</v>
      </c>
      <c r="BF1466" s="47">
        <v>4100000</v>
      </c>
      <c r="BG1466" s="47">
        <v>1.6080000000000001E-2</v>
      </c>
      <c r="BH1466" s="47">
        <f t="shared" si="2137"/>
        <v>65928</v>
      </c>
      <c r="BI1466" s="633"/>
      <c r="BJ1466" s="142">
        <v>65928</v>
      </c>
      <c r="BK1466" s="204">
        <v>65928</v>
      </c>
      <c r="BL1466" s="168">
        <f t="shared" si="2138"/>
        <v>0</v>
      </c>
      <c r="BM1466" s="47">
        <v>4100000</v>
      </c>
      <c r="BN1466" s="47">
        <v>1.7139999999999999E-2</v>
      </c>
      <c r="BO1466" s="47">
        <f t="shared" si="2139"/>
        <v>70274</v>
      </c>
      <c r="BP1466" s="633"/>
      <c r="BQ1466" s="656">
        <v>70274</v>
      </c>
      <c r="BR1466" s="874">
        <v>70274</v>
      </c>
      <c r="BS1466" s="168">
        <f t="shared" si="2140"/>
        <v>0</v>
      </c>
      <c r="BT1466" s="152">
        <v>4100000</v>
      </c>
      <c r="BU1466" s="569">
        <v>1.8339999999999999E-2</v>
      </c>
      <c r="BV1466" s="72">
        <f t="shared" si="2141"/>
        <v>75194</v>
      </c>
      <c r="BW1466" s="47"/>
      <c r="BX1466" s="164">
        <v>75194</v>
      </c>
      <c r="BY1466" s="879"/>
      <c r="BZ1466" s="75">
        <f t="shared" si="2142"/>
        <v>0</v>
      </c>
      <c r="CA1466" s="152">
        <v>4100000</v>
      </c>
      <c r="CB1466" s="569">
        <v>1.9439999999999999E-2</v>
      </c>
      <c r="CC1466" s="168">
        <f t="shared" si="2143"/>
        <v>79704</v>
      </c>
      <c r="CD1466" s="47"/>
      <c r="CE1466" s="164">
        <v>79704</v>
      </c>
      <c r="CF1466" s="165">
        <v>79704</v>
      </c>
      <c r="CG1466" s="168">
        <f t="shared" si="2144"/>
        <v>0</v>
      </c>
      <c r="CH1466" s="168"/>
      <c r="CI1466" s="168"/>
      <c r="CJ1466" s="168"/>
      <c r="CK1466" s="168"/>
      <c r="CL1466" s="164"/>
      <c r="CM1466" s="167"/>
      <c r="CN1466" s="168"/>
      <c r="CO1466" s="669"/>
      <c r="CP1466" s="220">
        <f t="shared" si="2097"/>
        <v>-62.240000000005239</v>
      </c>
      <c r="CQ1466" s="883"/>
      <c r="CR1466" s="47" t="s">
        <v>1921</v>
      </c>
    </row>
    <row r="1467" spans="1:97">
      <c r="A1467" s="6" t="s">
        <v>3358</v>
      </c>
      <c r="B1467" s="42" t="s">
        <v>3359</v>
      </c>
      <c r="C1467" s="6" t="s">
        <v>3348</v>
      </c>
      <c r="D1467" s="274" t="s">
        <v>3349</v>
      </c>
      <c r="E1467" s="43">
        <v>494</v>
      </c>
      <c r="F1467" s="548"/>
      <c r="G1467" s="49" t="s">
        <v>45</v>
      </c>
      <c r="H1467" s="191" t="s">
        <v>3360</v>
      </c>
      <c r="I1467" s="234"/>
      <c r="J1467" s="53"/>
      <c r="K1467" s="375"/>
      <c r="L1467" s="375"/>
      <c r="M1467" s="628"/>
      <c r="N1467" s="622"/>
      <c r="O1467" s="375"/>
      <c r="P1467" s="191">
        <v>43400</v>
      </c>
      <c r="Q1467" s="191">
        <v>1.0999999999999999E-2</v>
      </c>
      <c r="R1467" s="191">
        <f t="shared" si="2123"/>
        <v>477.4</v>
      </c>
      <c r="S1467" s="191">
        <f t="shared" si="2146"/>
        <v>95.48</v>
      </c>
      <c r="T1467" s="80"/>
      <c r="U1467" s="858"/>
      <c r="V1467" s="88">
        <f t="shared" si="2124"/>
        <v>381.91999999999996</v>
      </c>
      <c r="W1467" s="191">
        <v>43400</v>
      </c>
      <c r="X1467" s="191">
        <v>1.166E-2</v>
      </c>
      <c r="Y1467" s="860">
        <f t="shared" si="2125"/>
        <v>506.04399999999998</v>
      </c>
      <c r="Z1467" s="860">
        <f t="shared" si="2126"/>
        <v>101.2088</v>
      </c>
      <c r="AA1467" s="80"/>
      <c r="AB1467" s="859">
        <v>1034.5999999999999</v>
      </c>
      <c r="AC1467" s="88">
        <f t="shared" si="2127"/>
        <v>404.83519999999999</v>
      </c>
      <c r="AD1467" s="191">
        <v>43400</v>
      </c>
      <c r="AE1467" s="191">
        <v>1.2370000000000001E-2</v>
      </c>
      <c r="AF1467" s="860">
        <f t="shared" si="2128"/>
        <v>536.85800000000006</v>
      </c>
      <c r="AG1467" s="860">
        <f t="shared" si="2129"/>
        <v>107.37160000000002</v>
      </c>
      <c r="AH1467" s="122"/>
      <c r="AI1467" s="287"/>
      <c r="AJ1467" s="207">
        <f t="shared" si="2130"/>
        <v>429.48640000000006</v>
      </c>
      <c r="AK1467" s="191">
        <v>43400</v>
      </c>
      <c r="AL1467" s="191">
        <v>1.35E-2</v>
      </c>
      <c r="AM1467" s="191">
        <f t="shared" si="2131"/>
        <v>585.9</v>
      </c>
      <c r="AN1467" s="633"/>
      <c r="AO1467" s="122"/>
      <c r="AP1467" s="287"/>
      <c r="AQ1467" s="369">
        <f t="shared" si="2132"/>
        <v>585.9</v>
      </c>
      <c r="AR1467" s="191">
        <v>43400</v>
      </c>
      <c r="AS1467" s="191">
        <v>1.431E-2</v>
      </c>
      <c r="AT1467" s="860">
        <f t="shared" si="2133"/>
        <v>621.05399999999997</v>
      </c>
      <c r="AU1467" s="633"/>
      <c r="AV1467" s="122"/>
      <c r="AW1467" s="287"/>
      <c r="AX1467" s="207">
        <f t="shared" si="2134"/>
        <v>621.05399999999997</v>
      </c>
      <c r="AY1467" s="47">
        <v>45200</v>
      </c>
      <c r="AZ1467" s="47">
        <v>1.5169999999999999E-2</v>
      </c>
      <c r="BA1467" s="168">
        <f t="shared" si="2135"/>
        <v>685.68399999999997</v>
      </c>
      <c r="BB1467" s="168"/>
      <c r="BC1467" s="142"/>
      <c r="BD1467" s="287"/>
      <c r="BE1467" s="168">
        <f t="shared" si="2136"/>
        <v>685.68399999999997</v>
      </c>
      <c r="BF1467" s="47">
        <v>45200</v>
      </c>
      <c r="BG1467" s="47">
        <v>1.6080000000000001E-2</v>
      </c>
      <c r="BH1467" s="47">
        <f t="shared" si="2137"/>
        <v>726.81600000000003</v>
      </c>
      <c r="BI1467" s="633"/>
      <c r="BJ1467" s="142">
        <v>726.82</v>
      </c>
      <c r="BK1467" s="204">
        <v>0</v>
      </c>
      <c r="BL1467" s="168">
        <f t="shared" si="2138"/>
        <v>-4.0000000000190994E-3</v>
      </c>
      <c r="BM1467" s="47">
        <v>45200</v>
      </c>
      <c r="BN1467" s="47">
        <v>1.7139999999999999E-2</v>
      </c>
      <c r="BO1467" s="47">
        <f t="shared" si="2139"/>
        <v>774.72799999999995</v>
      </c>
      <c r="BP1467" s="633"/>
      <c r="BQ1467" s="526">
        <v>774.72799999999995</v>
      </c>
      <c r="BR1467" s="875">
        <v>774.72799999999995</v>
      </c>
      <c r="BS1467" s="168">
        <f t="shared" si="2140"/>
        <v>0</v>
      </c>
      <c r="BT1467" s="152">
        <v>45200</v>
      </c>
      <c r="BU1467" s="569">
        <v>1.8339999999999999E-2</v>
      </c>
      <c r="BV1467" s="72">
        <f t="shared" si="2141"/>
        <v>828.96799999999996</v>
      </c>
      <c r="BW1467" s="47"/>
      <c r="BX1467" s="164">
        <v>828.96799999999996</v>
      </c>
      <c r="BY1467" s="879"/>
      <c r="BZ1467" s="75">
        <f t="shared" si="2142"/>
        <v>0</v>
      </c>
      <c r="CA1467" s="152">
        <v>45200</v>
      </c>
      <c r="CB1467" s="569">
        <v>1.9439999999999999E-2</v>
      </c>
      <c r="CC1467" s="168">
        <f t="shared" si="2143"/>
        <v>878.68799999999999</v>
      </c>
      <c r="CD1467" s="47"/>
      <c r="CE1467" s="164">
        <v>878.68799999999999</v>
      </c>
      <c r="CF1467" s="165">
        <v>878.69</v>
      </c>
      <c r="CG1467" s="168">
        <f t="shared" si="2144"/>
        <v>0</v>
      </c>
      <c r="CH1467" s="168"/>
      <c r="CI1467" s="168"/>
      <c r="CJ1467" s="168"/>
      <c r="CK1467" s="168"/>
      <c r="CL1467" s="164"/>
      <c r="CM1467" s="167"/>
      <c r="CN1467" s="168"/>
      <c r="CO1467" s="669"/>
      <c r="CP1467" s="220">
        <f t="shared" si="2097"/>
        <v>3108.8756000000003</v>
      </c>
      <c r="CQ1467" s="883">
        <f>CP1467</f>
        <v>3108.8756000000003</v>
      </c>
      <c r="CR1467" s="47" t="s">
        <v>1921</v>
      </c>
      <c r="CS1467" s="12"/>
    </row>
    <row r="1468" spans="1:97" ht="30">
      <c r="A1468" s="6" t="s">
        <v>3361</v>
      </c>
      <c r="B1468" s="42" t="s">
        <v>3362</v>
      </c>
      <c r="C1468" s="6" t="s">
        <v>3348</v>
      </c>
      <c r="D1468" s="41" t="s">
        <v>3349</v>
      </c>
      <c r="E1468" s="43">
        <v>547</v>
      </c>
      <c r="F1468" s="548"/>
      <c r="G1468" s="49" t="s">
        <v>3363</v>
      </c>
      <c r="H1468" s="191"/>
      <c r="I1468" s="234"/>
      <c r="J1468" s="53"/>
      <c r="K1468" s="375"/>
      <c r="L1468" s="375"/>
      <c r="M1468" s="628"/>
      <c r="N1468" s="622"/>
      <c r="O1468" s="375"/>
      <c r="P1468" s="191"/>
      <c r="Q1468" s="191"/>
      <c r="R1468" s="191"/>
      <c r="S1468" s="191"/>
      <c r="T1468" s="80"/>
      <c r="U1468" s="858"/>
      <c r="V1468" s="88"/>
      <c r="W1468" s="191"/>
      <c r="X1468" s="191"/>
      <c r="Y1468" s="860"/>
      <c r="Z1468" s="860"/>
      <c r="AA1468" s="80"/>
      <c r="AB1468" s="859"/>
      <c r="AC1468" s="88"/>
      <c r="AD1468" s="191"/>
      <c r="AE1468" s="191"/>
      <c r="AF1468" s="860"/>
      <c r="AG1468" s="860"/>
      <c r="AH1468" s="122"/>
      <c r="AI1468" s="287"/>
      <c r="AJ1468" s="207"/>
      <c r="AK1468" s="191"/>
      <c r="AL1468" s="191"/>
      <c r="AM1468" s="191"/>
      <c r="AN1468" s="633"/>
      <c r="AO1468" s="122"/>
      <c r="AP1468" s="287"/>
      <c r="AQ1468" s="369"/>
      <c r="AR1468" s="191"/>
      <c r="AS1468" s="191"/>
      <c r="AT1468" s="860"/>
      <c r="AU1468" s="633"/>
      <c r="AV1468" s="122"/>
      <c r="AW1468" s="287"/>
      <c r="AX1468" s="207"/>
      <c r="AY1468" s="47"/>
      <c r="AZ1468" s="47"/>
      <c r="BA1468" s="168"/>
      <c r="BB1468" s="168"/>
      <c r="BC1468" s="142"/>
      <c r="BD1468" s="287"/>
      <c r="BE1468" s="168"/>
      <c r="BF1468" s="47"/>
      <c r="BG1468" s="47"/>
      <c r="BH1468" s="47"/>
      <c r="BI1468" s="633"/>
      <c r="BJ1468" s="142"/>
      <c r="BK1468" s="204"/>
      <c r="BL1468" s="168"/>
      <c r="BM1468" s="47"/>
      <c r="BN1468" s="47"/>
      <c r="BO1468" s="47"/>
      <c r="BP1468" s="633"/>
      <c r="BQ1468" s="526"/>
      <c r="BR1468" s="875"/>
      <c r="BS1468" s="168"/>
      <c r="BT1468" s="152"/>
      <c r="BU1468" s="569"/>
      <c r="BV1468" s="72"/>
      <c r="BW1468" s="47"/>
      <c r="BX1468" s="164"/>
      <c r="BY1468" s="879"/>
      <c r="BZ1468" s="75"/>
      <c r="CA1468" s="152"/>
      <c r="CB1468" s="569"/>
      <c r="CC1468" s="168"/>
      <c r="CD1468" s="47"/>
      <c r="CE1468" s="164"/>
      <c r="CF1468" s="165"/>
      <c r="CG1468" s="168"/>
      <c r="CH1468" s="168"/>
      <c r="CI1468" s="168"/>
      <c r="CJ1468" s="168"/>
      <c r="CK1468" s="168"/>
      <c r="CL1468" s="164"/>
      <c r="CM1468" s="167"/>
      <c r="CN1468" s="168"/>
      <c r="CO1468" s="669"/>
      <c r="CP1468" s="220"/>
      <c r="CQ1468" s="883"/>
      <c r="CR1468" s="47"/>
      <c r="CS1468" s="227" t="s">
        <v>42</v>
      </c>
    </row>
    <row r="1469" spans="1:97">
      <c r="A1469" s="6" t="s">
        <v>3364</v>
      </c>
      <c r="B1469" s="42" t="s">
        <v>3359</v>
      </c>
      <c r="C1469" s="6" t="s">
        <v>3348</v>
      </c>
      <c r="D1469" s="274" t="s">
        <v>3349</v>
      </c>
      <c r="E1469" s="43">
        <v>627</v>
      </c>
      <c r="F1469" s="43"/>
      <c r="G1469" s="49" t="s">
        <v>45</v>
      </c>
      <c r="H1469" s="191" t="s">
        <v>3365</v>
      </c>
      <c r="I1469" s="234"/>
      <c r="J1469" s="53"/>
      <c r="K1469" s="375"/>
      <c r="L1469" s="375"/>
      <c r="M1469" s="628"/>
      <c r="N1469" s="622"/>
      <c r="O1469" s="375"/>
      <c r="P1469" s="191">
        <v>55000</v>
      </c>
      <c r="Q1469" s="191">
        <v>1.0999999999999999E-2</v>
      </c>
      <c r="R1469" s="191">
        <f t="shared" ref="R1469:R1473" si="2147">P1469*Q1469</f>
        <v>605</v>
      </c>
      <c r="S1469" s="191">
        <f t="shared" ref="S1469:S1473" si="2148">R1469*20/100</f>
        <v>121</v>
      </c>
      <c r="T1469" s="80">
        <v>484.44</v>
      </c>
      <c r="U1469" s="298">
        <v>484.44</v>
      </c>
      <c r="V1469" s="88">
        <f t="shared" ref="V1469:V1473" si="2149">R1469-S1469-T1469</f>
        <v>-0.43999999999999773</v>
      </c>
      <c r="W1469" s="191">
        <v>55000</v>
      </c>
      <c r="X1469" s="191">
        <v>1.166E-2</v>
      </c>
      <c r="Y1469" s="860">
        <f t="shared" ref="Y1469:Y1473" si="2150">W1469*X1469</f>
        <v>641.30000000000007</v>
      </c>
      <c r="Z1469" s="860">
        <f t="shared" ref="Z1469:Z1473" si="2151">Y1469*20/100</f>
        <v>128.26000000000002</v>
      </c>
      <c r="AA1469" s="80">
        <v>513.48</v>
      </c>
      <c r="AB1469" s="298">
        <v>513.48</v>
      </c>
      <c r="AC1469" s="88">
        <f t="shared" ref="AC1469:AC1473" si="2152">Y1469-Z1469-AA1469</f>
        <v>-0.43999999999994088</v>
      </c>
      <c r="AD1469" s="191">
        <v>55000</v>
      </c>
      <c r="AE1469" s="191">
        <v>1.2370000000000001E-2</v>
      </c>
      <c r="AF1469" s="860">
        <f t="shared" ref="AF1469:AF1473" si="2153">AD1469*AE1469</f>
        <v>680.35</v>
      </c>
      <c r="AG1469" s="860">
        <f t="shared" ref="AG1469:AG1473" si="2154">AF1469*20/100</f>
        <v>136.07</v>
      </c>
      <c r="AH1469" s="122">
        <v>544.28</v>
      </c>
      <c r="AI1469" s="298">
        <v>544.28</v>
      </c>
      <c r="AJ1469" s="207">
        <f t="shared" ref="AJ1469:AJ1473" si="2155">AF1469-AG1469-AH1469</f>
        <v>0</v>
      </c>
      <c r="AK1469" s="191">
        <v>55000</v>
      </c>
      <c r="AL1469" s="191">
        <v>1.35E-2</v>
      </c>
      <c r="AM1469" s="191">
        <f t="shared" ref="AM1469:AM1473" si="2156">AK1469*AL1469</f>
        <v>742.5</v>
      </c>
      <c r="AN1469" s="633"/>
      <c r="AO1469" s="122">
        <v>742.5</v>
      </c>
      <c r="AP1469" s="298">
        <v>742.5</v>
      </c>
      <c r="AQ1469" s="369">
        <f t="shared" ref="AQ1469:AQ1473" si="2157">AM1469-AN1469-AO1469</f>
        <v>0</v>
      </c>
      <c r="AR1469" s="191">
        <v>55000</v>
      </c>
      <c r="AS1469" s="191">
        <v>1.431E-2</v>
      </c>
      <c r="AT1469" s="860">
        <f t="shared" ref="AT1469:AT1473" si="2158">AR1469*AS1469</f>
        <v>787.05</v>
      </c>
      <c r="AU1469" s="633"/>
      <c r="AV1469" s="122">
        <v>787.05</v>
      </c>
      <c r="AW1469" s="298">
        <v>0</v>
      </c>
      <c r="AX1469" s="207">
        <f t="shared" ref="AX1469:AX1473" si="2159">AT1469-AU1469-AV1469</f>
        <v>0</v>
      </c>
      <c r="AY1469" s="47">
        <v>80000</v>
      </c>
      <c r="AZ1469" s="47">
        <v>1.5169999999999999E-2</v>
      </c>
      <c r="BA1469" s="168">
        <f t="shared" ref="BA1469:BA1473" si="2160">AY1469*AZ1469</f>
        <v>1213.5999999999999</v>
      </c>
      <c r="BB1469" s="168"/>
      <c r="BC1469" s="142">
        <v>1213.5999999999999</v>
      </c>
      <c r="BD1469" s="298">
        <v>1213.5999999999999</v>
      </c>
      <c r="BE1469" s="168">
        <f t="shared" ref="BE1469:BE1473" si="2161">BA1469-BB1469-BC1469</f>
        <v>0</v>
      </c>
      <c r="BF1469" s="47">
        <v>80000</v>
      </c>
      <c r="BG1469" s="47">
        <v>1.6080000000000001E-2</v>
      </c>
      <c r="BH1469" s="47">
        <f t="shared" ref="BH1469:BH1473" si="2162">BF1469*BG1469</f>
        <v>1286.4000000000001</v>
      </c>
      <c r="BI1469" s="633"/>
      <c r="BJ1469" s="142">
        <v>1286.4000000000001</v>
      </c>
      <c r="BK1469" s="204">
        <v>1286.4000000000001</v>
      </c>
      <c r="BL1469" s="168">
        <f t="shared" ref="BL1469:BL1473" si="2163">BH1469-BI1469-BJ1469</f>
        <v>0</v>
      </c>
      <c r="BM1469" s="47">
        <v>80000</v>
      </c>
      <c r="BN1469" s="47">
        <v>1.7139999999999999E-2</v>
      </c>
      <c r="BO1469" s="47">
        <f t="shared" ref="BO1469:BO1473" si="2164">BM1469*BN1469</f>
        <v>1371.1999999999998</v>
      </c>
      <c r="BP1469" s="633"/>
      <c r="BQ1469" s="656">
        <v>1371.2</v>
      </c>
      <c r="BR1469" s="874">
        <v>1371.2</v>
      </c>
      <c r="BS1469" s="168">
        <f t="shared" ref="BS1469:BS1473" si="2165">BO1469-BP1469-BQ1469</f>
        <v>0</v>
      </c>
      <c r="BT1469" s="152">
        <v>80000</v>
      </c>
      <c r="BU1469" s="569">
        <v>1.8339999999999999E-2</v>
      </c>
      <c r="BV1469" s="72">
        <f t="shared" ref="BV1469:BV1473" si="2166">BT1469*BU1469</f>
        <v>1467.1999999999998</v>
      </c>
      <c r="BW1469" s="47"/>
      <c r="BX1469" s="164">
        <v>1467.2</v>
      </c>
      <c r="BY1469" s="879"/>
      <c r="BZ1469" s="75">
        <f t="shared" ref="BZ1469:BZ1473" si="2167">BV1469-BW1469-BX1469</f>
        <v>0</v>
      </c>
      <c r="CA1469" s="152">
        <v>80000</v>
      </c>
      <c r="CB1469" s="569">
        <v>1.9439999999999999E-2</v>
      </c>
      <c r="CC1469" s="168">
        <f t="shared" ref="CC1469:CC1473" si="2168">CA1469*CB1469</f>
        <v>1555.1999999999998</v>
      </c>
      <c r="CD1469" s="47"/>
      <c r="CE1469" s="164">
        <v>1555.2</v>
      </c>
      <c r="CF1469" s="417">
        <v>538.22</v>
      </c>
      <c r="CG1469" s="168">
        <f t="shared" ref="CG1469:CG1473" si="2169">CC1469-CD1469-CE1469</f>
        <v>0</v>
      </c>
      <c r="CH1469" s="168"/>
      <c r="CI1469" s="168"/>
      <c r="CJ1469" s="168"/>
      <c r="CK1469" s="168"/>
      <c r="CL1469" s="164"/>
      <c r="CM1469" s="167"/>
      <c r="CN1469" s="168"/>
      <c r="CO1469" s="669"/>
      <c r="CP1469" s="220">
        <f>O1469+V1469+AC1469+AJ1469+AQ1469+AX1469+BE1469+BL1469+BS1469+BZ1469+CG1469</f>
        <v>-0.87999999999993861</v>
      </c>
      <c r="CQ1469" s="883"/>
      <c r="CR1469" s="47" t="s">
        <v>1921</v>
      </c>
      <c r="CS1469" s="12"/>
    </row>
    <row r="1470" spans="1:97">
      <c r="A1470" s="6" t="s">
        <v>3366</v>
      </c>
      <c r="B1470" s="42" t="s">
        <v>3359</v>
      </c>
      <c r="C1470" s="6" t="s">
        <v>3348</v>
      </c>
      <c r="D1470" s="274" t="s">
        <v>3349</v>
      </c>
      <c r="E1470" s="43">
        <v>630</v>
      </c>
      <c r="F1470" s="43"/>
      <c r="G1470" s="49" t="s">
        <v>45</v>
      </c>
      <c r="H1470" s="191" t="s">
        <v>3367</v>
      </c>
      <c r="I1470" s="234"/>
      <c r="J1470" s="53"/>
      <c r="K1470" s="375"/>
      <c r="L1470" s="375"/>
      <c r="M1470" s="628"/>
      <c r="N1470" s="622"/>
      <c r="O1470" s="375"/>
      <c r="P1470" s="191">
        <v>115000</v>
      </c>
      <c r="Q1470" s="191">
        <v>1.0999999999999999E-2</v>
      </c>
      <c r="R1470" s="191">
        <f t="shared" si="2147"/>
        <v>1265</v>
      </c>
      <c r="S1470" s="191">
        <f t="shared" si="2148"/>
        <v>253</v>
      </c>
      <c r="T1470" s="80">
        <v>1012.92</v>
      </c>
      <c r="U1470" s="298">
        <v>1012.92</v>
      </c>
      <c r="V1470" s="88">
        <f t="shared" si="2149"/>
        <v>-0.91999999999995907</v>
      </c>
      <c r="W1470" s="191">
        <v>115000</v>
      </c>
      <c r="X1470" s="191">
        <v>1.166E-2</v>
      </c>
      <c r="Y1470" s="860">
        <f t="shared" si="2150"/>
        <v>1340.9</v>
      </c>
      <c r="Z1470" s="860">
        <f t="shared" si="2151"/>
        <v>268.18</v>
      </c>
      <c r="AA1470" s="80">
        <v>1073.6400000000001</v>
      </c>
      <c r="AB1470" s="298">
        <v>1073.6400000000001</v>
      </c>
      <c r="AC1470" s="88">
        <f t="shared" si="2152"/>
        <v>-0.92000000000007276</v>
      </c>
      <c r="AD1470" s="191">
        <v>115000</v>
      </c>
      <c r="AE1470" s="191">
        <v>1.2370000000000001E-2</v>
      </c>
      <c r="AF1470" s="860">
        <f t="shared" si="2153"/>
        <v>1422.5500000000002</v>
      </c>
      <c r="AG1470" s="860">
        <f t="shared" si="2154"/>
        <v>284.51000000000005</v>
      </c>
      <c r="AH1470" s="122">
        <v>1138.04</v>
      </c>
      <c r="AI1470" s="298">
        <v>1138.04</v>
      </c>
      <c r="AJ1470" s="207">
        <f t="shared" si="2155"/>
        <v>0</v>
      </c>
      <c r="AK1470" s="191">
        <v>115000</v>
      </c>
      <c r="AL1470" s="191">
        <v>1.35E-2</v>
      </c>
      <c r="AM1470" s="191">
        <f t="shared" si="2156"/>
        <v>1552.5</v>
      </c>
      <c r="AN1470" s="633"/>
      <c r="AO1470" s="122">
        <v>1552.5</v>
      </c>
      <c r="AP1470" s="298">
        <v>1552.5</v>
      </c>
      <c r="AQ1470" s="369">
        <f t="shared" si="2157"/>
        <v>0</v>
      </c>
      <c r="AR1470" s="191">
        <v>115000</v>
      </c>
      <c r="AS1470" s="191">
        <v>1.431E-2</v>
      </c>
      <c r="AT1470" s="860">
        <f t="shared" si="2158"/>
        <v>1645.65</v>
      </c>
      <c r="AU1470" s="633"/>
      <c r="AV1470" s="122">
        <v>1645.65</v>
      </c>
      <c r="AW1470" s="298">
        <v>0</v>
      </c>
      <c r="AX1470" s="207">
        <f t="shared" si="2159"/>
        <v>0</v>
      </c>
      <c r="AY1470" s="47">
        <v>61400</v>
      </c>
      <c r="AZ1470" s="47">
        <v>1.5169999999999999E-2</v>
      </c>
      <c r="BA1470" s="168">
        <f t="shared" si="2160"/>
        <v>931.43799999999999</v>
      </c>
      <c r="BB1470" s="168"/>
      <c r="BC1470" s="142">
        <v>931.44</v>
      </c>
      <c r="BD1470" s="298">
        <v>931.44</v>
      </c>
      <c r="BE1470" s="168">
        <f t="shared" si="2161"/>
        <v>-2.0000000000663931E-3</v>
      </c>
      <c r="BF1470" s="47">
        <v>61400</v>
      </c>
      <c r="BG1470" s="47">
        <v>1.6080000000000001E-2</v>
      </c>
      <c r="BH1470" s="47">
        <f t="shared" si="2162"/>
        <v>987.31200000000001</v>
      </c>
      <c r="BI1470" s="633"/>
      <c r="BJ1470" s="142">
        <v>987.31200000000001</v>
      </c>
      <c r="BK1470" s="204">
        <v>987.31200000000001</v>
      </c>
      <c r="BL1470" s="168">
        <f t="shared" si="2163"/>
        <v>0</v>
      </c>
      <c r="BM1470" s="47">
        <v>61400</v>
      </c>
      <c r="BN1470" s="47">
        <v>1.7139999999999999E-2</v>
      </c>
      <c r="BO1470" s="47">
        <f t="shared" si="2164"/>
        <v>1052.396</v>
      </c>
      <c r="BP1470" s="633"/>
      <c r="BQ1470" s="656">
        <v>1052.396</v>
      </c>
      <c r="BR1470" s="874">
        <v>1052.396</v>
      </c>
      <c r="BS1470" s="168">
        <f t="shared" si="2165"/>
        <v>0</v>
      </c>
      <c r="BT1470" s="152">
        <v>61400</v>
      </c>
      <c r="BU1470" s="569">
        <v>1.8339999999999999E-2</v>
      </c>
      <c r="BV1470" s="72">
        <f t="shared" si="2166"/>
        <v>1126.076</v>
      </c>
      <c r="BW1470" s="47"/>
      <c r="BX1470" s="164">
        <v>1126.076</v>
      </c>
      <c r="BY1470" s="879"/>
      <c r="BZ1470" s="75">
        <f t="shared" si="2167"/>
        <v>0</v>
      </c>
      <c r="CA1470" s="152">
        <v>61400</v>
      </c>
      <c r="CB1470" s="569">
        <v>1.9439999999999999E-2</v>
      </c>
      <c r="CC1470" s="168">
        <f t="shared" si="2168"/>
        <v>1193.616</v>
      </c>
      <c r="CD1470" s="47"/>
      <c r="CE1470" s="164">
        <v>1193.616</v>
      </c>
      <c r="CF1470" s="417">
        <v>177.57</v>
      </c>
      <c r="CG1470" s="168">
        <f t="shared" si="2169"/>
        <v>0</v>
      </c>
      <c r="CH1470" s="168"/>
      <c r="CI1470" s="168"/>
      <c r="CJ1470" s="168"/>
      <c r="CK1470" s="168"/>
      <c r="CL1470" s="164"/>
      <c r="CM1470" s="167"/>
      <c r="CN1470" s="168"/>
      <c r="CO1470" s="669"/>
      <c r="CP1470" s="220">
        <f>O1470+V1470+AC1470+AJ1470+AQ1470+AX1470+BE1470+BL1470+BS1470+BZ1470+CG1470</f>
        <v>-1.8420000000000982</v>
      </c>
      <c r="CQ1470" s="883"/>
      <c r="CR1470" s="47" t="s">
        <v>1921</v>
      </c>
      <c r="CS1470" s="12"/>
    </row>
    <row r="1471" spans="1:97">
      <c r="A1471" s="6" t="s">
        <v>3368</v>
      </c>
      <c r="B1471" s="42" t="s">
        <v>3359</v>
      </c>
      <c r="C1471" s="6" t="s">
        <v>3348</v>
      </c>
      <c r="D1471" s="274" t="s">
        <v>3349</v>
      </c>
      <c r="E1471" s="43">
        <v>631</v>
      </c>
      <c r="F1471" s="43"/>
      <c r="G1471" s="49" t="s">
        <v>45</v>
      </c>
      <c r="H1471" s="191" t="s">
        <v>3369</v>
      </c>
      <c r="I1471" s="234"/>
      <c r="J1471" s="53"/>
      <c r="K1471" s="375"/>
      <c r="L1471" s="375"/>
      <c r="M1471" s="628"/>
      <c r="N1471" s="622"/>
      <c r="O1471" s="375"/>
      <c r="P1471" s="191">
        <v>9700</v>
      </c>
      <c r="Q1471" s="191">
        <v>1.0999999999999999E-2</v>
      </c>
      <c r="R1471" s="191">
        <f t="shared" si="2147"/>
        <v>106.69999999999999</v>
      </c>
      <c r="S1471" s="191">
        <f t="shared" si="2148"/>
        <v>21.34</v>
      </c>
      <c r="T1471" s="80">
        <v>85.44</v>
      </c>
      <c r="U1471" s="298">
        <v>85.44</v>
      </c>
      <c r="V1471" s="88">
        <f t="shared" si="2149"/>
        <v>-8.0000000000012506E-2</v>
      </c>
      <c r="W1471" s="191">
        <v>9700</v>
      </c>
      <c r="X1471" s="191">
        <v>1.166E-2</v>
      </c>
      <c r="Y1471" s="860">
        <f t="shared" si="2150"/>
        <v>113.102</v>
      </c>
      <c r="Z1471" s="860">
        <f t="shared" si="2151"/>
        <v>22.6204</v>
      </c>
      <c r="AA1471" s="80">
        <v>90.56</v>
      </c>
      <c r="AB1471" s="298">
        <v>90.56</v>
      </c>
      <c r="AC1471" s="88">
        <f t="shared" si="2152"/>
        <v>-7.8400000000002024E-2</v>
      </c>
      <c r="AD1471" s="191">
        <v>9700</v>
      </c>
      <c r="AE1471" s="191">
        <v>1.2370000000000001E-2</v>
      </c>
      <c r="AF1471" s="860">
        <f t="shared" si="2153"/>
        <v>119.989</v>
      </c>
      <c r="AG1471" s="860">
        <f t="shared" si="2154"/>
        <v>23.997800000000002</v>
      </c>
      <c r="AH1471" s="122">
        <v>95.99</v>
      </c>
      <c r="AI1471" s="298">
        <v>95.99</v>
      </c>
      <c r="AJ1471" s="207">
        <f t="shared" si="2155"/>
        <v>1.2000000000114142E-3</v>
      </c>
      <c r="AK1471" s="191">
        <v>9700</v>
      </c>
      <c r="AL1471" s="191">
        <v>1.35E-2</v>
      </c>
      <c r="AM1471" s="191">
        <f t="shared" si="2156"/>
        <v>130.94999999999999</v>
      </c>
      <c r="AN1471" s="633"/>
      <c r="AO1471" s="122">
        <v>130.94999999999999</v>
      </c>
      <c r="AP1471" s="298">
        <v>130.94999999999999</v>
      </c>
      <c r="AQ1471" s="369">
        <f t="shared" si="2157"/>
        <v>0</v>
      </c>
      <c r="AR1471" s="191">
        <v>9700</v>
      </c>
      <c r="AS1471" s="191">
        <v>1.431E-2</v>
      </c>
      <c r="AT1471" s="860">
        <f t="shared" si="2158"/>
        <v>138.80699999999999</v>
      </c>
      <c r="AU1471" s="633"/>
      <c r="AV1471" s="122">
        <v>138.80000000000001</v>
      </c>
      <c r="AW1471" s="298">
        <v>0</v>
      </c>
      <c r="AX1471" s="207">
        <f t="shared" si="2159"/>
        <v>6.9999999999765805E-3</v>
      </c>
      <c r="AY1471" s="47">
        <v>10500</v>
      </c>
      <c r="AZ1471" s="47">
        <v>1.5169999999999999E-2</v>
      </c>
      <c r="BA1471" s="168">
        <f t="shared" si="2160"/>
        <v>159.285</v>
      </c>
      <c r="BB1471" s="168"/>
      <c r="BC1471" s="142">
        <v>159.29</v>
      </c>
      <c r="BD1471" s="298">
        <v>159.29</v>
      </c>
      <c r="BE1471" s="168">
        <f t="shared" si="2161"/>
        <v>-4.9999999999954525E-3</v>
      </c>
      <c r="BF1471" s="47">
        <v>10500</v>
      </c>
      <c r="BG1471" s="47">
        <v>1.6080000000000001E-2</v>
      </c>
      <c r="BH1471" s="47">
        <f t="shared" si="2162"/>
        <v>168.84</v>
      </c>
      <c r="BI1471" s="633"/>
      <c r="BJ1471" s="142">
        <v>168.84</v>
      </c>
      <c r="BK1471" s="204">
        <v>168.84</v>
      </c>
      <c r="BL1471" s="168">
        <f t="shared" si="2163"/>
        <v>0</v>
      </c>
      <c r="BM1471" s="47">
        <v>10500</v>
      </c>
      <c r="BN1471" s="47">
        <v>1.7139999999999999E-2</v>
      </c>
      <c r="BO1471" s="47">
        <f t="shared" si="2164"/>
        <v>179.97</v>
      </c>
      <c r="BP1471" s="633"/>
      <c r="BQ1471" s="656">
        <v>179.97</v>
      </c>
      <c r="BR1471" s="874">
        <v>179.97</v>
      </c>
      <c r="BS1471" s="168">
        <f t="shared" si="2165"/>
        <v>0</v>
      </c>
      <c r="BT1471" s="152">
        <v>10500</v>
      </c>
      <c r="BU1471" s="569">
        <v>1.8339999999999999E-2</v>
      </c>
      <c r="BV1471" s="72">
        <f t="shared" si="2166"/>
        <v>192.57</v>
      </c>
      <c r="BW1471" s="47"/>
      <c r="BX1471" s="164">
        <v>192.57</v>
      </c>
      <c r="BY1471" s="879"/>
      <c r="BZ1471" s="75">
        <f t="shared" si="2167"/>
        <v>0</v>
      </c>
      <c r="CA1471" s="152">
        <v>10500</v>
      </c>
      <c r="CB1471" s="569">
        <v>1.9439999999999999E-2</v>
      </c>
      <c r="CC1471" s="168">
        <f t="shared" si="2168"/>
        <v>204.11999999999998</v>
      </c>
      <c r="CD1471" s="47"/>
      <c r="CE1471" s="164">
        <v>204.12</v>
      </c>
      <c r="CF1471" s="165">
        <v>204.12</v>
      </c>
      <c r="CG1471" s="168">
        <f t="shared" si="2169"/>
        <v>0</v>
      </c>
      <c r="CH1471" s="168"/>
      <c r="CI1471" s="168"/>
      <c r="CJ1471" s="168"/>
      <c r="CK1471" s="168"/>
      <c r="CL1471" s="164"/>
      <c r="CM1471" s="167"/>
      <c r="CN1471" s="168"/>
      <c r="CO1471" s="669"/>
      <c r="CP1471" s="220">
        <f>O1471+V1471+AC1471+AJ1471+AQ1471+AX1471+BE1471+BL1471+BS1471+BZ1471+CG1471</f>
        <v>-0.15520000000002199</v>
      </c>
      <c r="CQ1471" s="883"/>
      <c r="CR1471" s="47" t="s">
        <v>1921</v>
      </c>
      <c r="CS1471" s="12"/>
    </row>
    <row r="1472" spans="1:97">
      <c r="A1472" s="6" t="s">
        <v>3370</v>
      </c>
      <c r="B1472" s="42" t="s">
        <v>3359</v>
      </c>
      <c r="C1472" s="6" t="s">
        <v>3348</v>
      </c>
      <c r="D1472" s="274" t="s">
        <v>3349</v>
      </c>
      <c r="E1472" s="43">
        <v>636</v>
      </c>
      <c r="F1472" s="43"/>
      <c r="G1472" s="41" t="s">
        <v>41</v>
      </c>
      <c r="H1472" s="191" t="s">
        <v>3371</v>
      </c>
      <c r="I1472" s="234"/>
      <c r="J1472" s="53"/>
      <c r="K1472" s="375"/>
      <c r="L1472" s="375"/>
      <c r="M1472" s="628"/>
      <c r="N1472" s="622"/>
      <c r="O1472" s="375"/>
      <c r="P1472" s="191">
        <v>68500</v>
      </c>
      <c r="Q1472" s="191">
        <v>1.0999999999999999E-2</v>
      </c>
      <c r="R1472" s="191">
        <f t="shared" si="2147"/>
        <v>753.5</v>
      </c>
      <c r="S1472" s="191">
        <f t="shared" si="2148"/>
        <v>150.69999999999999</v>
      </c>
      <c r="T1472" s="80">
        <v>603.35</v>
      </c>
      <c r="U1472" s="298">
        <v>603.35</v>
      </c>
      <c r="V1472" s="88">
        <f t="shared" si="2149"/>
        <v>-0.55000000000006821</v>
      </c>
      <c r="W1472" s="191">
        <v>68500</v>
      </c>
      <c r="X1472" s="191">
        <v>1.166E-2</v>
      </c>
      <c r="Y1472" s="860">
        <f t="shared" si="2150"/>
        <v>798.71</v>
      </c>
      <c r="Z1472" s="860">
        <f t="shared" si="2151"/>
        <v>159.74200000000002</v>
      </c>
      <c r="AA1472" s="80">
        <v>639.52</v>
      </c>
      <c r="AB1472" s="298">
        <v>639.52</v>
      </c>
      <c r="AC1472" s="88">
        <f t="shared" si="2152"/>
        <v>-0.55199999999990723</v>
      </c>
      <c r="AD1472" s="191">
        <v>68500</v>
      </c>
      <c r="AE1472" s="191">
        <v>1.2370000000000001E-2</v>
      </c>
      <c r="AF1472" s="860">
        <f t="shared" si="2153"/>
        <v>847.34500000000003</v>
      </c>
      <c r="AG1472" s="860">
        <f t="shared" si="2154"/>
        <v>169.46900000000002</v>
      </c>
      <c r="AH1472" s="122">
        <v>677.88</v>
      </c>
      <c r="AI1472" s="298">
        <v>677.88</v>
      </c>
      <c r="AJ1472" s="207">
        <f t="shared" si="2155"/>
        <v>-4.0000000000190994E-3</v>
      </c>
      <c r="AK1472" s="191">
        <v>68500</v>
      </c>
      <c r="AL1472" s="191">
        <v>1.35E-2</v>
      </c>
      <c r="AM1472" s="191">
        <f t="shared" si="2156"/>
        <v>924.75</v>
      </c>
      <c r="AN1472" s="633"/>
      <c r="AO1472" s="122">
        <v>924.75</v>
      </c>
      <c r="AP1472" s="298">
        <v>924.75</v>
      </c>
      <c r="AQ1472" s="369">
        <f t="shared" si="2157"/>
        <v>0</v>
      </c>
      <c r="AR1472" s="191">
        <v>68500</v>
      </c>
      <c r="AS1472" s="191">
        <v>1.431E-2</v>
      </c>
      <c r="AT1472" s="860">
        <f t="shared" si="2158"/>
        <v>980.23500000000001</v>
      </c>
      <c r="AU1472" s="633"/>
      <c r="AV1472" s="122">
        <v>980.23</v>
      </c>
      <c r="AW1472" s="298">
        <v>0</v>
      </c>
      <c r="AX1472" s="207">
        <f t="shared" si="2159"/>
        <v>4.9999999999954525E-3</v>
      </c>
      <c r="AY1472" s="47">
        <v>148500</v>
      </c>
      <c r="AZ1472" s="47">
        <v>1.5169999999999999E-2</v>
      </c>
      <c r="BA1472" s="168">
        <f t="shared" si="2160"/>
        <v>2252.7449999999999</v>
      </c>
      <c r="BB1472" s="168"/>
      <c r="BC1472" s="142">
        <v>2252.75</v>
      </c>
      <c r="BD1472" s="298">
        <v>2252.75</v>
      </c>
      <c r="BE1472" s="168">
        <f t="shared" si="2161"/>
        <v>-5.0000000001091394E-3</v>
      </c>
      <c r="BF1472" s="47">
        <v>148500</v>
      </c>
      <c r="BG1472" s="47">
        <v>1.6080000000000001E-2</v>
      </c>
      <c r="BH1472" s="47">
        <f t="shared" si="2162"/>
        <v>2387.88</v>
      </c>
      <c r="BI1472" s="633"/>
      <c r="BJ1472" s="142">
        <v>2387.88</v>
      </c>
      <c r="BK1472" s="204">
        <v>2387.88</v>
      </c>
      <c r="BL1472" s="168">
        <f t="shared" si="2163"/>
        <v>0</v>
      </c>
      <c r="BM1472" s="47">
        <v>148500</v>
      </c>
      <c r="BN1472" s="47">
        <v>1.7139999999999999E-2</v>
      </c>
      <c r="BO1472" s="47">
        <f t="shared" si="2164"/>
        <v>2545.29</v>
      </c>
      <c r="BP1472" s="633"/>
      <c r="BQ1472" s="656">
        <v>2545.29</v>
      </c>
      <c r="BR1472" s="874">
        <v>2545.29</v>
      </c>
      <c r="BS1472" s="168">
        <f t="shared" si="2165"/>
        <v>0</v>
      </c>
      <c r="BT1472" s="152">
        <v>148500</v>
      </c>
      <c r="BU1472" s="569">
        <v>1.8339999999999999E-2</v>
      </c>
      <c r="BV1472" s="72">
        <f t="shared" si="2166"/>
        <v>2723.49</v>
      </c>
      <c r="BW1472" s="47"/>
      <c r="BX1472" s="164">
        <v>2723.49</v>
      </c>
      <c r="BY1472" s="879"/>
      <c r="BZ1472" s="75">
        <f t="shared" si="2167"/>
        <v>0</v>
      </c>
      <c r="CA1472" s="152">
        <v>148500</v>
      </c>
      <c r="CB1472" s="569">
        <v>1.9439999999999999E-2</v>
      </c>
      <c r="CC1472" s="168">
        <f t="shared" si="2168"/>
        <v>2886.8399999999997</v>
      </c>
      <c r="CD1472" s="47"/>
      <c r="CE1472" s="164">
        <v>2886.84</v>
      </c>
      <c r="CF1472" s="417">
        <v>1870.79</v>
      </c>
      <c r="CG1472" s="168">
        <f t="shared" si="2169"/>
        <v>0</v>
      </c>
      <c r="CH1472" s="168"/>
      <c r="CI1472" s="168"/>
      <c r="CJ1472" s="168"/>
      <c r="CK1472" s="168"/>
      <c r="CL1472" s="164"/>
      <c r="CM1472" s="167"/>
      <c r="CN1472" s="168"/>
      <c r="CO1472" s="669"/>
      <c r="CP1472" s="220">
        <f>O1472+V1472+AC1472+AJ1472+AQ1472+AX1472+BE1472+BL1472+BS1472+BZ1472+CG1472</f>
        <v>-1.1060000000001082</v>
      </c>
      <c r="CQ1472" s="883"/>
      <c r="CR1472" s="47" t="s">
        <v>1921</v>
      </c>
    </row>
    <row r="1473" spans="1:97">
      <c r="A1473" s="6" t="s">
        <v>3372</v>
      </c>
      <c r="B1473" s="42" t="s">
        <v>3359</v>
      </c>
      <c r="C1473" s="6" t="s">
        <v>3348</v>
      </c>
      <c r="D1473" s="274" t="s">
        <v>3349</v>
      </c>
      <c r="E1473" s="43">
        <v>795</v>
      </c>
      <c r="F1473" s="43"/>
      <c r="G1473" s="41" t="s">
        <v>41</v>
      </c>
      <c r="H1473" s="191" t="s">
        <v>3373</v>
      </c>
      <c r="I1473" s="375"/>
      <c r="J1473" s="53"/>
      <c r="K1473" s="375"/>
      <c r="L1473" s="375"/>
      <c r="M1473" s="628"/>
      <c r="N1473" s="622"/>
      <c r="O1473" s="375"/>
      <c r="P1473" s="191">
        <v>100000</v>
      </c>
      <c r="Q1473" s="191">
        <v>1.0999999999999999E-2</v>
      </c>
      <c r="R1473" s="191">
        <f t="shared" si="2147"/>
        <v>1100</v>
      </c>
      <c r="S1473" s="191">
        <f t="shared" si="2148"/>
        <v>220</v>
      </c>
      <c r="T1473" s="80">
        <v>880.8</v>
      </c>
      <c r="U1473" s="298">
        <v>880.8</v>
      </c>
      <c r="V1473" s="88">
        <f t="shared" si="2149"/>
        <v>-0.79999999999995453</v>
      </c>
      <c r="W1473" s="191">
        <v>100000</v>
      </c>
      <c r="X1473" s="191">
        <v>1.166E-2</v>
      </c>
      <c r="Y1473" s="860">
        <f t="shared" si="2150"/>
        <v>1166</v>
      </c>
      <c r="Z1473" s="860">
        <f t="shared" si="2151"/>
        <v>233.2</v>
      </c>
      <c r="AA1473" s="80">
        <v>933.6</v>
      </c>
      <c r="AB1473" s="298">
        <v>933.6</v>
      </c>
      <c r="AC1473" s="88">
        <f t="shared" si="2152"/>
        <v>-0.80000000000006821</v>
      </c>
      <c r="AD1473" s="191">
        <v>100000</v>
      </c>
      <c r="AE1473" s="191">
        <v>1.2370000000000001E-2</v>
      </c>
      <c r="AF1473" s="860">
        <f t="shared" si="2153"/>
        <v>1237</v>
      </c>
      <c r="AG1473" s="860">
        <f t="shared" si="2154"/>
        <v>247.4</v>
      </c>
      <c r="AH1473" s="122">
        <v>989.6</v>
      </c>
      <c r="AI1473" s="298">
        <v>989.6</v>
      </c>
      <c r="AJ1473" s="207">
        <f t="shared" si="2155"/>
        <v>0</v>
      </c>
      <c r="AK1473" s="191">
        <v>100000</v>
      </c>
      <c r="AL1473" s="191">
        <v>1.35E-2</v>
      </c>
      <c r="AM1473" s="191">
        <f t="shared" si="2156"/>
        <v>1350</v>
      </c>
      <c r="AN1473" s="633"/>
      <c r="AO1473" s="122">
        <v>1350</v>
      </c>
      <c r="AP1473" s="298">
        <v>1350</v>
      </c>
      <c r="AQ1473" s="369">
        <f t="shared" si="2157"/>
        <v>0</v>
      </c>
      <c r="AR1473" s="191">
        <v>100000</v>
      </c>
      <c r="AS1473" s="191">
        <v>1.431E-2</v>
      </c>
      <c r="AT1473" s="860">
        <f t="shared" si="2158"/>
        <v>1431</v>
      </c>
      <c r="AU1473" s="633"/>
      <c r="AV1473" s="122">
        <v>1431</v>
      </c>
      <c r="AW1473" s="298">
        <v>0</v>
      </c>
      <c r="AX1473" s="207">
        <f t="shared" si="2159"/>
        <v>0</v>
      </c>
      <c r="AY1473" s="47">
        <v>120000</v>
      </c>
      <c r="AZ1473" s="47">
        <v>1.5169999999999999E-2</v>
      </c>
      <c r="BA1473" s="168">
        <f t="shared" si="2160"/>
        <v>1820.3999999999999</v>
      </c>
      <c r="BB1473" s="168"/>
      <c r="BC1473" s="142">
        <v>1820.4</v>
      </c>
      <c r="BD1473" s="298">
        <v>1820.4</v>
      </c>
      <c r="BE1473" s="168">
        <f t="shared" si="2161"/>
        <v>0</v>
      </c>
      <c r="BF1473" s="47">
        <v>120000</v>
      </c>
      <c r="BG1473" s="47">
        <v>1.6080000000000001E-2</v>
      </c>
      <c r="BH1473" s="47">
        <f t="shared" si="2162"/>
        <v>1929.6000000000001</v>
      </c>
      <c r="BI1473" s="633"/>
      <c r="BJ1473" s="142">
        <v>1929.6</v>
      </c>
      <c r="BK1473" s="204">
        <v>1929.6</v>
      </c>
      <c r="BL1473" s="168">
        <f t="shared" si="2163"/>
        <v>0</v>
      </c>
      <c r="BM1473" s="47">
        <v>120000</v>
      </c>
      <c r="BN1473" s="47">
        <v>1.7139999999999999E-2</v>
      </c>
      <c r="BO1473" s="47">
        <f t="shared" si="2164"/>
        <v>2056.7999999999997</v>
      </c>
      <c r="BP1473" s="633"/>
      <c r="BQ1473" s="656">
        <v>2056.8000000000002</v>
      </c>
      <c r="BR1473" s="874">
        <v>2056.8000000000002</v>
      </c>
      <c r="BS1473" s="168">
        <f t="shared" si="2165"/>
        <v>0</v>
      </c>
      <c r="BT1473" s="152">
        <v>120000</v>
      </c>
      <c r="BU1473" s="569">
        <v>1.8339999999999999E-2</v>
      </c>
      <c r="BV1473" s="72">
        <f t="shared" si="2166"/>
        <v>2200.7999999999997</v>
      </c>
      <c r="BW1473" s="47"/>
      <c r="BX1473" s="164">
        <v>2200.8000000000002</v>
      </c>
      <c r="BY1473" s="879"/>
      <c r="BZ1473" s="75">
        <f t="shared" si="2167"/>
        <v>0</v>
      </c>
      <c r="CA1473" s="152">
        <v>120000</v>
      </c>
      <c r="CB1473" s="569">
        <v>1.9439999999999999E-2</v>
      </c>
      <c r="CC1473" s="168">
        <f t="shared" si="2168"/>
        <v>2332.7999999999997</v>
      </c>
      <c r="CD1473" s="47"/>
      <c r="CE1473" s="164"/>
      <c r="CF1473" s="165"/>
      <c r="CG1473" s="168">
        <f t="shared" si="2169"/>
        <v>2332.7999999999997</v>
      </c>
      <c r="CH1473" s="168"/>
      <c r="CI1473" s="168"/>
      <c r="CJ1473" s="168"/>
      <c r="CK1473" s="168"/>
      <c r="CL1473" s="164"/>
      <c r="CM1473" s="167"/>
      <c r="CN1473" s="168"/>
      <c r="CO1473" s="669"/>
      <c r="CP1473" s="220">
        <f>O1473+V1473+AC1473+AJ1473+AQ1473+AX1473+BE1473+BL1473+BS1473+BZ1473+CG1473</f>
        <v>2331.1999999999998</v>
      </c>
      <c r="CQ1473" s="883">
        <f>CP1473</f>
        <v>2331.1999999999998</v>
      </c>
      <c r="CR1473" s="47" t="s">
        <v>1921</v>
      </c>
    </row>
    <row r="1474" spans="1:97" customFormat="1">
      <c r="A1474" s="6" t="s">
        <v>3374</v>
      </c>
      <c r="B1474" s="42" t="s">
        <v>3375</v>
      </c>
      <c r="C1474" s="6" t="s">
        <v>3348</v>
      </c>
      <c r="D1474" s="41" t="s">
        <v>3349</v>
      </c>
      <c r="E1474" s="43">
        <v>879</v>
      </c>
      <c r="F1474" s="43"/>
      <c r="G1474" s="41" t="s">
        <v>3363</v>
      </c>
      <c r="H1474" s="191"/>
      <c r="I1474" s="375"/>
      <c r="J1474" s="53"/>
      <c r="K1474" s="375"/>
      <c r="L1474" s="375"/>
      <c r="M1474" s="628"/>
      <c r="N1474" s="622"/>
      <c r="O1474" s="375"/>
      <c r="P1474" s="191"/>
      <c r="Q1474" s="191"/>
      <c r="R1474" s="191"/>
      <c r="S1474" s="191"/>
      <c r="T1474" s="80"/>
      <c r="U1474" s="298"/>
      <c r="V1474" s="88"/>
      <c r="W1474" s="191"/>
      <c r="X1474" s="191"/>
      <c r="Y1474" s="860"/>
      <c r="Z1474" s="860"/>
      <c r="AA1474" s="80"/>
      <c r="AB1474" s="298"/>
      <c r="AC1474" s="88"/>
      <c r="AD1474" s="191"/>
      <c r="AE1474" s="191"/>
      <c r="AF1474" s="860"/>
      <c r="AG1474" s="860"/>
      <c r="AH1474" s="122"/>
      <c r="AI1474" s="298"/>
      <c r="AJ1474" s="207"/>
      <c r="AK1474" s="191"/>
      <c r="AL1474" s="191"/>
      <c r="AM1474" s="191"/>
      <c r="AN1474" s="633"/>
      <c r="AO1474" s="122"/>
      <c r="AP1474" s="298"/>
      <c r="AQ1474" s="369"/>
      <c r="AR1474" s="191"/>
      <c r="AS1474" s="191"/>
      <c r="AT1474" s="860"/>
      <c r="AU1474" s="633"/>
      <c r="AV1474" s="122"/>
      <c r="AW1474" s="298"/>
      <c r="AX1474" s="207"/>
      <c r="AY1474" s="47"/>
      <c r="AZ1474" s="47"/>
      <c r="BA1474" s="168"/>
      <c r="BB1474" s="168"/>
      <c r="BC1474" s="142"/>
      <c r="BD1474" s="298"/>
      <c r="BE1474" s="168"/>
      <c r="BF1474" s="47"/>
      <c r="BG1474" s="47"/>
      <c r="BH1474" s="47"/>
      <c r="BI1474" s="633"/>
      <c r="BJ1474" s="142"/>
      <c r="BK1474" s="204"/>
      <c r="BL1474" s="168"/>
      <c r="BM1474" s="47"/>
      <c r="BN1474" s="47"/>
      <c r="BO1474" s="47"/>
      <c r="BP1474" s="633"/>
      <c r="BQ1474" s="656"/>
      <c r="BR1474" s="874"/>
      <c r="BS1474" s="168"/>
      <c r="BT1474" s="152"/>
      <c r="BU1474" s="569"/>
      <c r="BV1474" s="72"/>
      <c r="BW1474" s="47"/>
      <c r="BX1474" s="164"/>
      <c r="BY1474" s="879"/>
      <c r="BZ1474" s="75"/>
      <c r="CA1474" s="152"/>
      <c r="CB1474" s="569"/>
      <c r="CC1474" s="168"/>
      <c r="CD1474" s="47"/>
      <c r="CE1474" s="164"/>
      <c r="CF1474" s="165"/>
      <c r="CG1474" s="168"/>
      <c r="CH1474" s="168"/>
      <c r="CI1474" s="168"/>
      <c r="CJ1474" s="168"/>
      <c r="CK1474" s="168"/>
      <c r="CL1474" s="164"/>
      <c r="CM1474" s="167"/>
      <c r="CN1474" s="168"/>
      <c r="CO1474" s="669"/>
      <c r="CP1474" s="220"/>
      <c r="CQ1474" s="883"/>
      <c r="CR1474" s="47"/>
      <c r="CS1474" s="227" t="s">
        <v>42</v>
      </c>
    </row>
    <row r="1475" spans="1:97" s="8" customFormat="1">
      <c r="A1475" s="6" t="s">
        <v>3376</v>
      </c>
      <c r="B1475" s="42" t="s">
        <v>1399</v>
      </c>
      <c r="C1475" s="6" t="s">
        <v>3348</v>
      </c>
      <c r="D1475" s="274" t="s">
        <v>3349</v>
      </c>
      <c r="E1475" s="43">
        <v>1121</v>
      </c>
      <c r="F1475" s="43"/>
      <c r="G1475" s="41" t="s">
        <v>41</v>
      </c>
      <c r="H1475" s="954" t="s">
        <v>3377</v>
      </c>
      <c r="I1475" s="43"/>
      <c r="J1475" s="53"/>
      <c r="K1475" s="375"/>
      <c r="L1475" s="375"/>
      <c r="M1475" s="634"/>
      <c r="N1475" s="664"/>
      <c r="O1475" s="375"/>
      <c r="P1475" s="191">
        <v>92400</v>
      </c>
      <c r="Q1475" s="191">
        <v>1.0999999999999999E-2</v>
      </c>
      <c r="R1475" s="191">
        <f t="shared" ref="R1475:R1487" si="2170">P1475*Q1475</f>
        <v>1016.4</v>
      </c>
      <c r="S1475" s="191">
        <f t="shared" ref="S1475:S1487" si="2171">R1475*20/100</f>
        <v>203.28</v>
      </c>
      <c r="T1475" s="122"/>
      <c r="U1475" s="287"/>
      <c r="V1475" s="88">
        <f t="shared" ref="V1475:V1479" si="2172">R1475-S1475-T1475</f>
        <v>813.12</v>
      </c>
      <c r="W1475" s="191">
        <v>92400</v>
      </c>
      <c r="X1475" s="191">
        <v>1.166E-2</v>
      </c>
      <c r="Y1475" s="860">
        <f t="shared" ref="Y1475:Y1487" si="2173">W1475*X1475</f>
        <v>1077.384</v>
      </c>
      <c r="Z1475" s="860">
        <f t="shared" ref="Z1475:Z1487" si="2174">Y1475*20/100</f>
        <v>215.4768</v>
      </c>
      <c r="AA1475" s="122"/>
      <c r="AB1475" s="287"/>
      <c r="AC1475" s="88">
        <f t="shared" ref="AC1475:AC1479" si="2175">Y1475-Z1475-AA1475</f>
        <v>861.90719999999999</v>
      </c>
      <c r="AD1475" s="191">
        <v>92400</v>
      </c>
      <c r="AE1475" s="191">
        <v>1.2370000000000001E-2</v>
      </c>
      <c r="AF1475" s="860">
        <f t="shared" ref="AF1475:AF1487" si="2176">AD1475*AE1475</f>
        <v>1142.9880000000001</v>
      </c>
      <c r="AG1475" s="860">
        <f t="shared" ref="AG1475:AG1487" si="2177">AF1475*20/100</f>
        <v>228.59760000000003</v>
      </c>
      <c r="AH1475" s="122"/>
      <c r="AI1475" s="287"/>
      <c r="AJ1475" s="207">
        <f t="shared" ref="AJ1475:AJ1488" si="2178">AF1475-AG1475-AH1475</f>
        <v>914.3904</v>
      </c>
      <c r="AK1475" s="191">
        <v>92400</v>
      </c>
      <c r="AL1475" s="191">
        <v>1.35E-2</v>
      </c>
      <c r="AM1475" s="191">
        <f t="shared" ref="AM1475:AM1487" si="2179">AK1475*AL1475</f>
        <v>1247.4000000000001</v>
      </c>
      <c r="AN1475" s="375"/>
      <c r="AO1475" s="122"/>
      <c r="AP1475" s="287"/>
      <c r="AQ1475" s="369">
        <f t="shared" ref="AQ1475:AQ1488" si="2180">AM1475-AN1475-AO1475</f>
        <v>1247.4000000000001</v>
      </c>
      <c r="AR1475" s="191">
        <v>92400</v>
      </c>
      <c r="AS1475" s="191">
        <v>1.431E-2</v>
      </c>
      <c r="AT1475" s="860">
        <f t="shared" ref="AT1475:AT1487" si="2181">AR1475*AS1475</f>
        <v>1322.2439999999999</v>
      </c>
      <c r="AU1475" s="375"/>
      <c r="AV1475" s="122"/>
      <c r="AW1475" s="287"/>
      <c r="AX1475" s="207">
        <f t="shared" ref="AX1475:AX1488" si="2182">AT1475-AU1475-AV1475</f>
        <v>1322.2439999999999</v>
      </c>
      <c r="AY1475" s="51">
        <v>108600</v>
      </c>
      <c r="AZ1475" s="51">
        <v>1.5169999999999999E-2</v>
      </c>
      <c r="BA1475" s="72">
        <f t="shared" ref="BA1475:BA1487" si="2183">AY1475*AZ1475</f>
        <v>1647.462</v>
      </c>
      <c r="BB1475" s="72"/>
      <c r="BC1475" s="142"/>
      <c r="BD1475" s="287"/>
      <c r="BE1475" s="72">
        <f t="shared" ref="BE1475:BE1488" si="2184">BA1475-BB1475-BC1475</f>
        <v>1647.462</v>
      </c>
      <c r="BF1475" s="51">
        <v>108600</v>
      </c>
      <c r="BG1475" s="51">
        <v>1.6080000000000001E-2</v>
      </c>
      <c r="BH1475" s="51">
        <f t="shared" ref="BH1475:BH1487" si="2185">BF1475*BG1475</f>
        <v>1746.288</v>
      </c>
      <c r="BI1475" s="375"/>
      <c r="BJ1475" s="142"/>
      <c r="BK1475" s="218"/>
      <c r="BL1475" s="72">
        <f t="shared" ref="BL1475:BL1488" si="2186">BH1475-BI1475-BJ1475</f>
        <v>1746.288</v>
      </c>
      <c r="BM1475" s="51">
        <v>108600</v>
      </c>
      <c r="BN1475" s="51">
        <v>1.7139999999999999E-2</v>
      </c>
      <c r="BO1475" s="51">
        <f t="shared" ref="BO1475:BO1487" si="2187">BM1475*BN1475</f>
        <v>1861.404</v>
      </c>
      <c r="BP1475" s="375"/>
      <c r="BQ1475" s="656">
        <v>1861.404</v>
      </c>
      <c r="BR1475" s="876">
        <v>1861.404</v>
      </c>
      <c r="BS1475" s="72">
        <f t="shared" ref="BS1475:BS1488" si="2188">BO1475-BP1475-BQ1475</f>
        <v>0</v>
      </c>
      <c r="BT1475" s="152">
        <v>108600</v>
      </c>
      <c r="BU1475" s="569">
        <v>1.8339999999999999E-2</v>
      </c>
      <c r="BV1475" s="72">
        <f t="shared" ref="BV1475:BV1488" si="2189">BT1475*BU1475</f>
        <v>1991.7239999999999</v>
      </c>
      <c r="BW1475" s="51"/>
      <c r="BX1475" s="164">
        <v>1991.7239999999999</v>
      </c>
      <c r="BY1475" s="880"/>
      <c r="BZ1475" s="75">
        <f t="shared" ref="BZ1475:BZ1488" si="2190">BV1475-BW1475-BX1475</f>
        <v>0</v>
      </c>
      <c r="CA1475" s="152">
        <v>108600</v>
      </c>
      <c r="CB1475" s="881">
        <v>1.9259999999999999E-2</v>
      </c>
      <c r="CC1475" s="72">
        <f t="shared" ref="CC1475:CC1488" si="2191">CA1475*CB1475</f>
        <v>2091.636</v>
      </c>
      <c r="CD1475" s="51"/>
      <c r="CE1475" s="164">
        <v>2091.636</v>
      </c>
      <c r="CF1475" s="167">
        <v>2091.64</v>
      </c>
      <c r="CG1475" s="72">
        <f t="shared" ref="CG1475:CG1488" si="2192">CC1475-CD1475-CE1475</f>
        <v>0</v>
      </c>
      <c r="CH1475" s="72"/>
      <c r="CI1475" s="72"/>
      <c r="CJ1475" s="72"/>
      <c r="CK1475" s="72"/>
      <c r="CL1475" s="164"/>
      <c r="CM1475" s="167"/>
      <c r="CN1475" s="72"/>
      <c r="CO1475" s="669"/>
      <c r="CP1475" s="220">
        <f t="shared" ref="CP1475:CP1488" si="2193">O1475+V1475+AC1475+AJ1475+AQ1475+AX1475+BE1475+BL1475+BS1475+BZ1475+CG1475</f>
        <v>8552.8116000000009</v>
      </c>
      <c r="CQ1475" s="883">
        <f>CP1475</f>
        <v>8552.8116000000009</v>
      </c>
      <c r="CR1475" s="51" t="s">
        <v>1921</v>
      </c>
      <c r="CS1475" s="227" t="s">
        <v>42</v>
      </c>
    </row>
    <row r="1476" spans="1:97">
      <c r="A1476" s="6" t="s">
        <v>3378</v>
      </c>
      <c r="B1476" s="41" t="s">
        <v>3379</v>
      </c>
      <c r="C1476" s="6" t="s">
        <v>3348</v>
      </c>
      <c r="D1476" s="274" t="s">
        <v>3349</v>
      </c>
      <c r="E1476" s="43">
        <v>1133</v>
      </c>
      <c r="F1476" s="43"/>
      <c r="G1476" s="41" t="s">
        <v>41</v>
      </c>
      <c r="H1476" s="191" t="s">
        <v>3380</v>
      </c>
      <c r="I1476" s="43"/>
      <c r="J1476" s="53"/>
      <c r="K1476" s="375"/>
      <c r="L1476" s="375"/>
      <c r="M1476" s="628"/>
      <c r="N1476" s="622"/>
      <c r="O1476" s="375"/>
      <c r="P1476" s="191">
        <v>1150000</v>
      </c>
      <c r="Q1476" s="191">
        <v>1.0999999999999999E-2</v>
      </c>
      <c r="R1476" s="191">
        <f t="shared" si="2170"/>
        <v>12650</v>
      </c>
      <c r="S1476" s="191">
        <f t="shared" si="2171"/>
        <v>2530</v>
      </c>
      <c r="T1476" s="80">
        <v>10129.200000000001</v>
      </c>
      <c r="U1476" s="298">
        <v>10129.200000000001</v>
      </c>
      <c r="V1476" s="88">
        <f t="shared" si="2172"/>
        <v>-9.2000000000007276</v>
      </c>
      <c r="W1476" s="191">
        <v>1150000</v>
      </c>
      <c r="X1476" s="191">
        <v>1.166E-2</v>
      </c>
      <c r="Y1476" s="860">
        <f t="shared" si="2173"/>
        <v>13409</v>
      </c>
      <c r="Z1476" s="860">
        <f t="shared" si="2174"/>
        <v>2681.8</v>
      </c>
      <c r="AA1476" s="80">
        <v>10736.4</v>
      </c>
      <c r="AB1476" s="298">
        <v>10736.4</v>
      </c>
      <c r="AC1476" s="88">
        <f t="shared" si="2175"/>
        <v>-9.1999999999989086</v>
      </c>
      <c r="AD1476" s="191">
        <v>1150000</v>
      </c>
      <c r="AE1476" s="191">
        <v>1.2370000000000001E-2</v>
      </c>
      <c r="AF1476" s="860">
        <f t="shared" si="2176"/>
        <v>14225.5</v>
      </c>
      <c r="AG1476" s="860">
        <f t="shared" si="2177"/>
        <v>2845.1</v>
      </c>
      <c r="AH1476" s="122">
        <v>11380.4</v>
      </c>
      <c r="AI1476" s="298">
        <v>11380.4</v>
      </c>
      <c r="AJ1476" s="207">
        <f t="shared" si="2178"/>
        <v>0</v>
      </c>
      <c r="AK1476" s="191">
        <v>1150000</v>
      </c>
      <c r="AL1476" s="191">
        <v>1.35E-2</v>
      </c>
      <c r="AM1476" s="191">
        <f t="shared" si="2179"/>
        <v>15525</v>
      </c>
      <c r="AN1476" s="633"/>
      <c r="AO1476" s="122">
        <v>15525</v>
      </c>
      <c r="AP1476" s="298">
        <v>15525</v>
      </c>
      <c r="AQ1476" s="369">
        <f t="shared" si="2180"/>
        <v>0</v>
      </c>
      <c r="AR1476" s="191">
        <v>1150000</v>
      </c>
      <c r="AS1476" s="191">
        <v>1.431E-2</v>
      </c>
      <c r="AT1476" s="860">
        <f t="shared" si="2181"/>
        <v>16456.5</v>
      </c>
      <c r="AU1476" s="633"/>
      <c r="AV1476" s="122">
        <v>16456.5</v>
      </c>
      <c r="AW1476" s="298">
        <v>0</v>
      </c>
      <c r="AX1476" s="207">
        <f t="shared" si="2182"/>
        <v>0</v>
      </c>
      <c r="AY1476" s="47">
        <v>2630000</v>
      </c>
      <c r="AZ1476" s="47">
        <v>1.5169999999999999E-2</v>
      </c>
      <c r="BA1476" s="168">
        <f t="shared" si="2183"/>
        <v>39897.1</v>
      </c>
      <c r="BB1476" s="168"/>
      <c r="BC1476" s="142">
        <v>39897.1</v>
      </c>
      <c r="BD1476" s="298">
        <v>39897.1</v>
      </c>
      <c r="BE1476" s="168">
        <f t="shared" si="2184"/>
        <v>0</v>
      </c>
      <c r="BF1476" s="47">
        <v>2630000</v>
      </c>
      <c r="BG1476" s="47">
        <v>1.6080000000000001E-2</v>
      </c>
      <c r="BH1476" s="47">
        <f t="shared" si="2185"/>
        <v>42290.400000000001</v>
      </c>
      <c r="BI1476" s="633"/>
      <c r="BJ1476" s="142">
        <v>42290.400000000001</v>
      </c>
      <c r="BK1476" s="204">
        <v>42290.400000000001</v>
      </c>
      <c r="BL1476" s="168">
        <f t="shared" si="2186"/>
        <v>0</v>
      </c>
      <c r="BM1476" s="47">
        <v>2630000</v>
      </c>
      <c r="BN1476" s="47">
        <v>1.7139999999999999E-2</v>
      </c>
      <c r="BO1476" s="47">
        <f t="shared" si="2187"/>
        <v>45078.2</v>
      </c>
      <c r="BP1476" s="633"/>
      <c r="BQ1476" s="656">
        <v>45078.2</v>
      </c>
      <c r="BR1476" s="874">
        <v>45078.2</v>
      </c>
      <c r="BS1476" s="168">
        <f t="shared" si="2188"/>
        <v>0</v>
      </c>
      <c r="BT1476" s="152">
        <v>2630000</v>
      </c>
      <c r="BU1476" s="569">
        <v>1.8339999999999999E-2</v>
      </c>
      <c r="BV1476" s="72">
        <f t="shared" si="2189"/>
        <v>48234.2</v>
      </c>
      <c r="BW1476" s="47"/>
      <c r="BX1476" s="164">
        <v>48234.2</v>
      </c>
      <c r="BY1476" s="879"/>
      <c r="BZ1476" s="75">
        <f t="shared" si="2190"/>
        <v>0</v>
      </c>
      <c r="CA1476" s="152">
        <v>2630000</v>
      </c>
      <c r="CB1476" s="569">
        <v>1.9439999999999999E-2</v>
      </c>
      <c r="CC1476" s="168">
        <f t="shared" si="2191"/>
        <v>51127.199999999997</v>
      </c>
      <c r="CD1476" s="47"/>
      <c r="CE1476" s="164">
        <v>51127.199999999997</v>
      </c>
      <c r="CF1476" s="165">
        <v>51127.199999999997</v>
      </c>
      <c r="CG1476" s="168">
        <f t="shared" si="2192"/>
        <v>0</v>
      </c>
      <c r="CH1476" s="168"/>
      <c r="CI1476" s="168"/>
      <c r="CJ1476" s="168"/>
      <c r="CK1476" s="168"/>
      <c r="CL1476" s="164"/>
      <c r="CM1476" s="167"/>
      <c r="CN1476" s="168"/>
      <c r="CO1476" s="669"/>
      <c r="CP1476" s="220">
        <f t="shared" si="2193"/>
        <v>-18.399999999999636</v>
      </c>
      <c r="CQ1476" s="883"/>
      <c r="CR1476" s="47" t="s">
        <v>1921</v>
      </c>
      <c r="CS1476" s="227" t="s">
        <v>42</v>
      </c>
    </row>
    <row r="1477" spans="1:97">
      <c r="A1477" s="6" t="s">
        <v>3381</v>
      </c>
      <c r="B1477" s="41" t="s">
        <v>3379</v>
      </c>
      <c r="C1477" s="6" t="s">
        <v>3348</v>
      </c>
      <c r="D1477" s="274" t="s">
        <v>3349</v>
      </c>
      <c r="E1477" s="43">
        <v>1135</v>
      </c>
      <c r="F1477" s="43"/>
      <c r="G1477" s="41" t="s">
        <v>41</v>
      </c>
      <c r="H1477" s="191" t="s">
        <v>3382</v>
      </c>
      <c r="I1477" s="43"/>
      <c r="J1477" s="53"/>
      <c r="K1477" s="375"/>
      <c r="L1477" s="375"/>
      <c r="M1477" s="628"/>
      <c r="N1477" s="622"/>
      <c r="O1477" s="375"/>
      <c r="P1477" s="191">
        <v>55000</v>
      </c>
      <c r="Q1477" s="191">
        <v>1.0999999999999999E-2</v>
      </c>
      <c r="R1477" s="191">
        <f t="shared" si="2170"/>
        <v>605</v>
      </c>
      <c r="S1477" s="191">
        <f t="shared" si="2171"/>
        <v>121</v>
      </c>
      <c r="T1477" s="80">
        <v>484.44</v>
      </c>
      <c r="U1477" s="298">
        <v>484.44</v>
      </c>
      <c r="V1477" s="88">
        <f t="shared" si="2172"/>
        <v>-0.43999999999999773</v>
      </c>
      <c r="W1477" s="191">
        <v>55000</v>
      </c>
      <c r="X1477" s="191">
        <v>1.166E-2</v>
      </c>
      <c r="Y1477" s="860">
        <f t="shared" si="2173"/>
        <v>641.30000000000007</v>
      </c>
      <c r="Z1477" s="860">
        <f t="shared" si="2174"/>
        <v>128.26000000000002</v>
      </c>
      <c r="AA1477" s="80">
        <v>513.48</v>
      </c>
      <c r="AB1477" s="298">
        <v>513.48</v>
      </c>
      <c r="AC1477" s="88">
        <f t="shared" si="2175"/>
        <v>-0.43999999999994088</v>
      </c>
      <c r="AD1477" s="191">
        <v>55000</v>
      </c>
      <c r="AE1477" s="191">
        <v>1.2370000000000001E-2</v>
      </c>
      <c r="AF1477" s="860">
        <f t="shared" si="2176"/>
        <v>680.35</v>
      </c>
      <c r="AG1477" s="860">
        <f t="shared" si="2177"/>
        <v>136.07</v>
      </c>
      <c r="AH1477" s="122">
        <v>544.28</v>
      </c>
      <c r="AI1477" s="298">
        <v>544.28</v>
      </c>
      <c r="AJ1477" s="207">
        <f t="shared" si="2178"/>
        <v>0</v>
      </c>
      <c r="AK1477" s="191">
        <v>55000</v>
      </c>
      <c r="AL1477" s="191">
        <v>1.35E-2</v>
      </c>
      <c r="AM1477" s="191">
        <f t="shared" si="2179"/>
        <v>742.5</v>
      </c>
      <c r="AN1477" s="633"/>
      <c r="AO1477" s="122">
        <v>742.5</v>
      </c>
      <c r="AP1477" s="298">
        <v>742.5</v>
      </c>
      <c r="AQ1477" s="369">
        <f t="shared" si="2180"/>
        <v>0</v>
      </c>
      <c r="AR1477" s="191">
        <v>55000</v>
      </c>
      <c r="AS1477" s="191">
        <v>1.431E-2</v>
      </c>
      <c r="AT1477" s="860">
        <f t="shared" si="2181"/>
        <v>787.05</v>
      </c>
      <c r="AU1477" s="633"/>
      <c r="AV1477" s="122">
        <v>787.05</v>
      </c>
      <c r="AW1477" s="298">
        <v>0</v>
      </c>
      <c r="AX1477" s="207">
        <f t="shared" si="2182"/>
        <v>0</v>
      </c>
      <c r="AY1477" s="47">
        <v>68000</v>
      </c>
      <c r="AZ1477" s="47">
        <v>1.5169999999999999E-2</v>
      </c>
      <c r="BA1477" s="168">
        <f t="shared" si="2183"/>
        <v>1031.56</v>
      </c>
      <c r="BB1477" s="168"/>
      <c r="BC1477" s="142">
        <v>1031.56</v>
      </c>
      <c r="BD1477" s="298">
        <v>1031.56</v>
      </c>
      <c r="BE1477" s="168">
        <f t="shared" si="2184"/>
        <v>0</v>
      </c>
      <c r="BF1477" s="47">
        <v>68000</v>
      </c>
      <c r="BG1477" s="47">
        <v>1.6080000000000001E-2</v>
      </c>
      <c r="BH1477" s="47">
        <f t="shared" si="2185"/>
        <v>1093.44</v>
      </c>
      <c r="BI1477" s="633"/>
      <c r="BJ1477" s="142">
        <v>1093.44</v>
      </c>
      <c r="BK1477" s="204">
        <v>1093.44</v>
      </c>
      <c r="BL1477" s="168">
        <f t="shared" si="2186"/>
        <v>0</v>
      </c>
      <c r="BM1477" s="47">
        <v>68000</v>
      </c>
      <c r="BN1477" s="47">
        <v>1.7139999999999999E-2</v>
      </c>
      <c r="BO1477" s="47">
        <f t="shared" si="2187"/>
        <v>1165.52</v>
      </c>
      <c r="BP1477" s="633"/>
      <c r="BQ1477" s="656">
        <v>1165.52</v>
      </c>
      <c r="BR1477" s="874">
        <v>1165.52</v>
      </c>
      <c r="BS1477" s="168">
        <f t="shared" si="2188"/>
        <v>0</v>
      </c>
      <c r="BT1477" s="152">
        <v>68000</v>
      </c>
      <c r="BU1477" s="569">
        <v>1.8339999999999999E-2</v>
      </c>
      <c r="BV1477" s="72">
        <f t="shared" si="2189"/>
        <v>1247.1199999999999</v>
      </c>
      <c r="BW1477" s="47"/>
      <c r="BX1477" s="164">
        <v>1247.1199999999999</v>
      </c>
      <c r="BY1477" s="879"/>
      <c r="BZ1477" s="75">
        <f t="shared" si="2190"/>
        <v>0</v>
      </c>
      <c r="CA1477" s="152">
        <v>68000</v>
      </c>
      <c r="CB1477" s="569">
        <v>1.9439999999999999E-2</v>
      </c>
      <c r="CC1477" s="168">
        <f t="shared" si="2191"/>
        <v>1321.9199999999998</v>
      </c>
      <c r="CD1477" s="47"/>
      <c r="CE1477" s="164">
        <v>1321.92</v>
      </c>
      <c r="CF1477" s="165">
        <v>1321.92</v>
      </c>
      <c r="CG1477" s="168">
        <f t="shared" si="2192"/>
        <v>0</v>
      </c>
      <c r="CH1477" s="168"/>
      <c r="CI1477" s="168"/>
      <c r="CJ1477" s="168"/>
      <c r="CK1477" s="168"/>
      <c r="CL1477" s="164"/>
      <c r="CM1477" s="167"/>
      <c r="CN1477" s="168"/>
      <c r="CO1477" s="669"/>
      <c r="CP1477" s="220">
        <f t="shared" si="2193"/>
        <v>-0.87999999999993861</v>
      </c>
      <c r="CQ1477" s="883"/>
      <c r="CR1477" s="47" t="s">
        <v>1921</v>
      </c>
      <c r="CS1477" s="227" t="s">
        <v>42</v>
      </c>
    </row>
    <row r="1478" spans="1:97" s="7" customFormat="1">
      <c r="A1478" s="501">
        <v>57</v>
      </c>
      <c r="B1478" s="264" t="s">
        <v>3383</v>
      </c>
      <c r="C1478" s="61" t="s">
        <v>3348</v>
      </c>
      <c r="D1478" s="274" t="s">
        <v>3349</v>
      </c>
      <c r="E1478" s="776" t="s">
        <v>3384</v>
      </c>
      <c r="F1478" s="501"/>
      <c r="G1478" s="234"/>
      <c r="H1478" s="235" t="s">
        <v>3385</v>
      </c>
      <c r="I1478" s="501"/>
      <c r="J1478" s="500"/>
      <c r="K1478" s="501"/>
      <c r="L1478" s="501"/>
      <c r="M1478" s="505"/>
      <c r="N1478" s="506"/>
      <c r="O1478" s="501"/>
      <c r="P1478" s="235">
        <f>21900+21900</f>
        <v>43800</v>
      </c>
      <c r="Q1478" s="235">
        <v>1.0999999999999999E-2</v>
      </c>
      <c r="R1478" s="235">
        <f t="shared" si="2170"/>
        <v>481.79999999999995</v>
      </c>
      <c r="S1478" s="191">
        <f t="shared" si="2171"/>
        <v>96.36</v>
      </c>
      <c r="T1478" s="80"/>
      <c r="U1478" s="287"/>
      <c r="V1478" s="88">
        <f t="shared" si="2172"/>
        <v>385.43999999999994</v>
      </c>
      <c r="W1478" s="235">
        <f>21900+21900</f>
        <v>43800</v>
      </c>
      <c r="X1478" s="235">
        <v>1.166E-2</v>
      </c>
      <c r="Y1478" s="860">
        <f t="shared" si="2173"/>
        <v>510.70800000000003</v>
      </c>
      <c r="Z1478" s="860">
        <f t="shared" si="2174"/>
        <v>102.1416</v>
      </c>
      <c r="AA1478" s="80"/>
      <c r="AB1478" s="287"/>
      <c r="AC1478" s="88">
        <f t="shared" si="2175"/>
        <v>408.56640000000004</v>
      </c>
      <c r="AD1478" s="235">
        <f>21900+21900</f>
        <v>43800</v>
      </c>
      <c r="AE1478" s="235">
        <v>1.2370000000000001E-2</v>
      </c>
      <c r="AF1478" s="861">
        <f t="shared" si="2176"/>
        <v>541.80600000000004</v>
      </c>
      <c r="AG1478" s="860">
        <f t="shared" si="2177"/>
        <v>108.36120000000001</v>
      </c>
      <c r="AH1478" s="862"/>
      <c r="AI1478" s="863"/>
      <c r="AJ1478" s="207">
        <f t="shared" si="2178"/>
        <v>433.44480000000004</v>
      </c>
      <c r="AK1478" s="235">
        <f>21900+21900</f>
        <v>43800</v>
      </c>
      <c r="AL1478" s="235">
        <v>1.35E-2</v>
      </c>
      <c r="AM1478" s="235">
        <f t="shared" si="2179"/>
        <v>591.29999999999995</v>
      </c>
      <c r="AN1478" s="501"/>
      <c r="AO1478" s="122"/>
      <c r="AP1478" s="287"/>
      <c r="AQ1478" s="369">
        <f t="shared" si="2180"/>
        <v>591.29999999999995</v>
      </c>
      <c r="AR1478" s="235">
        <f>21900+21900</f>
        <v>43800</v>
      </c>
      <c r="AS1478" s="866">
        <v>1.431E-2</v>
      </c>
      <c r="AT1478" s="860">
        <f t="shared" si="2181"/>
        <v>626.77800000000002</v>
      </c>
      <c r="AU1478" s="501"/>
      <c r="AV1478" s="122"/>
      <c r="AW1478" s="287"/>
      <c r="AX1478" s="207">
        <f t="shared" si="2182"/>
        <v>626.77800000000002</v>
      </c>
      <c r="AY1478" s="869">
        <f>23800+23800+796100+40000</f>
        <v>883700</v>
      </c>
      <c r="AZ1478" s="533">
        <v>1.5169999999999999E-2</v>
      </c>
      <c r="BA1478" s="168">
        <f t="shared" si="2183"/>
        <v>13405.728999999999</v>
      </c>
      <c r="BB1478" s="194"/>
      <c r="BC1478" s="142"/>
      <c r="BD1478" s="506"/>
      <c r="BE1478" s="168">
        <f t="shared" si="2184"/>
        <v>13405.728999999999</v>
      </c>
      <c r="BF1478" s="869">
        <f>23800+23800+796100+40000</f>
        <v>883700</v>
      </c>
      <c r="BG1478" s="533">
        <v>1.6080000000000001E-2</v>
      </c>
      <c r="BH1478" s="533">
        <f t="shared" si="2185"/>
        <v>14209.896000000001</v>
      </c>
      <c r="BI1478" s="501"/>
      <c r="BJ1478" s="223">
        <v>14209.9</v>
      </c>
      <c r="BK1478" s="417"/>
      <c r="BL1478" s="168">
        <f t="shared" si="2186"/>
        <v>-3.9999999989959178E-3</v>
      </c>
      <c r="BM1478" s="869">
        <f>23800+23800+796100+40000</f>
        <v>883700</v>
      </c>
      <c r="BN1478" s="533">
        <v>1.7139999999999999E-2</v>
      </c>
      <c r="BO1478" s="533">
        <f t="shared" si="2187"/>
        <v>15146.617999999999</v>
      </c>
      <c r="BP1478" s="501"/>
      <c r="BQ1478" s="877">
        <v>15146.618</v>
      </c>
      <c r="BR1478" s="878"/>
      <c r="BS1478" s="168">
        <f t="shared" si="2188"/>
        <v>0</v>
      </c>
      <c r="BT1478" s="376">
        <v>883700</v>
      </c>
      <c r="BU1478" s="569">
        <v>1.8339999999999999E-2</v>
      </c>
      <c r="BV1478" s="72">
        <f t="shared" si="2189"/>
        <v>16207.057999999999</v>
      </c>
      <c r="BW1478" s="501"/>
      <c r="BX1478" s="142"/>
      <c r="BY1478" s="463"/>
      <c r="BZ1478" s="75">
        <f t="shared" si="2190"/>
        <v>16207.057999999999</v>
      </c>
      <c r="CA1478" s="376">
        <v>883700</v>
      </c>
      <c r="CB1478" s="569">
        <v>1.8339999999999999E-2</v>
      </c>
      <c r="CC1478" s="168">
        <f t="shared" si="2191"/>
        <v>16207.057999999999</v>
      </c>
      <c r="CD1478" s="501"/>
      <c r="CE1478" s="142"/>
      <c r="CF1478" s="204"/>
      <c r="CG1478" s="168">
        <f t="shared" si="2192"/>
        <v>16207.057999999999</v>
      </c>
      <c r="CH1478" s="168"/>
      <c r="CI1478" s="168"/>
      <c r="CJ1478" s="168"/>
      <c r="CK1478" s="168"/>
      <c r="CL1478" s="164"/>
      <c r="CM1478" s="167"/>
      <c r="CN1478" s="168"/>
      <c r="CO1478" s="469"/>
      <c r="CP1478" s="220">
        <f t="shared" si="2193"/>
        <v>48265.370199999998</v>
      </c>
      <c r="CQ1478" s="883">
        <f t="shared" ref="CQ1478:CQ1488" si="2194">CP1478</f>
        <v>48265.370199999998</v>
      </c>
      <c r="CR1478" s="47" t="s">
        <v>1921</v>
      </c>
      <c r="CS1478" s="535"/>
    </row>
    <row r="1479" spans="1:97">
      <c r="A1479" s="6" t="s">
        <v>3386</v>
      </c>
      <c r="B1479" s="42" t="s">
        <v>3387</v>
      </c>
      <c r="C1479" s="6" t="s">
        <v>3388</v>
      </c>
      <c r="D1479" s="274" t="s">
        <v>3349</v>
      </c>
      <c r="E1479" s="267">
        <v>696</v>
      </c>
      <c r="F1479" s="267"/>
      <c r="G1479" s="49" t="s">
        <v>45</v>
      </c>
      <c r="H1479" s="191" t="s">
        <v>3389</v>
      </c>
      <c r="I1479" s="267"/>
      <c r="J1479" s="53"/>
      <c r="K1479" s="375"/>
      <c r="L1479" s="375"/>
      <c r="M1479" s="628"/>
      <c r="N1479" s="622"/>
      <c r="O1479" s="375"/>
      <c r="P1479" s="235">
        <v>5187800</v>
      </c>
      <c r="Q1479" s="191">
        <v>1.0999999999999999E-2</v>
      </c>
      <c r="R1479" s="191">
        <f t="shared" si="2170"/>
        <v>57065.799999999996</v>
      </c>
      <c r="S1479" s="191">
        <f t="shared" si="2171"/>
        <v>11413.16</v>
      </c>
      <c r="T1479" s="80">
        <v>43071.12</v>
      </c>
      <c r="U1479" s="298">
        <v>43071.12</v>
      </c>
      <c r="V1479" s="88">
        <f t="shared" si="2172"/>
        <v>2581.5199999999968</v>
      </c>
      <c r="W1479" s="191">
        <v>5187800</v>
      </c>
      <c r="X1479" s="191">
        <v>1.166E-2</v>
      </c>
      <c r="Y1479" s="860">
        <f t="shared" si="2173"/>
        <v>60489.748</v>
      </c>
      <c r="Z1479" s="860">
        <f t="shared" si="2174"/>
        <v>12097.9496</v>
      </c>
      <c r="AA1479" s="80">
        <v>45653.04</v>
      </c>
      <c r="AB1479" s="298">
        <v>45653.04</v>
      </c>
      <c r="AC1479" s="88">
        <f t="shared" si="2175"/>
        <v>2738.7583999999988</v>
      </c>
      <c r="AD1479" s="191">
        <v>5187800</v>
      </c>
      <c r="AE1479" s="191">
        <v>1.2370000000000001E-2</v>
      </c>
      <c r="AF1479" s="860">
        <f t="shared" si="2176"/>
        <v>64173.086000000003</v>
      </c>
      <c r="AG1479" s="860">
        <f t="shared" si="2177"/>
        <v>12834.617200000001</v>
      </c>
      <c r="AH1479" s="122">
        <v>48391.44</v>
      </c>
      <c r="AI1479" s="298">
        <v>48391.44</v>
      </c>
      <c r="AJ1479" s="207">
        <f t="shared" si="2178"/>
        <v>2947.0288</v>
      </c>
      <c r="AK1479" s="191">
        <v>5187800</v>
      </c>
      <c r="AL1479" s="191">
        <v>1.35E-2</v>
      </c>
      <c r="AM1479" s="191">
        <f t="shared" si="2179"/>
        <v>70035.3</v>
      </c>
      <c r="AN1479" s="633"/>
      <c r="AO1479" s="122">
        <v>70035.3</v>
      </c>
      <c r="AP1479" s="298">
        <v>70035.3</v>
      </c>
      <c r="AQ1479" s="369">
        <f t="shared" si="2180"/>
        <v>0</v>
      </c>
      <c r="AR1479" s="191">
        <v>5187800</v>
      </c>
      <c r="AS1479" s="191">
        <v>1.431E-2</v>
      </c>
      <c r="AT1479" s="860">
        <f t="shared" si="2181"/>
        <v>74237.418000000005</v>
      </c>
      <c r="AU1479" s="633"/>
      <c r="AV1479" s="122">
        <v>74237.41</v>
      </c>
      <c r="AW1479" s="298">
        <v>0</v>
      </c>
      <c r="AX1479" s="207">
        <f t="shared" si="2182"/>
        <v>8.0000000016298145E-3</v>
      </c>
      <c r="AY1479" s="47">
        <f>4900000+91100+16700+16700+17100+99600</f>
        <v>5141200</v>
      </c>
      <c r="AZ1479" s="47">
        <v>1.5169999999999999E-2</v>
      </c>
      <c r="BA1479" s="168">
        <f t="shared" si="2183"/>
        <v>77992.004000000001</v>
      </c>
      <c r="BB1479" s="168"/>
      <c r="BC1479" s="142">
        <v>74333</v>
      </c>
      <c r="BD1479" s="298">
        <v>74333</v>
      </c>
      <c r="BE1479" s="168">
        <f t="shared" si="2184"/>
        <v>3659.0040000000008</v>
      </c>
      <c r="BF1479" s="871">
        <v>5141200</v>
      </c>
      <c r="BG1479" s="47">
        <v>1.6080000000000001E-2</v>
      </c>
      <c r="BH1479" s="47">
        <f t="shared" si="2185"/>
        <v>82670.495999999999</v>
      </c>
      <c r="BI1479" s="633"/>
      <c r="BJ1479" s="142">
        <v>82670.495999999999</v>
      </c>
      <c r="BK1479" s="204">
        <v>82668.89</v>
      </c>
      <c r="BL1479" s="168">
        <f t="shared" si="2186"/>
        <v>0</v>
      </c>
      <c r="BM1479" s="871">
        <v>5141200</v>
      </c>
      <c r="BN1479" s="47">
        <v>1.7139999999999999E-2</v>
      </c>
      <c r="BO1479" s="47">
        <f t="shared" si="2187"/>
        <v>88120.167999999991</v>
      </c>
      <c r="BP1479" s="633"/>
      <c r="BQ1479" s="656">
        <v>88118.453999999998</v>
      </c>
      <c r="BR1479" s="874">
        <v>88118.453999999998</v>
      </c>
      <c r="BS1479" s="168">
        <f t="shared" si="2188"/>
        <v>1.7139999999926658</v>
      </c>
      <c r="BT1479" s="151">
        <v>4900000</v>
      </c>
      <c r="BU1479" s="569">
        <v>1.8339999999999999E-2</v>
      </c>
      <c r="BV1479" s="72">
        <f t="shared" si="2189"/>
        <v>89866</v>
      </c>
      <c r="BW1479" s="47"/>
      <c r="BX1479" s="164">
        <v>89866</v>
      </c>
      <c r="BY1479" s="879"/>
      <c r="BZ1479" s="75">
        <f t="shared" si="2190"/>
        <v>0</v>
      </c>
      <c r="CA1479" s="151">
        <v>4900000</v>
      </c>
      <c r="CB1479" s="569">
        <v>1.9439999999999999E-2</v>
      </c>
      <c r="CC1479" s="168">
        <f t="shared" si="2191"/>
        <v>95256</v>
      </c>
      <c r="CD1479" s="47"/>
      <c r="CE1479" s="164">
        <v>95256</v>
      </c>
      <c r="CF1479" s="165">
        <v>95256</v>
      </c>
      <c r="CG1479" s="168">
        <f t="shared" si="2192"/>
        <v>0</v>
      </c>
      <c r="CH1479" s="168"/>
      <c r="CI1479" s="168"/>
      <c r="CJ1479" s="168"/>
      <c r="CK1479" s="168"/>
      <c r="CL1479" s="164"/>
      <c r="CM1479" s="167"/>
      <c r="CN1479" s="168"/>
      <c r="CO1479" s="669"/>
      <c r="CP1479" s="220">
        <f t="shared" si="2193"/>
        <v>11928.033199999991</v>
      </c>
      <c r="CQ1479" s="883">
        <f t="shared" si="2194"/>
        <v>11928.033199999991</v>
      </c>
      <c r="CR1479" s="47" t="s">
        <v>1921</v>
      </c>
      <c r="CS1479" s="12"/>
    </row>
    <row r="1480" spans="1:97">
      <c r="A1480" s="6" t="s">
        <v>3392</v>
      </c>
      <c r="B1480" s="42" t="s">
        <v>3390</v>
      </c>
      <c r="C1480" s="6" t="s">
        <v>3388</v>
      </c>
      <c r="D1480" s="274" t="s">
        <v>3349</v>
      </c>
      <c r="E1480" s="43">
        <v>810</v>
      </c>
      <c r="F1480" s="43"/>
      <c r="G1480" s="49" t="s">
        <v>45</v>
      </c>
      <c r="H1480" s="191" t="s">
        <v>3393</v>
      </c>
      <c r="I1480" s="43"/>
      <c r="J1480" s="53"/>
      <c r="K1480" s="375"/>
      <c r="L1480" s="375"/>
      <c r="M1480" s="628"/>
      <c r="N1480" s="622"/>
      <c r="O1480" s="375"/>
      <c r="P1480" s="191">
        <v>14400</v>
      </c>
      <c r="Q1480" s="191">
        <v>1.0999999999999999E-2</v>
      </c>
      <c r="R1480" s="191">
        <f t="shared" si="2170"/>
        <v>158.39999999999998</v>
      </c>
      <c r="S1480" s="191">
        <f t="shared" si="2171"/>
        <v>31.679999999999996</v>
      </c>
      <c r="T1480" s="80">
        <v>191.13</v>
      </c>
      <c r="U1480" s="298">
        <v>191.13</v>
      </c>
      <c r="V1480" s="88">
        <f t="shared" ref="V1480:V1487" si="2195">R1480-S1480-T1480</f>
        <v>-64.410000000000011</v>
      </c>
      <c r="W1480" s="191">
        <v>14400</v>
      </c>
      <c r="X1480" s="191">
        <v>1.166E-2</v>
      </c>
      <c r="Y1480" s="860">
        <f t="shared" si="2173"/>
        <v>167.904</v>
      </c>
      <c r="Z1480" s="860">
        <f t="shared" si="2174"/>
        <v>33.580799999999996</v>
      </c>
      <c r="AA1480" s="80">
        <v>202.59</v>
      </c>
      <c r="AB1480" s="298">
        <v>202.59</v>
      </c>
      <c r="AC1480" s="88">
        <f t="shared" ref="AC1480:AC1487" si="2196">Y1480-Z1480-AA1480</f>
        <v>-68.266800000000018</v>
      </c>
      <c r="AD1480" s="191">
        <v>14400</v>
      </c>
      <c r="AE1480" s="191">
        <v>1.2370000000000001E-2</v>
      </c>
      <c r="AF1480" s="860">
        <f t="shared" si="2176"/>
        <v>178.12800000000001</v>
      </c>
      <c r="AG1480" s="860">
        <f t="shared" si="2177"/>
        <v>35.625600000000006</v>
      </c>
      <c r="AH1480" s="122">
        <v>214.74</v>
      </c>
      <c r="AI1480" s="298">
        <v>214.74</v>
      </c>
      <c r="AJ1480" s="207">
        <f t="shared" si="2178"/>
        <v>-72.237599999999986</v>
      </c>
      <c r="AK1480" s="191">
        <v>14400</v>
      </c>
      <c r="AL1480" s="191">
        <v>1.35E-2</v>
      </c>
      <c r="AM1480" s="191">
        <f t="shared" si="2179"/>
        <v>194.4</v>
      </c>
      <c r="AN1480" s="633"/>
      <c r="AO1480" s="122">
        <v>194.4</v>
      </c>
      <c r="AP1480" s="298">
        <v>194.4</v>
      </c>
      <c r="AQ1480" s="369">
        <f t="shared" si="2180"/>
        <v>0</v>
      </c>
      <c r="AR1480" s="191">
        <v>14400</v>
      </c>
      <c r="AS1480" s="191">
        <v>1.431E-2</v>
      </c>
      <c r="AT1480" s="860">
        <f t="shared" si="2181"/>
        <v>206.06399999999999</v>
      </c>
      <c r="AU1480" s="633"/>
      <c r="AV1480" s="122">
        <v>206.06</v>
      </c>
      <c r="AW1480" s="859">
        <v>480.81</v>
      </c>
      <c r="AX1480" s="207">
        <f t="shared" si="2182"/>
        <v>3.9999999999906777E-3</v>
      </c>
      <c r="AY1480" s="47">
        <v>30600</v>
      </c>
      <c r="AZ1480" s="47">
        <v>1.5169999999999999E-2</v>
      </c>
      <c r="BA1480" s="168">
        <f t="shared" si="2183"/>
        <v>464.202</v>
      </c>
      <c r="BB1480" s="168"/>
      <c r="BC1480" s="142">
        <v>464.2</v>
      </c>
      <c r="BD1480" s="298">
        <v>464.2</v>
      </c>
      <c r="BE1480" s="168">
        <f t="shared" si="2184"/>
        <v>2.0000000000095497E-3</v>
      </c>
      <c r="BF1480" s="47">
        <v>30600</v>
      </c>
      <c r="BG1480" s="47">
        <v>1.6080000000000001E-2</v>
      </c>
      <c r="BH1480" s="47">
        <f t="shared" si="2185"/>
        <v>492.048</v>
      </c>
      <c r="BI1480" s="633"/>
      <c r="BJ1480" s="142">
        <v>492.048</v>
      </c>
      <c r="BK1480" s="204">
        <v>492.048</v>
      </c>
      <c r="BL1480" s="168">
        <f t="shared" si="2186"/>
        <v>0</v>
      </c>
      <c r="BM1480" s="47">
        <v>30600</v>
      </c>
      <c r="BN1480" s="47">
        <v>1.7139999999999999E-2</v>
      </c>
      <c r="BO1480" s="47">
        <f t="shared" si="2187"/>
        <v>524.48399999999992</v>
      </c>
      <c r="BP1480" s="633"/>
      <c r="BQ1480" s="656">
        <v>524.48400000000004</v>
      </c>
      <c r="BR1480" s="874">
        <v>524.48400000000004</v>
      </c>
      <c r="BS1480" s="168">
        <f t="shared" si="2188"/>
        <v>0</v>
      </c>
      <c r="BT1480" s="255">
        <v>30600</v>
      </c>
      <c r="BU1480" s="569">
        <v>1.8339999999999999E-2</v>
      </c>
      <c r="BV1480" s="72">
        <f t="shared" si="2189"/>
        <v>561.20399999999995</v>
      </c>
      <c r="BW1480" s="47"/>
      <c r="BX1480" s="164">
        <v>561.20399999999995</v>
      </c>
      <c r="BY1480" s="879"/>
      <c r="BZ1480" s="75">
        <f t="shared" si="2190"/>
        <v>0</v>
      </c>
      <c r="CA1480" s="255">
        <v>30600</v>
      </c>
      <c r="CB1480" s="569">
        <v>1.9439999999999999E-2</v>
      </c>
      <c r="CC1480" s="168">
        <f t="shared" si="2191"/>
        <v>594.86399999999992</v>
      </c>
      <c r="CD1480" s="47"/>
      <c r="CE1480" s="164">
        <v>594.86400000000003</v>
      </c>
      <c r="CF1480" s="165">
        <v>594.86</v>
      </c>
      <c r="CG1480" s="168">
        <f t="shared" si="2192"/>
        <v>0</v>
      </c>
      <c r="CH1480" s="168"/>
      <c r="CI1480" s="168"/>
      <c r="CJ1480" s="168"/>
      <c r="CK1480" s="168"/>
      <c r="CL1480" s="164"/>
      <c r="CM1480" s="167"/>
      <c r="CN1480" s="168"/>
      <c r="CO1480" s="669"/>
      <c r="CP1480" s="220">
        <f t="shared" si="2193"/>
        <v>-204.9084</v>
      </c>
      <c r="CQ1480" s="883"/>
      <c r="CR1480" s="47" t="s">
        <v>1921</v>
      </c>
      <c r="CS1480" s="12"/>
    </row>
    <row r="1481" spans="1:97">
      <c r="A1481" s="6" t="s">
        <v>3394</v>
      </c>
      <c r="B1481" s="42" t="s">
        <v>3390</v>
      </c>
      <c r="C1481" s="6" t="s">
        <v>3388</v>
      </c>
      <c r="D1481" s="274" t="s">
        <v>3349</v>
      </c>
      <c r="E1481" s="43">
        <v>818</v>
      </c>
      <c r="F1481" s="43"/>
      <c r="G1481" s="49" t="s">
        <v>45</v>
      </c>
      <c r="H1481" s="191" t="s">
        <v>3395</v>
      </c>
      <c r="I1481" s="43"/>
      <c r="J1481" s="53"/>
      <c r="K1481" s="375"/>
      <c r="L1481" s="375"/>
      <c r="M1481" s="628"/>
      <c r="N1481" s="622"/>
      <c r="O1481" s="375"/>
      <c r="P1481" s="191">
        <v>164000</v>
      </c>
      <c r="Q1481" s="191">
        <v>1.0999999999999999E-2</v>
      </c>
      <c r="R1481" s="191">
        <f t="shared" si="2170"/>
        <v>1804</v>
      </c>
      <c r="S1481" s="191">
        <f t="shared" si="2171"/>
        <v>360.8</v>
      </c>
      <c r="T1481" s="80">
        <v>1444.51</v>
      </c>
      <c r="U1481" s="298">
        <v>0</v>
      </c>
      <c r="V1481" s="88">
        <f t="shared" si="2195"/>
        <v>-1.3099999999999454</v>
      </c>
      <c r="W1481" s="191">
        <v>164000</v>
      </c>
      <c r="X1481" s="191">
        <v>1.166E-2</v>
      </c>
      <c r="Y1481" s="860">
        <f t="shared" si="2173"/>
        <v>1912.24</v>
      </c>
      <c r="Z1481" s="860">
        <f t="shared" si="2174"/>
        <v>382.44800000000004</v>
      </c>
      <c r="AA1481" s="80">
        <v>1531.1</v>
      </c>
      <c r="AB1481" s="298">
        <v>1531.1</v>
      </c>
      <c r="AC1481" s="88">
        <f t="shared" si="2196"/>
        <v>-1.3079999999999927</v>
      </c>
      <c r="AD1481" s="191">
        <v>164000</v>
      </c>
      <c r="AE1481" s="191">
        <v>1.2370000000000001E-2</v>
      </c>
      <c r="AF1481" s="860">
        <f t="shared" si="2176"/>
        <v>2028.68</v>
      </c>
      <c r="AG1481" s="860">
        <f t="shared" si="2177"/>
        <v>405.73599999999999</v>
      </c>
      <c r="AH1481" s="122">
        <v>1622.94</v>
      </c>
      <c r="AI1481" s="298">
        <v>1622.94</v>
      </c>
      <c r="AJ1481" s="207">
        <f t="shared" si="2178"/>
        <v>3.9999999999054126E-3</v>
      </c>
      <c r="AK1481" s="191">
        <v>164000</v>
      </c>
      <c r="AL1481" s="191">
        <v>1.35E-2</v>
      </c>
      <c r="AM1481" s="191">
        <f t="shared" si="2179"/>
        <v>2214</v>
      </c>
      <c r="AN1481" s="633"/>
      <c r="AO1481" s="122">
        <v>2214</v>
      </c>
      <c r="AP1481" s="298">
        <v>2214</v>
      </c>
      <c r="AQ1481" s="369">
        <f t="shared" si="2180"/>
        <v>0</v>
      </c>
      <c r="AR1481" s="191">
        <v>164000</v>
      </c>
      <c r="AS1481" s="191">
        <v>1.431E-2</v>
      </c>
      <c r="AT1481" s="860">
        <f t="shared" si="2181"/>
        <v>2346.84</v>
      </c>
      <c r="AU1481" s="633"/>
      <c r="AV1481" s="122">
        <v>2346.84</v>
      </c>
      <c r="AW1481" s="298">
        <v>0</v>
      </c>
      <c r="AX1481" s="207">
        <f t="shared" si="2182"/>
        <v>0</v>
      </c>
      <c r="AY1481" s="47">
        <v>208200</v>
      </c>
      <c r="AZ1481" s="47">
        <v>1.5169999999999999E-2</v>
      </c>
      <c r="BA1481" s="168">
        <f t="shared" si="2183"/>
        <v>3158.3939999999998</v>
      </c>
      <c r="BB1481" s="168"/>
      <c r="BC1481" s="142">
        <v>3158.39</v>
      </c>
      <c r="BD1481" s="298">
        <v>3158.39</v>
      </c>
      <c r="BE1481" s="168">
        <f t="shared" si="2184"/>
        <v>3.9999999999054126E-3</v>
      </c>
      <c r="BF1481" s="47">
        <v>208200</v>
      </c>
      <c r="BG1481" s="47">
        <v>1.6080000000000001E-2</v>
      </c>
      <c r="BH1481" s="47">
        <f t="shared" si="2185"/>
        <v>3347.8560000000002</v>
      </c>
      <c r="BI1481" s="633"/>
      <c r="BJ1481" s="142">
        <v>3347.8560000000002</v>
      </c>
      <c r="BK1481" s="204">
        <v>3347.8560000000002</v>
      </c>
      <c r="BL1481" s="168">
        <f t="shared" si="2186"/>
        <v>0</v>
      </c>
      <c r="BM1481" s="47">
        <v>208200</v>
      </c>
      <c r="BN1481" s="47">
        <v>1.7139999999999999E-2</v>
      </c>
      <c r="BO1481" s="47">
        <f t="shared" si="2187"/>
        <v>3568.5479999999998</v>
      </c>
      <c r="BP1481" s="633"/>
      <c r="BQ1481" s="656">
        <v>3568.5479999999998</v>
      </c>
      <c r="BR1481" s="874">
        <v>3568.5479999999998</v>
      </c>
      <c r="BS1481" s="168">
        <f t="shared" si="2188"/>
        <v>0</v>
      </c>
      <c r="BT1481" s="255">
        <v>208200</v>
      </c>
      <c r="BU1481" s="569">
        <v>1.8339999999999999E-2</v>
      </c>
      <c r="BV1481" s="72">
        <f t="shared" si="2189"/>
        <v>3818.3879999999999</v>
      </c>
      <c r="BW1481" s="47"/>
      <c r="BX1481" s="164">
        <v>3818.3879999999999</v>
      </c>
      <c r="BY1481" s="879"/>
      <c r="BZ1481" s="75">
        <f t="shared" si="2190"/>
        <v>0</v>
      </c>
      <c r="CA1481" s="255">
        <v>208200</v>
      </c>
      <c r="CB1481" s="881">
        <v>1.8880000000000001E-2</v>
      </c>
      <c r="CC1481" s="168">
        <f t="shared" si="2191"/>
        <v>3930.8160000000003</v>
      </c>
      <c r="CD1481" s="47">
        <f>CB1481*15000</f>
        <v>283.2</v>
      </c>
      <c r="CE1481" s="164">
        <v>3647.616</v>
      </c>
      <c r="CF1481" s="165">
        <v>3647.62</v>
      </c>
      <c r="CG1481" s="168">
        <f t="shared" si="2192"/>
        <v>0</v>
      </c>
      <c r="CH1481" s="168"/>
      <c r="CI1481" s="168"/>
      <c r="CJ1481" s="168"/>
      <c r="CK1481" s="168"/>
      <c r="CL1481" s="164"/>
      <c r="CM1481" s="167"/>
      <c r="CN1481" s="168"/>
      <c r="CO1481" s="669"/>
      <c r="CP1481" s="220">
        <f t="shared" si="2193"/>
        <v>-2.6100000000001273</v>
      </c>
      <c r="CQ1481" s="883"/>
      <c r="CR1481" s="47" t="s">
        <v>1921</v>
      </c>
      <c r="CS1481" s="12"/>
    </row>
    <row r="1482" spans="1:97">
      <c r="A1482" s="6" t="s">
        <v>3396</v>
      </c>
      <c r="B1482" s="42" t="s">
        <v>3391</v>
      </c>
      <c r="C1482" s="6" t="s">
        <v>3388</v>
      </c>
      <c r="D1482" s="274" t="s">
        <v>3349</v>
      </c>
      <c r="E1482" s="43">
        <v>843</v>
      </c>
      <c r="F1482" s="43"/>
      <c r="G1482" s="49" t="s">
        <v>45</v>
      </c>
      <c r="H1482" s="191" t="s">
        <v>3397</v>
      </c>
      <c r="I1482" s="43"/>
      <c r="J1482" s="53"/>
      <c r="K1482" s="375"/>
      <c r="L1482" s="375"/>
      <c r="M1482" s="628"/>
      <c r="N1482" s="622"/>
      <c r="O1482" s="375"/>
      <c r="P1482" s="191">
        <v>225000</v>
      </c>
      <c r="Q1482" s="191">
        <v>1.0999999999999999E-2</v>
      </c>
      <c r="R1482" s="191">
        <f t="shared" si="2170"/>
        <v>2475</v>
      </c>
      <c r="S1482" s="191">
        <f t="shared" si="2171"/>
        <v>495</v>
      </c>
      <c r="T1482" s="80">
        <v>1981.8</v>
      </c>
      <c r="U1482" s="298">
        <v>1981.8</v>
      </c>
      <c r="V1482" s="88">
        <f t="shared" si="2195"/>
        <v>-1.7999999999999545</v>
      </c>
      <c r="W1482" s="191">
        <v>225000</v>
      </c>
      <c r="X1482" s="191">
        <v>1.166E-2</v>
      </c>
      <c r="Y1482" s="860">
        <f t="shared" si="2173"/>
        <v>2623.5</v>
      </c>
      <c r="Z1482" s="860">
        <f t="shared" si="2174"/>
        <v>524.70000000000005</v>
      </c>
      <c r="AA1482" s="80">
        <v>2100.6</v>
      </c>
      <c r="AB1482" s="298">
        <v>2100.6</v>
      </c>
      <c r="AC1482" s="88">
        <f t="shared" si="2196"/>
        <v>-1.7999999999997272</v>
      </c>
      <c r="AD1482" s="191">
        <v>225000</v>
      </c>
      <c r="AE1482" s="191">
        <v>1.2370000000000001E-2</v>
      </c>
      <c r="AF1482" s="860">
        <f t="shared" si="2176"/>
        <v>2783.25</v>
      </c>
      <c r="AG1482" s="860">
        <f t="shared" si="2177"/>
        <v>556.65</v>
      </c>
      <c r="AH1482" s="122">
        <v>2226.6</v>
      </c>
      <c r="AI1482" s="298">
        <v>2226.6</v>
      </c>
      <c r="AJ1482" s="207">
        <f t="shared" si="2178"/>
        <v>0</v>
      </c>
      <c r="AK1482" s="191">
        <v>225000</v>
      </c>
      <c r="AL1482" s="191">
        <v>1.35E-2</v>
      </c>
      <c r="AM1482" s="191">
        <f t="shared" si="2179"/>
        <v>3037.5</v>
      </c>
      <c r="AN1482" s="633"/>
      <c r="AO1482" s="122">
        <v>3037.5</v>
      </c>
      <c r="AP1482" s="298">
        <v>3037.5</v>
      </c>
      <c r="AQ1482" s="369">
        <f t="shared" si="2180"/>
        <v>0</v>
      </c>
      <c r="AR1482" s="191">
        <v>225000</v>
      </c>
      <c r="AS1482" s="191">
        <v>1.431E-2</v>
      </c>
      <c r="AT1482" s="860">
        <f t="shared" si="2181"/>
        <v>3219.75</v>
      </c>
      <c r="AU1482" s="633"/>
      <c r="AV1482" s="122">
        <v>3219.75</v>
      </c>
      <c r="AW1482" s="298">
        <v>0</v>
      </c>
      <c r="AX1482" s="207">
        <f t="shared" si="2182"/>
        <v>0</v>
      </c>
      <c r="AY1482" s="47">
        <v>325000</v>
      </c>
      <c r="AZ1482" s="47">
        <v>1.5169999999999999E-2</v>
      </c>
      <c r="BA1482" s="168">
        <f t="shared" si="2183"/>
        <v>4930.25</v>
      </c>
      <c r="BB1482" s="168"/>
      <c r="BC1482" s="142">
        <v>4930.25</v>
      </c>
      <c r="BD1482" s="298">
        <v>4930.25</v>
      </c>
      <c r="BE1482" s="168">
        <f t="shared" si="2184"/>
        <v>0</v>
      </c>
      <c r="BF1482" s="47">
        <v>325000</v>
      </c>
      <c r="BG1482" s="47">
        <v>1.6080000000000001E-2</v>
      </c>
      <c r="BH1482" s="47">
        <f t="shared" si="2185"/>
        <v>5226</v>
      </c>
      <c r="BI1482" s="633"/>
      <c r="BJ1482" s="142">
        <v>5226</v>
      </c>
      <c r="BK1482" s="204">
        <v>5226</v>
      </c>
      <c r="BL1482" s="168">
        <f t="shared" si="2186"/>
        <v>0</v>
      </c>
      <c r="BM1482" s="47">
        <v>325000</v>
      </c>
      <c r="BN1482" s="47">
        <v>1.7139999999999999E-2</v>
      </c>
      <c r="BO1482" s="47">
        <f t="shared" si="2187"/>
        <v>5570.5</v>
      </c>
      <c r="BP1482" s="633"/>
      <c r="BQ1482" s="656">
        <v>5570.5</v>
      </c>
      <c r="BR1482" s="874">
        <v>5570.5</v>
      </c>
      <c r="BS1482" s="168">
        <f t="shared" si="2188"/>
        <v>0</v>
      </c>
      <c r="BT1482" s="151">
        <v>325000</v>
      </c>
      <c r="BU1482" s="569">
        <v>1.8339999999999999E-2</v>
      </c>
      <c r="BV1482" s="72">
        <f t="shared" si="2189"/>
        <v>5960.5</v>
      </c>
      <c r="BW1482" s="47"/>
      <c r="BX1482" s="164">
        <v>5960.5</v>
      </c>
      <c r="BY1482" s="879"/>
      <c r="BZ1482" s="75">
        <f t="shared" si="2190"/>
        <v>0</v>
      </c>
      <c r="CA1482" s="151">
        <v>325000</v>
      </c>
      <c r="CB1482" s="569">
        <v>1.9439999999999999E-2</v>
      </c>
      <c r="CC1482" s="168">
        <f t="shared" si="2191"/>
        <v>6318</v>
      </c>
      <c r="CD1482" s="47"/>
      <c r="CE1482" s="164"/>
      <c r="CF1482" s="165"/>
      <c r="CG1482" s="168">
        <f t="shared" si="2192"/>
        <v>6318</v>
      </c>
      <c r="CH1482" s="168"/>
      <c r="CI1482" s="168"/>
      <c r="CJ1482" s="168"/>
      <c r="CK1482" s="168"/>
      <c r="CL1482" s="164"/>
      <c r="CM1482" s="167"/>
      <c r="CN1482" s="168"/>
      <c r="CO1482" s="669"/>
      <c r="CP1482" s="220">
        <f t="shared" si="2193"/>
        <v>6314.4000000000005</v>
      </c>
      <c r="CQ1482" s="883">
        <f t="shared" si="2194"/>
        <v>6314.4000000000005</v>
      </c>
      <c r="CR1482" s="47" t="s">
        <v>1921</v>
      </c>
      <c r="CS1482" s="12"/>
    </row>
    <row r="1483" spans="1:97">
      <c r="A1483" s="6" t="s">
        <v>3398</v>
      </c>
      <c r="B1483" s="42" t="s">
        <v>3391</v>
      </c>
      <c r="C1483" s="6" t="s">
        <v>3388</v>
      </c>
      <c r="D1483" s="274" t="s">
        <v>3349</v>
      </c>
      <c r="E1483" s="43">
        <v>846</v>
      </c>
      <c r="F1483" s="43"/>
      <c r="G1483" s="49" t="s">
        <v>45</v>
      </c>
      <c r="H1483" s="191" t="s">
        <v>3399</v>
      </c>
      <c r="I1483" s="43"/>
      <c r="J1483" s="53"/>
      <c r="K1483" s="375"/>
      <c r="L1483" s="375"/>
      <c r="M1483" s="628"/>
      <c r="N1483" s="622"/>
      <c r="O1483" s="375"/>
      <c r="P1483" s="191">
        <v>115000</v>
      </c>
      <c r="Q1483" s="191">
        <v>1.0999999999999999E-2</v>
      </c>
      <c r="R1483" s="191">
        <f t="shared" si="2170"/>
        <v>1265</v>
      </c>
      <c r="S1483" s="191">
        <f t="shared" si="2171"/>
        <v>253</v>
      </c>
      <c r="T1483" s="80">
        <v>1012.92</v>
      </c>
      <c r="U1483" s="298">
        <v>1012.92</v>
      </c>
      <c r="V1483" s="88">
        <f t="shared" si="2195"/>
        <v>-0.91999999999995907</v>
      </c>
      <c r="W1483" s="191">
        <v>115000</v>
      </c>
      <c r="X1483" s="191">
        <v>1.166E-2</v>
      </c>
      <c r="Y1483" s="860">
        <f t="shared" si="2173"/>
        <v>1340.9</v>
      </c>
      <c r="Z1483" s="860">
        <f t="shared" si="2174"/>
        <v>268.18</v>
      </c>
      <c r="AA1483" s="80">
        <v>1073.6400000000001</v>
      </c>
      <c r="AB1483" s="298">
        <v>1073.6400000000001</v>
      </c>
      <c r="AC1483" s="88">
        <f t="shared" si="2196"/>
        <v>-0.92000000000007276</v>
      </c>
      <c r="AD1483" s="191">
        <v>115000</v>
      </c>
      <c r="AE1483" s="191">
        <v>1.2370000000000001E-2</v>
      </c>
      <c r="AF1483" s="860">
        <f t="shared" si="2176"/>
        <v>1422.5500000000002</v>
      </c>
      <c r="AG1483" s="860">
        <f t="shared" si="2177"/>
        <v>284.51000000000005</v>
      </c>
      <c r="AH1483" s="122">
        <v>1138.04</v>
      </c>
      <c r="AI1483" s="298">
        <v>1138.04</v>
      </c>
      <c r="AJ1483" s="207">
        <f t="shared" si="2178"/>
        <v>0</v>
      </c>
      <c r="AK1483" s="191">
        <v>115000</v>
      </c>
      <c r="AL1483" s="191">
        <v>1.35E-2</v>
      </c>
      <c r="AM1483" s="191">
        <f t="shared" si="2179"/>
        <v>1552.5</v>
      </c>
      <c r="AN1483" s="633"/>
      <c r="AO1483" s="122">
        <v>1552.5</v>
      </c>
      <c r="AP1483" s="298">
        <v>1552.5</v>
      </c>
      <c r="AQ1483" s="369">
        <f t="shared" si="2180"/>
        <v>0</v>
      </c>
      <c r="AR1483" s="191">
        <v>115000</v>
      </c>
      <c r="AS1483" s="191">
        <v>1.431E-2</v>
      </c>
      <c r="AT1483" s="860">
        <f t="shared" si="2181"/>
        <v>1645.65</v>
      </c>
      <c r="AU1483" s="633"/>
      <c r="AV1483" s="122">
        <v>1645.65</v>
      </c>
      <c r="AW1483" s="298">
        <v>0</v>
      </c>
      <c r="AX1483" s="207">
        <f t="shared" si="2182"/>
        <v>0</v>
      </c>
      <c r="AY1483" s="47">
        <v>146000</v>
      </c>
      <c r="AZ1483" s="47">
        <v>1.5169999999999999E-2</v>
      </c>
      <c r="BA1483" s="168">
        <f t="shared" si="2183"/>
        <v>2214.8199999999997</v>
      </c>
      <c r="BB1483" s="168"/>
      <c r="BC1483" s="142">
        <v>2214.8200000000002</v>
      </c>
      <c r="BD1483" s="298">
        <v>2214.8200000000002</v>
      </c>
      <c r="BE1483" s="168">
        <f t="shared" si="2184"/>
        <v>0</v>
      </c>
      <c r="BF1483" s="47">
        <v>146000</v>
      </c>
      <c r="BG1483" s="47">
        <v>1.6080000000000001E-2</v>
      </c>
      <c r="BH1483" s="47">
        <f t="shared" si="2185"/>
        <v>2347.6800000000003</v>
      </c>
      <c r="BI1483" s="633"/>
      <c r="BJ1483" s="142">
        <v>2347.6799999999998</v>
      </c>
      <c r="BK1483" s="204">
        <v>2347.6799999999998</v>
      </c>
      <c r="BL1483" s="168">
        <f t="shared" si="2186"/>
        <v>0</v>
      </c>
      <c r="BM1483" s="47">
        <v>146000</v>
      </c>
      <c r="BN1483" s="47">
        <v>1.7139999999999999E-2</v>
      </c>
      <c r="BO1483" s="47">
        <f t="shared" si="2187"/>
        <v>2502.44</v>
      </c>
      <c r="BP1483" s="633"/>
      <c r="BQ1483" s="656">
        <v>2502.44</v>
      </c>
      <c r="BR1483" s="874">
        <v>2502.44</v>
      </c>
      <c r="BS1483" s="168">
        <f t="shared" si="2188"/>
        <v>0</v>
      </c>
      <c r="BT1483" s="151">
        <v>146000</v>
      </c>
      <c r="BU1483" s="569">
        <v>1.8339999999999999E-2</v>
      </c>
      <c r="BV1483" s="72">
        <f t="shared" si="2189"/>
        <v>2677.64</v>
      </c>
      <c r="BW1483" s="47"/>
      <c r="BX1483" s="164">
        <v>2677.64</v>
      </c>
      <c r="BY1483" s="879"/>
      <c r="BZ1483" s="75">
        <f t="shared" si="2190"/>
        <v>0</v>
      </c>
      <c r="CA1483" s="151">
        <v>146000</v>
      </c>
      <c r="CB1483" s="569">
        <v>1.9439999999999999E-2</v>
      </c>
      <c r="CC1483" s="168">
        <f t="shared" si="2191"/>
        <v>2838.24</v>
      </c>
      <c r="CD1483" s="47"/>
      <c r="CE1483" s="164">
        <v>2838.24</v>
      </c>
      <c r="CF1483" s="165">
        <v>2838.24</v>
      </c>
      <c r="CG1483" s="168">
        <f t="shared" si="2192"/>
        <v>0</v>
      </c>
      <c r="CH1483" s="168"/>
      <c r="CI1483" s="168"/>
      <c r="CJ1483" s="168"/>
      <c r="CK1483" s="168"/>
      <c r="CL1483" s="164"/>
      <c r="CM1483" s="167"/>
      <c r="CN1483" s="168"/>
      <c r="CO1483" s="669"/>
      <c r="CP1483" s="220">
        <f t="shared" si="2193"/>
        <v>-1.8400000000000318</v>
      </c>
      <c r="CQ1483" s="883"/>
      <c r="CR1483" s="47" t="s">
        <v>1921</v>
      </c>
      <c r="CS1483" s="12"/>
    </row>
    <row r="1484" spans="1:97">
      <c r="A1484" s="6" t="s">
        <v>3400</v>
      </c>
      <c r="B1484" s="42" t="s">
        <v>71</v>
      </c>
      <c r="C1484" s="6" t="s">
        <v>3388</v>
      </c>
      <c r="D1484" s="274" t="s">
        <v>3349</v>
      </c>
      <c r="E1484" s="43">
        <v>882</v>
      </c>
      <c r="F1484" s="548"/>
      <c r="G1484" s="49" t="s">
        <v>45</v>
      </c>
      <c r="H1484" s="191" t="s">
        <v>3401</v>
      </c>
      <c r="I1484" s="548"/>
      <c r="J1484" s="53"/>
      <c r="K1484" s="375"/>
      <c r="L1484" s="375"/>
      <c r="M1484" s="628"/>
      <c r="N1484" s="622"/>
      <c r="O1484" s="375"/>
      <c r="P1484" s="191">
        <v>15300</v>
      </c>
      <c r="Q1484" s="191">
        <v>1.0999999999999999E-2</v>
      </c>
      <c r="R1484" s="191">
        <f t="shared" si="2170"/>
        <v>168.29999999999998</v>
      </c>
      <c r="S1484" s="191">
        <f t="shared" si="2171"/>
        <v>33.659999999999997</v>
      </c>
      <c r="T1484" s="80"/>
      <c r="U1484" s="859">
        <v>134.76</v>
      </c>
      <c r="V1484" s="88">
        <f t="shared" si="2195"/>
        <v>134.63999999999999</v>
      </c>
      <c r="W1484" s="191">
        <v>15300</v>
      </c>
      <c r="X1484" s="191">
        <v>1.166E-2</v>
      </c>
      <c r="Y1484" s="860">
        <f t="shared" si="2173"/>
        <v>178.398</v>
      </c>
      <c r="Z1484" s="860">
        <f t="shared" si="2174"/>
        <v>35.679600000000001</v>
      </c>
      <c r="AA1484" s="80"/>
      <c r="AB1484" s="859">
        <v>142.84</v>
      </c>
      <c r="AC1484" s="88">
        <f t="shared" si="2196"/>
        <v>142.7184</v>
      </c>
      <c r="AD1484" s="191">
        <v>15300</v>
      </c>
      <c r="AE1484" s="191">
        <v>1.2370000000000001E-2</v>
      </c>
      <c r="AF1484" s="860">
        <f t="shared" si="2176"/>
        <v>189.26100000000002</v>
      </c>
      <c r="AG1484" s="860">
        <f t="shared" si="2177"/>
        <v>37.852200000000003</v>
      </c>
      <c r="AH1484" s="122"/>
      <c r="AI1484" s="859">
        <v>151.41</v>
      </c>
      <c r="AJ1484" s="207">
        <f t="shared" si="2178"/>
        <v>151.40880000000001</v>
      </c>
      <c r="AK1484" s="191">
        <v>15300</v>
      </c>
      <c r="AL1484" s="191">
        <v>1.35E-2</v>
      </c>
      <c r="AM1484" s="191">
        <f t="shared" si="2179"/>
        <v>206.55</v>
      </c>
      <c r="AN1484" s="633"/>
      <c r="AO1484" s="122"/>
      <c r="AP1484" s="859">
        <v>206.55</v>
      </c>
      <c r="AQ1484" s="369">
        <f t="shared" si="2180"/>
        <v>206.55</v>
      </c>
      <c r="AR1484" s="191">
        <v>15300</v>
      </c>
      <c r="AS1484" s="191">
        <v>1.431E-2</v>
      </c>
      <c r="AT1484" s="860">
        <f t="shared" si="2181"/>
        <v>218.94299999999998</v>
      </c>
      <c r="AU1484" s="633"/>
      <c r="AV1484" s="122"/>
      <c r="AW1484" s="287"/>
      <c r="AX1484" s="207">
        <f t="shared" si="2182"/>
        <v>218.94299999999998</v>
      </c>
      <c r="AY1484" s="47">
        <v>12100</v>
      </c>
      <c r="AZ1484" s="47">
        <v>1.5169999999999999E-2</v>
      </c>
      <c r="BA1484" s="168">
        <f t="shared" si="2183"/>
        <v>183.55699999999999</v>
      </c>
      <c r="BB1484" s="168"/>
      <c r="BC1484" s="142"/>
      <c r="BD1484" s="859">
        <v>183.56</v>
      </c>
      <c r="BE1484" s="168">
        <f t="shared" si="2184"/>
        <v>183.55699999999999</v>
      </c>
      <c r="BF1484" s="47">
        <v>12100</v>
      </c>
      <c r="BG1484" s="47">
        <v>1.6080000000000001E-2</v>
      </c>
      <c r="BH1484" s="47">
        <f t="shared" si="2185"/>
        <v>194.56800000000001</v>
      </c>
      <c r="BI1484" s="633"/>
      <c r="BJ1484" s="142">
        <v>194.57</v>
      </c>
      <c r="BK1484" s="204">
        <v>0</v>
      </c>
      <c r="BL1484" s="168">
        <f t="shared" si="2186"/>
        <v>-1.999999999981128E-3</v>
      </c>
      <c r="BM1484" s="47">
        <v>12100</v>
      </c>
      <c r="BN1484" s="47">
        <v>1.7139999999999999E-2</v>
      </c>
      <c r="BO1484" s="47">
        <f t="shared" si="2187"/>
        <v>207.39399999999998</v>
      </c>
      <c r="BP1484" s="633"/>
      <c r="BQ1484" s="656">
        <v>207.39400000000001</v>
      </c>
      <c r="BR1484" s="874">
        <v>207.39400000000001</v>
      </c>
      <c r="BS1484" s="168">
        <f t="shared" si="2188"/>
        <v>0</v>
      </c>
      <c r="BT1484" s="151">
        <v>12100</v>
      </c>
      <c r="BU1484" s="569">
        <v>1.8339999999999999E-2</v>
      </c>
      <c r="BV1484" s="72">
        <f t="shared" si="2189"/>
        <v>221.91399999999999</v>
      </c>
      <c r="BW1484" s="47"/>
      <c r="BX1484" s="164">
        <v>221.91399999999999</v>
      </c>
      <c r="BY1484" s="879"/>
      <c r="BZ1484" s="75">
        <f t="shared" si="2190"/>
        <v>0</v>
      </c>
      <c r="CA1484" s="151">
        <v>12100</v>
      </c>
      <c r="CB1484" s="569">
        <v>1.9439999999999999E-2</v>
      </c>
      <c r="CC1484" s="168">
        <f t="shared" si="2191"/>
        <v>235.22399999999999</v>
      </c>
      <c r="CD1484" s="47"/>
      <c r="CE1484" s="164">
        <v>235.22399999999999</v>
      </c>
      <c r="CF1484" s="417">
        <v>235.22</v>
      </c>
      <c r="CG1484" s="168">
        <f t="shared" si="2192"/>
        <v>0</v>
      </c>
      <c r="CH1484" s="168"/>
      <c r="CI1484" s="168"/>
      <c r="CJ1484" s="168"/>
      <c r="CK1484" s="168"/>
      <c r="CL1484" s="164"/>
      <c r="CM1484" s="167"/>
      <c r="CN1484" s="168"/>
      <c r="CO1484" s="669"/>
      <c r="CP1484" s="220">
        <f t="shared" si="2193"/>
        <v>1037.8152</v>
      </c>
      <c r="CQ1484" s="883">
        <f t="shared" si="2194"/>
        <v>1037.8152</v>
      </c>
      <c r="CR1484" s="47" t="s">
        <v>1921</v>
      </c>
      <c r="CS1484" s="12"/>
    </row>
    <row r="1485" spans="1:97">
      <c r="A1485" s="6" t="s">
        <v>3402</v>
      </c>
      <c r="B1485" s="42" t="s">
        <v>3403</v>
      </c>
      <c r="C1485" s="6" t="s">
        <v>3388</v>
      </c>
      <c r="D1485" s="274" t="s">
        <v>3349</v>
      </c>
      <c r="E1485" s="43">
        <v>900</v>
      </c>
      <c r="F1485" s="43"/>
      <c r="G1485" s="49" t="s">
        <v>45</v>
      </c>
      <c r="H1485" s="191" t="s">
        <v>3404</v>
      </c>
      <c r="I1485" s="43"/>
      <c r="J1485" s="53"/>
      <c r="K1485" s="375"/>
      <c r="L1485" s="375"/>
      <c r="M1485" s="628"/>
      <c r="N1485" s="622"/>
      <c r="O1485" s="375"/>
      <c r="P1485" s="191">
        <v>6500000</v>
      </c>
      <c r="Q1485" s="191">
        <v>1.0999999999999999E-2</v>
      </c>
      <c r="R1485" s="191">
        <f t="shared" si="2170"/>
        <v>71500</v>
      </c>
      <c r="S1485" s="191">
        <f t="shared" si="2171"/>
        <v>14300</v>
      </c>
      <c r="T1485" s="80">
        <v>57252</v>
      </c>
      <c r="U1485" s="287">
        <v>57252</v>
      </c>
      <c r="V1485" s="88">
        <f t="shared" si="2195"/>
        <v>-52</v>
      </c>
      <c r="W1485" s="191">
        <v>6500000</v>
      </c>
      <c r="X1485" s="191">
        <v>1.166E-2</v>
      </c>
      <c r="Y1485" s="860">
        <f t="shared" si="2173"/>
        <v>75790</v>
      </c>
      <c r="Z1485" s="860">
        <f t="shared" si="2174"/>
        <v>15158</v>
      </c>
      <c r="AA1485" s="80">
        <v>60684</v>
      </c>
      <c r="AB1485" s="298">
        <v>60684</v>
      </c>
      <c r="AC1485" s="88">
        <f t="shared" si="2196"/>
        <v>-52</v>
      </c>
      <c r="AD1485" s="191">
        <v>6500000</v>
      </c>
      <c r="AE1485" s="191">
        <v>1.2370000000000001E-2</v>
      </c>
      <c r="AF1485" s="860">
        <f t="shared" si="2176"/>
        <v>80405</v>
      </c>
      <c r="AG1485" s="860">
        <f t="shared" si="2177"/>
        <v>16081</v>
      </c>
      <c r="AH1485" s="122">
        <v>64324</v>
      </c>
      <c r="AI1485" s="298">
        <v>64324</v>
      </c>
      <c r="AJ1485" s="207">
        <f t="shared" si="2178"/>
        <v>0</v>
      </c>
      <c r="AK1485" s="191">
        <v>6500000</v>
      </c>
      <c r="AL1485" s="191">
        <v>1.35E-2</v>
      </c>
      <c r="AM1485" s="191">
        <f t="shared" si="2179"/>
        <v>87750</v>
      </c>
      <c r="AN1485" s="633"/>
      <c r="AO1485" s="122">
        <v>87750</v>
      </c>
      <c r="AP1485" s="298">
        <v>87750</v>
      </c>
      <c r="AQ1485" s="369">
        <f t="shared" si="2180"/>
        <v>0</v>
      </c>
      <c r="AR1485" s="191">
        <v>6500000</v>
      </c>
      <c r="AS1485" s="191">
        <v>1.431E-2</v>
      </c>
      <c r="AT1485" s="860">
        <f t="shared" si="2181"/>
        <v>93015</v>
      </c>
      <c r="AU1485" s="633"/>
      <c r="AV1485" s="122">
        <v>93015</v>
      </c>
      <c r="AW1485" s="298">
        <v>0</v>
      </c>
      <c r="AX1485" s="207">
        <f t="shared" si="2182"/>
        <v>0</v>
      </c>
      <c r="AY1485" s="47">
        <v>6800000</v>
      </c>
      <c r="AZ1485" s="47">
        <v>1.5169999999999999E-2</v>
      </c>
      <c r="BA1485" s="168">
        <f t="shared" si="2183"/>
        <v>103156</v>
      </c>
      <c r="BB1485" s="168"/>
      <c r="BC1485" s="142">
        <v>103156</v>
      </c>
      <c r="BD1485" s="298">
        <v>103156</v>
      </c>
      <c r="BE1485" s="168">
        <f t="shared" si="2184"/>
        <v>0</v>
      </c>
      <c r="BF1485" s="47">
        <v>6800000</v>
      </c>
      <c r="BG1485" s="47">
        <v>1.6080000000000001E-2</v>
      </c>
      <c r="BH1485" s="47">
        <f t="shared" si="2185"/>
        <v>109344</v>
      </c>
      <c r="BI1485" s="633"/>
      <c r="BJ1485" s="142">
        <v>109344</v>
      </c>
      <c r="BK1485" s="204">
        <v>109344</v>
      </c>
      <c r="BL1485" s="168">
        <f t="shared" si="2186"/>
        <v>0</v>
      </c>
      <c r="BM1485" s="47">
        <v>6800000</v>
      </c>
      <c r="BN1485" s="47">
        <v>1.7139999999999999E-2</v>
      </c>
      <c r="BO1485" s="47">
        <f t="shared" si="2187"/>
        <v>116552</v>
      </c>
      <c r="BP1485" s="633"/>
      <c r="BQ1485" s="656">
        <v>116552</v>
      </c>
      <c r="BR1485" s="874">
        <v>116552</v>
      </c>
      <c r="BS1485" s="168">
        <f t="shared" si="2188"/>
        <v>0</v>
      </c>
      <c r="BT1485" s="151">
        <v>6800000</v>
      </c>
      <c r="BU1485" s="569">
        <v>1.8339999999999999E-2</v>
      </c>
      <c r="BV1485" s="72">
        <f t="shared" si="2189"/>
        <v>124711.99999999999</v>
      </c>
      <c r="BW1485" s="47"/>
      <c r="BX1485" s="164">
        <v>124712</v>
      </c>
      <c r="BY1485" s="879"/>
      <c r="BZ1485" s="75">
        <f t="shared" si="2190"/>
        <v>0</v>
      </c>
      <c r="CA1485" s="151">
        <v>6800000</v>
      </c>
      <c r="CB1485" s="569">
        <v>1.9439999999999999E-2</v>
      </c>
      <c r="CC1485" s="168">
        <f t="shared" si="2191"/>
        <v>132192</v>
      </c>
      <c r="CD1485" s="47"/>
      <c r="CE1485" s="164">
        <v>132192</v>
      </c>
      <c r="CF1485" s="165">
        <v>132192</v>
      </c>
      <c r="CG1485" s="168">
        <f t="shared" si="2192"/>
        <v>0</v>
      </c>
      <c r="CH1485" s="168"/>
      <c r="CI1485" s="168"/>
      <c r="CJ1485" s="168"/>
      <c r="CK1485" s="168"/>
      <c r="CL1485" s="164"/>
      <c r="CM1485" s="167"/>
      <c r="CN1485" s="168"/>
      <c r="CO1485" s="669"/>
      <c r="CP1485" s="220">
        <f t="shared" si="2193"/>
        <v>-104</v>
      </c>
      <c r="CQ1485" s="883"/>
      <c r="CR1485" s="47" t="s">
        <v>1921</v>
      </c>
      <c r="CS1485" s="12"/>
    </row>
    <row r="1486" spans="1:97">
      <c r="A1486" s="6" t="s">
        <v>3405</v>
      </c>
      <c r="B1486" s="42" t="s">
        <v>3406</v>
      </c>
      <c r="C1486" s="6" t="s">
        <v>3388</v>
      </c>
      <c r="D1486" s="274" t="s">
        <v>3349</v>
      </c>
      <c r="E1486" s="43">
        <v>1003</v>
      </c>
      <c r="F1486" s="43"/>
      <c r="G1486" s="49" t="s">
        <v>45</v>
      </c>
      <c r="H1486" s="191" t="s">
        <v>3407</v>
      </c>
      <c r="I1486" s="43"/>
      <c r="J1486" s="53"/>
      <c r="K1486" s="375"/>
      <c r="L1486" s="375"/>
      <c r="M1486" s="628"/>
      <c r="N1486" s="622"/>
      <c r="O1486" s="375"/>
      <c r="P1486" s="191">
        <v>2650000</v>
      </c>
      <c r="Q1486" s="191">
        <v>1.0999999999999999E-2</v>
      </c>
      <c r="R1486" s="191">
        <f t="shared" si="2170"/>
        <v>29150</v>
      </c>
      <c r="S1486" s="191">
        <f t="shared" si="2171"/>
        <v>5830</v>
      </c>
      <c r="T1486" s="80">
        <v>23341.200000000001</v>
      </c>
      <c r="U1486" s="287">
        <v>23341.200000000001</v>
      </c>
      <c r="V1486" s="88">
        <f t="shared" si="2195"/>
        <v>-21.200000000000728</v>
      </c>
      <c r="W1486" s="191">
        <v>2650000</v>
      </c>
      <c r="X1486" s="191">
        <v>1.166E-2</v>
      </c>
      <c r="Y1486" s="860">
        <f t="shared" si="2173"/>
        <v>30899</v>
      </c>
      <c r="Z1486" s="860">
        <f t="shared" si="2174"/>
        <v>6179.8</v>
      </c>
      <c r="AA1486" s="80">
        <v>24740.400000000001</v>
      </c>
      <c r="AB1486" s="298">
        <v>24740.400000000001</v>
      </c>
      <c r="AC1486" s="88">
        <f t="shared" si="2196"/>
        <v>-21.200000000000728</v>
      </c>
      <c r="AD1486" s="191">
        <v>2650000</v>
      </c>
      <c r="AE1486" s="191">
        <v>1.2370000000000001E-2</v>
      </c>
      <c r="AF1486" s="860">
        <f t="shared" si="2176"/>
        <v>32780.5</v>
      </c>
      <c r="AG1486" s="860">
        <f t="shared" si="2177"/>
        <v>6556.1</v>
      </c>
      <c r="AH1486" s="122">
        <v>26224.400000000001</v>
      </c>
      <c r="AI1486" s="298">
        <v>26224.400000000001</v>
      </c>
      <c r="AJ1486" s="207">
        <f t="shared" si="2178"/>
        <v>0</v>
      </c>
      <c r="AK1486" s="191">
        <v>2650000</v>
      </c>
      <c r="AL1486" s="191">
        <v>1.35E-2</v>
      </c>
      <c r="AM1486" s="191">
        <f t="shared" si="2179"/>
        <v>35775</v>
      </c>
      <c r="AN1486" s="633"/>
      <c r="AO1486" s="122">
        <v>35775</v>
      </c>
      <c r="AP1486" s="298">
        <v>35775</v>
      </c>
      <c r="AQ1486" s="369">
        <f t="shared" si="2180"/>
        <v>0</v>
      </c>
      <c r="AR1486" s="191">
        <v>2650000</v>
      </c>
      <c r="AS1486" s="191">
        <v>1.431E-2</v>
      </c>
      <c r="AT1486" s="860">
        <f t="shared" si="2181"/>
        <v>37921.5</v>
      </c>
      <c r="AU1486" s="633"/>
      <c r="AV1486" s="122">
        <v>37921.5</v>
      </c>
      <c r="AW1486" s="298">
        <v>0</v>
      </c>
      <c r="AX1486" s="207">
        <f t="shared" si="2182"/>
        <v>0</v>
      </c>
      <c r="AY1486" s="47">
        <v>2950000</v>
      </c>
      <c r="AZ1486" s="47">
        <v>1.5169999999999999E-2</v>
      </c>
      <c r="BA1486" s="168">
        <f t="shared" si="2183"/>
        <v>44751.5</v>
      </c>
      <c r="BB1486" s="168"/>
      <c r="BC1486" s="142">
        <v>44751.5</v>
      </c>
      <c r="BD1486" s="298">
        <v>44751.5</v>
      </c>
      <c r="BE1486" s="168">
        <f t="shared" si="2184"/>
        <v>0</v>
      </c>
      <c r="BF1486" s="47">
        <v>2950000</v>
      </c>
      <c r="BG1486" s="47">
        <v>1.6080000000000001E-2</v>
      </c>
      <c r="BH1486" s="47">
        <f t="shared" si="2185"/>
        <v>47436</v>
      </c>
      <c r="BI1486" s="633"/>
      <c r="BJ1486" s="142">
        <v>47436</v>
      </c>
      <c r="BK1486" s="204">
        <v>47436</v>
      </c>
      <c r="BL1486" s="168">
        <f t="shared" si="2186"/>
        <v>0</v>
      </c>
      <c r="BM1486" s="47">
        <v>2950000</v>
      </c>
      <c r="BN1486" s="47">
        <v>1.7139999999999999E-2</v>
      </c>
      <c r="BO1486" s="47">
        <f t="shared" si="2187"/>
        <v>50563</v>
      </c>
      <c r="BP1486" s="633"/>
      <c r="BQ1486" s="656">
        <v>50563</v>
      </c>
      <c r="BR1486" s="874">
        <v>50563</v>
      </c>
      <c r="BS1486" s="168">
        <f t="shared" si="2188"/>
        <v>0</v>
      </c>
      <c r="BT1486" s="151">
        <v>2950000</v>
      </c>
      <c r="BU1486" s="569">
        <v>1.8339999999999999E-2</v>
      </c>
      <c r="BV1486" s="72">
        <f t="shared" si="2189"/>
        <v>54102.999999999993</v>
      </c>
      <c r="BW1486" s="47"/>
      <c r="BX1486" s="164">
        <v>54103</v>
      </c>
      <c r="BY1486" s="879"/>
      <c r="BZ1486" s="75">
        <f t="shared" si="2190"/>
        <v>0</v>
      </c>
      <c r="CA1486" s="151">
        <v>2950000</v>
      </c>
      <c r="CB1486" s="569">
        <v>1.9439999999999999E-2</v>
      </c>
      <c r="CC1486" s="168">
        <f t="shared" si="2191"/>
        <v>57348</v>
      </c>
      <c r="CD1486" s="47"/>
      <c r="CE1486" s="164"/>
      <c r="CF1486" s="165"/>
      <c r="CG1486" s="168">
        <f t="shared" si="2192"/>
        <v>57348</v>
      </c>
      <c r="CH1486" s="168"/>
      <c r="CI1486" s="168"/>
      <c r="CJ1486" s="168"/>
      <c r="CK1486" s="168"/>
      <c r="CL1486" s="164"/>
      <c r="CM1486" s="167"/>
      <c r="CN1486" s="168"/>
      <c r="CO1486" s="669"/>
      <c r="CP1486" s="220">
        <f t="shared" si="2193"/>
        <v>57305.599999999999</v>
      </c>
      <c r="CQ1486" s="883">
        <f t="shared" si="2194"/>
        <v>57305.599999999999</v>
      </c>
      <c r="CR1486" s="47" t="s">
        <v>1921</v>
      </c>
      <c r="CS1486" s="12"/>
    </row>
    <row r="1487" spans="1:97">
      <c r="A1487" s="6" t="s">
        <v>3408</v>
      </c>
      <c r="B1487" s="6" t="s">
        <v>3409</v>
      </c>
      <c r="C1487" s="6" t="s">
        <v>3388</v>
      </c>
      <c r="D1487" s="274" t="s">
        <v>3349</v>
      </c>
      <c r="E1487" s="43">
        <v>1078</v>
      </c>
      <c r="F1487" s="43"/>
      <c r="G1487" s="49" t="s">
        <v>45</v>
      </c>
      <c r="H1487" s="191" t="s">
        <v>3410</v>
      </c>
      <c r="I1487" s="43"/>
      <c r="J1487" s="53"/>
      <c r="K1487" s="375"/>
      <c r="L1487" s="375"/>
      <c r="M1487" s="628"/>
      <c r="N1487" s="622"/>
      <c r="O1487" s="375"/>
      <c r="P1487" s="191">
        <f>247000+129200</f>
        <v>376200</v>
      </c>
      <c r="Q1487" s="191">
        <v>1.0999999999999999E-2</v>
      </c>
      <c r="R1487" s="191">
        <f t="shared" si="2170"/>
        <v>4138.2</v>
      </c>
      <c r="S1487" s="191">
        <f t="shared" si="2171"/>
        <v>827.64</v>
      </c>
      <c r="T1487" s="80">
        <v>2175.58</v>
      </c>
      <c r="U1487" s="287">
        <v>2175.58</v>
      </c>
      <c r="V1487" s="88">
        <f t="shared" si="2195"/>
        <v>1134.98</v>
      </c>
      <c r="W1487" s="191">
        <f>247000+129200</f>
        <v>376200</v>
      </c>
      <c r="X1487" s="191">
        <v>1.166E-2</v>
      </c>
      <c r="Y1487" s="860">
        <f t="shared" si="2173"/>
        <v>4386.4920000000002</v>
      </c>
      <c r="Z1487" s="860">
        <f t="shared" si="2174"/>
        <v>877.29840000000002</v>
      </c>
      <c r="AA1487" s="80">
        <v>2305.9899999999998</v>
      </c>
      <c r="AB1487" s="298">
        <v>2305.9899999999998</v>
      </c>
      <c r="AC1487" s="88">
        <f t="shared" si="2196"/>
        <v>1203.2036000000003</v>
      </c>
      <c r="AD1487" s="191">
        <f>247000+129200</f>
        <v>376200</v>
      </c>
      <c r="AE1487" s="191">
        <v>1.2370000000000001E-2</v>
      </c>
      <c r="AF1487" s="860">
        <f t="shared" si="2176"/>
        <v>4653.5940000000001</v>
      </c>
      <c r="AG1487" s="860">
        <f t="shared" si="2177"/>
        <v>930.7188000000001</v>
      </c>
      <c r="AH1487" s="122">
        <v>2444.31</v>
      </c>
      <c r="AI1487" s="298">
        <v>2444.31</v>
      </c>
      <c r="AJ1487" s="207">
        <f t="shared" si="2178"/>
        <v>1278.5652</v>
      </c>
      <c r="AK1487" s="191">
        <f>247000+129200</f>
        <v>376200</v>
      </c>
      <c r="AL1487" s="191">
        <v>1.35E-2</v>
      </c>
      <c r="AM1487" s="191">
        <f t="shared" si="2179"/>
        <v>5078.7</v>
      </c>
      <c r="AN1487" s="633"/>
      <c r="AO1487" s="122">
        <v>5078.7</v>
      </c>
      <c r="AP1487" s="298">
        <v>5078.7</v>
      </c>
      <c r="AQ1487" s="369">
        <f t="shared" si="2180"/>
        <v>0</v>
      </c>
      <c r="AR1487" s="191">
        <f>247000+129200</f>
        <v>376200</v>
      </c>
      <c r="AS1487" s="191">
        <v>1.431E-2</v>
      </c>
      <c r="AT1487" s="860">
        <f t="shared" si="2181"/>
        <v>5383.4219999999996</v>
      </c>
      <c r="AU1487" s="633"/>
      <c r="AV1487" s="122">
        <v>5383.42</v>
      </c>
      <c r="AW1487" s="298">
        <v>0</v>
      </c>
      <c r="AX1487" s="207">
        <f t="shared" si="2182"/>
        <v>1.9999999994979589E-3</v>
      </c>
      <c r="AY1487" s="47">
        <f>152200+159500</f>
        <v>311700</v>
      </c>
      <c r="AZ1487" s="47">
        <v>1.5169999999999999E-2</v>
      </c>
      <c r="BA1487" s="168">
        <f t="shared" si="2183"/>
        <v>4728.4889999999996</v>
      </c>
      <c r="BB1487" s="168"/>
      <c r="BC1487" s="142">
        <v>2308.87</v>
      </c>
      <c r="BD1487" s="298">
        <v>2308.87</v>
      </c>
      <c r="BE1487" s="168">
        <f t="shared" si="2184"/>
        <v>2419.6189999999997</v>
      </c>
      <c r="BF1487" s="47">
        <f>152200+159500</f>
        <v>311700</v>
      </c>
      <c r="BG1487" s="47">
        <v>1.6080000000000001E-2</v>
      </c>
      <c r="BH1487" s="47">
        <f t="shared" si="2185"/>
        <v>5012.1360000000004</v>
      </c>
      <c r="BI1487" s="633"/>
      <c r="BJ1487" s="142">
        <v>5012.1360000000004</v>
      </c>
      <c r="BK1487" s="204">
        <v>5012.1360000000004</v>
      </c>
      <c r="BL1487" s="168">
        <f t="shared" si="2186"/>
        <v>0</v>
      </c>
      <c r="BM1487" s="47">
        <f>152200+159500</f>
        <v>311700</v>
      </c>
      <c r="BN1487" s="47">
        <v>1.7139999999999999E-2</v>
      </c>
      <c r="BO1487" s="47">
        <f t="shared" si="2187"/>
        <v>5342.5379999999996</v>
      </c>
      <c r="BP1487" s="633"/>
      <c r="BQ1487" s="656">
        <v>5342.5379999999996</v>
      </c>
      <c r="BR1487" s="874">
        <v>5342.5379999999996</v>
      </c>
      <c r="BS1487" s="168">
        <f t="shared" si="2188"/>
        <v>0</v>
      </c>
      <c r="BT1487" s="151">
        <v>152200</v>
      </c>
      <c r="BU1487" s="569">
        <v>1.8339999999999999E-2</v>
      </c>
      <c r="BV1487" s="72">
        <f t="shared" si="2189"/>
        <v>2791.348</v>
      </c>
      <c r="BW1487" s="47"/>
      <c r="BX1487" s="164">
        <v>2791.35</v>
      </c>
      <c r="BY1487" s="879"/>
      <c r="BZ1487" s="75">
        <f t="shared" si="2190"/>
        <v>-1.9999999999527063E-3</v>
      </c>
      <c r="CA1487" s="151">
        <v>152200</v>
      </c>
      <c r="CB1487" s="881">
        <v>1.8880000000000001E-2</v>
      </c>
      <c r="CC1487" s="168">
        <f t="shared" si="2191"/>
        <v>2873.5360000000001</v>
      </c>
      <c r="CD1487" s="47"/>
      <c r="CE1487" s="164">
        <v>2873.5360000000001</v>
      </c>
      <c r="CF1487" s="165">
        <v>2873.54</v>
      </c>
      <c r="CG1487" s="168">
        <f t="shared" si="2192"/>
        <v>0</v>
      </c>
      <c r="CH1487" s="168"/>
      <c r="CI1487" s="168"/>
      <c r="CJ1487" s="168"/>
      <c r="CK1487" s="168"/>
      <c r="CL1487" s="164"/>
      <c r="CM1487" s="167"/>
      <c r="CN1487" s="168"/>
      <c r="CO1487" s="669"/>
      <c r="CP1487" s="220">
        <f t="shared" si="2193"/>
        <v>6036.3678</v>
      </c>
      <c r="CQ1487" s="883">
        <f t="shared" si="2194"/>
        <v>6036.3678</v>
      </c>
      <c r="CR1487" s="47" t="s">
        <v>1921</v>
      </c>
      <c r="CS1487" s="12"/>
    </row>
    <row r="1488" spans="1:97" s="8" customFormat="1">
      <c r="A1488" s="6"/>
      <c r="B1488" s="6" t="s">
        <v>3411</v>
      </c>
      <c r="C1488" s="6" t="s">
        <v>3388</v>
      </c>
      <c r="D1488" s="274" t="s">
        <v>3349</v>
      </c>
      <c r="E1488" s="43">
        <v>1079</v>
      </c>
      <c r="F1488" s="43"/>
      <c r="G1488" s="49"/>
      <c r="H1488" s="191"/>
      <c r="I1488" s="43"/>
      <c r="J1488" s="53"/>
      <c r="K1488" s="375"/>
      <c r="L1488" s="375"/>
      <c r="M1488" s="634"/>
      <c r="N1488" s="664"/>
      <c r="O1488" s="375"/>
      <c r="P1488" s="191"/>
      <c r="Q1488" s="191"/>
      <c r="R1488" s="191"/>
      <c r="S1488" s="191"/>
      <c r="T1488" s="122"/>
      <c r="U1488" s="287"/>
      <c r="V1488" s="88"/>
      <c r="W1488" s="191"/>
      <c r="X1488" s="191"/>
      <c r="Y1488" s="860"/>
      <c r="Z1488" s="860"/>
      <c r="AA1488" s="122"/>
      <c r="AB1488" s="287"/>
      <c r="AC1488" s="88"/>
      <c r="AD1488" s="191"/>
      <c r="AE1488" s="191"/>
      <c r="AF1488" s="860"/>
      <c r="AG1488" s="860"/>
      <c r="AH1488" s="122"/>
      <c r="AI1488" s="287"/>
      <c r="AJ1488" s="207">
        <f t="shared" si="2178"/>
        <v>0</v>
      </c>
      <c r="AK1488" s="191"/>
      <c r="AL1488" s="191"/>
      <c r="AM1488" s="191"/>
      <c r="AN1488" s="375"/>
      <c r="AO1488" s="122"/>
      <c r="AP1488" s="287"/>
      <c r="AQ1488" s="369">
        <f t="shared" si="2180"/>
        <v>0</v>
      </c>
      <c r="AR1488" s="191"/>
      <c r="AS1488" s="191"/>
      <c r="AT1488" s="860"/>
      <c r="AU1488" s="375"/>
      <c r="AV1488" s="122"/>
      <c r="AW1488" s="287"/>
      <c r="AX1488" s="207">
        <f t="shared" si="2182"/>
        <v>0</v>
      </c>
      <c r="AY1488" s="51"/>
      <c r="AZ1488" s="51"/>
      <c r="BA1488" s="72"/>
      <c r="BB1488" s="72"/>
      <c r="BC1488" s="142"/>
      <c r="BD1488" s="287"/>
      <c r="BE1488" s="168">
        <f t="shared" si="2184"/>
        <v>0</v>
      </c>
      <c r="BF1488" s="51"/>
      <c r="BG1488" s="51"/>
      <c r="BH1488" s="51"/>
      <c r="BI1488" s="375"/>
      <c r="BJ1488" s="142"/>
      <c r="BK1488" s="218"/>
      <c r="BL1488" s="168">
        <f t="shared" si="2186"/>
        <v>0</v>
      </c>
      <c r="BM1488" s="51"/>
      <c r="BN1488" s="51"/>
      <c r="BO1488" s="51"/>
      <c r="BP1488" s="375"/>
      <c r="BQ1488" s="656"/>
      <c r="BR1488" s="876"/>
      <c r="BS1488" s="168">
        <f t="shared" si="2188"/>
        <v>0</v>
      </c>
      <c r="BT1488" s="255">
        <v>159500</v>
      </c>
      <c r="BU1488" s="569">
        <v>1.8339999999999999E-2</v>
      </c>
      <c r="BV1488" s="72">
        <f t="shared" si="2189"/>
        <v>2925.2299999999996</v>
      </c>
      <c r="BW1488" s="51"/>
      <c r="BX1488" s="882">
        <v>2925.23</v>
      </c>
      <c r="BY1488" s="880"/>
      <c r="BZ1488" s="75">
        <f t="shared" si="2190"/>
        <v>0</v>
      </c>
      <c r="CA1488" s="255">
        <v>159500</v>
      </c>
      <c r="CB1488" s="569">
        <v>1.9439999999999999E-2</v>
      </c>
      <c r="CC1488" s="168">
        <f t="shared" si="2191"/>
        <v>3100.68</v>
      </c>
      <c r="CD1488" s="51"/>
      <c r="CE1488" s="164"/>
      <c r="CF1488" s="165"/>
      <c r="CG1488" s="168">
        <f t="shared" si="2192"/>
        <v>3100.68</v>
      </c>
      <c r="CH1488" s="168"/>
      <c r="CI1488" s="168"/>
      <c r="CJ1488" s="168"/>
      <c r="CK1488" s="168"/>
      <c r="CL1488" s="164"/>
      <c r="CM1488" s="167"/>
      <c r="CN1488" s="168"/>
      <c r="CO1488" s="669"/>
      <c r="CP1488" s="220">
        <f t="shared" si="2193"/>
        <v>3100.68</v>
      </c>
      <c r="CQ1488" s="883">
        <f t="shared" si="2194"/>
        <v>3100.68</v>
      </c>
      <c r="CR1488" s="47" t="s">
        <v>1921</v>
      </c>
      <c r="CS1488" s="15"/>
    </row>
    <row r="1489" spans="1:97" s="8" customFormat="1">
      <c r="A1489" s="6" t="s">
        <v>3412</v>
      </c>
      <c r="B1489" s="6" t="s">
        <v>3413</v>
      </c>
      <c r="C1489" s="6" t="s">
        <v>3388</v>
      </c>
      <c r="D1489" s="41" t="s">
        <v>3349</v>
      </c>
      <c r="E1489" s="43"/>
      <c r="F1489" s="43"/>
      <c r="G1489" s="49" t="s">
        <v>340</v>
      </c>
      <c r="H1489" s="191"/>
      <c r="I1489" s="43"/>
      <c r="J1489" s="53"/>
      <c r="K1489" s="375"/>
      <c r="L1489" s="375"/>
      <c r="M1489" s="634"/>
      <c r="N1489" s="664"/>
      <c r="O1489" s="375"/>
      <c r="P1489" s="191"/>
      <c r="Q1489" s="191"/>
      <c r="R1489" s="191"/>
      <c r="S1489" s="191"/>
      <c r="T1489" s="122"/>
      <c r="U1489" s="287"/>
      <c r="V1489" s="88"/>
      <c r="W1489" s="191"/>
      <c r="X1489" s="191"/>
      <c r="Y1489" s="860"/>
      <c r="Z1489" s="860"/>
      <c r="AA1489" s="122"/>
      <c r="AB1489" s="287"/>
      <c r="AC1489" s="88"/>
      <c r="AD1489" s="191"/>
      <c r="AE1489" s="191"/>
      <c r="AF1489" s="860"/>
      <c r="AG1489" s="860"/>
      <c r="AH1489" s="122"/>
      <c r="AI1489" s="287"/>
      <c r="AJ1489" s="207"/>
      <c r="AK1489" s="191"/>
      <c r="AL1489" s="191"/>
      <c r="AM1489" s="191"/>
      <c r="AN1489" s="375"/>
      <c r="AO1489" s="122"/>
      <c r="AP1489" s="287"/>
      <c r="AQ1489" s="369"/>
      <c r="AR1489" s="191"/>
      <c r="AS1489" s="191"/>
      <c r="AT1489" s="860"/>
      <c r="AU1489" s="375"/>
      <c r="AV1489" s="122"/>
      <c r="AW1489" s="287"/>
      <c r="AX1489" s="207"/>
      <c r="AY1489" s="51"/>
      <c r="AZ1489" s="51"/>
      <c r="BA1489" s="72"/>
      <c r="BB1489" s="72"/>
      <c r="BC1489" s="142"/>
      <c r="BD1489" s="287"/>
      <c r="BE1489" s="168"/>
      <c r="BF1489" s="51"/>
      <c r="BG1489" s="51"/>
      <c r="BH1489" s="51"/>
      <c r="BI1489" s="375"/>
      <c r="BJ1489" s="142"/>
      <c r="BK1489" s="218"/>
      <c r="BL1489" s="168"/>
      <c r="BM1489" s="51"/>
      <c r="BN1489" s="51"/>
      <c r="BO1489" s="51"/>
      <c r="BP1489" s="375"/>
      <c r="BQ1489" s="656"/>
      <c r="BR1489" s="876"/>
      <c r="BS1489" s="168"/>
      <c r="BT1489" s="255"/>
      <c r="BU1489" s="569"/>
      <c r="BV1489" s="72"/>
      <c r="BW1489" s="51"/>
      <c r="BX1489" s="882"/>
      <c r="BY1489" s="880"/>
      <c r="BZ1489" s="75"/>
      <c r="CA1489" s="255"/>
      <c r="CB1489" s="569"/>
      <c r="CC1489" s="168"/>
      <c r="CD1489" s="51"/>
      <c r="CE1489" s="164"/>
      <c r="CF1489" s="165"/>
      <c r="CG1489" s="168"/>
      <c r="CH1489" s="168"/>
      <c r="CI1489" s="168"/>
      <c r="CJ1489" s="168"/>
      <c r="CK1489" s="168"/>
      <c r="CL1489" s="164"/>
      <c r="CM1489" s="167"/>
      <c r="CN1489" s="168"/>
      <c r="CO1489" s="669"/>
      <c r="CP1489" s="220"/>
      <c r="CQ1489" s="883"/>
      <c r="CR1489" s="47"/>
      <c r="CS1489" s="358" t="s">
        <v>42</v>
      </c>
    </row>
    <row r="1490" spans="1:97" s="8" customFormat="1">
      <c r="A1490" s="6" t="s">
        <v>3414</v>
      </c>
      <c r="B1490" s="6" t="s">
        <v>3415</v>
      </c>
      <c r="C1490" s="6" t="s">
        <v>3388</v>
      </c>
      <c r="D1490" s="41" t="s">
        <v>3349</v>
      </c>
      <c r="E1490" s="43">
        <v>1997</v>
      </c>
      <c r="F1490" s="43"/>
      <c r="G1490" s="49" t="s">
        <v>3416</v>
      </c>
      <c r="H1490" s="191"/>
      <c r="I1490" s="43"/>
      <c r="J1490" s="53"/>
      <c r="K1490" s="375"/>
      <c r="L1490" s="375"/>
      <c r="M1490" s="634"/>
      <c r="N1490" s="664"/>
      <c r="O1490" s="375"/>
      <c r="P1490" s="191"/>
      <c r="Q1490" s="191"/>
      <c r="R1490" s="191"/>
      <c r="S1490" s="191"/>
      <c r="T1490" s="122"/>
      <c r="U1490" s="287"/>
      <c r="V1490" s="88"/>
      <c r="W1490" s="191"/>
      <c r="X1490" s="191"/>
      <c r="Y1490" s="860"/>
      <c r="Z1490" s="860"/>
      <c r="AA1490" s="122"/>
      <c r="AB1490" s="287"/>
      <c r="AC1490" s="88"/>
      <c r="AD1490" s="191"/>
      <c r="AE1490" s="191"/>
      <c r="AF1490" s="860"/>
      <c r="AG1490" s="860"/>
      <c r="AH1490" s="122"/>
      <c r="AI1490" s="287"/>
      <c r="AJ1490" s="207"/>
      <c r="AK1490" s="191"/>
      <c r="AL1490" s="191"/>
      <c r="AM1490" s="191"/>
      <c r="AN1490" s="375"/>
      <c r="AO1490" s="122"/>
      <c r="AP1490" s="287"/>
      <c r="AQ1490" s="369"/>
      <c r="AR1490" s="191"/>
      <c r="AS1490" s="191"/>
      <c r="AT1490" s="860"/>
      <c r="AU1490" s="375"/>
      <c r="AV1490" s="122"/>
      <c r="AW1490" s="287"/>
      <c r="AX1490" s="207"/>
      <c r="AY1490" s="51"/>
      <c r="AZ1490" s="51"/>
      <c r="BA1490" s="72"/>
      <c r="BB1490" s="72"/>
      <c r="BC1490" s="142"/>
      <c r="BD1490" s="287"/>
      <c r="BE1490" s="168"/>
      <c r="BF1490" s="51"/>
      <c r="BG1490" s="51"/>
      <c r="BH1490" s="51"/>
      <c r="BI1490" s="375"/>
      <c r="BJ1490" s="142"/>
      <c r="BK1490" s="218"/>
      <c r="BL1490" s="168"/>
      <c r="BM1490" s="51"/>
      <c r="BN1490" s="51"/>
      <c r="BO1490" s="51"/>
      <c r="BP1490" s="375"/>
      <c r="BQ1490" s="656"/>
      <c r="BR1490" s="876"/>
      <c r="BS1490" s="168"/>
      <c r="BT1490" s="255"/>
      <c r="BU1490" s="569"/>
      <c r="BV1490" s="72"/>
      <c r="BW1490" s="51"/>
      <c r="BX1490" s="882"/>
      <c r="BY1490" s="880"/>
      <c r="BZ1490" s="75"/>
      <c r="CA1490" s="255"/>
      <c r="CB1490" s="569"/>
      <c r="CC1490" s="168"/>
      <c r="CD1490" s="51"/>
      <c r="CE1490" s="164"/>
      <c r="CF1490" s="165"/>
      <c r="CG1490" s="168"/>
      <c r="CH1490" s="168"/>
      <c r="CI1490" s="168"/>
      <c r="CJ1490" s="168"/>
      <c r="CK1490" s="168"/>
      <c r="CL1490" s="164"/>
      <c r="CM1490" s="167"/>
      <c r="CN1490" s="168"/>
      <c r="CO1490" s="669"/>
      <c r="CP1490" s="220"/>
      <c r="CQ1490" s="883"/>
      <c r="CR1490" s="47"/>
      <c r="CS1490" s="227" t="s">
        <v>42</v>
      </c>
    </row>
    <row r="1491" spans="1:97" ht="30">
      <c r="A1491" s="6" t="s">
        <v>3417</v>
      </c>
      <c r="B1491" s="42" t="s">
        <v>3418</v>
      </c>
      <c r="C1491" s="6" t="s">
        <v>3419</v>
      </c>
      <c r="D1491" s="274" t="s">
        <v>3349</v>
      </c>
      <c r="E1491" s="43">
        <v>55</v>
      </c>
      <c r="F1491" s="43"/>
      <c r="G1491" s="49" t="s">
        <v>3420</v>
      </c>
      <c r="H1491" s="191" t="s">
        <v>3421</v>
      </c>
      <c r="I1491" s="43"/>
      <c r="J1491" s="53"/>
      <c r="K1491" s="375"/>
      <c r="L1491" s="375"/>
      <c r="M1491" s="628"/>
      <c r="N1491" s="622"/>
      <c r="O1491" s="375"/>
      <c r="P1491" s="191">
        <v>44400</v>
      </c>
      <c r="Q1491" s="191">
        <v>1.0999999999999999E-2</v>
      </c>
      <c r="R1491" s="191">
        <f t="shared" ref="R1491:R1497" si="2197">P1491*Q1491</f>
        <v>488.4</v>
      </c>
      <c r="S1491" s="191">
        <f t="shared" ref="S1491:S1497" si="2198">R1491*20/100</f>
        <v>97.68</v>
      </c>
      <c r="T1491" s="80">
        <v>391.08</v>
      </c>
      <c r="U1491" s="298">
        <v>414.54</v>
      </c>
      <c r="V1491" s="88">
        <f t="shared" ref="V1491:V1517" si="2199">R1491-S1491-T1491</f>
        <v>-0.36000000000001364</v>
      </c>
      <c r="W1491" s="191">
        <v>44400</v>
      </c>
      <c r="X1491" s="191">
        <v>1.166E-2</v>
      </c>
      <c r="Y1491" s="860">
        <f t="shared" ref="Y1491:Y1497" si="2200">W1491*X1491</f>
        <v>517.70400000000006</v>
      </c>
      <c r="Z1491" s="860">
        <f t="shared" ref="Z1491:Z1497" si="2201">Y1491*20/100</f>
        <v>103.54080000000002</v>
      </c>
      <c r="AA1491" s="80">
        <v>414.52</v>
      </c>
      <c r="AB1491" s="298">
        <v>414.52</v>
      </c>
      <c r="AC1491" s="88">
        <f t="shared" ref="AC1491:AC1517" si="2202">Y1491-Z1491-AA1491</f>
        <v>-0.35679999999990741</v>
      </c>
      <c r="AD1491" s="191">
        <v>44400</v>
      </c>
      <c r="AE1491" s="191">
        <v>1.2370000000000001E-2</v>
      </c>
      <c r="AF1491" s="860">
        <f t="shared" ref="AF1491:AF1497" si="2203">AD1491*AE1491</f>
        <v>549.22800000000007</v>
      </c>
      <c r="AG1491" s="860">
        <f t="shared" ref="AG1491:AG1497" si="2204">AF1491*20/100</f>
        <v>109.84560000000002</v>
      </c>
      <c r="AH1491" s="122">
        <v>439.38</v>
      </c>
      <c r="AI1491" s="298">
        <v>439.38</v>
      </c>
      <c r="AJ1491" s="207">
        <f t="shared" ref="AJ1491:AJ1517" si="2205">AF1491-AG1491-AH1491</f>
        <v>2.4000000000796717E-3</v>
      </c>
      <c r="AK1491" s="191">
        <v>44400</v>
      </c>
      <c r="AL1491" s="191">
        <v>1.35E-2</v>
      </c>
      <c r="AM1491" s="191">
        <f t="shared" ref="AM1491:AM1497" si="2206">AK1491*AL1491</f>
        <v>599.4</v>
      </c>
      <c r="AN1491" s="633"/>
      <c r="AO1491" s="122">
        <v>599.4</v>
      </c>
      <c r="AP1491" s="298">
        <v>599.4</v>
      </c>
      <c r="AQ1491" s="369">
        <f t="shared" ref="AQ1491:AQ1517" si="2207">AM1491-AN1491-AO1491</f>
        <v>0</v>
      </c>
      <c r="AR1491" s="191">
        <v>44400</v>
      </c>
      <c r="AS1491" s="191">
        <v>1.431E-2</v>
      </c>
      <c r="AT1491" s="860">
        <f t="shared" ref="AT1491:AT1497" si="2208">AR1491*AS1491</f>
        <v>635.36400000000003</v>
      </c>
      <c r="AU1491" s="633"/>
      <c r="AV1491" s="122">
        <v>635.36</v>
      </c>
      <c r="AW1491" s="298">
        <v>0</v>
      </c>
      <c r="AX1491" s="207">
        <f t="shared" ref="AX1491:AX1517" si="2209">AT1491-AU1491-AV1491</f>
        <v>4.0000000000190994E-3</v>
      </c>
      <c r="AY1491" s="47">
        <v>45000</v>
      </c>
      <c r="AZ1491" s="47">
        <v>1.5169999999999999E-2</v>
      </c>
      <c r="BA1491" s="168">
        <f t="shared" ref="BA1491:BA1497" si="2210">AY1491*AZ1491</f>
        <v>682.65</v>
      </c>
      <c r="BB1491" s="168"/>
      <c r="BC1491" s="142">
        <v>682.65</v>
      </c>
      <c r="BD1491" s="298">
        <v>682.65</v>
      </c>
      <c r="BE1491" s="168">
        <f t="shared" ref="BE1491:BE1517" si="2211">BA1491-BB1491-BC1491</f>
        <v>0</v>
      </c>
      <c r="BF1491" s="47">
        <v>45000</v>
      </c>
      <c r="BG1491" s="47">
        <v>1.6080000000000001E-2</v>
      </c>
      <c r="BH1491" s="47">
        <f t="shared" ref="BH1491:BH1497" si="2212">BF1491*BG1491</f>
        <v>723.6</v>
      </c>
      <c r="BI1491" s="633"/>
      <c r="BJ1491" s="142">
        <v>723.6</v>
      </c>
      <c r="BK1491" s="204">
        <v>723.6</v>
      </c>
      <c r="BL1491" s="168">
        <f t="shared" ref="BL1491:BL1517" si="2213">BH1491-BI1491-BJ1491</f>
        <v>0</v>
      </c>
      <c r="BM1491" s="47">
        <v>45000</v>
      </c>
      <c r="BN1491" s="47">
        <v>1.7139999999999999E-2</v>
      </c>
      <c r="BO1491" s="47">
        <f t="shared" ref="BO1491:BO1497" si="2214">BM1491*BN1491</f>
        <v>771.3</v>
      </c>
      <c r="BP1491" s="633"/>
      <c r="BQ1491" s="656">
        <v>771.3</v>
      </c>
      <c r="BR1491" s="874">
        <v>771.3</v>
      </c>
      <c r="BS1491" s="168">
        <f t="shared" ref="BS1491:BS1517" si="2215">BO1491-BP1491-BQ1491</f>
        <v>0</v>
      </c>
      <c r="BT1491" s="152">
        <v>45000</v>
      </c>
      <c r="BU1491" s="569">
        <v>1.8339999999999999E-2</v>
      </c>
      <c r="BV1491" s="72">
        <f t="shared" ref="BV1491:BV1501" si="2216">BT1491*BU1491</f>
        <v>825.3</v>
      </c>
      <c r="BW1491" s="47"/>
      <c r="BX1491" s="164">
        <v>825.3</v>
      </c>
      <c r="BY1491" s="879"/>
      <c r="BZ1491" s="75">
        <f t="shared" ref="BZ1491:BZ1501" si="2217">BV1491-BW1491-BX1491</f>
        <v>0</v>
      </c>
      <c r="CA1491" s="152">
        <v>45000</v>
      </c>
      <c r="CB1491" s="569">
        <v>1.9439999999999999E-2</v>
      </c>
      <c r="CC1491" s="168">
        <f t="shared" ref="CC1491:CC1517" si="2218">CA1491*CB1491</f>
        <v>874.8</v>
      </c>
      <c r="CD1491" s="47"/>
      <c r="CE1491" s="164">
        <v>874.8</v>
      </c>
      <c r="CF1491" s="165">
        <v>874.8</v>
      </c>
      <c r="CG1491" s="168">
        <f t="shared" ref="CG1491:CG1517" si="2219">CC1491-CD1491-CE1491</f>
        <v>0</v>
      </c>
      <c r="CH1491" s="168"/>
      <c r="CI1491" s="168"/>
      <c r="CJ1491" s="168"/>
      <c r="CK1491" s="168"/>
      <c r="CL1491" s="164"/>
      <c r="CM1491" s="167"/>
      <c r="CN1491" s="168"/>
      <c r="CO1491" s="669"/>
      <c r="CP1491" s="220">
        <f t="shared" ref="CP1491:CP1517" si="2220">O1491+V1491+AC1491+AJ1491+AQ1491+AX1491+BE1491+BL1491+BS1491+BZ1491+CG1491</f>
        <v>-0.71039999999982228</v>
      </c>
      <c r="CQ1491" s="883"/>
      <c r="CR1491" s="47" t="s">
        <v>1921</v>
      </c>
    </row>
    <row r="1492" spans="1:97" ht="30">
      <c r="A1492" s="6" t="s">
        <v>3422</v>
      </c>
      <c r="B1492" s="42" t="s">
        <v>3418</v>
      </c>
      <c r="C1492" s="6" t="s">
        <v>3419</v>
      </c>
      <c r="D1492" s="274" t="s">
        <v>3349</v>
      </c>
      <c r="E1492" s="43">
        <v>56</v>
      </c>
      <c r="F1492" s="43"/>
      <c r="G1492" s="49" t="s">
        <v>3420</v>
      </c>
      <c r="H1492" s="191" t="s">
        <v>3423</v>
      </c>
      <c r="I1492" s="43"/>
      <c r="J1492" s="53"/>
      <c r="K1492" s="375"/>
      <c r="L1492" s="375"/>
      <c r="M1492" s="628"/>
      <c r="N1492" s="622"/>
      <c r="O1492" s="375"/>
      <c r="P1492" s="191">
        <v>44400</v>
      </c>
      <c r="Q1492" s="191">
        <v>1.0999999999999999E-2</v>
      </c>
      <c r="R1492" s="191">
        <f t="shared" si="2197"/>
        <v>488.4</v>
      </c>
      <c r="S1492" s="191">
        <f t="shared" si="2198"/>
        <v>97.68</v>
      </c>
      <c r="T1492" s="80">
        <v>391.08</v>
      </c>
      <c r="U1492" s="298">
        <v>0</v>
      </c>
      <c r="V1492" s="88">
        <f t="shared" si="2199"/>
        <v>-0.36000000000001364</v>
      </c>
      <c r="W1492" s="191">
        <v>44400</v>
      </c>
      <c r="X1492" s="191">
        <v>1.166E-2</v>
      </c>
      <c r="Y1492" s="860">
        <f t="shared" si="2200"/>
        <v>517.70400000000006</v>
      </c>
      <c r="Z1492" s="860">
        <f t="shared" si="2201"/>
        <v>103.54080000000002</v>
      </c>
      <c r="AA1492" s="80">
        <v>414.52</v>
      </c>
      <c r="AB1492" s="298">
        <v>0</v>
      </c>
      <c r="AC1492" s="88">
        <f t="shared" si="2202"/>
        <v>-0.35679999999990741</v>
      </c>
      <c r="AD1492" s="191">
        <v>44400</v>
      </c>
      <c r="AE1492" s="191">
        <v>1.2370000000000001E-2</v>
      </c>
      <c r="AF1492" s="860">
        <f t="shared" si="2203"/>
        <v>549.22800000000007</v>
      </c>
      <c r="AG1492" s="860">
        <f t="shared" si="2204"/>
        <v>109.84560000000002</v>
      </c>
      <c r="AH1492" s="122">
        <v>439.38</v>
      </c>
      <c r="AI1492" s="298">
        <v>0</v>
      </c>
      <c r="AJ1492" s="207">
        <f t="shared" si="2205"/>
        <v>2.4000000000796717E-3</v>
      </c>
      <c r="AK1492" s="191">
        <v>44400</v>
      </c>
      <c r="AL1492" s="191">
        <v>1.35E-2</v>
      </c>
      <c r="AM1492" s="191">
        <f t="shared" si="2206"/>
        <v>599.4</v>
      </c>
      <c r="AN1492" s="633"/>
      <c r="AO1492" s="122">
        <v>599.4</v>
      </c>
      <c r="AP1492" s="298">
        <v>0</v>
      </c>
      <c r="AQ1492" s="369">
        <f t="shared" si="2207"/>
        <v>0</v>
      </c>
      <c r="AR1492" s="191">
        <v>44400</v>
      </c>
      <c r="AS1492" s="191">
        <v>1.431E-2</v>
      </c>
      <c r="AT1492" s="860">
        <f t="shared" si="2208"/>
        <v>635.36400000000003</v>
      </c>
      <c r="AU1492" s="633"/>
      <c r="AV1492" s="122">
        <v>635.36</v>
      </c>
      <c r="AW1492" s="298">
        <v>0</v>
      </c>
      <c r="AX1492" s="207">
        <f t="shared" si="2209"/>
        <v>4.0000000000190994E-3</v>
      </c>
      <c r="AY1492" s="47">
        <v>45000</v>
      </c>
      <c r="AZ1492" s="47">
        <v>1.5169999999999999E-2</v>
      </c>
      <c r="BA1492" s="168">
        <f t="shared" si="2210"/>
        <v>682.65</v>
      </c>
      <c r="BB1492" s="168"/>
      <c r="BC1492" s="142">
        <v>682.65</v>
      </c>
      <c r="BD1492" s="298">
        <v>0</v>
      </c>
      <c r="BE1492" s="168">
        <f t="shared" si="2211"/>
        <v>0</v>
      </c>
      <c r="BF1492" s="47">
        <v>45000</v>
      </c>
      <c r="BG1492" s="47">
        <v>1.6080000000000001E-2</v>
      </c>
      <c r="BH1492" s="47">
        <f t="shared" si="2212"/>
        <v>723.6</v>
      </c>
      <c r="BI1492" s="633"/>
      <c r="BJ1492" s="142">
        <v>723.6</v>
      </c>
      <c r="BK1492" s="204">
        <v>723.6</v>
      </c>
      <c r="BL1492" s="168">
        <f t="shared" si="2213"/>
        <v>0</v>
      </c>
      <c r="BM1492" s="47">
        <v>45000</v>
      </c>
      <c r="BN1492" s="47">
        <v>1.7139999999999999E-2</v>
      </c>
      <c r="BO1492" s="47">
        <f t="shared" si="2214"/>
        <v>771.3</v>
      </c>
      <c r="BP1492" s="633"/>
      <c r="BQ1492" s="656">
        <v>771.3</v>
      </c>
      <c r="BR1492" s="874">
        <v>771.3</v>
      </c>
      <c r="BS1492" s="168">
        <f t="shared" si="2215"/>
        <v>0</v>
      </c>
      <c r="BT1492" s="152">
        <v>45000</v>
      </c>
      <c r="BU1492" s="569">
        <v>1.8339999999999999E-2</v>
      </c>
      <c r="BV1492" s="72">
        <f t="shared" si="2216"/>
        <v>825.3</v>
      </c>
      <c r="BW1492" s="47"/>
      <c r="BX1492" s="164">
        <v>825.3</v>
      </c>
      <c r="BY1492" s="879"/>
      <c r="BZ1492" s="75">
        <f t="shared" si="2217"/>
        <v>0</v>
      </c>
      <c r="CA1492" s="152">
        <v>45000</v>
      </c>
      <c r="CB1492" s="569">
        <v>1.9439999999999999E-2</v>
      </c>
      <c r="CC1492" s="168">
        <f t="shared" si="2218"/>
        <v>874.8</v>
      </c>
      <c r="CD1492" s="47"/>
      <c r="CE1492" s="164">
        <v>874.8</v>
      </c>
      <c r="CF1492" s="165">
        <v>874.8</v>
      </c>
      <c r="CG1492" s="168">
        <f t="shared" si="2219"/>
        <v>0</v>
      </c>
      <c r="CH1492" s="168"/>
      <c r="CI1492" s="168"/>
      <c r="CJ1492" s="168"/>
      <c r="CK1492" s="168"/>
      <c r="CL1492" s="164"/>
      <c r="CM1492" s="167"/>
      <c r="CN1492" s="168"/>
      <c r="CO1492" s="669"/>
      <c r="CP1492" s="220">
        <f t="shared" si="2220"/>
        <v>-0.71039999999982228</v>
      </c>
      <c r="CQ1492" s="883"/>
      <c r="CR1492" s="47" t="s">
        <v>1921</v>
      </c>
    </row>
    <row r="1493" spans="1:97" ht="30">
      <c r="A1493" s="6" t="s">
        <v>3424</v>
      </c>
      <c r="B1493" s="42" t="s">
        <v>3418</v>
      </c>
      <c r="C1493" s="6" t="s">
        <v>3419</v>
      </c>
      <c r="D1493" s="274" t="s">
        <v>3349</v>
      </c>
      <c r="E1493" s="43">
        <v>57</v>
      </c>
      <c r="F1493" s="43"/>
      <c r="G1493" s="49" t="s">
        <v>3420</v>
      </c>
      <c r="H1493" s="191" t="s">
        <v>3425</v>
      </c>
      <c r="I1493" s="43"/>
      <c r="J1493" s="53"/>
      <c r="K1493" s="375"/>
      <c r="L1493" s="375"/>
      <c r="M1493" s="628"/>
      <c r="N1493" s="622"/>
      <c r="O1493" s="375"/>
      <c r="P1493" s="191">
        <v>44400</v>
      </c>
      <c r="Q1493" s="191">
        <v>1.0999999999999999E-2</v>
      </c>
      <c r="R1493" s="191">
        <f t="shared" si="2197"/>
        <v>488.4</v>
      </c>
      <c r="S1493" s="191">
        <f t="shared" si="2198"/>
        <v>97.68</v>
      </c>
      <c r="T1493" s="80">
        <v>391.08</v>
      </c>
      <c r="U1493" s="298">
        <v>0</v>
      </c>
      <c r="V1493" s="88">
        <f t="shared" si="2199"/>
        <v>-0.36000000000001364</v>
      </c>
      <c r="W1493" s="191">
        <v>44400</v>
      </c>
      <c r="X1493" s="191">
        <v>1.166E-2</v>
      </c>
      <c r="Y1493" s="860">
        <f t="shared" si="2200"/>
        <v>517.70400000000006</v>
      </c>
      <c r="Z1493" s="860">
        <f t="shared" si="2201"/>
        <v>103.54080000000002</v>
      </c>
      <c r="AA1493" s="80">
        <v>414.52</v>
      </c>
      <c r="AB1493" s="298">
        <v>0</v>
      </c>
      <c r="AC1493" s="88">
        <f t="shared" si="2202"/>
        <v>-0.35679999999990741</v>
      </c>
      <c r="AD1493" s="191">
        <v>44400</v>
      </c>
      <c r="AE1493" s="191">
        <v>1.2370000000000001E-2</v>
      </c>
      <c r="AF1493" s="860">
        <f t="shared" si="2203"/>
        <v>549.22800000000007</v>
      </c>
      <c r="AG1493" s="860">
        <f t="shared" si="2204"/>
        <v>109.84560000000002</v>
      </c>
      <c r="AH1493" s="122">
        <v>439.38</v>
      </c>
      <c r="AI1493" s="298">
        <v>0</v>
      </c>
      <c r="AJ1493" s="207">
        <f t="shared" si="2205"/>
        <v>2.4000000000796717E-3</v>
      </c>
      <c r="AK1493" s="191">
        <v>44400</v>
      </c>
      <c r="AL1493" s="191">
        <v>1.35E-2</v>
      </c>
      <c r="AM1493" s="191">
        <f t="shared" si="2206"/>
        <v>599.4</v>
      </c>
      <c r="AN1493" s="633"/>
      <c r="AO1493" s="122">
        <v>599.4</v>
      </c>
      <c r="AP1493" s="298">
        <v>0</v>
      </c>
      <c r="AQ1493" s="369">
        <f t="shared" si="2207"/>
        <v>0</v>
      </c>
      <c r="AR1493" s="191">
        <v>44400</v>
      </c>
      <c r="AS1493" s="191">
        <v>1.431E-2</v>
      </c>
      <c r="AT1493" s="860">
        <f t="shared" si="2208"/>
        <v>635.36400000000003</v>
      </c>
      <c r="AU1493" s="633"/>
      <c r="AV1493" s="122">
        <v>635.35</v>
      </c>
      <c r="AW1493" s="298">
        <v>0</v>
      </c>
      <c r="AX1493" s="207">
        <f t="shared" si="2209"/>
        <v>1.4000000000010004E-2</v>
      </c>
      <c r="AY1493" s="47">
        <v>45000</v>
      </c>
      <c r="AZ1493" s="47">
        <v>1.5169999999999999E-2</v>
      </c>
      <c r="BA1493" s="168">
        <f t="shared" si="2210"/>
        <v>682.65</v>
      </c>
      <c r="BB1493" s="168"/>
      <c r="BC1493" s="142">
        <v>682.65</v>
      </c>
      <c r="BD1493" s="298">
        <v>0</v>
      </c>
      <c r="BE1493" s="168">
        <f t="shared" si="2211"/>
        <v>0</v>
      </c>
      <c r="BF1493" s="47">
        <v>45000</v>
      </c>
      <c r="BG1493" s="47">
        <v>1.6080000000000001E-2</v>
      </c>
      <c r="BH1493" s="47">
        <f t="shared" si="2212"/>
        <v>723.6</v>
      </c>
      <c r="BI1493" s="633"/>
      <c r="BJ1493" s="142">
        <v>723.6</v>
      </c>
      <c r="BK1493" s="204">
        <v>723.6</v>
      </c>
      <c r="BL1493" s="168">
        <f t="shared" si="2213"/>
        <v>0</v>
      </c>
      <c r="BM1493" s="47">
        <v>45000</v>
      </c>
      <c r="BN1493" s="47">
        <v>1.7139999999999999E-2</v>
      </c>
      <c r="BO1493" s="47">
        <f t="shared" si="2214"/>
        <v>771.3</v>
      </c>
      <c r="BP1493" s="633"/>
      <c r="BQ1493" s="656">
        <v>771.3</v>
      </c>
      <c r="BR1493" s="874">
        <v>771.3</v>
      </c>
      <c r="BS1493" s="168">
        <f t="shared" si="2215"/>
        <v>0</v>
      </c>
      <c r="BT1493" s="152">
        <v>45000</v>
      </c>
      <c r="BU1493" s="569">
        <v>1.8339999999999999E-2</v>
      </c>
      <c r="BV1493" s="72">
        <f t="shared" si="2216"/>
        <v>825.3</v>
      </c>
      <c r="BW1493" s="47"/>
      <c r="BX1493" s="164">
        <v>825.3</v>
      </c>
      <c r="BY1493" s="879"/>
      <c r="BZ1493" s="75">
        <f t="shared" si="2217"/>
        <v>0</v>
      </c>
      <c r="CA1493" s="152">
        <v>45000</v>
      </c>
      <c r="CB1493" s="569">
        <v>1.9439999999999999E-2</v>
      </c>
      <c r="CC1493" s="168">
        <f t="shared" si="2218"/>
        <v>874.8</v>
      </c>
      <c r="CD1493" s="47"/>
      <c r="CE1493" s="164">
        <v>874.8</v>
      </c>
      <c r="CF1493" s="165">
        <v>874.8</v>
      </c>
      <c r="CG1493" s="168">
        <f t="shared" si="2219"/>
        <v>0</v>
      </c>
      <c r="CH1493" s="168"/>
      <c r="CI1493" s="168"/>
      <c r="CJ1493" s="168"/>
      <c r="CK1493" s="168"/>
      <c r="CL1493" s="164"/>
      <c r="CM1493" s="167"/>
      <c r="CN1493" s="168"/>
      <c r="CO1493" s="669"/>
      <c r="CP1493" s="220">
        <f t="shared" si="2220"/>
        <v>-0.70039999999983138</v>
      </c>
      <c r="CQ1493" s="883"/>
      <c r="CR1493" s="47" t="s">
        <v>1921</v>
      </c>
    </row>
    <row r="1494" spans="1:97">
      <c r="A1494" s="6" t="s">
        <v>3426</v>
      </c>
      <c r="B1494" s="41" t="s">
        <v>3427</v>
      </c>
      <c r="C1494" s="6" t="s">
        <v>3419</v>
      </c>
      <c r="D1494" s="274" t="s">
        <v>3349</v>
      </c>
      <c r="E1494" s="43">
        <v>58</v>
      </c>
      <c r="F1494" s="548"/>
      <c r="G1494" s="275" t="s">
        <v>3420</v>
      </c>
      <c r="H1494" s="191" t="s">
        <v>3428</v>
      </c>
      <c r="I1494" s="548"/>
      <c r="J1494" s="53"/>
      <c r="K1494" s="375"/>
      <c r="L1494" s="375"/>
      <c r="M1494" s="628"/>
      <c r="N1494" s="622"/>
      <c r="O1494" s="375"/>
      <c r="P1494" s="191">
        <v>44400</v>
      </c>
      <c r="Q1494" s="191">
        <v>1.0999999999999999E-2</v>
      </c>
      <c r="R1494" s="191">
        <f t="shared" si="2197"/>
        <v>488.4</v>
      </c>
      <c r="S1494" s="191">
        <f t="shared" si="2198"/>
        <v>97.68</v>
      </c>
      <c r="T1494" s="80"/>
      <c r="U1494" s="287"/>
      <c r="V1494" s="88">
        <f t="shared" si="2199"/>
        <v>390.71999999999997</v>
      </c>
      <c r="W1494" s="191">
        <v>44400</v>
      </c>
      <c r="X1494" s="191">
        <v>1.166E-2</v>
      </c>
      <c r="Y1494" s="860">
        <f t="shared" si="2200"/>
        <v>517.70400000000006</v>
      </c>
      <c r="Z1494" s="860">
        <f t="shared" si="2201"/>
        <v>103.54080000000002</v>
      </c>
      <c r="AA1494" s="80"/>
      <c r="AB1494" s="287"/>
      <c r="AC1494" s="88">
        <f t="shared" si="2202"/>
        <v>414.16320000000007</v>
      </c>
      <c r="AD1494" s="191">
        <v>44400</v>
      </c>
      <c r="AE1494" s="191">
        <v>1.2370000000000001E-2</v>
      </c>
      <c r="AF1494" s="860">
        <f t="shared" si="2203"/>
        <v>549.22800000000007</v>
      </c>
      <c r="AG1494" s="860">
        <f t="shared" si="2204"/>
        <v>109.84560000000002</v>
      </c>
      <c r="AH1494" s="122"/>
      <c r="AI1494" s="287"/>
      <c r="AJ1494" s="207">
        <f t="shared" si="2205"/>
        <v>439.38240000000008</v>
      </c>
      <c r="AK1494" s="191">
        <v>44400</v>
      </c>
      <c r="AL1494" s="191">
        <v>1.35E-2</v>
      </c>
      <c r="AM1494" s="191">
        <f t="shared" si="2206"/>
        <v>599.4</v>
      </c>
      <c r="AN1494" s="633"/>
      <c r="AO1494" s="122"/>
      <c r="AP1494" s="287"/>
      <c r="AQ1494" s="369">
        <f t="shared" si="2207"/>
        <v>599.4</v>
      </c>
      <c r="AR1494" s="191">
        <v>44400</v>
      </c>
      <c r="AS1494" s="191">
        <v>1.431E-2</v>
      </c>
      <c r="AT1494" s="860">
        <f t="shared" si="2208"/>
        <v>635.36400000000003</v>
      </c>
      <c r="AU1494" s="633"/>
      <c r="AV1494" s="122"/>
      <c r="AW1494" s="287"/>
      <c r="AX1494" s="207">
        <f t="shared" si="2209"/>
        <v>635.36400000000003</v>
      </c>
      <c r="AY1494" s="47">
        <v>45000</v>
      </c>
      <c r="AZ1494" s="47">
        <v>1.5169999999999999E-2</v>
      </c>
      <c r="BA1494" s="168">
        <f t="shared" si="2210"/>
        <v>682.65</v>
      </c>
      <c r="BB1494" s="168"/>
      <c r="BC1494" s="142"/>
      <c r="BD1494" s="287"/>
      <c r="BE1494" s="168">
        <f t="shared" si="2211"/>
        <v>682.65</v>
      </c>
      <c r="BF1494" s="47">
        <v>45000</v>
      </c>
      <c r="BG1494" s="47">
        <v>1.6080000000000001E-2</v>
      </c>
      <c r="BH1494" s="47">
        <f t="shared" si="2212"/>
        <v>723.6</v>
      </c>
      <c r="BI1494" s="633"/>
      <c r="BJ1494" s="142">
        <v>723.6</v>
      </c>
      <c r="BK1494" s="204">
        <v>0</v>
      </c>
      <c r="BL1494" s="168">
        <f t="shared" si="2213"/>
        <v>0</v>
      </c>
      <c r="BM1494" s="47">
        <v>45000</v>
      </c>
      <c r="BN1494" s="47">
        <v>1.7139999999999999E-2</v>
      </c>
      <c r="BO1494" s="47">
        <f t="shared" si="2214"/>
        <v>771.3</v>
      </c>
      <c r="BP1494" s="633"/>
      <c r="BQ1494" s="656">
        <v>771.3</v>
      </c>
      <c r="BR1494" s="874">
        <v>771.3</v>
      </c>
      <c r="BS1494" s="168">
        <f t="shared" si="2215"/>
        <v>0</v>
      </c>
      <c r="BT1494" s="255">
        <v>45000</v>
      </c>
      <c r="BU1494" s="569">
        <v>1.8339999999999999E-2</v>
      </c>
      <c r="BV1494" s="72">
        <f t="shared" si="2216"/>
        <v>825.3</v>
      </c>
      <c r="BW1494" s="47"/>
      <c r="BX1494" s="164">
        <v>825.3</v>
      </c>
      <c r="BY1494" s="879"/>
      <c r="BZ1494" s="75">
        <f t="shared" si="2217"/>
        <v>0</v>
      </c>
      <c r="CA1494" s="255">
        <v>45000</v>
      </c>
      <c r="CB1494" s="569">
        <v>1.9439999999999999E-2</v>
      </c>
      <c r="CC1494" s="168">
        <f t="shared" si="2218"/>
        <v>874.8</v>
      </c>
      <c r="CD1494" s="47"/>
      <c r="CE1494" s="164">
        <v>874.8</v>
      </c>
      <c r="CF1494" s="165">
        <v>874.8</v>
      </c>
      <c r="CG1494" s="168">
        <f t="shared" si="2219"/>
        <v>0</v>
      </c>
      <c r="CH1494" s="168"/>
      <c r="CI1494" s="168"/>
      <c r="CJ1494" s="168"/>
      <c r="CK1494" s="168"/>
      <c r="CL1494" s="164"/>
      <c r="CM1494" s="167"/>
      <c r="CN1494" s="168"/>
      <c r="CO1494" s="669"/>
      <c r="CP1494" s="220">
        <f t="shared" si="2220"/>
        <v>3161.6796000000004</v>
      </c>
      <c r="CQ1494" s="883">
        <f t="shared" ref="CQ1494:CQ1498" si="2221">CP1494</f>
        <v>3161.6796000000004</v>
      </c>
      <c r="CR1494" s="47" t="s">
        <v>1921</v>
      </c>
    </row>
    <row r="1495" spans="1:97">
      <c r="A1495" s="6" t="s">
        <v>3429</v>
      </c>
      <c r="B1495" s="41" t="s">
        <v>3427</v>
      </c>
      <c r="C1495" s="6" t="s">
        <v>3419</v>
      </c>
      <c r="D1495" s="274" t="s">
        <v>3349</v>
      </c>
      <c r="E1495" s="43">
        <v>59</v>
      </c>
      <c r="F1495" s="548"/>
      <c r="G1495" s="275" t="s">
        <v>3420</v>
      </c>
      <c r="H1495" s="191" t="s">
        <v>3430</v>
      </c>
      <c r="I1495" s="548"/>
      <c r="J1495" s="53"/>
      <c r="K1495" s="375"/>
      <c r="L1495" s="375"/>
      <c r="M1495" s="628"/>
      <c r="N1495" s="622"/>
      <c r="O1495" s="375"/>
      <c r="P1495" s="191">
        <v>44400</v>
      </c>
      <c r="Q1495" s="191">
        <v>1.0999999999999999E-2</v>
      </c>
      <c r="R1495" s="191">
        <f t="shared" si="2197"/>
        <v>488.4</v>
      </c>
      <c r="S1495" s="191">
        <f t="shared" si="2198"/>
        <v>97.68</v>
      </c>
      <c r="T1495" s="80"/>
      <c r="U1495" s="287"/>
      <c r="V1495" s="88">
        <f t="shared" si="2199"/>
        <v>390.71999999999997</v>
      </c>
      <c r="W1495" s="191">
        <v>44400</v>
      </c>
      <c r="X1495" s="191">
        <v>1.166E-2</v>
      </c>
      <c r="Y1495" s="860">
        <f t="shared" si="2200"/>
        <v>517.70400000000006</v>
      </c>
      <c r="Z1495" s="860">
        <f t="shared" si="2201"/>
        <v>103.54080000000002</v>
      </c>
      <c r="AA1495" s="80"/>
      <c r="AB1495" s="287"/>
      <c r="AC1495" s="88">
        <f t="shared" si="2202"/>
        <v>414.16320000000007</v>
      </c>
      <c r="AD1495" s="191">
        <v>44400</v>
      </c>
      <c r="AE1495" s="191">
        <v>1.2370000000000001E-2</v>
      </c>
      <c r="AF1495" s="860">
        <f t="shared" si="2203"/>
        <v>549.22800000000007</v>
      </c>
      <c r="AG1495" s="860">
        <f t="shared" si="2204"/>
        <v>109.84560000000002</v>
      </c>
      <c r="AH1495" s="122"/>
      <c r="AI1495" s="287"/>
      <c r="AJ1495" s="207">
        <f t="shared" si="2205"/>
        <v>439.38240000000008</v>
      </c>
      <c r="AK1495" s="191">
        <v>44400</v>
      </c>
      <c r="AL1495" s="191">
        <v>1.35E-2</v>
      </c>
      <c r="AM1495" s="191">
        <f t="shared" si="2206"/>
        <v>599.4</v>
      </c>
      <c r="AN1495" s="633"/>
      <c r="AO1495" s="122"/>
      <c r="AP1495" s="287"/>
      <c r="AQ1495" s="369">
        <f t="shared" si="2207"/>
        <v>599.4</v>
      </c>
      <c r="AR1495" s="191">
        <v>44400</v>
      </c>
      <c r="AS1495" s="191">
        <v>1.431E-2</v>
      </c>
      <c r="AT1495" s="860">
        <f t="shared" si="2208"/>
        <v>635.36400000000003</v>
      </c>
      <c r="AU1495" s="633"/>
      <c r="AV1495" s="122"/>
      <c r="AW1495" s="287"/>
      <c r="AX1495" s="207">
        <f t="shared" si="2209"/>
        <v>635.36400000000003</v>
      </c>
      <c r="AY1495" s="47">
        <v>45000</v>
      </c>
      <c r="AZ1495" s="47">
        <v>1.5169999999999999E-2</v>
      </c>
      <c r="BA1495" s="168">
        <f t="shared" si="2210"/>
        <v>682.65</v>
      </c>
      <c r="BB1495" s="168"/>
      <c r="BC1495" s="142"/>
      <c r="BD1495" s="287"/>
      <c r="BE1495" s="168">
        <f t="shared" si="2211"/>
        <v>682.65</v>
      </c>
      <c r="BF1495" s="47">
        <v>45000</v>
      </c>
      <c r="BG1495" s="47">
        <v>1.6080000000000001E-2</v>
      </c>
      <c r="BH1495" s="47">
        <f t="shared" si="2212"/>
        <v>723.6</v>
      </c>
      <c r="BI1495" s="633"/>
      <c r="BJ1495" s="142">
        <v>723.6</v>
      </c>
      <c r="BK1495" s="204">
        <v>0</v>
      </c>
      <c r="BL1495" s="168">
        <f t="shared" si="2213"/>
        <v>0</v>
      </c>
      <c r="BM1495" s="47">
        <v>45000</v>
      </c>
      <c r="BN1495" s="47">
        <v>1.7139999999999999E-2</v>
      </c>
      <c r="BO1495" s="47">
        <f t="shared" si="2214"/>
        <v>771.3</v>
      </c>
      <c r="BP1495" s="633"/>
      <c r="BQ1495" s="656">
        <v>771.3</v>
      </c>
      <c r="BR1495" s="874">
        <v>771.3</v>
      </c>
      <c r="BS1495" s="168">
        <f t="shared" si="2215"/>
        <v>0</v>
      </c>
      <c r="BT1495" s="255">
        <v>45000</v>
      </c>
      <c r="BU1495" s="569">
        <v>1.8339999999999999E-2</v>
      </c>
      <c r="BV1495" s="72">
        <f t="shared" si="2216"/>
        <v>825.3</v>
      </c>
      <c r="BW1495" s="47"/>
      <c r="BX1495" s="164">
        <v>825.3</v>
      </c>
      <c r="BY1495" s="879"/>
      <c r="BZ1495" s="75">
        <f t="shared" si="2217"/>
        <v>0</v>
      </c>
      <c r="CA1495" s="255">
        <v>45000</v>
      </c>
      <c r="CB1495" s="569">
        <v>1.9439999999999999E-2</v>
      </c>
      <c r="CC1495" s="168">
        <f t="shared" si="2218"/>
        <v>874.8</v>
      </c>
      <c r="CD1495" s="47"/>
      <c r="CE1495" s="164">
        <v>874.8</v>
      </c>
      <c r="CF1495" s="165">
        <v>874.8</v>
      </c>
      <c r="CG1495" s="168">
        <f t="shared" si="2219"/>
        <v>0</v>
      </c>
      <c r="CH1495" s="168"/>
      <c r="CI1495" s="168"/>
      <c r="CJ1495" s="168"/>
      <c r="CK1495" s="168"/>
      <c r="CL1495" s="164"/>
      <c r="CM1495" s="167"/>
      <c r="CN1495" s="168"/>
      <c r="CO1495" s="669"/>
      <c r="CP1495" s="220">
        <f t="shared" si="2220"/>
        <v>3161.6796000000004</v>
      </c>
      <c r="CQ1495" s="883">
        <f t="shared" si="2221"/>
        <v>3161.6796000000004</v>
      </c>
      <c r="CR1495" s="47" t="s">
        <v>1921</v>
      </c>
    </row>
    <row r="1496" spans="1:97" ht="30">
      <c r="A1496" s="6" t="s">
        <v>3431</v>
      </c>
      <c r="B1496" s="42" t="s">
        <v>3418</v>
      </c>
      <c r="C1496" s="6" t="s">
        <v>3419</v>
      </c>
      <c r="D1496" s="274" t="s">
        <v>3349</v>
      </c>
      <c r="E1496" s="43">
        <v>60</v>
      </c>
      <c r="F1496" s="43"/>
      <c r="G1496" s="49" t="s">
        <v>3420</v>
      </c>
      <c r="H1496" s="191" t="s">
        <v>3432</v>
      </c>
      <c r="I1496" s="43"/>
      <c r="J1496" s="53"/>
      <c r="K1496" s="375"/>
      <c r="L1496" s="375"/>
      <c r="M1496" s="628"/>
      <c r="N1496" s="622"/>
      <c r="O1496" s="375"/>
      <c r="P1496" s="191">
        <v>44400</v>
      </c>
      <c r="Q1496" s="191">
        <v>1.0999999999999999E-2</v>
      </c>
      <c r="R1496" s="191">
        <f t="shared" si="2197"/>
        <v>488.4</v>
      </c>
      <c r="S1496" s="191">
        <f t="shared" si="2198"/>
        <v>97.68</v>
      </c>
      <c r="T1496" s="80">
        <v>391.08</v>
      </c>
      <c r="U1496" s="298">
        <v>0</v>
      </c>
      <c r="V1496" s="88">
        <f t="shared" si="2199"/>
        <v>-0.36000000000001364</v>
      </c>
      <c r="W1496" s="191">
        <v>44400</v>
      </c>
      <c r="X1496" s="191">
        <v>1.166E-2</v>
      </c>
      <c r="Y1496" s="860">
        <f t="shared" si="2200"/>
        <v>517.70400000000006</v>
      </c>
      <c r="Z1496" s="860">
        <f t="shared" si="2201"/>
        <v>103.54080000000002</v>
      </c>
      <c r="AA1496" s="80">
        <v>414.52</v>
      </c>
      <c r="AB1496" s="298">
        <v>0</v>
      </c>
      <c r="AC1496" s="88">
        <f t="shared" si="2202"/>
        <v>-0.35679999999990741</v>
      </c>
      <c r="AD1496" s="191">
        <v>44400</v>
      </c>
      <c r="AE1496" s="191">
        <v>1.2370000000000001E-2</v>
      </c>
      <c r="AF1496" s="860">
        <f t="shared" si="2203"/>
        <v>549.22800000000007</v>
      </c>
      <c r="AG1496" s="860">
        <f t="shared" si="2204"/>
        <v>109.84560000000002</v>
      </c>
      <c r="AH1496" s="122">
        <v>439.38</v>
      </c>
      <c r="AI1496" s="298">
        <v>0</v>
      </c>
      <c r="AJ1496" s="207">
        <f t="shared" si="2205"/>
        <v>2.4000000000796717E-3</v>
      </c>
      <c r="AK1496" s="191">
        <v>44400</v>
      </c>
      <c r="AL1496" s="191">
        <v>1.35E-2</v>
      </c>
      <c r="AM1496" s="191">
        <f t="shared" si="2206"/>
        <v>599.4</v>
      </c>
      <c r="AN1496" s="633"/>
      <c r="AO1496" s="122">
        <v>599.4</v>
      </c>
      <c r="AP1496" s="298">
        <v>0</v>
      </c>
      <c r="AQ1496" s="369">
        <f t="shared" si="2207"/>
        <v>0</v>
      </c>
      <c r="AR1496" s="191">
        <v>44400</v>
      </c>
      <c r="AS1496" s="191">
        <v>1.431E-2</v>
      </c>
      <c r="AT1496" s="860">
        <f t="shared" si="2208"/>
        <v>635.36400000000003</v>
      </c>
      <c r="AU1496" s="633"/>
      <c r="AV1496" s="122">
        <v>635.35</v>
      </c>
      <c r="AW1496" s="298">
        <v>0</v>
      </c>
      <c r="AX1496" s="207">
        <f t="shared" si="2209"/>
        <v>1.4000000000010004E-2</v>
      </c>
      <c r="AY1496" s="47">
        <v>45000</v>
      </c>
      <c r="AZ1496" s="47">
        <v>1.5169999999999999E-2</v>
      </c>
      <c r="BA1496" s="168">
        <f t="shared" si="2210"/>
        <v>682.65</v>
      </c>
      <c r="BB1496" s="168"/>
      <c r="BC1496" s="142">
        <v>682.65</v>
      </c>
      <c r="BD1496" s="298">
        <v>0</v>
      </c>
      <c r="BE1496" s="168">
        <f t="shared" si="2211"/>
        <v>0</v>
      </c>
      <c r="BF1496" s="47">
        <v>45000</v>
      </c>
      <c r="BG1496" s="47">
        <v>1.6080000000000001E-2</v>
      </c>
      <c r="BH1496" s="47">
        <f t="shared" si="2212"/>
        <v>723.6</v>
      </c>
      <c r="BI1496" s="633"/>
      <c r="BJ1496" s="142">
        <v>723.6</v>
      </c>
      <c r="BK1496" s="204">
        <v>723.6</v>
      </c>
      <c r="BL1496" s="168">
        <f t="shared" si="2213"/>
        <v>0</v>
      </c>
      <c r="BM1496" s="47">
        <v>45000</v>
      </c>
      <c r="BN1496" s="47">
        <v>1.7139999999999999E-2</v>
      </c>
      <c r="BO1496" s="47">
        <f t="shared" si="2214"/>
        <v>771.3</v>
      </c>
      <c r="BP1496" s="633"/>
      <c r="BQ1496" s="656">
        <v>771.3</v>
      </c>
      <c r="BR1496" s="874">
        <v>771.3</v>
      </c>
      <c r="BS1496" s="168">
        <f t="shared" si="2215"/>
        <v>0</v>
      </c>
      <c r="BT1496" s="152">
        <v>45000</v>
      </c>
      <c r="BU1496" s="569">
        <v>1.8339999999999999E-2</v>
      </c>
      <c r="BV1496" s="72">
        <f t="shared" si="2216"/>
        <v>825.3</v>
      </c>
      <c r="BW1496" s="47"/>
      <c r="BX1496" s="164">
        <v>825.3</v>
      </c>
      <c r="BY1496" s="879"/>
      <c r="BZ1496" s="75">
        <f t="shared" si="2217"/>
        <v>0</v>
      </c>
      <c r="CA1496" s="152">
        <v>45000</v>
      </c>
      <c r="CB1496" s="569">
        <v>1.9439999999999999E-2</v>
      </c>
      <c r="CC1496" s="168">
        <f t="shared" si="2218"/>
        <v>874.8</v>
      </c>
      <c r="CD1496" s="47"/>
      <c r="CE1496" s="164">
        <v>874.8</v>
      </c>
      <c r="CF1496" s="165">
        <v>874.8</v>
      </c>
      <c r="CG1496" s="168">
        <f t="shared" si="2219"/>
        <v>0</v>
      </c>
      <c r="CH1496" s="168"/>
      <c r="CI1496" s="168"/>
      <c r="CJ1496" s="168"/>
      <c r="CK1496" s="168"/>
      <c r="CL1496" s="164"/>
      <c r="CM1496" s="167"/>
      <c r="CN1496" s="168"/>
      <c r="CO1496" s="669"/>
      <c r="CP1496" s="220">
        <f t="shared" si="2220"/>
        <v>-0.70039999999983138</v>
      </c>
      <c r="CQ1496" s="883"/>
      <c r="CR1496" s="47" t="s">
        <v>1921</v>
      </c>
    </row>
    <row r="1497" spans="1:97">
      <c r="A1497" s="6" t="s">
        <v>3433</v>
      </c>
      <c r="B1497" s="41" t="s">
        <v>206</v>
      </c>
      <c r="C1497" s="6" t="s">
        <v>3419</v>
      </c>
      <c r="D1497" s="274" t="s">
        <v>3349</v>
      </c>
      <c r="E1497" s="43">
        <v>63</v>
      </c>
      <c r="F1497" s="548"/>
      <c r="G1497" s="49" t="s">
        <v>45</v>
      </c>
      <c r="H1497" s="191" t="s">
        <v>3434</v>
      </c>
      <c r="I1497" s="548"/>
      <c r="J1497" s="53"/>
      <c r="K1497" s="375"/>
      <c r="L1497" s="375"/>
      <c r="M1497" s="628"/>
      <c r="N1497" s="622"/>
      <c r="O1497" s="375"/>
      <c r="P1497" s="191">
        <v>44400</v>
      </c>
      <c r="Q1497" s="191">
        <v>1.0999999999999999E-2</v>
      </c>
      <c r="R1497" s="191">
        <f t="shared" si="2197"/>
        <v>488.4</v>
      </c>
      <c r="S1497" s="191">
        <f t="shared" si="2198"/>
        <v>97.68</v>
      </c>
      <c r="T1497" s="80"/>
      <c r="U1497" s="287"/>
      <c r="V1497" s="88">
        <f t="shared" si="2199"/>
        <v>390.71999999999997</v>
      </c>
      <c r="W1497" s="191">
        <v>44400</v>
      </c>
      <c r="X1497" s="191">
        <v>1.166E-2</v>
      </c>
      <c r="Y1497" s="860">
        <f t="shared" si="2200"/>
        <v>517.70400000000006</v>
      </c>
      <c r="Z1497" s="860">
        <f t="shared" si="2201"/>
        <v>103.54080000000002</v>
      </c>
      <c r="AA1497" s="80"/>
      <c r="AB1497" s="287"/>
      <c r="AC1497" s="88">
        <f t="shared" si="2202"/>
        <v>414.16320000000007</v>
      </c>
      <c r="AD1497" s="191">
        <v>44400</v>
      </c>
      <c r="AE1497" s="191">
        <v>1.2370000000000001E-2</v>
      </c>
      <c r="AF1497" s="860">
        <f t="shared" si="2203"/>
        <v>549.22800000000007</v>
      </c>
      <c r="AG1497" s="860">
        <f t="shared" si="2204"/>
        <v>109.84560000000002</v>
      </c>
      <c r="AH1497" s="122"/>
      <c r="AI1497" s="287"/>
      <c r="AJ1497" s="207">
        <f t="shared" si="2205"/>
        <v>439.38240000000008</v>
      </c>
      <c r="AK1497" s="191">
        <v>44400</v>
      </c>
      <c r="AL1497" s="191">
        <v>1.35E-2</v>
      </c>
      <c r="AM1497" s="191">
        <f t="shared" si="2206"/>
        <v>599.4</v>
      </c>
      <c r="AN1497" s="633"/>
      <c r="AO1497" s="122"/>
      <c r="AP1497" s="287"/>
      <c r="AQ1497" s="369">
        <f t="shared" si="2207"/>
        <v>599.4</v>
      </c>
      <c r="AR1497" s="191">
        <v>44400</v>
      </c>
      <c r="AS1497" s="191">
        <v>1.431E-2</v>
      </c>
      <c r="AT1497" s="860">
        <f t="shared" si="2208"/>
        <v>635.36400000000003</v>
      </c>
      <c r="AU1497" s="633"/>
      <c r="AV1497" s="122"/>
      <c r="AW1497" s="287"/>
      <c r="AX1497" s="207">
        <f t="shared" si="2209"/>
        <v>635.36400000000003</v>
      </c>
      <c r="AY1497" s="47">
        <v>45000</v>
      </c>
      <c r="AZ1497" s="47">
        <v>1.5169999999999999E-2</v>
      </c>
      <c r="BA1497" s="168">
        <f t="shared" si="2210"/>
        <v>682.65</v>
      </c>
      <c r="BB1497" s="168"/>
      <c r="BC1497" s="142"/>
      <c r="BD1497" s="287"/>
      <c r="BE1497" s="168">
        <f t="shared" si="2211"/>
        <v>682.65</v>
      </c>
      <c r="BF1497" s="47">
        <v>45000</v>
      </c>
      <c r="BG1497" s="47">
        <v>1.6080000000000001E-2</v>
      </c>
      <c r="BH1497" s="47">
        <f t="shared" si="2212"/>
        <v>723.6</v>
      </c>
      <c r="BI1497" s="633"/>
      <c r="BJ1497" s="142">
        <v>723.6</v>
      </c>
      <c r="BK1497" s="204">
        <v>0</v>
      </c>
      <c r="BL1497" s="168">
        <f t="shared" si="2213"/>
        <v>0</v>
      </c>
      <c r="BM1497" s="47">
        <v>45000</v>
      </c>
      <c r="BN1497" s="47">
        <v>1.7139999999999999E-2</v>
      </c>
      <c r="BO1497" s="47">
        <f t="shared" si="2214"/>
        <v>771.3</v>
      </c>
      <c r="BP1497" s="633"/>
      <c r="BQ1497" s="656">
        <v>771.3</v>
      </c>
      <c r="BR1497" s="874">
        <v>771.3</v>
      </c>
      <c r="BS1497" s="168">
        <f t="shared" si="2215"/>
        <v>0</v>
      </c>
      <c r="BT1497" s="255">
        <v>45000</v>
      </c>
      <c r="BU1497" s="569">
        <v>1.8339999999999999E-2</v>
      </c>
      <c r="BV1497" s="72">
        <f t="shared" si="2216"/>
        <v>825.3</v>
      </c>
      <c r="BW1497" s="47"/>
      <c r="BX1497" s="164">
        <v>825.3</v>
      </c>
      <c r="BY1497" s="879"/>
      <c r="BZ1497" s="75">
        <f t="shared" si="2217"/>
        <v>0</v>
      </c>
      <c r="CA1497" s="255">
        <v>45000</v>
      </c>
      <c r="CB1497" s="569">
        <v>1.9439999999999999E-2</v>
      </c>
      <c r="CC1497" s="168">
        <f t="shared" si="2218"/>
        <v>874.8</v>
      </c>
      <c r="CD1497" s="47"/>
      <c r="CE1497" s="164">
        <v>874.8</v>
      </c>
      <c r="CF1497" s="165">
        <v>874.8</v>
      </c>
      <c r="CG1497" s="168">
        <f t="shared" si="2219"/>
        <v>0</v>
      </c>
      <c r="CH1497" s="168"/>
      <c r="CI1497" s="168"/>
      <c r="CJ1497" s="168"/>
      <c r="CK1497" s="168"/>
      <c r="CL1497" s="164"/>
      <c r="CM1497" s="167"/>
      <c r="CN1497" s="168"/>
      <c r="CO1497" s="669"/>
      <c r="CP1497" s="220">
        <f t="shared" si="2220"/>
        <v>3161.6796000000004</v>
      </c>
      <c r="CQ1497" s="883">
        <f t="shared" si="2221"/>
        <v>3161.6796000000004</v>
      </c>
      <c r="CR1497" s="47" t="s">
        <v>1921</v>
      </c>
      <c r="CS1497" s="12"/>
    </row>
    <row r="1498" spans="1:97">
      <c r="A1498" s="6" t="s">
        <v>3435</v>
      </c>
      <c r="B1498" s="41" t="s">
        <v>206</v>
      </c>
      <c r="C1498" s="6" t="s">
        <v>3419</v>
      </c>
      <c r="D1498" s="274" t="s">
        <v>3349</v>
      </c>
      <c r="E1498" s="43">
        <v>64</v>
      </c>
      <c r="F1498" s="548"/>
      <c r="G1498" s="49" t="s">
        <v>45</v>
      </c>
      <c r="H1498" s="191" t="s">
        <v>3436</v>
      </c>
      <c r="I1498" s="548"/>
      <c r="J1498" s="53"/>
      <c r="K1498" s="375"/>
      <c r="L1498" s="375"/>
      <c r="M1498" s="628"/>
      <c r="N1498" s="622"/>
      <c r="O1498" s="375"/>
      <c r="P1498" s="191">
        <v>44400</v>
      </c>
      <c r="Q1498" s="191">
        <v>1.0999999999999999E-2</v>
      </c>
      <c r="R1498" s="191">
        <f t="shared" ref="R1498:R1517" si="2222">P1498*Q1498</f>
        <v>488.4</v>
      </c>
      <c r="S1498" s="191">
        <f t="shared" ref="S1498:S1517" si="2223">R1498*20/100</f>
        <v>97.68</v>
      </c>
      <c r="T1498" s="80"/>
      <c r="U1498" s="287"/>
      <c r="V1498" s="88">
        <f t="shared" si="2199"/>
        <v>390.71999999999997</v>
      </c>
      <c r="W1498" s="191">
        <v>44400</v>
      </c>
      <c r="X1498" s="191">
        <v>1.166E-2</v>
      </c>
      <c r="Y1498" s="860">
        <f t="shared" ref="Y1498:Y1517" si="2224">W1498*X1498</f>
        <v>517.70400000000006</v>
      </c>
      <c r="Z1498" s="860">
        <f t="shared" ref="Z1498:Z1517" si="2225">Y1498*20/100</f>
        <v>103.54080000000002</v>
      </c>
      <c r="AA1498" s="80"/>
      <c r="AB1498" s="287"/>
      <c r="AC1498" s="88">
        <f t="shared" si="2202"/>
        <v>414.16320000000007</v>
      </c>
      <c r="AD1498" s="191">
        <v>44400</v>
      </c>
      <c r="AE1498" s="191">
        <v>1.2370000000000001E-2</v>
      </c>
      <c r="AF1498" s="860">
        <f t="shared" ref="AF1498:AF1517" si="2226">AD1498*AE1498</f>
        <v>549.22800000000007</v>
      </c>
      <c r="AG1498" s="860">
        <f t="shared" ref="AG1498:AG1517" si="2227">AF1498*20/100</f>
        <v>109.84560000000002</v>
      </c>
      <c r="AH1498" s="122"/>
      <c r="AI1498" s="287"/>
      <c r="AJ1498" s="207">
        <f t="shared" si="2205"/>
        <v>439.38240000000008</v>
      </c>
      <c r="AK1498" s="191">
        <v>44400</v>
      </c>
      <c r="AL1498" s="191">
        <v>1.35E-2</v>
      </c>
      <c r="AM1498" s="191">
        <f t="shared" ref="AM1498:AM1517" si="2228">AK1498*AL1498</f>
        <v>599.4</v>
      </c>
      <c r="AN1498" s="633"/>
      <c r="AO1498" s="122"/>
      <c r="AP1498" s="287"/>
      <c r="AQ1498" s="369">
        <f t="shared" si="2207"/>
        <v>599.4</v>
      </c>
      <c r="AR1498" s="191">
        <v>44400</v>
      </c>
      <c r="AS1498" s="191">
        <v>1.431E-2</v>
      </c>
      <c r="AT1498" s="860">
        <f t="shared" ref="AT1498:AT1517" si="2229">AR1498*AS1498</f>
        <v>635.36400000000003</v>
      </c>
      <c r="AU1498" s="633"/>
      <c r="AV1498" s="122"/>
      <c r="AW1498" s="287"/>
      <c r="AX1498" s="207">
        <f t="shared" si="2209"/>
        <v>635.36400000000003</v>
      </c>
      <c r="AY1498" s="47">
        <v>45000</v>
      </c>
      <c r="AZ1498" s="47">
        <v>1.5169999999999999E-2</v>
      </c>
      <c r="BA1498" s="168">
        <f t="shared" ref="BA1498:BA1517" si="2230">AY1498*AZ1498</f>
        <v>682.65</v>
      </c>
      <c r="BB1498" s="168"/>
      <c r="BC1498" s="142"/>
      <c r="BD1498" s="287"/>
      <c r="BE1498" s="168">
        <f t="shared" si="2211"/>
        <v>682.65</v>
      </c>
      <c r="BF1498" s="47">
        <v>45000</v>
      </c>
      <c r="BG1498" s="47">
        <v>1.6080000000000001E-2</v>
      </c>
      <c r="BH1498" s="47">
        <f t="shared" ref="BH1498:BH1517" si="2231">BF1498*BG1498</f>
        <v>723.6</v>
      </c>
      <c r="BI1498" s="633"/>
      <c r="BJ1498" s="142">
        <v>723.6</v>
      </c>
      <c r="BK1498" s="204">
        <v>0</v>
      </c>
      <c r="BL1498" s="168">
        <f t="shared" si="2213"/>
        <v>0</v>
      </c>
      <c r="BM1498" s="47">
        <v>45000</v>
      </c>
      <c r="BN1498" s="47">
        <v>1.7139999999999999E-2</v>
      </c>
      <c r="BO1498" s="47">
        <f t="shared" ref="BO1498:BO1517" si="2232">BM1498*BN1498</f>
        <v>771.3</v>
      </c>
      <c r="BP1498" s="633"/>
      <c r="BQ1498" s="656">
        <v>771.3</v>
      </c>
      <c r="BR1498" s="874">
        <v>771.3</v>
      </c>
      <c r="BS1498" s="168">
        <f t="shared" si="2215"/>
        <v>0</v>
      </c>
      <c r="BT1498" s="255">
        <v>45000</v>
      </c>
      <c r="BU1498" s="569">
        <v>1.8339999999999999E-2</v>
      </c>
      <c r="BV1498" s="72">
        <f t="shared" si="2216"/>
        <v>825.3</v>
      </c>
      <c r="BW1498" s="47"/>
      <c r="BX1498" s="164">
        <v>825.3</v>
      </c>
      <c r="BY1498" s="879"/>
      <c r="BZ1498" s="75">
        <f t="shared" si="2217"/>
        <v>0</v>
      </c>
      <c r="CA1498" s="255">
        <v>45000</v>
      </c>
      <c r="CB1498" s="569">
        <v>1.9439999999999999E-2</v>
      </c>
      <c r="CC1498" s="168">
        <f t="shared" si="2218"/>
        <v>874.8</v>
      </c>
      <c r="CD1498" s="47"/>
      <c r="CE1498" s="164">
        <v>874.8</v>
      </c>
      <c r="CF1498" s="165">
        <v>874.8</v>
      </c>
      <c r="CG1498" s="168">
        <f t="shared" si="2219"/>
        <v>0</v>
      </c>
      <c r="CH1498" s="168"/>
      <c r="CI1498" s="168"/>
      <c r="CJ1498" s="168"/>
      <c r="CK1498" s="168"/>
      <c r="CL1498" s="164"/>
      <c r="CM1498" s="167"/>
      <c r="CN1498" s="168"/>
      <c r="CO1498" s="669"/>
      <c r="CP1498" s="220">
        <f t="shared" si="2220"/>
        <v>3161.6796000000004</v>
      </c>
      <c r="CQ1498" s="883">
        <f t="shared" si="2221"/>
        <v>3161.6796000000004</v>
      </c>
      <c r="CR1498" s="47" t="s">
        <v>1921</v>
      </c>
      <c r="CS1498" s="12"/>
    </row>
    <row r="1499" spans="1:97">
      <c r="A1499" s="6" t="s">
        <v>3437</v>
      </c>
      <c r="B1499" s="42" t="s">
        <v>206</v>
      </c>
      <c r="C1499" s="6" t="s">
        <v>3419</v>
      </c>
      <c r="D1499" s="274" t="s">
        <v>3349</v>
      </c>
      <c r="E1499" s="43">
        <v>65</v>
      </c>
      <c r="F1499" s="43"/>
      <c r="G1499" s="49" t="s">
        <v>45</v>
      </c>
      <c r="H1499" s="191" t="s">
        <v>3438</v>
      </c>
      <c r="I1499" s="43"/>
      <c r="J1499" s="53"/>
      <c r="K1499" s="375"/>
      <c r="L1499" s="375"/>
      <c r="M1499" s="628"/>
      <c r="N1499" s="622"/>
      <c r="O1499" s="375"/>
      <c r="P1499" s="191">
        <v>241000</v>
      </c>
      <c r="Q1499" s="191">
        <v>1.0999999999999999E-2</v>
      </c>
      <c r="R1499" s="191">
        <f t="shared" si="2222"/>
        <v>2651</v>
      </c>
      <c r="S1499" s="191">
        <f t="shared" si="2223"/>
        <v>530.20000000000005</v>
      </c>
      <c r="T1499" s="80">
        <v>2122.73</v>
      </c>
      <c r="U1499" s="298">
        <v>2122.73</v>
      </c>
      <c r="V1499" s="88">
        <f t="shared" si="2199"/>
        <v>-1.9299999999998363</v>
      </c>
      <c r="W1499" s="191">
        <v>241000</v>
      </c>
      <c r="X1499" s="191">
        <v>1.166E-2</v>
      </c>
      <c r="Y1499" s="860">
        <f t="shared" si="2224"/>
        <v>2810.06</v>
      </c>
      <c r="Z1499" s="860">
        <f t="shared" si="2225"/>
        <v>562.01199999999994</v>
      </c>
      <c r="AA1499" s="80">
        <v>2249.98</v>
      </c>
      <c r="AB1499" s="298">
        <v>2249.98</v>
      </c>
      <c r="AC1499" s="88">
        <f t="shared" si="2202"/>
        <v>-1.9320000000002437</v>
      </c>
      <c r="AD1499" s="191">
        <v>241000</v>
      </c>
      <c r="AE1499" s="191">
        <v>1.2370000000000001E-2</v>
      </c>
      <c r="AF1499" s="860">
        <f t="shared" si="2226"/>
        <v>2981.17</v>
      </c>
      <c r="AG1499" s="860">
        <f t="shared" si="2227"/>
        <v>596.23400000000004</v>
      </c>
      <c r="AH1499" s="122">
        <v>2384.94</v>
      </c>
      <c r="AI1499" s="298">
        <v>6457.65</v>
      </c>
      <c r="AJ1499" s="207">
        <f t="shared" si="2205"/>
        <v>-3.9999999999054126E-3</v>
      </c>
      <c r="AK1499" s="191">
        <v>241000</v>
      </c>
      <c r="AL1499" s="191">
        <v>1.35E-2</v>
      </c>
      <c r="AM1499" s="191">
        <f t="shared" si="2228"/>
        <v>3253.5</v>
      </c>
      <c r="AN1499" s="633"/>
      <c r="AO1499" s="122">
        <v>3253.5</v>
      </c>
      <c r="AP1499" s="298">
        <v>3253.5</v>
      </c>
      <c r="AQ1499" s="369">
        <f t="shared" si="2207"/>
        <v>0</v>
      </c>
      <c r="AR1499" s="191">
        <v>241000</v>
      </c>
      <c r="AS1499" s="191">
        <v>1.431E-2</v>
      </c>
      <c r="AT1499" s="860">
        <f t="shared" si="2229"/>
        <v>3448.71</v>
      </c>
      <c r="AU1499" s="633"/>
      <c r="AV1499" s="122">
        <v>3448.71</v>
      </c>
      <c r="AW1499" s="298">
        <v>0</v>
      </c>
      <c r="AX1499" s="207">
        <f t="shared" si="2209"/>
        <v>0</v>
      </c>
      <c r="AY1499" s="47">
        <v>282900</v>
      </c>
      <c r="AZ1499" s="47">
        <v>1.5169999999999999E-2</v>
      </c>
      <c r="BA1499" s="168">
        <f t="shared" si="2230"/>
        <v>4291.5929999999998</v>
      </c>
      <c r="BB1499" s="168"/>
      <c r="BC1499" s="142">
        <v>4291.59</v>
      </c>
      <c r="BD1499" s="298">
        <v>4291.59</v>
      </c>
      <c r="BE1499" s="168">
        <f t="shared" si="2211"/>
        <v>2.9999999997016857E-3</v>
      </c>
      <c r="BF1499" s="47">
        <v>282900</v>
      </c>
      <c r="BG1499" s="47">
        <v>1.6080000000000001E-2</v>
      </c>
      <c r="BH1499" s="47">
        <f t="shared" si="2231"/>
        <v>4549.0320000000002</v>
      </c>
      <c r="BI1499" s="633"/>
      <c r="BJ1499" s="142">
        <v>4549.0320000000002</v>
      </c>
      <c r="BK1499" s="204">
        <v>4549.0320000000002</v>
      </c>
      <c r="BL1499" s="168">
        <f t="shared" si="2213"/>
        <v>0</v>
      </c>
      <c r="BM1499" s="47">
        <v>282900</v>
      </c>
      <c r="BN1499" s="47">
        <v>1.7139999999999999E-2</v>
      </c>
      <c r="BO1499" s="47">
        <f t="shared" si="2232"/>
        <v>4848.9059999999999</v>
      </c>
      <c r="BP1499" s="633"/>
      <c r="BQ1499" s="656">
        <v>4848.9059999999999</v>
      </c>
      <c r="BR1499" s="874">
        <v>4848.9059999999999</v>
      </c>
      <c r="BS1499" s="168">
        <f t="shared" si="2215"/>
        <v>0</v>
      </c>
      <c r="BT1499" s="152">
        <v>282900</v>
      </c>
      <c r="BU1499" s="569">
        <v>1.8339999999999999E-2</v>
      </c>
      <c r="BV1499" s="72">
        <f t="shared" si="2216"/>
        <v>5188.3859999999995</v>
      </c>
      <c r="BW1499" s="47"/>
      <c r="BX1499" s="164">
        <v>5188.3860000000004</v>
      </c>
      <c r="BY1499" s="879"/>
      <c r="BZ1499" s="75">
        <f t="shared" si="2217"/>
        <v>0</v>
      </c>
      <c r="CA1499" s="152">
        <v>282900</v>
      </c>
      <c r="CB1499" s="881">
        <v>1.8880000000000001E-2</v>
      </c>
      <c r="CC1499" s="168">
        <f t="shared" si="2218"/>
        <v>5341.152</v>
      </c>
      <c r="CD1499" s="47"/>
      <c r="CE1499" s="164">
        <v>5341.152</v>
      </c>
      <c r="CF1499" s="165">
        <v>5341.15</v>
      </c>
      <c r="CG1499" s="168">
        <f t="shared" si="2219"/>
        <v>0</v>
      </c>
      <c r="CH1499" s="168"/>
      <c r="CI1499" s="168"/>
      <c r="CJ1499" s="168"/>
      <c r="CK1499" s="168"/>
      <c r="CL1499" s="164"/>
      <c r="CM1499" s="167"/>
      <c r="CN1499" s="168"/>
      <c r="CO1499" s="669"/>
      <c r="CP1499" s="220">
        <f t="shared" si="2220"/>
        <v>-3.8630000000002838</v>
      </c>
      <c r="CQ1499" s="883"/>
      <c r="CR1499" s="47" t="s">
        <v>1921</v>
      </c>
      <c r="CS1499" s="12"/>
    </row>
    <row r="1500" spans="1:97">
      <c r="A1500" s="6" t="s">
        <v>3439</v>
      </c>
      <c r="B1500" s="41" t="s">
        <v>206</v>
      </c>
      <c r="C1500" s="6" t="s">
        <v>3419</v>
      </c>
      <c r="D1500" s="274" t="s">
        <v>3349</v>
      </c>
      <c r="E1500" s="43">
        <v>66</v>
      </c>
      <c r="F1500" s="548"/>
      <c r="G1500" s="41" t="s">
        <v>41</v>
      </c>
      <c r="H1500" s="191" t="s">
        <v>3440</v>
      </c>
      <c r="I1500" s="548"/>
      <c r="J1500" s="53"/>
      <c r="K1500" s="375"/>
      <c r="L1500" s="375"/>
      <c r="M1500" s="628"/>
      <c r="N1500" s="622"/>
      <c r="O1500" s="375"/>
      <c r="P1500" s="191">
        <v>44400</v>
      </c>
      <c r="Q1500" s="191">
        <v>1.0999999999999999E-2</v>
      </c>
      <c r="R1500" s="191">
        <f t="shared" si="2222"/>
        <v>488.4</v>
      </c>
      <c r="S1500" s="191">
        <f t="shared" si="2223"/>
        <v>97.68</v>
      </c>
      <c r="T1500" s="80"/>
      <c r="U1500" s="287"/>
      <c r="V1500" s="88">
        <f t="shared" si="2199"/>
        <v>390.71999999999997</v>
      </c>
      <c r="W1500" s="191">
        <v>44400</v>
      </c>
      <c r="X1500" s="191">
        <v>1.166E-2</v>
      </c>
      <c r="Y1500" s="860">
        <f t="shared" si="2224"/>
        <v>517.70400000000006</v>
      </c>
      <c r="Z1500" s="860">
        <f t="shared" si="2225"/>
        <v>103.54080000000002</v>
      </c>
      <c r="AA1500" s="80"/>
      <c r="AB1500" s="287"/>
      <c r="AC1500" s="88">
        <f t="shared" si="2202"/>
        <v>414.16320000000007</v>
      </c>
      <c r="AD1500" s="191">
        <v>44400</v>
      </c>
      <c r="AE1500" s="191">
        <v>1.2370000000000001E-2</v>
      </c>
      <c r="AF1500" s="860">
        <f t="shared" si="2226"/>
        <v>549.22800000000007</v>
      </c>
      <c r="AG1500" s="860">
        <f t="shared" si="2227"/>
        <v>109.84560000000002</v>
      </c>
      <c r="AH1500" s="122"/>
      <c r="AI1500" s="287"/>
      <c r="AJ1500" s="207">
        <f t="shared" si="2205"/>
        <v>439.38240000000008</v>
      </c>
      <c r="AK1500" s="191">
        <v>44400</v>
      </c>
      <c r="AL1500" s="191">
        <v>1.35E-2</v>
      </c>
      <c r="AM1500" s="191">
        <f t="shared" si="2228"/>
        <v>599.4</v>
      </c>
      <c r="AN1500" s="633"/>
      <c r="AO1500" s="122"/>
      <c r="AP1500" s="287"/>
      <c r="AQ1500" s="369">
        <f t="shared" si="2207"/>
        <v>599.4</v>
      </c>
      <c r="AR1500" s="191">
        <v>44400</v>
      </c>
      <c r="AS1500" s="191">
        <v>1.431E-2</v>
      </c>
      <c r="AT1500" s="860">
        <f t="shared" si="2229"/>
        <v>635.36400000000003</v>
      </c>
      <c r="AU1500" s="633"/>
      <c r="AV1500" s="122"/>
      <c r="AW1500" s="287"/>
      <c r="AX1500" s="207">
        <f t="shared" si="2209"/>
        <v>635.36400000000003</v>
      </c>
      <c r="AY1500" s="47">
        <v>45000</v>
      </c>
      <c r="AZ1500" s="47">
        <v>1.5169999999999999E-2</v>
      </c>
      <c r="BA1500" s="168">
        <f t="shared" si="2230"/>
        <v>682.65</v>
      </c>
      <c r="BB1500" s="168"/>
      <c r="BC1500" s="142"/>
      <c r="BD1500" s="287"/>
      <c r="BE1500" s="168">
        <f t="shared" si="2211"/>
        <v>682.65</v>
      </c>
      <c r="BF1500" s="47">
        <v>45000</v>
      </c>
      <c r="BG1500" s="47">
        <v>1.6080000000000001E-2</v>
      </c>
      <c r="BH1500" s="47">
        <f t="shared" si="2231"/>
        <v>723.6</v>
      </c>
      <c r="BI1500" s="633"/>
      <c r="BJ1500" s="142">
        <v>723.6</v>
      </c>
      <c r="BK1500" s="204">
        <v>0</v>
      </c>
      <c r="BL1500" s="168">
        <f t="shared" si="2213"/>
        <v>0</v>
      </c>
      <c r="BM1500" s="47">
        <v>45000</v>
      </c>
      <c r="BN1500" s="47">
        <v>1.7139999999999999E-2</v>
      </c>
      <c r="BO1500" s="47">
        <f t="shared" si="2232"/>
        <v>771.3</v>
      </c>
      <c r="BP1500" s="633"/>
      <c r="BQ1500" s="656">
        <v>771.3</v>
      </c>
      <c r="BR1500" s="874">
        <v>771.3</v>
      </c>
      <c r="BS1500" s="168">
        <f t="shared" si="2215"/>
        <v>0</v>
      </c>
      <c r="BT1500" s="374">
        <v>45000</v>
      </c>
      <c r="BU1500" s="569">
        <v>1.8339999999999999E-2</v>
      </c>
      <c r="BV1500" s="72">
        <f t="shared" si="2216"/>
        <v>825.3</v>
      </c>
      <c r="BW1500" s="47"/>
      <c r="BX1500" s="164">
        <v>825.3</v>
      </c>
      <c r="BY1500" s="879"/>
      <c r="BZ1500" s="75">
        <f t="shared" si="2217"/>
        <v>0</v>
      </c>
      <c r="CA1500" s="374">
        <v>45000</v>
      </c>
      <c r="CB1500" s="569">
        <v>1.9439999999999999E-2</v>
      </c>
      <c r="CC1500" s="168">
        <f t="shared" si="2218"/>
        <v>874.8</v>
      </c>
      <c r="CD1500" s="47"/>
      <c r="CE1500" s="164">
        <v>874.8</v>
      </c>
      <c r="CF1500" s="165">
        <v>874.8</v>
      </c>
      <c r="CG1500" s="168">
        <f t="shared" si="2219"/>
        <v>0</v>
      </c>
      <c r="CH1500" s="168"/>
      <c r="CI1500" s="168"/>
      <c r="CJ1500" s="168"/>
      <c r="CK1500" s="168"/>
      <c r="CL1500" s="164"/>
      <c r="CM1500" s="167"/>
      <c r="CN1500" s="168"/>
      <c r="CO1500" s="669"/>
      <c r="CP1500" s="220">
        <f t="shared" si="2220"/>
        <v>3161.6796000000004</v>
      </c>
      <c r="CQ1500" s="883">
        <f>CP1500</f>
        <v>3161.6796000000004</v>
      </c>
      <c r="CR1500" s="47" t="s">
        <v>1921</v>
      </c>
    </row>
    <row r="1501" spans="1:97">
      <c r="A1501" s="6" t="s">
        <v>3441</v>
      </c>
      <c r="B1501" s="42" t="s">
        <v>3442</v>
      </c>
      <c r="C1501" s="6" t="s">
        <v>3419</v>
      </c>
      <c r="D1501" s="274" t="s">
        <v>3349</v>
      </c>
      <c r="E1501" s="43">
        <v>233</v>
      </c>
      <c r="F1501" s="43"/>
      <c r="G1501" s="49" t="s">
        <v>3420</v>
      </c>
      <c r="H1501" s="191" t="s">
        <v>3443</v>
      </c>
      <c r="I1501" s="43"/>
      <c r="J1501" s="53"/>
      <c r="K1501" s="375"/>
      <c r="L1501" s="375"/>
      <c r="M1501" s="628"/>
      <c r="N1501" s="622"/>
      <c r="O1501" s="375"/>
      <c r="P1501" s="191">
        <v>132000</v>
      </c>
      <c r="Q1501" s="191">
        <v>1.0999999999999999E-2</v>
      </c>
      <c r="R1501" s="191">
        <f t="shared" si="2222"/>
        <v>1452</v>
      </c>
      <c r="S1501" s="191">
        <f t="shared" si="2223"/>
        <v>290.39999999999998</v>
      </c>
      <c r="T1501" s="80">
        <v>1162.6600000000001</v>
      </c>
      <c r="U1501" s="298">
        <v>1162.6600000000001</v>
      </c>
      <c r="V1501" s="88">
        <f t="shared" si="2199"/>
        <v>-1.0600000000001728</v>
      </c>
      <c r="W1501" s="191">
        <v>132000</v>
      </c>
      <c r="X1501" s="191">
        <v>1.166E-2</v>
      </c>
      <c r="Y1501" s="860">
        <f t="shared" si="2224"/>
        <v>1539.1200000000001</v>
      </c>
      <c r="Z1501" s="860">
        <f t="shared" si="2225"/>
        <v>307.82400000000001</v>
      </c>
      <c r="AA1501" s="80">
        <v>1232.3499999999999</v>
      </c>
      <c r="AB1501" s="298">
        <v>1232.3499999999999</v>
      </c>
      <c r="AC1501" s="88">
        <f t="shared" si="2202"/>
        <v>-1.0539999999998599</v>
      </c>
      <c r="AD1501" s="191">
        <v>132000</v>
      </c>
      <c r="AE1501" s="191">
        <v>1.2370000000000001E-2</v>
      </c>
      <c r="AF1501" s="860">
        <f t="shared" si="2226"/>
        <v>1632.8400000000001</v>
      </c>
      <c r="AG1501" s="860">
        <f t="shared" si="2227"/>
        <v>326.56800000000004</v>
      </c>
      <c r="AH1501" s="122">
        <v>1306.27</v>
      </c>
      <c r="AI1501" s="298">
        <v>1306.27</v>
      </c>
      <c r="AJ1501" s="207">
        <f t="shared" si="2205"/>
        <v>2.00000000018008E-3</v>
      </c>
      <c r="AK1501" s="191">
        <v>132000</v>
      </c>
      <c r="AL1501" s="191">
        <v>1.35E-2</v>
      </c>
      <c r="AM1501" s="191">
        <f t="shared" si="2228"/>
        <v>1782</v>
      </c>
      <c r="AN1501" s="633"/>
      <c r="AO1501" s="122">
        <v>1782</v>
      </c>
      <c r="AP1501" s="298">
        <v>1782</v>
      </c>
      <c r="AQ1501" s="369">
        <f t="shared" si="2207"/>
        <v>0</v>
      </c>
      <c r="AR1501" s="191">
        <v>132000</v>
      </c>
      <c r="AS1501" s="191">
        <v>1.431E-2</v>
      </c>
      <c r="AT1501" s="860">
        <f t="shared" si="2229"/>
        <v>1888.92</v>
      </c>
      <c r="AU1501" s="633"/>
      <c r="AV1501" s="122">
        <v>1888.92</v>
      </c>
      <c r="AW1501" s="298">
        <v>0</v>
      </c>
      <c r="AX1501" s="207">
        <f t="shared" si="2209"/>
        <v>0</v>
      </c>
      <c r="AY1501" s="47">
        <v>75900</v>
      </c>
      <c r="AZ1501" s="47">
        <v>1.5169999999999999E-2</v>
      </c>
      <c r="BA1501" s="168">
        <f t="shared" si="2230"/>
        <v>1151.403</v>
      </c>
      <c r="BB1501" s="168"/>
      <c r="BC1501" s="142">
        <v>1151.4000000000001</v>
      </c>
      <c r="BD1501" s="298">
        <v>1151.4000000000001</v>
      </c>
      <c r="BE1501" s="168">
        <f t="shared" si="2211"/>
        <v>2.9999999999290594E-3</v>
      </c>
      <c r="BF1501" s="47">
        <v>75900</v>
      </c>
      <c r="BG1501" s="47">
        <v>1.6080000000000001E-2</v>
      </c>
      <c r="BH1501" s="47">
        <f t="shared" si="2231"/>
        <v>1220.472</v>
      </c>
      <c r="BI1501" s="633"/>
      <c r="BJ1501" s="142">
        <v>1220.472</v>
      </c>
      <c r="BK1501" s="204">
        <v>1220.472</v>
      </c>
      <c r="BL1501" s="168">
        <f t="shared" si="2213"/>
        <v>0</v>
      </c>
      <c r="BM1501" s="47">
        <v>75900</v>
      </c>
      <c r="BN1501" s="47">
        <v>1.7139999999999999E-2</v>
      </c>
      <c r="BO1501" s="47">
        <f t="shared" si="2232"/>
        <v>1300.9259999999999</v>
      </c>
      <c r="BP1501" s="633"/>
      <c r="BQ1501" s="656">
        <v>1300.9259999999999</v>
      </c>
      <c r="BR1501" s="874">
        <v>1300.9259999999999</v>
      </c>
      <c r="BS1501" s="168">
        <f t="shared" si="2215"/>
        <v>0</v>
      </c>
      <c r="BT1501" s="152">
        <v>75900</v>
      </c>
      <c r="BU1501" s="569">
        <v>1.8339999999999999E-2</v>
      </c>
      <c r="BV1501" s="72">
        <f t="shared" si="2216"/>
        <v>1392.0059999999999</v>
      </c>
      <c r="BW1501" s="47"/>
      <c r="BX1501" s="164">
        <v>1392.0060000000001</v>
      </c>
      <c r="BY1501" s="879"/>
      <c r="BZ1501" s="75">
        <f t="shared" si="2217"/>
        <v>0</v>
      </c>
      <c r="CA1501" s="152">
        <v>75900</v>
      </c>
      <c r="CB1501" s="569">
        <v>1.9439999999999999E-2</v>
      </c>
      <c r="CC1501" s="168">
        <f t="shared" si="2218"/>
        <v>1475.4959999999999</v>
      </c>
      <c r="CD1501" s="47"/>
      <c r="CE1501" s="164">
        <v>1475.4960000000001</v>
      </c>
      <c r="CF1501" s="165">
        <v>1475.5</v>
      </c>
      <c r="CG1501" s="168">
        <f t="shared" si="2219"/>
        <v>0</v>
      </c>
      <c r="CH1501" s="168"/>
      <c r="CI1501" s="168"/>
      <c r="CJ1501" s="168"/>
      <c r="CK1501" s="168"/>
      <c r="CL1501" s="164"/>
      <c r="CM1501" s="167"/>
      <c r="CN1501" s="168"/>
      <c r="CO1501" s="669"/>
      <c r="CP1501" s="220">
        <f t="shared" si="2220"/>
        <v>-2.1089999999999236</v>
      </c>
      <c r="CQ1501" s="883"/>
      <c r="CR1501" s="47" t="s">
        <v>1921</v>
      </c>
    </row>
    <row r="1502" spans="1:97">
      <c r="A1502" s="6" t="s">
        <v>3444</v>
      </c>
      <c r="B1502" s="42" t="s">
        <v>3442</v>
      </c>
      <c r="C1502" s="6" t="s">
        <v>3419</v>
      </c>
      <c r="D1502" s="274" t="s">
        <v>3349</v>
      </c>
      <c r="E1502" s="43">
        <v>234</v>
      </c>
      <c r="F1502" s="43"/>
      <c r="G1502" s="49" t="s">
        <v>66</v>
      </c>
      <c r="H1502" s="191" t="s">
        <v>3445</v>
      </c>
      <c r="I1502" s="43"/>
      <c r="J1502" s="53"/>
      <c r="K1502" s="375"/>
      <c r="L1502" s="375"/>
      <c r="M1502" s="628"/>
      <c r="N1502" s="622"/>
      <c r="O1502" s="375"/>
      <c r="P1502" s="191">
        <v>80000</v>
      </c>
      <c r="Q1502" s="191">
        <v>1.0999999999999999E-2</v>
      </c>
      <c r="R1502" s="191">
        <f t="shared" si="2222"/>
        <v>880</v>
      </c>
      <c r="S1502" s="191">
        <f t="shared" si="2223"/>
        <v>176</v>
      </c>
      <c r="T1502" s="80">
        <v>704.64</v>
      </c>
      <c r="U1502" s="298">
        <v>704.64</v>
      </c>
      <c r="V1502" s="88">
        <f t="shared" si="2199"/>
        <v>-0.63999999999998636</v>
      </c>
      <c r="W1502" s="191">
        <v>80000</v>
      </c>
      <c r="X1502" s="191">
        <v>1.166E-2</v>
      </c>
      <c r="Y1502" s="860">
        <f t="shared" si="2224"/>
        <v>932.80000000000007</v>
      </c>
      <c r="Z1502" s="860">
        <f t="shared" si="2225"/>
        <v>186.56</v>
      </c>
      <c r="AA1502" s="80">
        <v>746.88</v>
      </c>
      <c r="AB1502" s="298">
        <v>746.88</v>
      </c>
      <c r="AC1502" s="88">
        <f t="shared" si="2202"/>
        <v>-0.63999999999998636</v>
      </c>
      <c r="AD1502" s="191">
        <v>80000</v>
      </c>
      <c r="AE1502" s="191">
        <v>1.2370000000000001E-2</v>
      </c>
      <c r="AF1502" s="860">
        <f t="shared" si="2226"/>
        <v>989.6</v>
      </c>
      <c r="AG1502" s="860">
        <f t="shared" si="2227"/>
        <v>197.92</v>
      </c>
      <c r="AH1502" s="122">
        <v>791.68</v>
      </c>
      <c r="AI1502" s="298">
        <v>791.68</v>
      </c>
      <c r="AJ1502" s="207">
        <f t="shared" si="2205"/>
        <v>0</v>
      </c>
      <c r="AK1502" s="191">
        <v>80000</v>
      </c>
      <c r="AL1502" s="191">
        <v>1.35E-2</v>
      </c>
      <c r="AM1502" s="191">
        <f t="shared" si="2228"/>
        <v>1080</v>
      </c>
      <c r="AN1502" s="633"/>
      <c r="AO1502" s="122">
        <v>1080</v>
      </c>
      <c r="AP1502" s="298">
        <v>1080</v>
      </c>
      <c r="AQ1502" s="369">
        <f t="shared" si="2207"/>
        <v>0</v>
      </c>
      <c r="AR1502" s="191">
        <v>80000</v>
      </c>
      <c r="AS1502" s="191">
        <v>1.431E-2</v>
      </c>
      <c r="AT1502" s="860">
        <f t="shared" si="2229"/>
        <v>1144.8</v>
      </c>
      <c r="AU1502" s="633"/>
      <c r="AV1502" s="122">
        <v>1144.8</v>
      </c>
      <c r="AW1502" s="298">
        <v>0</v>
      </c>
      <c r="AX1502" s="207">
        <f t="shared" si="2209"/>
        <v>0</v>
      </c>
      <c r="AY1502" s="47">
        <v>38000</v>
      </c>
      <c r="AZ1502" s="47">
        <v>1.5169999999999999E-2</v>
      </c>
      <c r="BA1502" s="168">
        <f t="shared" si="2230"/>
        <v>576.45999999999992</v>
      </c>
      <c r="BB1502" s="168"/>
      <c r="BC1502" s="142">
        <v>576.46</v>
      </c>
      <c r="BD1502" s="298">
        <v>576.46</v>
      </c>
      <c r="BE1502" s="168">
        <f t="shared" si="2211"/>
        <v>0</v>
      </c>
      <c r="BF1502" s="47">
        <v>38000</v>
      </c>
      <c r="BG1502" s="47">
        <v>1.6080000000000001E-2</v>
      </c>
      <c r="BH1502" s="47">
        <f t="shared" si="2231"/>
        <v>611.04000000000008</v>
      </c>
      <c r="BI1502" s="633"/>
      <c r="BJ1502" s="142">
        <v>611.04</v>
      </c>
      <c r="BK1502" s="204">
        <v>611.04</v>
      </c>
      <c r="BL1502" s="168">
        <f t="shared" si="2213"/>
        <v>0</v>
      </c>
      <c r="BM1502" s="47">
        <v>38000</v>
      </c>
      <c r="BN1502" s="47">
        <v>1.7139999999999999E-2</v>
      </c>
      <c r="BO1502" s="47">
        <f t="shared" si="2232"/>
        <v>651.31999999999994</v>
      </c>
      <c r="BP1502" s="633"/>
      <c r="BQ1502" s="656">
        <v>651.32000000000005</v>
      </c>
      <c r="BR1502" s="874">
        <v>651.32000000000005</v>
      </c>
      <c r="BS1502" s="168">
        <f t="shared" si="2215"/>
        <v>0</v>
      </c>
      <c r="BT1502" s="152">
        <v>38000</v>
      </c>
      <c r="BU1502" s="569">
        <v>1.8339999999999999E-2</v>
      </c>
      <c r="BV1502" s="72">
        <f t="shared" ref="BV1502:BV1517" si="2233">BT1502*BU1502</f>
        <v>696.92</v>
      </c>
      <c r="BW1502" s="47"/>
      <c r="BX1502" s="164">
        <v>696.92</v>
      </c>
      <c r="BY1502" s="879"/>
      <c r="BZ1502" s="75">
        <f t="shared" ref="BZ1502:BZ1517" si="2234">BV1502-BW1502-BX1502</f>
        <v>0</v>
      </c>
      <c r="CA1502" s="152">
        <v>38000</v>
      </c>
      <c r="CB1502" s="569">
        <v>1.9439999999999999E-2</v>
      </c>
      <c r="CC1502" s="168">
        <f t="shared" si="2218"/>
        <v>738.71999999999991</v>
      </c>
      <c r="CD1502" s="47"/>
      <c r="CE1502" s="164">
        <v>738.72</v>
      </c>
      <c r="CF1502" s="165">
        <v>738.72</v>
      </c>
      <c r="CG1502" s="168">
        <f t="shared" si="2219"/>
        <v>0</v>
      </c>
      <c r="CH1502" s="168"/>
      <c r="CI1502" s="168"/>
      <c r="CJ1502" s="168"/>
      <c r="CK1502" s="168"/>
      <c r="CL1502" s="164"/>
      <c r="CM1502" s="167"/>
      <c r="CN1502" s="168"/>
      <c r="CO1502" s="669"/>
      <c r="CP1502" s="220">
        <f t="shared" si="2220"/>
        <v>-1.2799999999999727</v>
      </c>
      <c r="CQ1502" s="883"/>
      <c r="CR1502" s="47" t="s">
        <v>1921</v>
      </c>
    </row>
    <row r="1503" spans="1:97">
      <c r="A1503" s="6" t="s">
        <v>3446</v>
      </c>
      <c r="B1503" s="42" t="s">
        <v>3442</v>
      </c>
      <c r="C1503" s="6" t="s">
        <v>3419</v>
      </c>
      <c r="D1503" s="274" t="s">
        <v>3349</v>
      </c>
      <c r="E1503" s="43">
        <v>235</v>
      </c>
      <c r="F1503" s="43"/>
      <c r="G1503" s="49" t="s">
        <v>66</v>
      </c>
      <c r="H1503" s="191" t="s">
        <v>3447</v>
      </c>
      <c r="I1503" s="43"/>
      <c r="J1503" s="53"/>
      <c r="K1503" s="375"/>
      <c r="L1503" s="375"/>
      <c r="M1503" s="628"/>
      <c r="N1503" s="622"/>
      <c r="O1503" s="375"/>
      <c r="P1503" s="191">
        <v>80000</v>
      </c>
      <c r="Q1503" s="191">
        <v>1.0999999999999999E-2</v>
      </c>
      <c r="R1503" s="191">
        <f t="shared" si="2222"/>
        <v>880</v>
      </c>
      <c r="S1503" s="191">
        <f t="shared" si="2223"/>
        <v>176</v>
      </c>
      <c r="T1503" s="80">
        <v>704.64</v>
      </c>
      <c r="U1503" s="298">
        <v>704.64</v>
      </c>
      <c r="V1503" s="88">
        <f t="shared" si="2199"/>
        <v>-0.63999999999998636</v>
      </c>
      <c r="W1503" s="191">
        <v>80000</v>
      </c>
      <c r="X1503" s="191">
        <v>1.166E-2</v>
      </c>
      <c r="Y1503" s="860">
        <f t="shared" si="2224"/>
        <v>932.80000000000007</v>
      </c>
      <c r="Z1503" s="860">
        <f t="shared" si="2225"/>
        <v>186.56</v>
      </c>
      <c r="AA1503" s="80">
        <v>746.88</v>
      </c>
      <c r="AB1503" s="298">
        <v>746.88</v>
      </c>
      <c r="AC1503" s="88">
        <f t="shared" si="2202"/>
        <v>-0.63999999999998636</v>
      </c>
      <c r="AD1503" s="191">
        <v>80000</v>
      </c>
      <c r="AE1503" s="191">
        <v>1.2370000000000001E-2</v>
      </c>
      <c r="AF1503" s="860">
        <f t="shared" si="2226"/>
        <v>989.6</v>
      </c>
      <c r="AG1503" s="860">
        <f t="shared" si="2227"/>
        <v>197.92</v>
      </c>
      <c r="AH1503" s="122">
        <v>791.68</v>
      </c>
      <c r="AI1503" s="298">
        <v>791.68</v>
      </c>
      <c r="AJ1503" s="207">
        <f t="shared" si="2205"/>
        <v>0</v>
      </c>
      <c r="AK1503" s="191">
        <v>80000</v>
      </c>
      <c r="AL1503" s="191">
        <v>1.35E-2</v>
      </c>
      <c r="AM1503" s="191">
        <f t="shared" si="2228"/>
        <v>1080</v>
      </c>
      <c r="AN1503" s="633"/>
      <c r="AO1503" s="122">
        <v>1080</v>
      </c>
      <c r="AP1503" s="298">
        <v>1080</v>
      </c>
      <c r="AQ1503" s="369">
        <f t="shared" si="2207"/>
        <v>0</v>
      </c>
      <c r="AR1503" s="191">
        <v>80000</v>
      </c>
      <c r="AS1503" s="191">
        <v>1.431E-2</v>
      </c>
      <c r="AT1503" s="860">
        <f t="shared" si="2229"/>
        <v>1144.8</v>
      </c>
      <c r="AU1503" s="633"/>
      <c r="AV1503" s="122">
        <v>1144.8</v>
      </c>
      <c r="AW1503" s="298">
        <v>0</v>
      </c>
      <c r="AX1503" s="207">
        <f t="shared" si="2209"/>
        <v>0</v>
      </c>
      <c r="AY1503" s="47">
        <v>38000</v>
      </c>
      <c r="AZ1503" s="47">
        <v>1.5169999999999999E-2</v>
      </c>
      <c r="BA1503" s="168">
        <f t="shared" si="2230"/>
        <v>576.45999999999992</v>
      </c>
      <c r="BB1503" s="168"/>
      <c r="BC1503" s="142">
        <v>576.46</v>
      </c>
      <c r="BD1503" s="298">
        <v>576.46</v>
      </c>
      <c r="BE1503" s="168">
        <f t="shared" si="2211"/>
        <v>0</v>
      </c>
      <c r="BF1503" s="47">
        <v>38000</v>
      </c>
      <c r="BG1503" s="47">
        <v>1.6080000000000001E-2</v>
      </c>
      <c r="BH1503" s="47">
        <f t="shared" si="2231"/>
        <v>611.04000000000008</v>
      </c>
      <c r="BI1503" s="633"/>
      <c r="BJ1503" s="142">
        <v>611.04</v>
      </c>
      <c r="BK1503" s="204">
        <v>611.04</v>
      </c>
      <c r="BL1503" s="168">
        <f t="shared" si="2213"/>
        <v>0</v>
      </c>
      <c r="BM1503" s="47">
        <v>38000</v>
      </c>
      <c r="BN1503" s="47">
        <v>1.7139999999999999E-2</v>
      </c>
      <c r="BO1503" s="47">
        <f t="shared" si="2232"/>
        <v>651.31999999999994</v>
      </c>
      <c r="BP1503" s="633"/>
      <c r="BQ1503" s="656">
        <v>651.32000000000005</v>
      </c>
      <c r="BR1503" s="874">
        <v>651.32000000000005</v>
      </c>
      <c r="BS1503" s="168">
        <f t="shared" si="2215"/>
        <v>0</v>
      </c>
      <c r="BT1503" s="152">
        <v>38000</v>
      </c>
      <c r="BU1503" s="569">
        <v>1.8339999999999999E-2</v>
      </c>
      <c r="BV1503" s="72">
        <f t="shared" si="2233"/>
        <v>696.92</v>
      </c>
      <c r="BW1503" s="47"/>
      <c r="BX1503" s="164">
        <v>696.92</v>
      </c>
      <c r="BY1503" s="879"/>
      <c r="BZ1503" s="75">
        <f t="shared" si="2234"/>
        <v>0</v>
      </c>
      <c r="CA1503" s="152">
        <v>38000</v>
      </c>
      <c r="CB1503" s="569">
        <v>1.9439999999999999E-2</v>
      </c>
      <c r="CC1503" s="168">
        <f t="shared" si="2218"/>
        <v>738.71999999999991</v>
      </c>
      <c r="CD1503" s="47"/>
      <c r="CE1503" s="164">
        <v>738.72</v>
      </c>
      <c r="CF1503" s="165">
        <v>738.72</v>
      </c>
      <c r="CG1503" s="168">
        <f t="shared" si="2219"/>
        <v>0</v>
      </c>
      <c r="CH1503" s="168"/>
      <c r="CI1503" s="168"/>
      <c r="CJ1503" s="168"/>
      <c r="CK1503" s="168"/>
      <c r="CL1503" s="164"/>
      <c r="CM1503" s="167"/>
      <c r="CN1503" s="168"/>
      <c r="CO1503" s="669"/>
      <c r="CP1503" s="220">
        <f t="shared" si="2220"/>
        <v>-1.2799999999999727</v>
      </c>
      <c r="CQ1503" s="883"/>
      <c r="CR1503" s="47" t="s">
        <v>1921</v>
      </c>
    </row>
    <row r="1504" spans="1:97">
      <c r="A1504" s="6" t="s">
        <v>3448</v>
      </c>
      <c r="B1504" s="42" t="s">
        <v>3442</v>
      </c>
      <c r="C1504" s="6" t="s">
        <v>3419</v>
      </c>
      <c r="D1504" s="274" t="s">
        <v>3349</v>
      </c>
      <c r="E1504" s="43">
        <v>236</v>
      </c>
      <c r="F1504" s="43"/>
      <c r="G1504" s="49" t="s">
        <v>66</v>
      </c>
      <c r="H1504" s="191" t="s">
        <v>3449</v>
      </c>
      <c r="I1504" s="43"/>
      <c r="J1504" s="53"/>
      <c r="K1504" s="375"/>
      <c r="L1504" s="375"/>
      <c r="M1504" s="628"/>
      <c r="N1504" s="622"/>
      <c r="O1504" s="375"/>
      <c r="P1504" s="191">
        <v>120000</v>
      </c>
      <c r="Q1504" s="191">
        <v>1.0999999999999999E-2</v>
      </c>
      <c r="R1504" s="191">
        <f t="shared" si="2222"/>
        <v>1320</v>
      </c>
      <c r="S1504" s="191">
        <f t="shared" si="2223"/>
        <v>264</v>
      </c>
      <c r="T1504" s="80">
        <v>1056.96</v>
      </c>
      <c r="U1504" s="298">
        <v>1056.96</v>
      </c>
      <c r="V1504" s="88">
        <f t="shared" si="2199"/>
        <v>-0.96000000000003638</v>
      </c>
      <c r="W1504" s="191">
        <v>120000</v>
      </c>
      <c r="X1504" s="191">
        <v>1.166E-2</v>
      </c>
      <c r="Y1504" s="860">
        <f t="shared" si="2224"/>
        <v>1399.2</v>
      </c>
      <c r="Z1504" s="860">
        <f t="shared" si="2225"/>
        <v>279.83999999999997</v>
      </c>
      <c r="AA1504" s="80">
        <v>1120.3</v>
      </c>
      <c r="AB1504" s="298">
        <v>1120.3</v>
      </c>
      <c r="AC1504" s="88">
        <f t="shared" si="2202"/>
        <v>-0.9399999999998272</v>
      </c>
      <c r="AD1504" s="191">
        <v>120000</v>
      </c>
      <c r="AE1504" s="191">
        <v>1.2370000000000001E-2</v>
      </c>
      <c r="AF1504" s="860">
        <f t="shared" si="2226"/>
        <v>1484.4</v>
      </c>
      <c r="AG1504" s="860">
        <f t="shared" si="2227"/>
        <v>296.88</v>
      </c>
      <c r="AH1504" s="122">
        <v>1187.52</v>
      </c>
      <c r="AI1504" s="298">
        <v>1187.52</v>
      </c>
      <c r="AJ1504" s="207">
        <f t="shared" si="2205"/>
        <v>0</v>
      </c>
      <c r="AK1504" s="191">
        <v>120000</v>
      </c>
      <c r="AL1504" s="191">
        <v>1.35E-2</v>
      </c>
      <c r="AM1504" s="191">
        <f t="shared" si="2228"/>
        <v>1620</v>
      </c>
      <c r="AN1504" s="633"/>
      <c r="AO1504" s="122">
        <v>1620</v>
      </c>
      <c r="AP1504" s="298">
        <v>1620</v>
      </c>
      <c r="AQ1504" s="369">
        <f t="shared" si="2207"/>
        <v>0</v>
      </c>
      <c r="AR1504" s="191">
        <v>120000</v>
      </c>
      <c r="AS1504" s="191">
        <v>1.431E-2</v>
      </c>
      <c r="AT1504" s="860">
        <f t="shared" si="2229"/>
        <v>1717.2</v>
      </c>
      <c r="AU1504" s="633"/>
      <c r="AV1504" s="122">
        <v>1717.2</v>
      </c>
      <c r="AW1504" s="298">
        <v>0</v>
      </c>
      <c r="AX1504" s="207">
        <f t="shared" si="2209"/>
        <v>0</v>
      </c>
      <c r="AY1504" s="47">
        <v>38000</v>
      </c>
      <c r="AZ1504" s="47">
        <v>1.5169999999999999E-2</v>
      </c>
      <c r="BA1504" s="168">
        <f t="shared" si="2230"/>
        <v>576.45999999999992</v>
      </c>
      <c r="BB1504" s="168"/>
      <c r="BC1504" s="142">
        <v>576.46</v>
      </c>
      <c r="BD1504" s="298">
        <v>576.46</v>
      </c>
      <c r="BE1504" s="168">
        <f t="shared" si="2211"/>
        <v>0</v>
      </c>
      <c r="BF1504" s="47">
        <v>38000</v>
      </c>
      <c r="BG1504" s="47">
        <v>1.6080000000000001E-2</v>
      </c>
      <c r="BH1504" s="47">
        <f t="shared" si="2231"/>
        <v>611.04000000000008</v>
      </c>
      <c r="BI1504" s="633"/>
      <c r="BJ1504" s="142">
        <v>611.04</v>
      </c>
      <c r="BK1504" s="204">
        <v>611.04</v>
      </c>
      <c r="BL1504" s="168">
        <f t="shared" si="2213"/>
        <v>0</v>
      </c>
      <c r="BM1504" s="47">
        <v>38000</v>
      </c>
      <c r="BN1504" s="47">
        <v>1.7139999999999999E-2</v>
      </c>
      <c r="BO1504" s="47">
        <f t="shared" si="2232"/>
        <v>651.31999999999994</v>
      </c>
      <c r="BP1504" s="633"/>
      <c r="BQ1504" s="656">
        <v>651.32000000000005</v>
      </c>
      <c r="BR1504" s="874">
        <v>651.32000000000005</v>
      </c>
      <c r="BS1504" s="168">
        <f t="shared" si="2215"/>
        <v>0</v>
      </c>
      <c r="BT1504" s="152">
        <v>38000</v>
      </c>
      <c r="BU1504" s="569">
        <v>1.8339999999999999E-2</v>
      </c>
      <c r="BV1504" s="72">
        <f t="shared" si="2233"/>
        <v>696.92</v>
      </c>
      <c r="BW1504" s="47"/>
      <c r="BX1504" s="164">
        <v>696.92</v>
      </c>
      <c r="BY1504" s="879"/>
      <c r="BZ1504" s="75">
        <f t="shared" si="2234"/>
        <v>0</v>
      </c>
      <c r="CA1504" s="152">
        <v>38000</v>
      </c>
      <c r="CB1504" s="569">
        <v>1.9439999999999999E-2</v>
      </c>
      <c r="CC1504" s="168">
        <f t="shared" si="2218"/>
        <v>738.71999999999991</v>
      </c>
      <c r="CD1504" s="47"/>
      <c r="CE1504" s="164">
        <v>738.72</v>
      </c>
      <c r="CF1504" s="165">
        <v>738.72</v>
      </c>
      <c r="CG1504" s="168">
        <f t="shared" si="2219"/>
        <v>0</v>
      </c>
      <c r="CH1504" s="168"/>
      <c r="CI1504" s="168"/>
      <c r="CJ1504" s="168"/>
      <c r="CK1504" s="168"/>
      <c r="CL1504" s="164"/>
      <c r="CM1504" s="167"/>
      <c r="CN1504" s="168"/>
      <c r="CO1504" s="669"/>
      <c r="CP1504" s="220">
        <f t="shared" si="2220"/>
        <v>-1.8999999999998636</v>
      </c>
      <c r="CQ1504" s="883"/>
      <c r="CR1504" s="47" t="s">
        <v>1921</v>
      </c>
    </row>
    <row r="1505" spans="1:97">
      <c r="A1505" s="6" t="s">
        <v>3450</v>
      </c>
      <c r="B1505" s="42" t="s">
        <v>3442</v>
      </c>
      <c r="C1505" s="6" t="s">
        <v>3419</v>
      </c>
      <c r="D1505" s="274" t="s">
        <v>3349</v>
      </c>
      <c r="E1505" s="43">
        <v>237</v>
      </c>
      <c r="F1505" s="43"/>
      <c r="G1505" s="49" t="s">
        <v>3420</v>
      </c>
      <c r="H1505" s="191" t="s">
        <v>3451</v>
      </c>
      <c r="I1505" s="43"/>
      <c r="J1505" s="53"/>
      <c r="K1505" s="375"/>
      <c r="L1505" s="375"/>
      <c r="M1505" s="628"/>
      <c r="N1505" s="622"/>
      <c r="O1505" s="375"/>
      <c r="P1505" s="191">
        <v>1180000</v>
      </c>
      <c r="Q1505" s="191">
        <v>1.0999999999999999E-2</v>
      </c>
      <c r="R1505" s="191">
        <f t="shared" si="2222"/>
        <v>12980</v>
      </c>
      <c r="S1505" s="191">
        <f t="shared" si="2223"/>
        <v>2596</v>
      </c>
      <c r="T1505" s="80">
        <v>10393.44</v>
      </c>
      <c r="U1505" s="298">
        <v>10393.44</v>
      </c>
      <c r="V1505" s="88">
        <f t="shared" si="2199"/>
        <v>-9.4400000000005093</v>
      </c>
      <c r="W1505" s="191">
        <v>1180000</v>
      </c>
      <c r="X1505" s="191">
        <v>1.166E-2</v>
      </c>
      <c r="Y1505" s="860">
        <f t="shared" si="2224"/>
        <v>13758.800000000001</v>
      </c>
      <c r="Z1505" s="860">
        <f t="shared" si="2225"/>
        <v>2751.76</v>
      </c>
      <c r="AA1505" s="80">
        <v>11016.48</v>
      </c>
      <c r="AB1505" s="298">
        <v>11016.48</v>
      </c>
      <c r="AC1505" s="88">
        <f t="shared" si="2202"/>
        <v>-9.4399999999986903</v>
      </c>
      <c r="AD1505" s="191">
        <v>1180000</v>
      </c>
      <c r="AE1505" s="191">
        <v>1.2370000000000001E-2</v>
      </c>
      <c r="AF1505" s="860">
        <f t="shared" si="2226"/>
        <v>14596.6</v>
      </c>
      <c r="AG1505" s="860">
        <f t="shared" si="2227"/>
        <v>2919.32</v>
      </c>
      <c r="AH1505" s="122">
        <v>11677.28</v>
      </c>
      <c r="AI1505" s="298">
        <v>11677.28</v>
      </c>
      <c r="AJ1505" s="207">
        <f t="shared" si="2205"/>
        <v>0</v>
      </c>
      <c r="AK1505" s="191">
        <v>1180000</v>
      </c>
      <c r="AL1505" s="191">
        <v>1.35E-2</v>
      </c>
      <c r="AM1505" s="191">
        <f t="shared" si="2228"/>
        <v>15930</v>
      </c>
      <c r="AN1505" s="633"/>
      <c r="AO1505" s="122">
        <v>15930</v>
      </c>
      <c r="AP1505" s="298">
        <v>15930</v>
      </c>
      <c r="AQ1505" s="369">
        <f t="shared" si="2207"/>
        <v>0</v>
      </c>
      <c r="AR1505" s="191">
        <v>1180000</v>
      </c>
      <c r="AS1505" s="191">
        <v>1.431E-2</v>
      </c>
      <c r="AT1505" s="860">
        <f t="shared" si="2229"/>
        <v>16885.8</v>
      </c>
      <c r="AU1505" s="633"/>
      <c r="AV1505" s="122">
        <v>16885.8</v>
      </c>
      <c r="AW1505" s="298">
        <v>0</v>
      </c>
      <c r="AX1505" s="207">
        <f t="shared" si="2209"/>
        <v>0</v>
      </c>
      <c r="AY1505" s="47">
        <v>1350000</v>
      </c>
      <c r="AZ1505" s="47">
        <v>1.5169999999999999E-2</v>
      </c>
      <c r="BA1505" s="168">
        <f t="shared" si="2230"/>
        <v>20479.5</v>
      </c>
      <c r="BB1505" s="168"/>
      <c r="BC1505" s="142">
        <v>20479.5</v>
      </c>
      <c r="BD1505" s="298">
        <v>20479.5</v>
      </c>
      <c r="BE1505" s="168">
        <f t="shared" si="2211"/>
        <v>0</v>
      </c>
      <c r="BF1505" s="47">
        <v>1350000</v>
      </c>
      <c r="BG1505" s="47">
        <v>1.6080000000000001E-2</v>
      </c>
      <c r="BH1505" s="47">
        <f t="shared" si="2231"/>
        <v>21708</v>
      </c>
      <c r="BI1505" s="633"/>
      <c r="BJ1505" s="142">
        <v>21708</v>
      </c>
      <c r="BK1505" s="204">
        <v>21708</v>
      </c>
      <c r="BL1505" s="168">
        <f t="shared" si="2213"/>
        <v>0</v>
      </c>
      <c r="BM1505" s="47">
        <v>1350000</v>
      </c>
      <c r="BN1505" s="47">
        <v>1.7139999999999999E-2</v>
      </c>
      <c r="BO1505" s="47">
        <f t="shared" si="2232"/>
        <v>23139</v>
      </c>
      <c r="BP1505" s="633"/>
      <c r="BQ1505" s="656">
        <v>23139</v>
      </c>
      <c r="BR1505" s="874">
        <v>23139</v>
      </c>
      <c r="BS1505" s="168">
        <f t="shared" si="2215"/>
        <v>0</v>
      </c>
      <c r="BT1505" s="152">
        <v>1350000</v>
      </c>
      <c r="BU1505" s="569">
        <v>1.8339999999999999E-2</v>
      </c>
      <c r="BV1505" s="72">
        <f t="shared" si="2233"/>
        <v>24759</v>
      </c>
      <c r="BW1505" s="47"/>
      <c r="BX1505" s="164">
        <v>24759</v>
      </c>
      <c r="BY1505" s="879"/>
      <c r="BZ1505" s="75">
        <f t="shared" si="2234"/>
        <v>0</v>
      </c>
      <c r="CA1505" s="152">
        <v>1350000</v>
      </c>
      <c r="CB1505" s="569">
        <v>1.9439999999999999E-2</v>
      </c>
      <c r="CC1505" s="168">
        <f t="shared" si="2218"/>
        <v>26244</v>
      </c>
      <c r="CD1505" s="47"/>
      <c r="CE1505" s="164">
        <v>26244</v>
      </c>
      <c r="CF1505" s="165">
        <v>26244</v>
      </c>
      <c r="CG1505" s="168">
        <f t="shared" si="2219"/>
        <v>0</v>
      </c>
      <c r="CH1505" s="168"/>
      <c r="CI1505" s="168"/>
      <c r="CJ1505" s="168"/>
      <c r="CK1505" s="168"/>
      <c r="CL1505" s="164"/>
      <c r="CM1505" s="167"/>
      <c r="CN1505" s="168"/>
      <c r="CO1505" s="669"/>
      <c r="CP1505" s="220">
        <f t="shared" si="2220"/>
        <v>-18.8799999999992</v>
      </c>
      <c r="CQ1505" s="883"/>
      <c r="CR1505" s="47" t="s">
        <v>1921</v>
      </c>
    </row>
    <row r="1506" spans="1:97">
      <c r="A1506" s="6" t="s">
        <v>3452</v>
      </c>
      <c r="B1506" s="41" t="s">
        <v>3453</v>
      </c>
      <c r="C1506" s="6" t="s">
        <v>3419</v>
      </c>
      <c r="D1506" s="274" t="s">
        <v>3349</v>
      </c>
      <c r="E1506" s="43">
        <v>238</v>
      </c>
      <c r="F1506" s="548"/>
      <c r="G1506" s="884" t="s">
        <v>3420</v>
      </c>
      <c r="H1506" s="191" t="s">
        <v>3454</v>
      </c>
      <c r="I1506" s="548"/>
      <c r="J1506" s="53"/>
      <c r="K1506" s="375"/>
      <c r="L1506" s="375"/>
      <c r="M1506" s="628"/>
      <c r="N1506" s="622"/>
      <c r="O1506" s="375"/>
      <c r="P1506" s="191">
        <v>120000</v>
      </c>
      <c r="Q1506" s="191">
        <v>1.0999999999999999E-2</v>
      </c>
      <c r="R1506" s="191">
        <f t="shared" si="2222"/>
        <v>1320</v>
      </c>
      <c r="S1506" s="191">
        <f t="shared" si="2223"/>
        <v>264</v>
      </c>
      <c r="T1506" s="80"/>
      <c r="U1506" s="287"/>
      <c r="V1506" s="88">
        <f t="shared" si="2199"/>
        <v>1056</v>
      </c>
      <c r="W1506" s="191">
        <v>120000</v>
      </c>
      <c r="X1506" s="191">
        <v>1.166E-2</v>
      </c>
      <c r="Y1506" s="860">
        <f t="shared" si="2224"/>
        <v>1399.2</v>
      </c>
      <c r="Z1506" s="860">
        <f t="shared" si="2225"/>
        <v>279.83999999999997</v>
      </c>
      <c r="AA1506" s="80"/>
      <c r="AB1506" s="287"/>
      <c r="AC1506" s="88">
        <f t="shared" si="2202"/>
        <v>1119.3600000000001</v>
      </c>
      <c r="AD1506" s="191">
        <v>120000</v>
      </c>
      <c r="AE1506" s="191">
        <v>1.2370000000000001E-2</v>
      </c>
      <c r="AF1506" s="860">
        <f t="shared" si="2226"/>
        <v>1484.4</v>
      </c>
      <c r="AG1506" s="860">
        <f t="shared" si="2227"/>
        <v>296.88</v>
      </c>
      <c r="AH1506" s="122"/>
      <c r="AI1506" s="287"/>
      <c r="AJ1506" s="207">
        <f t="shared" si="2205"/>
        <v>1187.52</v>
      </c>
      <c r="AK1506" s="191">
        <v>120000</v>
      </c>
      <c r="AL1506" s="191">
        <v>1.35E-2</v>
      </c>
      <c r="AM1506" s="191">
        <f t="shared" si="2228"/>
        <v>1620</v>
      </c>
      <c r="AN1506" s="633"/>
      <c r="AO1506" s="122"/>
      <c r="AP1506" s="287"/>
      <c r="AQ1506" s="369">
        <f t="shared" si="2207"/>
        <v>1620</v>
      </c>
      <c r="AR1506" s="191">
        <v>120000</v>
      </c>
      <c r="AS1506" s="191">
        <v>1.431E-2</v>
      </c>
      <c r="AT1506" s="860">
        <f t="shared" si="2229"/>
        <v>1717.2</v>
      </c>
      <c r="AU1506" s="633"/>
      <c r="AV1506" s="122"/>
      <c r="AW1506" s="287"/>
      <c r="AX1506" s="207">
        <f t="shared" si="2209"/>
        <v>1717.2</v>
      </c>
      <c r="AY1506" s="47">
        <v>38000</v>
      </c>
      <c r="AZ1506" s="47">
        <v>1.5169999999999999E-2</v>
      </c>
      <c r="BA1506" s="168">
        <f t="shared" si="2230"/>
        <v>576.45999999999992</v>
      </c>
      <c r="BB1506" s="168"/>
      <c r="BC1506" s="142"/>
      <c r="BD1506" s="287"/>
      <c r="BE1506" s="168">
        <f t="shared" si="2211"/>
        <v>576.45999999999992</v>
      </c>
      <c r="BF1506" s="47">
        <v>38000</v>
      </c>
      <c r="BG1506" s="47">
        <v>1.6080000000000001E-2</v>
      </c>
      <c r="BH1506" s="47">
        <f t="shared" si="2231"/>
        <v>611.04000000000008</v>
      </c>
      <c r="BI1506" s="633"/>
      <c r="BJ1506" s="142">
        <v>611.04</v>
      </c>
      <c r="BK1506" s="204">
        <v>0</v>
      </c>
      <c r="BL1506" s="168">
        <f t="shared" si="2213"/>
        <v>0</v>
      </c>
      <c r="BM1506" s="47">
        <v>38000</v>
      </c>
      <c r="BN1506" s="47">
        <v>1.7139999999999999E-2</v>
      </c>
      <c r="BO1506" s="47">
        <f t="shared" si="2232"/>
        <v>651.31999999999994</v>
      </c>
      <c r="BP1506" s="633"/>
      <c r="BQ1506" s="656">
        <v>651.32000000000005</v>
      </c>
      <c r="BR1506" s="874">
        <v>651.32000000000005</v>
      </c>
      <c r="BS1506" s="168">
        <f t="shared" si="2215"/>
        <v>0</v>
      </c>
      <c r="BT1506" s="374">
        <v>38000</v>
      </c>
      <c r="BU1506" s="569">
        <v>1.8339999999999999E-2</v>
      </c>
      <c r="BV1506" s="72">
        <f t="shared" si="2233"/>
        <v>696.92</v>
      </c>
      <c r="BW1506" s="47"/>
      <c r="BX1506" s="164">
        <v>696.92</v>
      </c>
      <c r="BY1506" s="879"/>
      <c r="BZ1506" s="75">
        <f t="shared" si="2234"/>
        <v>0</v>
      </c>
      <c r="CA1506" s="374">
        <v>38000</v>
      </c>
      <c r="CB1506" s="569">
        <v>1.9439999999999999E-2</v>
      </c>
      <c r="CC1506" s="168">
        <f t="shared" si="2218"/>
        <v>738.71999999999991</v>
      </c>
      <c r="CD1506" s="47"/>
      <c r="CE1506" s="164">
        <v>738.72</v>
      </c>
      <c r="CF1506" s="165">
        <v>738.72</v>
      </c>
      <c r="CG1506" s="168">
        <f t="shared" si="2219"/>
        <v>0</v>
      </c>
      <c r="CH1506" s="168"/>
      <c r="CI1506" s="168"/>
      <c r="CJ1506" s="168"/>
      <c r="CK1506" s="168"/>
      <c r="CL1506" s="164"/>
      <c r="CM1506" s="167"/>
      <c r="CN1506" s="168"/>
      <c r="CO1506" s="669"/>
      <c r="CP1506" s="220">
        <f t="shared" si="2220"/>
        <v>7276.54</v>
      </c>
      <c r="CQ1506" s="883">
        <f>CP1506</f>
        <v>7276.54</v>
      </c>
      <c r="CR1506" s="47" t="s">
        <v>1921</v>
      </c>
    </row>
    <row r="1507" spans="1:97">
      <c r="A1507" s="6" t="s">
        <v>3455</v>
      </c>
      <c r="B1507" s="41" t="s">
        <v>3453</v>
      </c>
      <c r="C1507" s="6" t="s">
        <v>3419</v>
      </c>
      <c r="D1507" s="274" t="s">
        <v>3349</v>
      </c>
      <c r="E1507" s="43">
        <v>239</v>
      </c>
      <c r="F1507" s="548"/>
      <c r="G1507" s="884" t="s">
        <v>3420</v>
      </c>
      <c r="H1507" s="191" t="s">
        <v>3456</v>
      </c>
      <c r="I1507" s="548"/>
      <c r="J1507" s="53"/>
      <c r="K1507" s="375"/>
      <c r="L1507" s="375"/>
      <c r="M1507" s="628"/>
      <c r="N1507" s="622"/>
      <c r="O1507" s="375"/>
      <c r="P1507" s="191">
        <v>120000</v>
      </c>
      <c r="Q1507" s="191">
        <v>1.0999999999999999E-2</v>
      </c>
      <c r="R1507" s="191">
        <f t="shared" si="2222"/>
        <v>1320</v>
      </c>
      <c r="S1507" s="191">
        <f t="shared" si="2223"/>
        <v>264</v>
      </c>
      <c r="T1507" s="80"/>
      <c r="U1507" s="287"/>
      <c r="V1507" s="88">
        <f t="shared" si="2199"/>
        <v>1056</v>
      </c>
      <c r="W1507" s="191">
        <v>120000</v>
      </c>
      <c r="X1507" s="191">
        <v>1.166E-2</v>
      </c>
      <c r="Y1507" s="860">
        <f t="shared" si="2224"/>
        <v>1399.2</v>
      </c>
      <c r="Z1507" s="860">
        <f t="shared" si="2225"/>
        <v>279.83999999999997</v>
      </c>
      <c r="AA1507" s="80"/>
      <c r="AB1507" s="287"/>
      <c r="AC1507" s="88">
        <f t="shared" si="2202"/>
        <v>1119.3600000000001</v>
      </c>
      <c r="AD1507" s="191">
        <v>120000</v>
      </c>
      <c r="AE1507" s="191">
        <v>1.2370000000000001E-2</v>
      </c>
      <c r="AF1507" s="860">
        <f t="shared" si="2226"/>
        <v>1484.4</v>
      </c>
      <c r="AG1507" s="860">
        <f t="shared" si="2227"/>
        <v>296.88</v>
      </c>
      <c r="AH1507" s="122"/>
      <c r="AI1507" s="287"/>
      <c r="AJ1507" s="207">
        <f t="shared" si="2205"/>
        <v>1187.52</v>
      </c>
      <c r="AK1507" s="191">
        <v>120000</v>
      </c>
      <c r="AL1507" s="191">
        <v>1.35E-2</v>
      </c>
      <c r="AM1507" s="191">
        <f t="shared" si="2228"/>
        <v>1620</v>
      </c>
      <c r="AN1507" s="633"/>
      <c r="AO1507" s="122"/>
      <c r="AP1507" s="287"/>
      <c r="AQ1507" s="369">
        <f t="shared" si="2207"/>
        <v>1620</v>
      </c>
      <c r="AR1507" s="191">
        <v>120000</v>
      </c>
      <c r="AS1507" s="191">
        <v>1.431E-2</v>
      </c>
      <c r="AT1507" s="860">
        <f t="shared" si="2229"/>
        <v>1717.2</v>
      </c>
      <c r="AU1507" s="633"/>
      <c r="AV1507" s="122"/>
      <c r="AW1507" s="287"/>
      <c r="AX1507" s="207">
        <f t="shared" si="2209"/>
        <v>1717.2</v>
      </c>
      <c r="AY1507" s="47">
        <v>38000</v>
      </c>
      <c r="AZ1507" s="47">
        <v>1.5169999999999999E-2</v>
      </c>
      <c r="BA1507" s="168">
        <f t="shared" si="2230"/>
        <v>576.45999999999992</v>
      </c>
      <c r="BB1507" s="168"/>
      <c r="BC1507" s="142"/>
      <c r="BD1507" s="287"/>
      <c r="BE1507" s="168">
        <f t="shared" si="2211"/>
        <v>576.45999999999992</v>
      </c>
      <c r="BF1507" s="47">
        <v>38000</v>
      </c>
      <c r="BG1507" s="47">
        <v>1.6080000000000001E-2</v>
      </c>
      <c r="BH1507" s="47">
        <f t="shared" si="2231"/>
        <v>611.04000000000008</v>
      </c>
      <c r="BI1507" s="633"/>
      <c r="BJ1507" s="142">
        <v>611.04</v>
      </c>
      <c r="BK1507" s="204">
        <v>0</v>
      </c>
      <c r="BL1507" s="168">
        <f t="shared" si="2213"/>
        <v>0</v>
      </c>
      <c r="BM1507" s="47">
        <v>38000</v>
      </c>
      <c r="BN1507" s="47">
        <v>1.7139999999999999E-2</v>
      </c>
      <c r="BO1507" s="47">
        <f t="shared" si="2232"/>
        <v>651.31999999999994</v>
      </c>
      <c r="BP1507" s="633"/>
      <c r="BQ1507" s="656">
        <v>651.32000000000005</v>
      </c>
      <c r="BR1507" s="874">
        <v>651.32000000000005</v>
      </c>
      <c r="BS1507" s="168">
        <f t="shared" si="2215"/>
        <v>0</v>
      </c>
      <c r="BT1507" s="374">
        <v>38000</v>
      </c>
      <c r="BU1507" s="569">
        <v>1.8339999999999999E-2</v>
      </c>
      <c r="BV1507" s="72">
        <f t="shared" si="2233"/>
        <v>696.92</v>
      </c>
      <c r="BW1507" s="47"/>
      <c r="BX1507" s="164">
        <v>696.92</v>
      </c>
      <c r="BY1507" s="879"/>
      <c r="BZ1507" s="75">
        <f t="shared" si="2234"/>
        <v>0</v>
      </c>
      <c r="CA1507" s="374">
        <v>38000</v>
      </c>
      <c r="CB1507" s="569">
        <v>1.9439999999999999E-2</v>
      </c>
      <c r="CC1507" s="168">
        <f t="shared" si="2218"/>
        <v>738.71999999999991</v>
      </c>
      <c r="CD1507" s="47"/>
      <c r="CE1507" s="164">
        <v>738.72</v>
      </c>
      <c r="CF1507" s="165">
        <v>738.72</v>
      </c>
      <c r="CG1507" s="168">
        <f t="shared" si="2219"/>
        <v>0</v>
      </c>
      <c r="CH1507" s="168"/>
      <c r="CI1507" s="168"/>
      <c r="CJ1507" s="168"/>
      <c r="CK1507" s="168"/>
      <c r="CL1507" s="164"/>
      <c r="CM1507" s="167"/>
      <c r="CN1507" s="168"/>
      <c r="CO1507" s="669"/>
      <c r="CP1507" s="220">
        <f t="shared" si="2220"/>
        <v>7276.54</v>
      </c>
      <c r="CQ1507" s="883">
        <f>CP1507</f>
        <v>7276.54</v>
      </c>
      <c r="CR1507" s="47" t="s">
        <v>1921</v>
      </c>
    </row>
    <row r="1508" spans="1:97">
      <c r="A1508" s="6" t="s">
        <v>3457</v>
      </c>
      <c r="B1508" s="42" t="s">
        <v>3442</v>
      </c>
      <c r="C1508" s="6" t="s">
        <v>3419</v>
      </c>
      <c r="D1508" s="274" t="s">
        <v>3349</v>
      </c>
      <c r="E1508" s="43">
        <v>240</v>
      </c>
      <c r="F1508" s="43"/>
      <c r="G1508" s="49" t="s">
        <v>3420</v>
      </c>
      <c r="H1508" s="191" t="s">
        <v>3458</v>
      </c>
      <c r="I1508" s="43"/>
      <c r="J1508" s="53"/>
      <c r="K1508" s="375"/>
      <c r="L1508" s="375"/>
      <c r="M1508" s="628"/>
      <c r="N1508" s="622"/>
      <c r="O1508" s="375"/>
      <c r="P1508" s="191">
        <v>120000</v>
      </c>
      <c r="Q1508" s="191">
        <v>1.0999999999999999E-2</v>
      </c>
      <c r="R1508" s="191">
        <f t="shared" si="2222"/>
        <v>1320</v>
      </c>
      <c r="S1508" s="191">
        <f t="shared" si="2223"/>
        <v>264</v>
      </c>
      <c r="T1508" s="80">
        <v>1056.96</v>
      </c>
      <c r="U1508" s="298">
        <v>1056.96</v>
      </c>
      <c r="V1508" s="88">
        <f t="shared" si="2199"/>
        <v>-0.96000000000003638</v>
      </c>
      <c r="W1508" s="191">
        <v>120000</v>
      </c>
      <c r="X1508" s="191">
        <v>1.166E-2</v>
      </c>
      <c r="Y1508" s="860">
        <f t="shared" si="2224"/>
        <v>1399.2</v>
      </c>
      <c r="Z1508" s="860">
        <f t="shared" si="2225"/>
        <v>279.83999999999997</v>
      </c>
      <c r="AA1508" s="80">
        <v>1120.32</v>
      </c>
      <c r="AB1508" s="298">
        <v>1120.32</v>
      </c>
      <c r="AC1508" s="88">
        <f t="shared" si="2202"/>
        <v>-0.95999999999980901</v>
      </c>
      <c r="AD1508" s="191">
        <v>120000</v>
      </c>
      <c r="AE1508" s="191">
        <v>1.2370000000000001E-2</v>
      </c>
      <c r="AF1508" s="860">
        <f t="shared" si="2226"/>
        <v>1484.4</v>
      </c>
      <c r="AG1508" s="860">
        <f t="shared" si="2227"/>
        <v>296.88</v>
      </c>
      <c r="AH1508" s="122">
        <v>1187.52</v>
      </c>
      <c r="AI1508" s="298">
        <v>1187.52</v>
      </c>
      <c r="AJ1508" s="207">
        <f t="shared" si="2205"/>
        <v>0</v>
      </c>
      <c r="AK1508" s="191">
        <v>120000</v>
      </c>
      <c r="AL1508" s="191">
        <v>1.35E-2</v>
      </c>
      <c r="AM1508" s="191">
        <f t="shared" si="2228"/>
        <v>1620</v>
      </c>
      <c r="AN1508" s="633"/>
      <c r="AO1508" s="122">
        <v>1620</v>
      </c>
      <c r="AP1508" s="298">
        <v>1620</v>
      </c>
      <c r="AQ1508" s="369">
        <f t="shared" si="2207"/>
        <v>0</v>
      </c>
      <c r="AR1508" s="191">
        <v>120000</v>
      </c>
      <c r="AS1508" s="191">
        <v>1.431E-2</v>
      </c>
      <c r="AT1508" s="860">
        <f t="shared" si="2229"/>
        <v>1717.2</v>
      </c>
      <c r="AU1508" s="633"/>
      <c r="AV1508" s="122">
        <v>1717.2</v>
      </c>
      <c r="AW1508" s="298">
        <v>0</v>
      </c>
      <c r="AX1508" s="207">
        <f t="shared" si="2209"/>
        <v>0</v>
      </c>
      <c r="AY1508" s="47">
        <v>38000</v>
      </c>
      <c r="AZ1508" s="47">
        <v>1.5169999999999999E-2</v>
      </c>
      <c r="BA1508" s="168">
        <f t="shared" si="2230"/>
        <v>576.45999999999992</v>
      </c>
      <c r="BB1508" s="168"/>
      <c r="BC1508" s="142">
        <v>576.46</v>
      </c>
      <c r="BD1508" s="298">
        <v>576.46</v>
      </c>
      <c r="BE1508" s="168">
        <f t="shared" si="2211"/>
        <v>0</v>
      </c>
      <c r="BF1508" s="47">
        <v>38000</v>
      </c>
      <c r="BG1508" s="47">
        <v>1.6080000000000001E-2</v>
      </c>
      <c r="BH1508" s="47">
        <f t="shared" si="2231"/>
        <v>611.04000000000008</v>
      </c>
      <c r="BI1508" s="633"/>
      <c r="BJ1508" s="142">
        <v>611.04</v>
      </c>
      <c r="BK1508" s="204">
        <v>611.04</v>
      </c>
      <c r="BL1508" s="168">
        <f t="shared" si="2213"/>
        <v>0</v>
      </c>
      <c r="BM1508" s="47">
        <v>38000</v>
      </c>
      <c r="BN1508" s="47">
        <v>1.7139999999999999E-2</v>
      </c>
      <c r="BO1508" s="47">
        <f t="shared" si="2232"/>
        <v>651.31999999999994</v>
      </c>
      <c r="BP1508" s="633"/>
      <c r="BQ1508" s="656">
        <v>651.32000000000005</v>
      </c>
      <c r="BR1508" s="874">
        <v>651.32000000000005</v>
      </c>
      <c r="BS1508" s="168">
        <f t="shared" si="2215"/>
        <v>0</v>
      </c>
      <c r="BT1508" s="152">
        <v>38000</v>
      </c>
      <c r="BU1508" s="569">
        <v>1.8339999999999999E-2</v>
      </c>
      <c r="BV1508" s="72">
        <f t="shared" si="2233"/>
        <v>696.92</v>
      </c>
      <c r="BW1508" s="47"/>
      <c r="BX1508" s="164">
        <v>696.92</v>
      </c>
      <c r="BY1508" s="879"/>
      <c r="BZ1508" s="75">
        <f t="shared" si="2234"/>
        <v>0</v>
      </c>
      <c r="CA1508" s="152">
        <v>38000</v>
      </c>
      <c r="CB1508" s="569">
        <v>1.9439999999999999E-2</v>
      </c>
      <c r="CC1508" s="168">
        <f t="shared" si="2218"/>
        <v>738.71999999999991</v>
      </c>
      <c r="CD1508" s="47"/>
      <c r="CE1508" s="164">
        <v>738.72</v>
      </c>
      <c r="CF1508" s="165">
        <v>738.72</v>
      </c>
      <c r="CG1508" s="168">
        <f t="shared" si="2219"/>
        <v>0</v>
      </c>
      <c r="CH1508" s="168"/>
      <c r="CI1508" s="168"/>
      <c r="CJ1508" s="168"/>
      <c r="CK1508" s="168"/>
      <c r="CL1508" s="164"/>
      <c r="CM1508" s="167"/>
      <c r="CN1508" s="168"/>
      <c r="CO1508" s="669"/>
      <c r="CP1508" s="220">
        <f t="shared" si="2220"/>
        <v>-1.9199999999998454</v>
      </c>
      <c r="CQ1508" s="883"/>
      <c r="CR1508" s="47" t="s">
        <v>1921</v>
      </c>
    </row>
    <row r="1509" spans="1:97">
      <c r="A1509" s="6" t="s">
        <v>3459</v>
      </c>
      <c r="B1509" s="42" t="s">
        <v>3442</v>
      </c>
      <c r="C1509" s="6" t="s">
        <v>3419</v>
      </c>
      <c r="D1509" s="274" t="s">
        <v>3349</v>
      </c>
      <c r="E1509" s="43">
        <v>241</v>
      </c>
      <c r="F1509" s="43"/>
      <c r="G1509" s="49" t="s">
        <v>3420</v>
      </c>
      <c r="H1509" s="191" t="s">
        <v>3460</v>
      </c>
      <c r="I1509" s="43"/>
      <c r="J1509" s="53"/>
      <c r="K1509" s="375"/>
      <c r="L1509" s="375"/>
      <c r="M1509" s="628"/>
      <c r="N1509" s="622"/>
      <c r="O1509" s="375"/>
      <c r="P1509" s="191">
        <v>120000</v>
      </c>
      <c r="Q1509" s="191">
        <v>1.0999999999999999E-2</v>
      </c>
      <c r="R1509" s="191">
        <f t="shared" si="2222"/>
        <v>1320</v>
      </c>
      <c r="S1509" s="191">
        <f t="shared" si="2223"/>
        <v>264</v>
      </c>
      <c r="T1509" s="80">
        <v>1056.96</v>
      </c>
      <c r="U1509" s="298">
        <v>1056.96</v>
      </c>
      <c r="V1509" s="88">
        <f t="shared" si="2199"/>
        <v>-0.96000000000003638</v>
      </c>
      <c r="W1509" s="191">
        <v>120000</v>
      </c>
      <c r="X1509" s="191">
        <v>1.166E-2</v>
      </c>
      <c r="Y1509" s="860">
        <f t="shared" si="2224"/>
        <v>1399.2</v>
      </c>
      <c r="Z1509" s="860">
        <f t="shared" si="2225"/>
        <v>279.83999999999997</v>
      </c>
      <c r="AA1509" s="80">
        <v>1120.32</v>
      </c>
      <c r="AB1509" s="298">
        <v>1120.32</v>
      </c>
      <c r="AC1509" s="88">
        <f t="shared" si="2202"/>
        <v>-0.95999999999980901</v>
      </c>
      <c r="AD1509" s="191">
        <v>120000</v>
      </c>
      <c r="AE1509" s="191">
        <v>1.2370000000000001E-2</v>
      </c>
      <c r="AF1509" s="860">
        <f t="shared" si="2226"/>
        <v>1484.4</v>
      </c>
      <c r="AG1509" s="860">
        <f t="shared" si="2227"/>
        <v>296.88</v>
      </c>
      <c r="AH1509" s="122">
        <v>1187.52</v>
      </c>
      <c r="AI1509" s="298">
        <v>1187.52</v>
      </c>
      <c r="AJ1509" s="207">
        <f t="shared" si="2205"/>
        <v>0</v>
      </c>
      <c r="AK1509" s="191">
        <v>120000</v>
      </c>
      <c r="AL1509" s="191">
        <v>1.35E-2</v>
      </c>
      <c r="AM1509" s="191">
        <f t="shared" si="2228"/>
        <v>1620</v>
      </c>
      <c r="AN1509" s="633"/>
      <c r="AO1509" s="122">
        <v>1620</v>
      </c>
      <c r="AP1509" s="298">
        <v>1620</v>
      </c>
      <c r="AQ1509" s="369">
        <f t="shared" si="2207"/>
        <v>0</v>
      </c>
      <c r="AR1509" s="191">
        <v>120000</v>
      </c>
      <c r="AS1509" s="191">
        <v>1.431E-2</v>
      </c>
      <c r="AT1509" s="860">
        <f t="shared" si="2229"/>
        <v>1717.2</v>
      </c>
      <c r="AU1509" s="633"/>
      <c r="AV1509" s="122">
        <v>1717.2</v>
      </c>
      <c r="AW1509" s="298">
        <v>0</v>
      </c>
      <c r="AX1509" s="207">
        <f t="shared" si="2209"/>
        <v>0</v>
      </c>
      <c r="AY1509" s="47">
        <v>38000</v>
      </c>
      <c r="AZ1509" s="47">
        <v>1.5169999999999999E-2</v>
      </c>
      <c r="BA1509" s="168">
        <f t="shared" si="2230"/>
        <v>576.45999999999992</v>
      </c>
      <c r="BB1509" s="168"/>
      <c r="BC1509" s="142">
        <v>576.46</v>
      </c>
      <c r="BD1509" s="298">
        <v>576.46</v>
      </c>
      <c r="BE1509" s="168">
        <f t="shared" si="2211"/>
        <v>0</v>
      </c>
      <c r="BF1509" s="47">
        <v>38000</v>
      </c>
      <c r="BG1509" s="47">
        <v>1.6080000000000001E-2</v>
      </c>
      <c r="BH1509" s="47">
        <f t="shared" si="2231"/>
        <v>611.04000000000008</v>
      </c>
      <c r="BI1509" s="633"/>
      <c r="BJ1509" s="142">
        <v>611.04</v>
      </c>
      <c r="BK1509" s="204">
        <v>611.04</v>
      </c>
      <c r="BL1509" s="168">
        <f t="shared" si="2213"/>
        <v>0</v>
      </c>
      <c r="BM1509" s="47">
        <v>38000</v>
      </c>
      <c r="BN1509" s="47">
        <v>1.7139999999999999E-2</v>
      </c>
      <c r="BO1509" s="47">
        <f t="shared" si="2232"/>
        <v>651.31999999999994</v>
      </c>
      <c r="BP1509" s="633"/>
      <c r="BQ1509" s="656">
        <v>651.32000000000005</v>
      </c>
      <c r="BR1509" s="874">
        <v>651.32000000000005</v>
      </c>
      <c r="BS1509" s="168">
        <f t="shared" si="2215"/>
        <v>0</v>
      </c>
      <c r="BT1509" s="152">
        <v>38000</v>
      </c>
      <c r="BU1509" s="569">
        <v>1.8339999999999999E-2</v>
      </c>
      <c r="BV1509" s="72">
        <f t="shared" si="2233"/>
        <v>696.92</v>
      </c>
      <c r="BW1509" s="47"/>
      <c r="BX1509" s="164">
        <v>696.92</v>
      </c>
      <c r="BY1509" s="879"/>
      <c r="BZ1509" s="75">
        <f t="shared" si="2234"/>
        <v>0</v>
      </c>
      <c r="CA1509" s="152">
        <v>38000</v>
      </c>
      <c r="CB1509" s="569">
        <v>1.9439999999999999E-2</v>
      </c>
      <c r="CC1509" s="168">
        <f t="shared" si="2218"/>
        <v>738.71999999999991</v>
      </c>
      <c r="CD1509" s="47"/>
      <c r="CE1509" s="164">
        <v>738.72</v>
      </c>
      <c r="CF1509" s="165">
        <v>738.72</v>
      </c>
      <c r="CG1509" s="168">
        <f t="shared" si="2219"/>
        <v>0</v>
      </c>
      <c r="CH1509" s="168"/>
      <c r="CI1509" s="168"/>
      <c r="CJ1509" s="168"/>
      <c r="CK1509" s="168"/>
      <c r="CL1509" s="164"/>
      <c r="CM1509" s="167"/>
      <c r="CN1509" s="168"/>
      <c r="CO1509" s="669"/>
      <c r="CP1509" s="220">
        <f t="shared" si="2220"/>
        <v>-1.9199999999998454</v>
      </c>
      <c r="CQ1509" s="883"/>
      <c r="CR1509" s="47" t="s">
        <v>1921</v>
      </c>
    </row>
    <row r="1510" spans="1:97">
      <c r="A1510" s="6" t="s">
        <v>3461</v>
      </c>
      <c r="B1510" s="42" t="s">
        <v>3442</v>
      </c>
      <c r="C1510" s="6" t="s">
        <v>3419</v>
      </c>
      <c r="D1510" s="274" t="s">
        <v>3349</v>
      </c>
      <c r="E1510" s="43">
        <v>242</v>
      </c>
      <c r="F1510" s="43"/>
      <c r="G1510" s="49" t="s">
        <v>3420</v>
      </c>
      <c r="H1510" s="191" t="s">
        <v>3462</v>
      </c>
      <c r="I1510" s="43"/>
      <c r="J1510" s="53"/>
      <c r="K1510" s="375"/>
      <c r="L1510" s="375"/>
      <c r="M1510" s="628"/>
      <c r="N1510" s="622"/>
      <c r="O1510" s="375"/>
      <c r="P1510" s="191">
        <v>120000</v>
      </c>
      <c r="Q1510" s="191">
        <v>1.0999999999999999E-2</v>
      </c>
      <c r="R1510" s="191">
        <f t="shared" si="2222"/>
        <v>1320</v>
      </c>
      <c r="S1510" s="191">
        <f t="shared" si="2223"/>
        <v>264</v>
      </c>
      <c r="T1510" s="80">
        <v>1056.96</v>
      </c>
      <c r="U1510" s="298">
        <v>1056.96</v>
      </c>
      <c r="V1510" s="88">
        <f t="shared" si="2199"/>
        <v>-0.96000000000003638</v>
      </c>
      <c r="W1510" s="191">
        <v>120000</v>
      </c>
      <c r="X1510" s="191">
        <v>1.166E-2</v>
      </c>
      <c r="Y1510" s="860">
        <f t="shared" si="2224"/>
        <v>1399.2</v>
      </c>
      <c r="Z1510" s="860">
        <f t="shared" si="2225"/>
        <v>279.83999999999997</v>
      </c>
      <c r="AA1510" s="80">
        <v>1120.32</v>
      </c>
      <c r="AB1510" s="298">
        <v>1120.32</v>
      </c>
      <c r="AC1510" s="88">
        <f t="shared" si="2202"/>
        <v>-0.95999999999980901</v>
      </c>
      <c r="AD1510" s="191">
        <v>120000</v>
      </c>
      <c r="AE1510" s="191">
        <v>1.2370000000000001E-2</v>
      </c>
      <c r="AF1510" s="860">
        <f t="shared" si="2226"/>
        <v>1484.4</v>
      </c>
      <c r="AG1510" s="860">
        <f t="shared" si="2227"/>
        <v>296.88</v>
      </c>
      <c r="AH1510" s="122">
        <v>1187.52</v>
      </c>
      <c r="AI1510" s="298">
        <v>1187.52</v>
      </c>
      <c r="AJ1510" s="207">
        <f t="shared" si="2205"/>
        <v>0</v>
      </c>
      <c r="AK1510" s="191">
        <v>120000</v>
      </c>
      <c r="AL1510" s="191">
        <v>1.35E-2</v>
      </c>
      <c r="AM1510" s="191">
        <f t="shared" si="2228"/>
        <v>1620</v>
      </c>
      <c r="AN1510" s="633"/>
      <c r="AO1510" s="122">
        <v>1620</v>
      </c>
      <c r="AP1510" s="298">
        <v>1620</v>
      </c>
      <c r="AQ1510" s="369">
        <f t="shared" si="2207"/>
        <v>0</v>
      </c>
      <c r="AR1510" s="191">
        <v>120000</v>
      </c>
      <c r="AS1510" s="191">
        <v>1.431E-2</v>
      </c>
      <c r="AT1510" s="860">
        <f t="shared" si="2229"/>
        <v>1717.2</v>
      </c>
      <c r="AU1510" s="633"/>
      <c r="AV1510" s="122">
        <v>1717.2</v>
      </c>
      <c r="AW1510" s="298">
        <v>0</v>
      </c>
      <c r="AX1510" s="207">
        <f t="shared" si="2209"/>
        <v>0</v>
      </c>
      <c r="AY1510" s="47">
        <v>38000</v>
      </c>
      <c r="AZ1510" s="47">
        <v>1.5169999999999999E-2</v>
      </c>
      <c r="BA1510" s="168">
        <f t="shared" si="2230"/>
        <v>576.45999999999992</v>
      </c>
      <c r="BB1510" s="168"/>
      <c r="BC1510" s="142">
        <v>576.46</v>
      </c>
      <c r="BD1510" s="298">
        <v>576.46</v>
      </c>
      <c r="BE1510" s="168">
        <f t="shared" si="2211"/>
        <v>0</v>
      </c>
      <c r="BF1510" s="47">
        <v>38000</v>
      </c>
      <c r="BG1510" s="47">
        <v>1.6080000000000001E-2</v>
      </c>
      <c r="BH1510" s="47">
        <f t="shared" si="2231"/>
        <v>611.04000000000008</v>
      </c>
      <c r="BI1510" s="633"/>
      <c r="BJ1510" s="142">
        <v>611.04</v>
      </c>
      <c r="BK1510" s="204">
        <v>611.04</v>
      </c>
      <c r="BL1510" s="168">
        <f t="shared" si="2213"/>
        <v>0</v>
      </c>
      <c r="BM1510" s="47">
        <v>38000</v>
      </c>
      <c r="BN1510" s="47">
        <v>1.7139999999999999E-2</v>
      </c>
      <c r="BO1510" s="47">
        <f t="shared" si="2232"/>
        <v>651.31999999999994</v>
      </c>
      <c r="BP1510" s="633"/>
      <c r="BQ1510" s="656">
        <v>651.32000000000005</v>
      </c>
      <c r="BR1510" s="874">
        <v>651.32000000000005</v>
      </c>
      <c r="BS1510" s="168">
        <f t="shared" si="2215"/>
        <v>0</v>
      </c>
      <c r="BT1510" s="152">
        <v>38000</v>
      </c>
      <c r="BU1510" s="569">
        <v>1.8339999999999999E-2</v>
      </c>
      <c r="BV1510" s="72">
        <f t="shared" si="2233"/>
        <v>696.92</v>
      </c>
      <c r="BW1510" s="47"/>
      <c r="BX1510" s="164">
        <v>696.92</v>
      </c>
      <c r="BY1510" s="879"/>
      <c r="BZ1510" s="75">
        <f t="shared" si="2234"/>
        <v>0</v>
      </c>
      <c r="CA1510" s="152">
        <v>38000</v>
      </c>
      <c r="CB1510" s="569">
        <v>1.9439999999999999E-2</v>
      </c>
      <c r="CC1510" s="168">
        <f t="shared" si="2218"/>
        <v>738.71999999999991</v>
      </c>
      <c r="CD1510" s="47"/>
      <c r="CE1510" s="164">
        <v>738.72</v>
      </c>
      <c r="CF1510" s="165">
        <v>738.72</v>
      </c>
      <c r="CG1510" s="168">
        <f t="shared" si="2219"/>
        <v>0</v>
      </c>
      <c r="CH1510" s="168"/>
      <c r="CI1510" s="168"/>
      <c r="CJ1510" s="168"/>
      <c r="CK1510" s="168"/>
      <c r="CL1510" s="164"/>
      <c r="CM1510" s="167"/>
      <c r="CN1510" s="168"/>
      <c r="CO1510" s="669"/>
      <c r="CP1510" s="220">
        <f t="shared" si="2220"/>
        <v>-1.9199999999998454</v>
      </c>
      <c r="CQ1510" s="883"/>
      <c r="CR1510" s="47" t="s">
        <v>1921</v>
      </c>
    </row>
    <row r="1511" spans="1:97">
      <c r="A1511" s="6" t="s">
        <v>3463</v>
      </c>
      <c r="B1511" s="42" t="s">
        <v>3442</v>
      </c>
      <c r="C1511" s="6" t="s">
        <v>3419</v>
      </c>
      <c r="D1511" s="274" t="s">
        <v>3349</v>
      </c>
      <c r="E1511" s="43">
        <v>243</v>
      </c>
      <c r="F1511" s="43"/>
      <c r="G1511" s="49" t="s">
        <v>3420</v>
      </c>
      <c r="H1511" s="191" t="s">
        <v>3464</v>
      </c>
      <c r="I1511" s="43"/>
      <c r="J1511" s="53"/>
      <c r="K1511" s="375"/>
      <c r="L1511" s="375"/>
      <c r="M1511" s="628"/>
      <c r="N1511" s="622"/>
      <c r="O1511" s="375"/>
      <c r="P1511" s="191">
        <v>120000</v>
      </c>
      <c r="Q1511" s="191">
        <v>1.0999999999999999E-2</v>
      </c>
      <c r="R1511" s="191">
        <f t="shared" si="2222"/>
        <v>1320</v>
      </c>
      <c r="S1511" s="191">
        <f t="shared" si="2223"/>
        <v>264</v>
      </c>
      <c r="T1511" s="80">
        <v>1056.96</v>
      </c>
      <c r="U1511" s="298">
        <v>1056.96</v>
      </c>
      <c r="V1511" s="88">
        <f t="shared" si="2199"/>
        <v>-0.96000000000003638</v>
      </c>
      <c r="W1511" s="191">
        <v>120000</v>
      </c>
      <c r="X1511" s="191">
        <v>1.166E-2</v>
      </c>
      <c r="Y1511" s="860">
        <f t="shared" si="2224"/>
        <v>1399.2</v>
      </c>
      <c r="Z1511" s="860">
        <f t="shared" si="2225"/>
        <v>279.83999999999997</v>
      </c>
      <c r="AA1511" s="80">
        <v>1120.32</v>
      </c>
      <c r="AB1511" s="298">
        <v>1120.32</v>
      </c>
      <c r="AC1511" s="88">
        <f t="shared" si="2202"/>
        <v>-0.95999999999980901</v>
      </c>
      <c r="AD1511" s="191">
        <v>120000</v>
      </c>
      <c r="AE1511" s="191">
        <v>1.2370000000000001E-2</v>
      </c>
      <c r="AF1511" s="860">
        <f t="shared" si="2226"/>
        <v>1484.4</v>
      </c>
      <c r="AG1511" s="860">
        <f t="shared" si="2227"/>
        <v>296.88</v>
      </c>
      <c r="AH1511" s="122">
        <v>1187.52</v>
      </c>
      <c r="AI1511" s="298">
        <v>1187.52</v>
      </c>
      <c r="AJ1511" s="207">
        <f t="shared" si="2205"/>
        <v>0</v>
      </c>
      <c r="AK1511" s="191">
        <v>120000</v>
      </c>
      <c r="AL1511" s="191">
        <v>1.35E-2</v>
      </c>
      <c r="AM1511" s="191">
        <f t="shared" si="2228"/>
        <v>1620</v>
      </c>
      <c r="AN1511" s="633"/>
      <c r="AO1511" s="122">
        <v>1620</v>
      </c>
      <c r="AP1511" s="298">
        <v>1620</v>
      </c>
      <c r="AQ1511" s="369">
        <f t="shared" si="2207"/>
        <v>0</v>
      </c>
      <c r="AR1511" s="191">
        <v>120000</v>
      </c>
      <c r="AS1511" s="191">
        <v>1.431E-2</v>
      </c>
      <c r="AT1511" s="860">
        <f t="shared" si="2229"/>
        <v>1717.2</v>
      </c>
      <c r="AU1511" s="633"/>
      <c r="AV1511" s="122">
        <v>1717.2</v>
      </c>
      <c r="AW1511" s="298">
        <v>0</v>
      </c>
      <c r="AX1511" s="207">
        <f t="shared" si="2209"/>
        <v>0</v>
      </c>
      <c r="AY1511" s="47">
        <v>38000</v>
      </c>
      <c r="AZ1511" s="47">
        <v>1.5169999999999999E-2</v>
      </c>
      <c r="BA1511" s="168">
        <f t="shared" si="2230"/>
        <v>576.45999999999992</v>
      </c>
      <c r="BB1511" s="168"/>
      <c r="BC1511" s="142">
        <v>576.46</v>
      </c>
      <c r="BD1511" s="298">
        <v>576.46</v>
      </c>
      <c r="BE1511" s="168">
        <f t="shared" si="2211"/>
        <v>0</v>
      </c>
      <c r="BF1511" s="47">
        <v>38000</v>
      </c>
      <c r="BG1511" s="47">
        <v>1.6080000000000001E-2</v>
      </c>
      <c r="BH1511" s="47">
        <f t="shared" si="2231"/>
        <v>611.04000000000008</v>
      </c>
      <c r="BI1511" s="633"/>
      <c r="BJ1511" s="142">
        <v>611.04</v>
      </c>
      <c r="BK1511" s="204">
        <v>611.04</v>
      </c>
      <c r="BL1511" s="168">
        <f t="shared" si="2213"/>
        <v>0</v>
      </c>
      <c r="BM1511" s="47">
        <v>38000</v>
      </c>
      <c r="BN1511" s="47">
        <v>1.7139999999999999E-2</v>
      </c>
      <c r="BO1511" s="47">
        <f t="shared" si="2232"/>
        <v>651.31999999999994</v>
      </c>
      <c r="BP1511" s="633"/>
      <c r="BQ1511" s="656">
        <v>651.32000000000005</v>
      </c>
      <c r="BR1511" s="874">
        <v>651.32000000000005</v>
      </c>
      <c r="BS1511" s="168">
        <f t="shared" si="2215"/>
        <v>0</v>
      </c>
      <c r="BT1511" s="152">
        <v>38000</v>
      </c>
      <c r="BU1511" s="569">
        <v>1.8339999999999999E-2</v>
      </c>
      <c r="BV1511" s="72">
        <f t="shared" si="2233"/>
        <v>696.92</v>
      </c>
      <c r="BW1511" s="47"/>
      <c r="BX1511" s="164">
        <v>696.92</v>
      </c>
      <c r="BY1511" s="879"/>
      <c r="BZ1511" s="75">
        <f t="shared" si="2234"/>
        <v>0</v>
      </c>
      <c r="CA1511" s="152">
        <v>38000</v>
      </c>
      <c r="CB1511" s="569">
        <v>1.9439999999999999E-2</v>
      </c>
      <c r="CC1511" s="168">
        <f t="shared" si="2218"/>
        <v>738.71999999999991</v>
      </c>
      <c r="CD1511" s="47"/>
      <c r="CE1511" s="164">
        <v>738.72</v>
      </c>
      <c r="CF1511" s="165">
        <v>738.72</v>
      </c>
      <c r="CG1511" s="168">
        <f t="shared" si="2219"/>
        <v>0</v>
      </c>
      <c r="CH1511" s="168"/>
      <c r="CI1511" s="168"/>
      <c r="CJ1511" s="168"/>
      <c r="CK1511" s="168"/>
      <c r="CL1511" s="164"/>
      <c r="CM1511" s="167"/>
      <c r="CN1511" s="168"/>
      <c r="CO1511" s="669"/>
      <c r="CP1511" s="220">
        <f t="shared" si="2220"/>
        <v>-1.9199999999998454</v>
      </c>
      <c r="CQ1511" s="883"/>
      <c r="CR1511" s="47" t="s">
        <v>1921</v>
      </c>
    </row>
    <row r="1512" spans="1:97">
      <c r="A1512" s="6" t="s">
        <v>3465</v>
      </c>
      <c r="B1512" s="42" t="s">
        <v>3442</v>
      </c>
      <c r="C1512" s="6" t="s">
        <v>3419</v>
      </c>
      <c r="D1512" s="274" t="s">
        <v>3349</v>
      </c>
      <c r="E1512" s="43">
        <v>244</v>
      </c>
      <c r="F1512" s="43"/>
      <c r="G1512" s="49" t="s">
        <v>3420</v>
      </c>
      <c r="H1512" s="191" t="s">
        <v>3466</v>
      </c>
      <c r="I1512" s="43"/>
      <c r="J1512" s="53"/>
      <c r="K1512" s="375"/>
      <c r="L1512" s="375"/>
      <c r="M1512" s="628"/>
      <c r="N1512" s="622"/>
      <c r="O1512" s="375"/>
      <c r="P1512" s="191">
        <v>120000</v>
      </c>
      <c r="Q1512" s="191">
        <v>1.0999999999999999E-2</v>
      </c>
      <c r="R1512" s="191">
        <f t="shared" si="2222"/>
        <v>1320</v>
      </c>
      <c r="S1512" s="191">
        <f t="shared" si="2223"/>
        <v>264</v>
      </c>
      <c r="T1512" s="80">
        <v>1056.96</v>
      </c>
      <c r="U1512" s="298">
        <v>1056.96</v>
      </c>
      <c r="V1512" s="88">
        <f t="shared" si="2199"/>
        <v>-0.96000000000003638</v>
      </c>
      <c r="W1512" s="191">
        <v>120000</v>
      </c>
      <c r="X1512" s="191">
        <v>1.166E-2</v>
      </c>
      <c r="Y1512" s="860">
        <f t="shared" si="2224"/>
        <v>1399.2</v>
      </c>
      <c r="Z1512" s="860">
        <f t="shared" si="2225"/>
        <v>279.83999999999997</v>
      </c>
      <c r="AA1512" s="80">
        <v>1120.32</v>
      </c>
      <c r="AB1512" s="298">
        <v>1120.32</v>
      </c>
      <c r="AC1512" s="88">
        <f t="shared" si="2202"/>
        <v>-0.95999999999980901</v>
      </c>
      <c r="AD1512" s="191">
        <v>120000</v>
      </c>
      <c r="AE1512" s="191">
        <v>1.2370000000000001E-2</v>
      </c>
      <c r="AF1512" s="860">
        <f t="shared" si="2226"/>
        <v>1484.4</v>
      </c>
      <c r="AG1512" s="860">
        <f t="shared" si="2227"/>
        <v>296.88</v>
      </c>
      <c r="AH1512" s="122">
        <v>1187.52</v>
      </c>
      <c r="AI1512" s="298">
        <v>1187.52</v>
      </c>
      <c r="AJ1512" s="207">
        <f t="shared" si="2205"/>
        <v>0</v>
      </c>
      <c r="AK1512" s="191">
        <v>120000</v>
      </c>
      <c r="AL1512" s="191">
        <v>1.35E-2</v>
      </c>
      <c r="AM1512" s="191">
        <f t="shared" si="2228"/>
        <v>1620</v>
      </c>
      <c r="AN1512" s="633"/>
      <c r="AO1512" s="122">
        <v>1620</v>
      </c>
      <c r="AP1512" s="298">
        <v>1620</v>
      </c>
      <c r="AQ1512" s="369">
        <f t="shared" si="2207"/>
        <v>0</v>
      </c>
      <c r="AR1512" s="191">
        <v>120000</v>
      </c>
      <c r="AS1512" s="191">
        <v>1.431E-2</v>
      </c>
      <c r="AT1512" s="860">
        <f t="shared" si="2229"/>
        <v>1717.2</v>
      </c>
      <c r="AU1512" s="633"/>
      <c r="AV1512" s="122">
        <v>1717.2</v>
      </c>
      <c r="AW1512" s="298">
        <v>0</v>
      </c>
      <c r="AX1512" s="207">
        <f t="shared" si="2209"/>
        <v>0</v>
      </c>
      <c r="AY1512" s="47">
        <v>38000</v>
      </c>
      <c r="AZ1512" s="47">
        <v>1.5169999999999999E-2</v>
      </c>
      <c r="BA1512" s="168">
        <f t="shared" si="2230"/>
        <v>576.45999999999992</v>
      </c>
      <c r="BB1512" s="168"/>
      <c r="BC1512" s="142">
        <v>576.46</v>
      </c>
      <c r="BD1512" s="298">
        <v>576.46</v>
      </c>
      <c r="BE1512" s="168">
        <f t="shared" si="2211"/>
        <v>0</v>
      </c>
      <c r="BF1512" s="47">
        <v>38000</v>
      </c>
      <c r="BG1512" s="47">
        <v>1.6080000000000001E-2</v>
      </c>
      <c r="BH1512" s="47">
        <f t="shared" si="2231"/>
        <v>611.04000000000008</v>
      </c>
      <c r="BI1512" s="633"/>
      <c r="BJ1512" s="142">
        <v>611.04</v>
      </c>
      <c r="BK1512" s="204">
        <v>611.04</v>
      </c>
      <c r="BL1512" s="168">
        <f t="shared" si="2213"/>
        <v>0</v>
      </c>
      <c r="BM1512" s="47">
        <v>38000</v>
      </c>
      <c r="BN1512" s="47">
        <v>1.7139999999999999E-2</v>
      </c>
      <c r="BO1512" s="47">
        <f t="shared" si="2232"/>
        <v>651.31999999999994</v>
      </c>
      <c r="BP1512" s="633"/>
      <c r="BQ1512" s="656">
        <v>651.32000000000005</v>
      </c>
      <c r="BR1512" s="874">
        <v>651.32000000000005</v>
      </c>
      <c r="BS1512" s="168">
        <f t="shared" si="2215"/>
        <v>0</v>
      </c>
      <c r="BT1512" s="152">
        <v>38000</v>
      </c>
      <c r="BU1512" s="569">
        <v>1.8339999999999999E-2</v>
      </c>
      <c r="BV1512" s="72">
        <f t="shared" si="2233"/>
        <v>696.92</v>
      </c>
      <c r="BW1512" s="47"/>
      <c r="BX1512" s="164">
        <v>696.92</v>
      </c>
      <c r="BY1512" s="879"/>
      <c r="BZ1512" s="75">
        <f t="shared" si="2234"/>
        <v>0</v>
      </c>
      <c r="CA1512" s="152">
        <v>38000</v>
      </c>
      <c r="CB1512" s="569">
        <v>1.9439999999999999E-2</v>
      </c>
      <c r="CC1512" s="168">
        <f t="shared" si="2218"/>
        <v>738.71999999999991</v>
      </c>
      <c r="CD1512" s="47"/>
      <c r="CE1512" s="164">
        <v>738.72</v>
      </c>
      <c r="CF1512" s="165">
        <v>738.72</v>
      </c>
      <c r="CG1512" s="168">
        <f t="shared" si="2219"/>
        <v>0</v>
      </c>
      <c r="CH1512" s="168"/>
      <c r="CI1512" s="168"/>
      <c r="CJ1512" s="168"/>
      <c r="CK1512" s="168"/>
      <c r="CL1512" s="164"/>
      <c r="CM1512" s="167"/>
      <c r="CN1512" s="168"/>
      <c r="CO1512" s="669"/>
      <c r="CP1512" s="220">
        <f t="shared" si="2220"/>
        <v>-1.9199999999998454</v>
      </c>
      <c r="CQ1512" s="883"/>
      <c r="CR1512" s="47" t="s">
        <v>1921</v>
      </c>
    </row>
    <row r="1513" spans="1:97">
      <c r="A1513" s="6" t="s">
        <v>3467</v>
      </c>
      <c r="B1513" s="42" t="s">
        <v>3442</v>
      </c>
      <c r="C1513" s="6" t="s">
        <v>3419</v>
      </c>
      <c r="D1513" s="274" t="s">
        <v>3349</v>
      </c>
      <c r="E1513" s="43">
        <v>245</v>
      </c>
      <c r="F1513" s="43"/>
      <c r="G1513" s="49" t="s">
        <v>66</v>
      </c>
      <c r="H1513" s="191" t="s">
        <v>3468</v>
      </c>
      <c r="I1513" s="43"/>
      <c r="J1513" s="53"/>
      <c r="K1513" s="375"/>
      <c r="L1513" s="375"/>
      <c r="M1513" s="628"/>
      <c r="N1513" s="622"/>
      <c r="O1513" s="375"/>
      <c r="P1513" s="191">
        <v>120000</v>
      </c>
      <c r="Q1513" s="191">
        <v>1.0999999999999999E-2</v>
      </c>
      <c r="R1513" s="191">
        <f t="shared" si="2222"/>
        <v>1320</v>
      </c>
      <c r="S1513" s="191">
        <f t="shared" si="2223"/>
        <v>264</v>
      </c>
      <c r="T1513" s="80">
        <v>1056.96</v>
      </c>
      <c r="U1513" s="298">
        <v>1056.96</v>
      </c>
      <c r="V1513" s="88">
        <f t="shared" si="2199"/>
        <v>-0.96000000000003638</v>
      </c>
      <c r="W1513" s="191">
        <v>120000</v>
      </c>
      <c r="X1513" s="191">
        <v>1.166E-2</v>
      </c>
      <c r="Y1513" s="860">
        <f t="shared" si="2224"/>
        <v>1399.2</v>
      </c>
      <c r="Z1513" s="860">
        <f t="shared" si="2225"/>
        <v>279.83999999999997</v>
      </c>
      <c r="AA1513" s="80">
        <v>1120.32</v>
      </c>
      <c r="AB1513" s="298">
        <v>1120.32</v>
      </c>
      <c r="AC1513" s="88">
        <f t="shared" si="2202"/>
        <v>-0.95999999999980901</v>
      </c>
      <c r="AD1513" s="191">
        <v>120000</v>
      </c>
      <c r="AE1513" s="191">
        <v>1.2370000000000001E-2</v>
      </c>
      <c r="AF1513" s="860">
        <f t="shared" si="2226"/>
        <v>1484.4</v>
      </c>
      <c r="AG1513" s="860">
        <f t="shared" si="2227"/>
        <v>296.88</v>
      </c>
      <c r="AH1513" s="122">
        <v>1187.52</v>
      </c>
      <c r="AI1513" s="298">
        <v>1187.52</v>
      </c>
      <c r="AJ1513" s="207">
        <f t="shared" si="2205"/>
        <v>0</v>
      </c>
      <c r="AK1513" s="191">
        <v>120000</v>
      </c>
      <c r="AL1513" s="191">
        <v>1.35E-2</v>
      </c>
      <c r="AM1513" s="191">
        <f t="shared" si="2228"/>
        <v>1620</v>
      </c>
      <c r="AN1513" s="633"/>
      <c r="AO1513" s="122">
        <v>1620</v>
      </c>
      <c r="AP1513" s="298">
        <v>1620</v>
      </c>
      <c r="AQ1513" s="369">
        <f t="shared" si="2207"/>
        <v>0</v>
      </c>
      <c r="AR1513" s="191">
        <v>120000</v>
      </c>
      <c r="AS1513" s="191">
        <v>1.431E-2</v>
      </c>
      <c r="AT1513" s="860">
        <f t="shared" si="2229"/>
        <v>1717.2</v>
      </c>
      <c r="AU1513" s="633"/>
      <c r="AV1513" s="122">
        <v>1717.2</v>
      </c>
      <c r="AW1513" s="298">
        <v>0</v>
      </c>
      <c r="AX1513" s="207">
        <f t="shared" si="2209"/>
        <v>0</v>
      </c>
      <c r="AY1513" s="47">
        <v>38000</v>
      </c>
      <c r="AZ1513" s="47">
        <v>1.5169999999999999E-2</v>
      </c>
      <c r="BA1513" s="168">
        <f t="shared" si="2230"/>
        <v>576.45999999999992</v>
      </c>
      <c r="BB1513" s="168"/>
      <c r="BC1513" s="142">
        <v>576.46</v>
      </c>
      <c r="BD1513" s="298">
        <v>576.46</v>
      </c>
      <c r="BE1513" s="168">
        <f t="shared" si="2211"/>
        <v>0</v>
      </c>
      <c r="BF1513" s="47">
        <v>38000</v>
      </c>
      <c r="BG1513" s="47">
        <v>1.6080000000000001E-2</v>
      </c>
      <c r="BH1513" s="47">
        <f t="shared" si="2231"/>
        <v>611.04000000000008</v>
      </c>
      <c r="BI1513" s="633"/>
      <c r="BJ1513" s="142">
        <v>611.04</v>
      </c>
      <c r="BK1513" s="204">
        <v>611.04</v>
      </c>
      <c r="BL1513" s="168">
        <f t="shared" si="2213"/>
        <v>0</v>
      </c>
      <c r="BM1513" s="47">
        <v>38000</v>
      </c>
      <c r="BN1513" s="47">
        <v>1.7139999999999999E-2</v>
      </c>
      <c r="BO1513" s="47">
        <f t="shared" si="2232"/>
        <v>651.31999999999994</v>
      </c>
      <c r="BP1513" s="633"/>
      <c r="BQ1513" s="656">
        <v>651.32000000000005</v>
      </c>
      <c r="BR1513" s="874">
        <v>651.32000000000005</v>
      </c>
      <c r="BS1513" s="168">
        <f t="shared" si="2215"/>
        <v>0</v>
      </c>
      <c r="BT1513" s="152">
        <v>38000</v>
      </c>
      <c r="BU1513" s="569">
        <v>1.8339999999999999E-2</v>
      </c>
      <c r="BV1513" s="72">
        <f t="shared" si="2233"/>
        <v>696.92</v>
      </c>
      <c r="BW1513" s="47"/>
      <c r="BX1513" s="164">
        <v>696.92</v>
      </c>
      <c r="BY1513" s="879"/>
      <c r="BZ1513" s="75">
        <f t="shared" si="2234"/>
        <v>0</v>
      </c>
      <c r="CA1513" s="152">
        <v>38000</v>
      </c>
      <c r="CB1513" s="569">
        <v>1.9439999999999999E-2</v>
      </c>
      <c r="CC1513" s="168">
        <f t="shared" si="2218"/>
        <v>738.71999999999991</v>
      </c>
      <c r="CD1513" s="47"/>
      <c r="CE1513" s="164">
        <v>738.72</v>
      </c>
      <c r="CF1513" s="165">
        <v>738.72</v>
      </c>
      <c r="CG1513" s="168">
        <f t="shared" si="2219"/>
        <v>0</v>
      </c>
      <c r="CH1513" s="168"/>
      <c r="CI1513" s="168"/>
      <c r="CJ1513" s="168"/>
      <c r="CK1513" s="168"/>
      <c r="CL1513" s="164"/>
      <c r="CM1513" s="167"/>
      <c r="CN1513" s="168"/>
      <c r="CO1513" s="669"/>
      <c r="CP1513" s="220">
        <f t="shared" si="2220"/>
        <v>-1.9199999999998454</v>
      </c>
      <c r="CQ1513" s="883"/>
      <c r="CR1513" s="47" t="s">
        <v>1921</v>
      </c>
    </row>
    <row r="1514" spans="1:97">
      <c r="A1514" s="6" t="s">
        <v>3469</v>
      </c>
      <c r="B1514" s="42" t="s">
        <v>3442</v>
      </c>
      <c r="C1514" s="6" t="s">
        <v>3419</v>
      </c>
      <c r="D1514" s="274" t="s">
        <v>3349</v>
      </c>
      <c r="E1514" s="43">
        <v>246</v>
      </c>
      <c r="F1514" s="43"/>
      <c r="G1514" s="49" t="s">
        <v>66</v>
      </c>
      <c r="H1514" s="191" t="s">
        <v>3470</v>
      </c>
      <c r="I1514" s="43"/>
      <c r="J1514" s="53"/>
      <c r="K1514" s="375"/>
      <c r="L1514" s="375"/>
      <c r="M1514" s="628"/>
      <c r="N1514" s="622"/>
      <c r="O1514" s="375"/>
      <c r="P1514" s="191">
        <v>120000</v>
      </c>
      <c r="Q1514" s="191">
        <v>1.0999999999999999E-2</v>
      </c>
      <c r="R1514" s="191">
        <f t="shared" si="2222"/>
        <v>1320</v>
      </c>
      <c r="S1514" s="191">
        <f t="shared" si="2223"/>
        <v>264</v>
      </c>
      <c r="T1514" s="80">
        <v>1056.96</v>
      </c>
      <c r="U1514" s="298">
        <v>1056.96</v>
      </c>
      <c r="V1514" s="88">
        <f t="shared" si="2199"/>
        <v>-0.96000000000003638</v>
      </c>
      <c r="W1514" s="191">
        <v>120000</v>
      </c>
      <c r="X1514" s="191">
        <v>1.166E-2</v>
      </c>
      <c r="Y1514" s="860">
        <f t="shared" si="2224"/>
        <v>1399.2</v>
      </c>
      <c r="Z1514" s="860">
        <f t="shared" si="2225"/>
        <v>279.83999999999997</v>
      </c>
      <c r="AA1514" s="80">
        <v>1120.32</v>
      </c>
      <c r="AB1514" s="298">
        <v>1120.32</v>
      </c>
      <c r="AC1514" s="88">
        <f t="shared" si="2202"/>
        <v>-0.95999999999980901</v>
      </c>
      <c r="AD1514" s="191">
        <v>120000</v>
      </c>
      <c r="AE1514" s="191">
        <v>1.2370000000000001E-2</v>
      </c>
      <c r="AF1514" s="860">
        <f t="shared" si="2226"/>
        <v>1484.4</v>
      </c>
      <c r="AG1514" s="860">
        <f t="shared" si="2227"/>
        <v>296.88</v>
      </c>
      <c r="AH1514" s="122">
        <v>1187.52</v>
      </c>
      <c r="AI1514" s="298">
        <v>1187.52</v>
      </c>
      <c r="AJ1514" s="207">
        <f t="shared" si="2205"/>
        <v>0</v>
      </c>
      <c r="AK1514" s="191">
        <v>120000</v>
      </c>
      <c r="AL1514" s="191">
        <v>1.35E-2</v>
      </c>
      <c r="AM1514" s="191">
        <f t="shared" si="2228"/>
        <v>1620</v>
      </c>
      <c r="AN1514" s="633"/>
      <c r="AO1514" s="122">
        <v>1620</v>
      </c>
      <c r="AP1514" s="298">
        <v>1620</v>
      </c>
      <c r="AQ1514" s="369">
        <f t="shared" si="2207"/>
        <v>0</v>
      </c>
      <c r="AR1514" s="191">
        <v>120000</v>
      </c>
      <c r="AS1514" s="191">
        <v>1.431E-2</v>
      </c>
      <c r="AT1514" s="860">
        <f t="shared" si="2229"/>
        <v>1717.2</v>
      </c>
      <c r="AU1514" s="633"/>
      <c r="AV1514" s="122">
        <v>1717.2</v>
      </c>
      <c r="AW1514" s="298">
        <v>0</v>
      </c>
      <c r="AX1514" s="207">
        <f t="shared" si="2209"/>
        <v>0</v>
      </c>
      <c r="AY1514" s="47">
        <v>38000</v>
      </c>
      <c r="AZ1514" s="47">
        <v>1.5169999999999999E-2</v>
      </c>
      <c r="BA1514" s="168">
        <f t="shared" si="2230"/>
        <v>576.45999999999992</v>
      </c>
      <c r="BB1514" s="168"/>
      <c r="BC1514" s="142">
        <v>576.46</v>
      </c>
      <c r="BD1514" s="298">
        <v>576.46</v>
      </c>
      <c r="BE1514" s="168">
        <f t="shared" si="2211"/>
        <v>0</v>
      </c>
      <c r="BF1514" s="47">
        <v>38000</v>
      </c>
      <c r="BG1514" s="47">
        <v>1.6080000000000001E-2</v>
      </c>
      <c r="BH1514" s="47">
        <f t="shared" si="2231"/>
        <v>611.04000000000008</v>
      </c>
      <c r="BI1514" s="633"/>
      <c r="BJ1514" s="142">
        <v>611.04</v>
      </c>
      <c r="BK1514" s="204">
        <v>611.04</v>
      </c>
      <c r="BL1514" s="168">
        <f t="shared" si="2213"/>
        <v>0</v>
      </c>
      <c r="BM1514" s="47">
        <v>38000</v>
      </c>
      <c r="BN1514" s="47">
        <v>1.7139999999999999E-2</v>
      </c>
      <c r="BO1514" s="47">
        <f t="shared" si="2232"/>
        <v>651.31999999999994</v>
      </c>
      <c r="BP1514" s="633"/>
      <c r="BQ1514" s="656">
        <v>651.32000000000005</v>
      </c>
      <c r="BR1514" s="874">
        <v>651.32000000000005</v>
      </c>
      <c r="BS1514" s="168">
        <f t="shared" si="2215"/>
        <v>0</v>
      </c>
      <c r="BT1514" s="152">
        <v>38000</v>
      </c>
      <c r="BU1514" s="569">
        <v>1.8339999999999999E-2</v>
      </c>
      <c r="BV1514" s="72">
        <f t="shared" si="2233"/>
        <v>696.92</v>
      </c>
      <c r="BW1514" s="47"/>
      <c r="BX1514" s="164">
        <v>696.92</v>
      </c>
      <c r="BY1514" s="879"/>
      <c r="BZ1514" s="75">
        <f t="shared" si="2234"/>
        <v>0</v>
      </c>
      <c r="CA1514" s="152">
        <v>38000</v>
      </c>
      <c r="CB1514" s="569">
        <v>1.9439999999999999E-2</v>
      </c>
      <c r="CC1514" s="168">
        <f t="shared" si="2218"/>
        <v>738.71999999999991</v>
      </c>
      <c r="CD1514" s="47"/>
      <c r="CE1514" s="164">
        <v>738.72</v>
      </c>
      <c r="CF1514" s="165">
        <v>738.72</v>
      </c>
      <c r="CG1514" s="168">
        <f t="shared" si="2219"/>
        <v>0</v>
      </c>
      <c r="CH1514" s="168"/>
      <c r="CI1514" s="168"/>
      <c r="CJ1514" s="168"/>
      <c r="CK1514" s="168"/>
      <c r="CL1514" s="164"/>
      <c r="CM1514" s="167"/>
      <c r="CN1514" s="168"/>
      <c r="CO1514" s="669"/>
      <c r="CP1514" s="220">
        <f t="shared" si="2220"/>
        <v>-1.9199999999998454</v>
      </c>
      <c r="CQ1514" s="883"/>
      <c r="CR1514" s="47" t="s">
        <v>1921</v>
      </c>
    </row>
    <row r="1515" spans="1:97">
      <c r="A1515" s="6" t="s">
        <v>3471</v>
      </c>
      <c r="B1515" s="41" t="s">
        <v>3453</v>
      </c>
      <c r="C1515" s="6" t="s">
        <v>3419</v>
      </c>
      <c r="D1515" s="274" t="s">
        <v>3349</v>
      </c>
      <c r="E1515" s="43">
        <v>352</v>
      </c>
      <c r="F1515" s="548"/>
      <c r="G1515" s="49" t="s">
        <v>45</v>
      </c>
      <c r="H1515" s="191" t="s">
        <v>3472</v>
      </c>
      <c r="I1515" s="548"/>
      <c r="J1515" s="53"/>
      <c r="K1515" s="375"/>
      <c r="L1515" s="375"/>
      <c r="M1515" s="628"/>
      <c r="N1515" s="622"/>
      <c r="O1515" s="375"/>
      <c r="P1515" s="191">
        <v>355000</v>
      </c>
      <c r="Q1515" s="191">
        <v>1.0999999999999999E-2</v>
      </c>
      <c r="R1515" s="191">
        <f t="shared" si="2222"/>
        <v>3905</v>
      </c>
      <c r="S1515" s="191">
        <f t="shared" si="2223"/>
        <v>781</v>
      </c>
      <c r="T1515" s="80"/>
      <c r="U1515" s="287"/>
      <c r="V1515" s="88">
        <f t="shared" si="2199"/>
        <v>3124</v>
      </c>
      <c r="W1515" s="191">
        <v>355000</v>
      </c>
      <c r="X1515" s="191">
        <v>1.166E-2</v>
      </c>
      <c r="Y1515" s="860">
        <f t="shared" si="2224"/>
        <v>4139.3</v>
      </c>
      <c r="Z1515" s="860">
        <f t="shared" si="2225"/>
        <v>827.86</v>
      </c>
      <c r="AA1515" s="80"/>
      <c r="AB1515" s="287"/>
      <c r="AC1515" s="88">
        <f t="shared" si="2202"/>
        <v>3311.44</v>
      </c>
      <c r="AD1515" s="191">
        <v>355000</v>
      </c>
      <c r="AE1515" s="191">
        <v>1.2370000000000001E-2</v>
      </c>
      <c r="AF1515" s="860">
        <f t="shared" si="2226"/>
        <v>4391.3500000000004</v>
      </c>
      <c r="AG1515" s="860">
        <f t="shared" si="2227"/>
        <v>878.27</v>
      </c>
      <c r="AH1515" s="122"/>
      <c r="AI1515" s="287"/>
      <c r="AJ1515" s="207">
        <f t="shared" si="2205"/>
        <v>3513.0800000000004</v>
      </c>
      <c r="AK1515" s="191">
        <v>355000</v>
      </c>
      <c r="AL1515" s="191">
        <v>1.35E-2</v>
      </c>
      <c r="AM1515" s="191">
        <f t="shared" si="2228"/>
        <v>4792.5</v>
      </c>
      <c r="AN1515" s="633"/>
      <c r="AO1515" s="122"/>
      <c r="AP1515" s="287"/>
      <c r="AQ1515" s="369">
        <f t="shared" si="2207"/>
        <v>4792.5</v>
      </c>
      <c r="AR1515" s="191">
        <v>355000</v>
      </c>
      <c r="AS1515" s="191">
        <v>1.431E-2</v>
      </c>
      <c r="AT1515" s="860">
        <f t="shared" si="2229"/>
        <v>5080.05</v>
      </c>
      <c r="AU1515" s="633"/>
      <c r="AV1515" s="122"/>
      <c r="AW1515" s="287"/>
      <c r="AX1515" s="207">
        <f t="shared" si="2209"/>
        <v>5080.05</v>
      </c>
      <c r="AY1515" s="47">
        <v>23000</v>
      </c>
      <c r="AZ1515" s="47">
        <v>1.5169999999999999E-2</v>
      </c>
      <c r="BA1515" s="168">
        <f t="shared" si="2230"/>
        <v>348.90999999999997</v>
      </c>
      <c r="BB1515" s="168"/>
      <c r="BC1515" s="142"/>
      <c r="BD1515" s="287"/>
      <c r="BE1515" s="168">
        <f t="shared" si="2211"/>
        <v>348.90999999999997</v>
      </c>
      <c r="BF1515" s="47">
        <v>23000</v>
      </c>
      <c r="BG1515" s="47">
        <v>1.6080000000000001E-2</v>
      </c>
      <c r="BH1515" s="47">
        <f t="shared" si="2231"/>
        <v>369.84000000000003</v>
      </c>
      <c r="BI1515" s="633"/>
      <c r="BJ1515" s="142">
        <v>369.84</v>
      </c>
      <c r="BK1515" s="204">
        <v>0</v>
      </c>
      <c r="BL1515" s="168">
        <f t="shared" si="2213"/>
        <v>0</v>
      </c>
      <c r="BM1515" s="47">
        <v>23000</v>
      </c>
      <c r="BN1515" s="47">
        <v>1.7139999999999999E-2</v>
      </c>
      <c r="BO1515" s="47">
        <f t="shared" si="2232"/>
        <v>394.21999999999997</v>
      </c>
      <c r="BP1515" s="633"/>
      <c r="BQ1515" s="656">
        <v>394.22</v>
      </c>
      <c r="BR1515" s="874">
        <v>394.22</v>
      </c>
      <c r="BS1515" s="168">
        <f t="shared" si="2215"/>
        <v>0</v>
      </c>
      <c r="BT1515" s="374">
        <v>23000</v>
      </c>
      <c r="BU1515" s="569">
        <v>1.8339999999999999E-2</v>
      </c>
      <c r="BV1515" s="72">
        <f t="shared" si="2233"/>
        <v>421.82</v>
      </c>
      <c r="BW1515" s="47"/>
      <c r="BX1515" s="164">
        <v>421.82</v>
      </c>
      <c r="BY1515" s="879"/>
      <c r="BZ1515" s="75">
        <f t="shared" si="2234"/>
        <v>0</v>
      </c>
      <c r="CA1515" s="374">
        <v>23000</v>
      </c>
      <c r="CB1515" s="569">
        <v>1.9439999999999999E-2</v>
      </c>
      <c r="CC1515" s="168">
        <f t="shared" si="2218"/>
        <v>447.11999999999995</v>
      </c>
      <c r="CD1515" s="47"/>
      <c r="CE1515" s="164">
        <v>447.12</v>
      </c>
      <c r="CF1515" s="165">
        <v>447.12</v>
      </c>
      <c r="CG1515" s="168">
        <f t="shared" si="2219"/>
        <v>0</v>
      </c>
      <c r="CH1515" s="168"/>
      <c r="CI1515" s="168"/>
      <c r="CJ1515" s="168"/>
      <c r="CK1515" s="168"/>
      <c r="CL1515" s="164"/>
      <c r="CM1515" s="167"/>
      <c r="CN1515" s="168"/>
      <c r="CO1515" s="669"/>
      <c r="CP1515" s="220">
        <f t="shared" si="2220"/>
        <v>20169.98</v>
      </c>
      <c r="CQ1515" s="883">
        <f t="shared" ref="CQ1515:CQ1516" si="2235">CP1515</f>
        <v>20169.98</v>
      </c>
      <c r="CR1515" s="47" t="s">
        <v>1921</v>
      </c>
      <c r="CS1515" s="12"/>
    </row>
    <row r="1516" spans="1:97">
      <c r="A1516" s="6" t="s">
        <v>3473</v>
      </c>
      <c r="B1516" s="41" t="s">
        <v>3474</v>
      </c>
      <c r="C1516" s="6" t="s">
        <v>3419</v>
      </c>
      <c r="D1516" s="274" t="s">
        <v>3349</v>
      </c>
      <c r="E1516" s="43">
        <v>364</v>
      </c>
      <c r="F1516" s="548"/>
      <c r="G1516" s="884" t="s">
        <v>3420</v>
      </c>
      <c r="H1516" s="191" t="s">
        <v>3475</v>
      </c>
      <c r="I1516" s="548"/>
      <c r="J1516" s="53"/>
      <c r="K1516" s="375"/>
      <c r="L1516" s="375"/>
      <c r="M1516" s="628"/>
      <c r="N1516" s="622"/>
      <c r="O1516" s="375"/>
      <c r="P1516" s="191">
        <v>954000</v>
      </c>
      <c r="Q1516" s="191">
        <v>1.0999999999999999E-2</v>
      </c>
      <c r="R1516" s="191">
        <f t="shared" si="2222"/>
        <v>10494</v>
      </c>
      <c r="S1516" s="191">
        <f t="shared" si="2223"/>
        <v>2098.8000000000002</v>
      </c>
      <c r="T1516" s="80"/>
      <c r="U1516" s="287"/>
      <c r="V1516" s="88">
        <f t="shared" si="2199"/>
        <v>8395.2000000000007</v>
      </c>
      <c r="W1516" s="191">
        <v>954000</v>
      </c>
      <c r="X1516" s="191">
        <v>1.166E-2</v>
      </c>
      <c r="Y1516" s="860">
        <f t="shared" si="2224"/>
        <v>11123.64</v>
      </c>
      <c r="Z1516" s="860">
        <f t="shared" si="2225"/>
        <v>2224.7280000000001</v>
      </c>
      <c r="AA1516" s="80"/>
      <c r="AB1516" s="287"/>
      <c r="AC1516" s="88">
        <f t="shared" si="2202"/>
        <v>8898.9120000000003</v>
      </c>
      <c r="AD1516" s="191">
        <v>954000</v>
      </c>
      <c r="AE1516" s="191">
        <v>1.2370000000000001E-2</v>
      </c>
      <c r="AF1516" s="860">
        <f t="shared" si="2226"/>
        <v>11800.980000000001</v>
      </c>
      <c r="AG1516" s="860">
        <f t="shared" si="2227"/>
        <v>2360.1960000000004</v>
      </c>
      <c r="AH1516" s="122"/>
      <c r="AI1516" s="287"/>
      <c r="AJ1516" s="207">
        <f t="shared" si="2205"/>
        <v>9440.7840000000015</v>
      </c>
      <c r="AK1516" s="191">
        <v>954000</v>
      </c>
      <c r="AL1516" s="191">
        <v>1.35E-2</v>
      </c>
      <c r="AM1516" s="191">
        <f t="shared" si="2228"/>
        <v>12879</v>
      </c>
      <c r="AN1516" s="633"/>
      <c r="AO1516" s="122"/>
      <c r="AP1516" s="287"/>
      <c r="AQ1516" s="369">
        <f t="shared" si="2207"/>
        <v>12879</v>
      </c>
      <c r="AR1516" s="191">
        <v>954000</v>
      </c>
      <c r="AS1516" s="191">
        <v>1.431E-2</v>
      </c>
      <c r="AT1516" s="860">
        <f t="shared" si="2229"/>
        <v>13651.74</v>
      </c>
      <c r="AU1516" s="633"/>
      <c r="AV1516" s="122"/>
      <c r="AW1516" s="287"/>
      <c r="AX1516" s="207">
        <f t="shared" si="2209"/>
        <v>13651.74</v>
      </c>
      <c r="AY1516" s="47">
        <v>1410000</v>
      </c>
      <c r="AZ1516" s="47">
        <v>1.5169999999999999E-2</v>
      </c>
      <c r="BA1516" s="168">
        <f t="shared" si="2230"/>
        <v>21389.7</v>
      </c>
      <c r="BB1516" s="168"/>
      <c r="BC1516" s="142"/>
      <c r="BD1516" s="287"/>
      <c r="BE1516" s="168">
        <f t="shared" si="2211"/>
        <v>21389.7</v>
      </c>
      <c r="BF1516" s="47">
        <v>1410000</v>
      </c>
      <c r="BG1516" s="47">
        <v>1.6080000000000001E-2</v>
      </c>
      <c r="BH1516" s="47">
        <f t="shared" si="2231"/>
        <v>22672.799999999999</v>
      </c>
      <c r="BI1516" s="633"/>
      <c r="BJ1516" s="142">
        <v>22672.799999999999</v>
      </c>
      <c r="BK1516" s="204">
        <v>0</v>
      </c>
      <c r="BL1516" s="168">
        <f t="shared" si="2213"/>
        <v>0</v>
      </c>
      <c r="BM1516" s="47">
        <v>1410000</v>
      </c>
      <c r="BN1516" s="47">
        <v>1.7139999999999999E-2</v>
      </c>
      <c r="BO1516" s="47">
        <f t="shared" si="2232"/>
        <v>24167.399999999998</v>
      </c>
      <c r="BP1516" s="633"/>
      <c r="BQ1516" s="656">
        <v>24167.4</v>
      </c>
      <c r="BR1516" s="874">
        <v>24167.4</v>
      </c>
      <c r="BS1516" s="168">
        <f t="shared" si="2215"/>
        <v>0</v>
      </c>
      <c r="BT1516" s="374">
        <v>1410000</v>
      </c>
      <c r="BU1516" s="569">
        <v>1.8339999999999999E-2</v>
      </c>
      <c r="BV1516" s="72">
        <f t="shared" si="2233"/>
        <v>25859.399999999998</v>
      </c>
      <c r="BW1516" s="47"/>
      <c r="BX1516" s="164">
        <v>25859.4</v>
      </c>
      <c r="BY1516" s="879"/>
      <c r="BZ1516" s="75">
        <f t="shared" si="2234"/>
        <v>0</v>
      </c>
      <c r="CA1516" s="374">
        <v>1410000</v>
      </c>
      <c r="CB1516" s="569">
        <v>1.9439999999999999E-2</v>
      </c>
      <c r="CC1516" s="168">
        <f t="shared" si="2218"/>
        <v>27410.399999999998</v>
      </c>
      <c r="CD1516" s="47"/>
      <c r="CE1516" s="164">
        <v>27410.400000000001</v>
      </c>
      <c r="CF1516" s="165">
        <v>27410.400000000001</v>
      </c>
      <c r="CG1516" s="168">
        <f t="shared" si="2219"/>
        <v>0</v>
      </c>
      <c r="CH1516" s="168"/>
      <c r="CI1516" s="168"/>
      <c r="CJ1516" s="168"/>
      <c r="CK1516" s="168"/>
      <c r="CL1516" s="164"/>
      <c r="CM1516" s="167"/>
      <c r="CN1516" s="168"/>
      <c r="CO1516" s="669"/>
      <c r="CP1516" s="220">
        <f t="shared" si="2220"/>
        <v>74655.335999999996</v>
      </c>
      <c r="CQ1516" s="883">
        <f t="shared" si="2235"/>
        <v>74655.335999999996</v>
      </c>
      <c r="CR1516" s="47" t="s">
        <v>1921</v>
      </c>
    </row>
    <row r="1517" spans="1:97">
      <c r="A1517" s="6" t="s">
        <v>3476</v>
      </c>
      <c r="B1517" s="6" t="s">
        <v>3477</v>
      </c>
      <c r="C1517" s="6" t="s">
        <v>3419</v>
      </c>
      <c r="D1517" s="274" t="s">
        <v>3349</v>
      </c>
      <c r="E1517" s="43">
        <v>390</v>
      </c>
      <c r="F1517" s="43"/>
      <c r="G1517" s="41" t="s">
        <v>41</v>
      </c>
      <c r="H1517" s="191" t="s">
        <v>3478</v>
      </c>
      <c r="I1517" s="375"/>
      <c r="J1517" s="53"/>
      <c r="K1517" s="375"/>
      <c r="L1517" s="375"/>
      <c r="M1517" s="628"/>
      <c r="N1517" s="622"/>
      <c r="O1517" s="375"/>
      <c r="P1517" s="191">
        <v>365000</v>
      </c>
      <c r="Q1517" s="191">
        <v>1.0999999999999999E-2</v>
      </c>
      <c r="R1517" s="191">
        <f t="shared" si="2222"/>
        <v>4014.9999999999995</v>
      </c>
      <c r="S1517" s="191">
        <f t="shared" si="2223"/>
        <v>802.99999999999989</v>
      </c>
      <c r="T1517" s="80">
        <v>3214.92</v>
      </c>
      <c r="U1517" s="298">
        <v>3214.92</v>
      </c>
      <c r="V1517" s="88">
        <f t="shared" si="2199"/>
        <v>-2.9200000000005275</v>
      </c>
      <c r="W1517" s="191">
        <v>365000</v>
      </c>
      <c r="X1517" s="191">
        <v>1.166E-2</v>
      </c>
      <c r="Y1517" s="860">
        <f t="shared" si="2224"/>
        <v>4255.8999999999996</v>
      </c>
      <c r="Z1517" s="860">
        <f t="shared" si="2225"/>
        <v>851.18</v>
      </c>
      <c r="AA1517" s="80">
        <v>3407.64</v>
      </c>
      <c r="AB1517" s="298">
        <v>69.400000000000006</v>
      </c>
      <c r="AC1517" s="88">
        <f t="shared" si="2202"/>
        <v>-2.9200000000000728</v>
      </c>
      <c r="AD1517" s="191">
        <v>365000</v>
      </c>
      <c r="AE1517" s="191">
        <v>1.2370000000000001E-2</v>
      </c>
      <c r="AF1517" s="860">
        <f t="shared" si="2226"/>
        <v>4515.05</v>
      </c>
      <c r="AG1517" s="860">
        <f t="shared" si="2227"/>
        <v>903.01</v>
      </c>
      <c r="AH1517" s="122">
        <v>3612.04</v>
      </c>
      <c r="AI1517" s="298">
        <v>123.6</v>
      </c>
      <c r="AJ1517" s="207">
        <f t="shared" si="2205"/>
        <v>0</v>
      </c>
      <c r="AK1517" s="191">
        <v>365000</v>
      </c>
      <c r="AL1517" s="191">
        <v>1.35E-2</v>
      </c>
      <c r="AM1517" s="191">
        <f t="shared" si="2228"/>
        <v>4927.5</v>
      </c>
      <c r="AN1517" s="633"/>
      <c r="AO1517" s="122">
        <v>4927.5</v>
      </c>
      <c r="AP1517" s="298">
        <v>4927.5</v>
      </c>
      <c r="AQ1517" s="369">
        <f t="shared" si="2207"/>
        <v>0</v>
      </c>
      <c r="AR1517" s="191">
        <v>365000</v>
      </c>
      <c r="AS1517" s="191">
        <v>1.431E-2</v>
      </c>
      <c r="AT1517" s="860">
        <f t="shared" si="2229"/>
        <v>5223.1499999999996</v>
      </c>
      <c r="AU1517" s="633"/>
      <c r="AV1517" s="122">
        <v>5223.1499999999996</v>
      </c>
      <c r="AW1517" s="298">
        <v>0</v>
      </c>
      <c r="AX1517" s="207">
        <f t="shared" si="2209"/>
        <v>0</v>
      </c>
      <c r="AY1517" s="47">
        <v>460000</v>
      </c>
      <c r="AZ1517" s="47">
        <v>1.5169999999999999E-2</v>
      </c>
      <c r="BA1517" s="168">
        <f t="shared" si="2230"/>
        <v>6978.2</v>
      </c>
      <c r="BB1517" s="168"/>
      <c r="BC1517" s="142">
        <v>6978.2</v>
      </c>
      <c r="BD1517" s="298">
        <v>6978.2</v>
      </c>
      <c r="BE1517" s="168">
        <f t="shared" si="2211"/>
        <v>0</v>
      </c>
      <c r="BF1517" s="47">
        <v>460000</v>
      </c>
      <c r="BG1517" s="47">
        <v>1.6080000000000001E-2</v>
      </c>
      <c r="BH1517" s="47">
        <f t="shared" si="2231"/>
        <v>7396.8</v>
      </c>
      <c r="BI1517" s="633"/>
      <c r="BJ1517" s="142">
        <v>7396.8</v>
      </c>
      <c r="BK1517" s="204">
        <v>7396.8</v>
      </c>
      <c r="BL1517" s="168">
        <f t="shared" si="2213"/>
        <v>0</v>
      </c>
      <c r="BM1517" s="47">
        <v>460000</v>
      </c>
      <c r="BN1517" s="47">
        <v>1.7139999999999999E-2</v>
      </c>
      <c r="BO1517" s="47">
        <f t="shared" si="2232"/>
        <v>7884.4</v>
      </c>
      <c r="BP1517" s="633"/>
      <c r="BQ1517" s="656">
        <v>7884.4</v>
      </c>
      <c r="BR1517" s="874">
        <v>7884.4</v>
      </c>
      <c r="BS1517" s="168">
        <f t="shared" si="2215"/>
        <v>0</v>
      </c>
      <c r="BT1517" s="152">
        <v>460000</v>
      </c>
      <c r="BU1517" s="569">
        <v>1.8339999999999999E-2</v>
      </c>
      <c r="BV1517" s="72">
        <f t="shared" si="2233"/>
        <v>8436.4</v>
      </c>
      <c r="BW1517" s="47"/>
      <c r="BX1517" s="142">
        <v>8436.4</v>
      </c>
      <c r="BY1517" s="879"/>
      <c r="BZ1517" s="75">
        <f t="shared" si="2234"/>
        <v>0</v>
      </c>
      <c r="CA1517" s="152">
        <v>460000</v>
      </c>
      <c r="CB1517" s="569">
        <v>1.9439999999999999E-2</v>
      </c>
      <c r="CC1517" s="168">
        <f t="shared" si="2218"/>
        <v>8942.4</v>
      </c>
      <c r="CD1517" s="47"/>
      <c r="CE1517" s="142">
        <v>8942.4</v>
      </c>
      <c r="CF1517" s="417">
        <v>8801.85</v>
      </c>
      <c r="CG1517" s="168">
        <f t="shared" si="2219"/>
        <v>0</v>
      </c>
      <c r="CH1517" s="168"/>
      <c r="CI1517" s="168"/>
      <c r="CJ1517" s="168"/>
      <c r="CK1517" s="168"/>
      <c r="CL1517" s="164"/>
      <c r="CM1517" s="167"/>
      <c r="CN1517" s="168"/>
      <c r="CO1517" s="669"/>
      <c r="CP1517" s="220">
        <f t="shared" si="2220"/>
        <v>-5.8400000000006003</v>
      </c>
      <c r="CQ1517" s="931"/>
      <c r="CR1517" s="47" t="s">
        <v>1921</v>
      </c>
    </row>
    <row r="1518" spans="1:97" ht="60">
      <c r="A1518" s="51" t="s">
        <v>3479</v>
      </c>
      <c r="B1518" s="42" t="s">
        <v>3480</v>
      </c>
      <c r="C1518" s="6" t="s">
        <v>3481</v>
      </c>
      <c r="D1518" s="274" t="s">
        <v>3482</v>
      </c>
      <c r="E1518" s="267">
        <v>14</v>
      </c>
      <c r="F1518" s="267" t="s">
        <v>3483</v>
      </c>
      <c r="G1518" s="49" t="s">
        <v>45</v>
      </c>
      <c r="H1518" s="191" t="s">
        <v>3484</v>
      </c>
      <c r="I1518" s="302">
        <v>3400000</v>
      </c>
      <c r="J1518" s="236">
        <v>2.58E-2</v>
      </c>
      <c r="K1518" s="369">
        <f t="shared" ref="K1518:K1521" si="2236">I1518*J1518</f>
        <v>87720</v>
      </c>
      <c r="L1518" s="369">
        <f t="shared" ref="L1518:L1521" si="2237">K1518*20/100</f>
        <v>17544</v>
      </c>
      <c r="M1518" s="283"/>
      <c r="N1518" s="515"/>
      <c r="O1518" s="369">
        <f>K1518-L1518-M1518</f>
        <v>70176</v>
      </c>
      <c r="P1518" s="369">
        <v>6840000</v>
      </c>
      <c r="Q1518" s="191">
        <v>1.4E-2</v>
      </c>
      <c r="R1518" s="369">
        <f t="shared" ref="R1518:R1520" si="2238">P1518*Q1518</f>
        <v>95760</v>
      </c>
      <c r="S1518" s="369">
        <f t="shared" ref="S1518:S1521" si="2239">R1518*20/100</f>
        <v>19152</v>
      </c>
      <c r="T1518" s="512">
        <v>76608</v>
      </c>
      <c r="U1518" s="618">
        <v>73671.360000000001</v>
      </c>
      <c r="V1518" s="88">
        <f t="shared" ref="V1518:V1556" si="2240">R1518-S1518-T1518</f>
        <v>0</v>
      </c>
      <c r="W1518" s="369">
        <v>6840000</v>
      </c>
      <c r="X1518" s="191">
        <v>1.5100000000000001E-2</v>
      </c>
      <c r="Y1518" s="369">
        <f t="shared" ref="Y1518:Y1520" si="2241">W1518*X1518</f>
        <v>103284</v>
      </c>
      <c r="Z1518" s="369">
        <f t="shared" ref="Z1518:Z1521" si="2242">Y1518*20/100</f>
        <v>20656.8</v>
      </c>
      <c r="AA1518" s="512">
        <v>82627.199999999997</v>
      </c>
      <c r="AB1518" s="515">
        <v>82627.199999999997</v>
      </c>
      <c r="AC1518" s="88">
        <f t="shared" ref="AC1518:AC1556" si="2243">Y1518-Z1518-AA1518</f>
        <v>0</v>
      </c>
      <c r="AD1518" s="369">
        <v>6840000</v>
      </c>
      <c r="AE1518" s="191">
        <v>1.6299999999999999E-2</v>
      </c>
      <c r="AF1518" s="369">
        <f>AD1518*AE1518</f>
        <v>111491.99999999999</v>
      </c>
      <c r="AG1518" s="369">
        <f>AF1518*20/100</f>
        <v>22298.399999999994</v>
      </c>
      <c r="AH1518" s="518">
        <v>89193.600000000006</v>
      </c>
      <c r="AI1518" s="515">
        <v>89193.600000000006</v>
      </c>
      <c r="AJ1518" s="369">
        <f t="shared" ref="AJ1518:AJ1556" si="2244">AF1518-AG1518-AH1518</f>
        <v>0</v>
      </c>
      <c r="AK1518" s="369">
        <v>6840000</v>
      </c>
      <c r="AL1518" s="191">
        <v>1.7604000000000002E-2</v>
      </c>
      <c r="AM1518" s="369">
        <f t="shared" ref="AM1518:AM1520" si="2245">AK1518*AL1518</f>
        <v>120411.36000000002</v>
      </c>
      <c r="AN1518" s="633">
        <f t="shared" ref="AN1518:AN1521" si="2246">(AK1518*AL1518)*20%</f>
        <v>24082.272000000004</v>
      </c>
      <c r="AO1518" s="518">
        <v>96329.09</v>
      </c>
      <c r="AP1518" s="618"/>
      <c r="AQ1518" s="88">
        <f t="shared" ref="AQ1518:AQ1541" si="2247">AM1518-AO1518-AN1518</f>
        <v>-1.9999999858555384E-3</v>
      </c>
      <c r="AR1518" s="369">
        <v>6840000</v>
      </c>
      <c r="AS1518" s="191">
        <v>1.866E-2</v>
      </c>
      <c r="AT1518" s="369">
        <f t="shared" ref="AT1518:AT1520" si="2248">AR1518*AS1518</f>
        <v>127634.4</v>
      </c>
      <c r="AU1518" s="633">
        <f t="shared" ref="AU1518:AU1521" si="2249">(AR1518*AS1518)*20%</f>
        <v>25526.880000000001</v>
      </c>
      <c r="AV1518" s="518">
        <v>102107.52</v>
      </c>
      <c r="AW1518" s="515">
        <v>102107.52</v>
      </c>
      <c r="AX1518" s="88">
        <f t="shared" ref="AX1518:AX1524" si="2250">AT1518-AV1518-AU1518</f>
        <v>0</v>
      </c>
      <c r="AY1518" s="633">
        <v>14252700</v>
      </c>
      <c r="AZ1518" s="332">
        <v>1.7541000000000001E-2</v>
      </c>
      <c r="BA1518" s="168">
        <f>AY1518*AZ1518</f>
        <v>250006.61070000002</v>
      </c>
      <c r="BB1518" s="168">
        <f>(AY1518*AZ1518)*20%</f>
        <v>50001.322140000004</v>
      </c>
      <c r="BC1518" s="142">
        <v>200005.29070000001</v>
      </c>
      <c r="BD1518" s="515">
        <v>200005.29</v>
      </c>
      <c r="BE1518" s="168">
        <v>0</v>
      </c>
      <c r="BF1518" s="633">
        <v>14252700</v>
      </c>
      <c r="BG1518" s="332">
        <v>1.7541000000000001E-2</v>
      </c>
      <c r="BH1518" s="633">
        <f t="shared" ref="BH1518:BH1520" si="2251">BF1518*BG1518</f>
        <v>250006.61070000002</v>
      </c>
      <c r="BI1518" s="633">
        <f t="shared" ref="BI1518:BI1521" si="2252">(BF1518*BG1518)*20%</f>
        <v>50001.322140000004</v>
      </c>
      <c r="BJ1518" s="142">
        <v>200005.28855999999</v>
      </c>
      <c r="BK1518" s="204">
        <v>200005.29</v>
      </c>
      <c r="BL1518" s="190">
        <f t="shared" ref="BL1518:BL1535" si="2253">BH1518-BI1518-BJ1518</f>
        <v>0</v>
      </c>
      <c r="BM1518" s="633">
        <v>14252700</v>
      </c>
      <c r="BN1518" s="332">
        <v>1.8200000000000001E-2</v>
      </c>
      <c r="BO1518" s="633">
        <f t="shared" ref="BO1518:BO1520" si="2254">BM1518*BN1518</f>
        <v>259399.14</v>
      </c>
      <c r="BP1518" s="633">
        <f t="shared" ref="BP1518:BP1521" si="2255">(BM1518*BN1518)*20%</f>
        <v>51879.828000000009</v>
      </c>
      <c r="BQ1518" s="656">
        <v>207519.31200000001</v>
      </c>
      <c r="BR1518" s="657">
        <v>207519.31</v>
      </c>
      <c r="BS1518" s="190">
        <f t="shared" ref="BS1518:BS1556" si="2256">BO1518-BP1518-BQ1518</f>
        <v>0</v>
      </c>
      <c r="BT1518" s="633">
        <v>14252700</v>
      </c>
      <c r="BU1518" s="328">
        <v>1.9300000000000001E-2</v>
      </c>
      <c r="BV1518" s="633">
        <f>BT1518*BU1518</f>
        <v>275077.11000000004</v>
      </c>
      <c r="BW1518" s="369">
        <f t="shared" ref="BW1518:BW1521" si="2257">(BT1518*BU1518)*20%</f>
        <v>55015.422000000013</v>
      </c>
      <c r="BX1518" s="634">
        <v>220061.68799999999</v>
      </c>
      <c r="BY1518" s="622">
        <v>220061.69</v>
      </c>
      <c r="BZ1518" s="190">
        <f t="shared" ref="BZ1518:BZ1519" si="2258">BV1518-BX1518-BW1518</f>
        <v>0</v>
      </c>
      <c r="CA1518" s="152">
        <v>14252700</v>
      </c>
      <c r="CB1518" s="328">
        <v>2.0500000000000001E-2</v>
      </c>
      <c r="CC1518" s="168">
        <f>CA1518*CB1518</f>
        <v>292180.35000000003</v>
      </c>
      <c r="CD1518" s="633">
        <f>CC1518*20%</f>
        <v>58436.070000000007</v>
      </c>
      <c r="CE1518" s="164">
        <v>303920.27799999999</v>
      </c>
      <c r="CF1518" s="165"/>
      <c r="CG1518" s="208">
        <f>CC1518-CD1518-CE1518</f>
        <v>-70175.997999999963</v>
      </c>
      <c r="CH1518" s="586">
        <v>14252700</v>
      </c>
      <c r="CI1518" s="923">
        <v>2.1700000000000001E-2</v>
      </c>
      <c r="CJ1518" s="348">
        <f t="shared" ref="CJ1518:CJ1521" si="2259">CH1518*CI1518</f>
        <v>309283.59000000003</v>
      </c>
      <c r="CK1518" s="542">
        <f t="shared" ref="CK1518:CK1521" si="2260">CJ1518*20%</f>
        <v>61856.718000000008</v>
      </c>
      <c r="CL1518" s="223"/>
      <c r="CM1518" s="224"/>
      <c r="CN1518" s="348">
        <f t="shared" ref="CN1518:CN1556" si="2261">CJ1518-CK1518-CL1518</f>
        <v>247426.87200000003</v>
      </c>
      <c r="CO1518" s="669"/>
      <c r="CP1518" s="220">
        <f t="shared" ref="CP1518:CP1556" si="2262">O1518+V1518+AC1518+AJ1518+AQ1518+AX1518+BE1518+BL1518+BS1518+BZ1518+CG1518+CN1518</f>
        <v>247426.87200000009</v>
      </c>
      <c r="CQ1518" s="465">
        <v>0</v>
      </c>
      <c r="CR1518" s="47" t="s">
        <v>3485</v>
      </c>
      <c r="CS1518" s="12"/>
    </row>
    <row r="1519" spans="1:97">
      <c r="A1519" s="51" t="s">
        <v>3486</v>
      </c>
      <c r="B1519" s="41" t="s">
        <v>3487</v>
      </c>
      <c r="C1519" s="6" t="s">
        <v>3481</v>
      </c>
      <c r="D1519" s="274" t="s">
        <v>3482</v>
      </c>
      <c r="E1519" s="43">
        <v>105</v>
      </c>
      <c r="F1519" s="43"/>
      <c r="G1519" s="49" t="s">
        <v>683</v>
      </c>
      <c r="H1519" s="191" t="s">
        <v>3488</v>
      </c>
      <c r="I1519" s="369">
        <v>117000</v>
      </c>
      <c r="J1519" s="236">
        <v>2.58E-2</v>
      </c>
      <c r="K1519" s="369">
        <f t="shared" si="2236"/>
        <v>3018.6</v>
      </c>
      <c r="L1519" s="369">
        <f t="shared" si="2237"/>
        <v>603.72</v>
      </c>
      <c r="M1519" s="616">
        <v>2414.88</v>
      </c>
      <c r="N1519" s="618">
        <v>2268.98</v>
      </c>
      <c r="O1519" s="369">
        <f t="shared" ref="O1519:O1556" si="2263">K1519-L1519-M1519</f>
        <v>0</v>
      </c>
      <c r="P1519" s="369">
        <v>300000</v>
      </c>
      <c r="Q1519" s="191">
        <v>1.4E-2</v>
      </c>
      <c r="R1519" s="369">
        <f t="shared" si="2238"/>
        <v>4200</v>
      </c>
      <c r="S1519" s="369">
        <f t="shared" si="2239"/>
        <v>840</v>
      </c>
      <c r="T1519" s="512">
        <v>3360</v>
      </c>
      <c r="U1519" s="618">
        <v>3231.2</v>
      </c>
      <c r="V1519" s="88">
        <f t="shared" si="2240"/>
        <v>0</v>
      </c>
      <c r="W1519" s="369">
        <v>300000</v>
      </c>
      <c r="X1519" s="191">
        <v>1.5100000000000001E-2</v>
      </c>
      <c r="Y1519" s="369">
        <f t="shared" si="2241"/>
        <v>4530</v>
      </c>
      <c r="Z1519" s="369">
        <f t="shared" si="2242"/>
        <v>906</v>
      </c>
      <c r="AA1519" s="512">
        <v>3624</v>
      </c>
      <c r="AB1519" s="515">
        <v>3624</v>
      </c>
      <c r="AC1519" s="88">
        <f t="shared" si="2243"/>
        <v>0</v>
      </c>
      <c r="AD1519" s="369">
        <v>300000</v>
      </c>
      <c r="AE1519" s="191">
        <v>1.6299999999999999E-2</v>
      </c>
      <c r="AF1519" s="369">
        <f t="shared" ref="AF1519:AF1556" si="2264">AD1519*AE1519</f>
        <v>4890</v>
      </c>
      <c r="AG1519" s="369">
        <f>AF1519*20/100</f>
        <v>978</v>
      </c>
      <c r="AH1519" s="518">
        <v>3912</v>
      </c>
      <c r="AI1519" s="515">
        <v>3912</v>
      </c>
      <c r="AJ1519" s="369">
        <f t="shared" si="2244"/>
        <v>0</v>
      </c>
      <c r="AK1519" s="369">
        <v>300000</v>
      </c>
      <c r="AL1519" s="191">
        <v>1.7604000000000002E-2</v>
      </c>
      <c r="AM1519" s="369">
        <f t="shared" si="2245"/>
        <v>5281.2000000000007</v>
      </c>
      <c r="AN1519" s="633">
        <f t="shared" si="2246"/>
        <v>1056.2400000000002</v>
      </c>
      <c r="AO1519" s="518">
        <v>4224.96</v>
      </c>
      <c r="AP1519" s="618"/>
      <c r="AQ1519" s="88">
        <f t="shared" si="2247"/>
        <v>0</v>
      </c>
      <c r="AR1519" s="369">
        <v>300000</v>
      </c>
      <c r="AS1519" s="191">
        <v>1.866E-2</v>
      </c>
      <c r="AT1519" s="369">
        <f t="shared" si="2248"/>
        <v>5598</v>
      </c>
      <c r="AU1519" s="633">
        <f t="shared" si="2249"/>
        <v>1119.6000000000001</v>
      </c>
      <c r="AV1519" s="518">
        <v>4478.3999999999996</v>
      </c>
      <c r="AW1519" s="515">
        <v>4478.3999999999996</v>
      </c>
      <c r="AX1519" s="88">
        <f t="shared" si="2250"/>
        <v>0</v>
      </c>
      <c r="AY1519" s="633">
        <v>560500</v>
      </c>
      <c r="AZ1519" s="332">
        <v>1.7541000000000001E-2</v>
      </c>
      <c r="BA1519" s="168">
        <f t="shared" ref="BA1519:BA1543" si="2265">AY1519*AZ1519</f>
        <v>9831.7305000000015</v>
      </c>
      <c r="BB1519" s="168">
        <f t="shared" ref="BB1519:BB1529" si="2266">(AY1519*AZ1519)*20%</f>
        <v>1966.3461000000004</v>
      </c>
      <c r="BC1519" s="142">
        <v>7865.3905000000004</v>
      </c>
      <c r="BD1519" s="515">
        <v>7865.39</v>
      </c>
      <c r="BE1519" s="194">
        <f t="shared" ref="BE1519:BE1522" si="2267">BA1519-BC1519-BB1519</f>
        <v>-6.0999999993782694E-3</v>
      </c>
      <c r="BF1519" s="633">
        <v>560500</v>
      </c>
      <c r="BG1519" s="332">
        <v>1.7541000000000001E-2</v>
      </c>
      <c r="BH1519" s="633">
        <f t="shared" si="2251"/>
        <v>9831.7305000000015</v>
      </c>
      <c r="BI1519" s="633">
        <f t="shared" si="2252"/>
        <v>1966.3461000000004</v>
      </c>
      <c r="BJ1519" s="142">
        <v>7865.3843999999999</v>
      </c>
      <c r="BK1519" s="204">
        <v>7865.38</v>
      </c>
      <c r="BL1519" s="190">
        <f t="shared" si="2253"/>
        <v>0</v>
      </c>
      <c r="BM1519" s="633">
        <v>560500</v>
      </c>
      <c r="BN1519" s="332">
        <v>1.8200000000000001E-2</v>
      </c>
      <c r="BO1519" s="633">
        <f t="shared" si="2254"/>
        <v>10201.1</v>
      </c>
      <c r="BP1519" s="633">
        <f t="shared" si="2255"/>
        <v>2040.2200000000003</v>
      </c>
      <c r="BQ1519" s="656">
        <v>8160.88</v>
      </c>
      <c r="BR1519" s="657">
        <v>8160.88</v>
      </c>
      <c r="BS1519" s="190">
        <f t="shared" si="2256"/>
        <v>0</v>
      </c>
      <c r="BT1519" s="633">
        <v>560500</v>
      </c>
      <c r="BU1519" s="328">
        <v>1.9300000000000001E-2</v>
      </c>
      <c r="BV1519" s="633">
        <f t="shared" ref="BV1519:BV1543" si="2268">BT1519*BU1519</f>
        <v>10817.650000000001</v>
      </c>
      <c r="BW1519" s="369">
        <f t="shared" si="2257"/>
        <v>2163.5300000000002</v>
      </c>
      <c r="BX1519" s="634">
        <v>8654.1200000000008</v>
      </c>
      <c r="BY1519" s="622">
        <v>8654.1200000000008</v>
      </c>
      <c r="BZ1519" s="190">
        <f t="shared" si="2258"/>
        <v>0</v>
      </c>
      <c r="CA1519" s="152">
        <v>560500</v>
      </c>
      <c r="CB1519" s="328">
        <v>2.0500000000000001E-2</v>
      </c>
      <c r="CC1519" s="168">
        <f t="shared" ref="CC1519:CC1556" si="2269">CA1519*CB1519</f>
        <v>11490.25</v>
      </c>
      <c r="CD1519" s="633">
        <f>CC1519*20%</f>
        <v>2298.0500000000002</v>
      </c>
      <c r="CE1519" s="164">
        <v>9192.2000000000007</v>
      </c>
      <c r="CF1519" s="165"/>
      <c r="CG1519" s="168">
        <f t="shared" ref="CG1519:CG1556" si="2270">CC1519-CD1519-CE1519</f>
        <v>0</v>
      </c>
      <c r="CH1519" s="586">
        <v>560500</v>
      </c>
      <c r="CI1519" s="923">
        <v>2.1700000000000001E-2</v>
      </c>
      <c r="CJ1519" s="348">
        <f t="shared" si="2259"/>
        <v>12162.85</v>
      </c>
      <c r="CK1519" s="542">
        <f t="shared" si="2260"/>
        <v>2432.5700000000002</v>
      </c>
      <c r="CL1519" s="164"/>
      <c r="CM1519" s="167"/>
      <c r="CN1519" s="348">
        <f t="shared" si="2261"/>
        <v>9730.2800000000007</v>
      </c>
      <c r="CO1519" s="669"/>
      <c r="CP1519" s="220">
        <f t="shared" si="2262"/>
        <v>9730.273900000002</v>
      </c>
      <c r="CQ1519" s="542">
        <v>0</v>
      </c>
      <c r="CR1519" s="47"/>
    </row>
    <row r="1520" spans="1:97" ht="15" customHeight="1">
      <c r="A1520" s="51" t="s">
        <v>3489</v>
      </c>
      <c r="B1520" s="42" t="s">
        <v>2727</v>
      </c>
      <c r="C1520" s="6" t="s">
        <v>3481</v>
      </c>
      <c r="D1520" s="274" t="s">
        <v>3482</v>
      </c>
      <c r="E1520" s="43">
        <v>203</v>
      </c>
      <c r="F1520" s="43"/>
      <c r="G1520" s="61" t="s">
        <v>98</v>
      </c>
      <c r="H1520" s="191" t="s">
        <v>3490</v>
      </c>
      <c r="I1520" s="369">
        <v>860000</v>
      </c>
      <c r="J1520" s="236"/>
      <c r="K1520" s="369">
        <f t="shared" si="2236"/>
        <v>0</v>
      </c>
      <c r="L1520" s="369"/>
      <c r="M1520" s="616"/>
      <c r="N1520" s="515"/>
      <c r="O1520" s="369">
        <f t="shared" si="2263"/>
        <v>0</v>
      </c>
      <c r="P1520" s="369">
        <v>860000</v>
      </c>
      <c r="Q1520" s="191"/>
      <c r="R1520" s="369">
        <f t="shared" si="2238"/>
        <v>0</v>
      </c>
      <c r="S1520" s="369">
        <f t="shared" si="2239"/>
        <v>0</v>
      </c>
      <c r="T1520" s="512"/>
      <c r="U1520" s="626"/>
      <c r="V1520" s="88">
        <f t="shared" si="2240"/>
        <v>0</v>
      </c>
      <c r="W1520" s="369">
        <v>860000</v>
      </c>
      <c r="X1520" s="191"/>
      <c r="Y1520" s="369">
        <f t="shared" si="2241"/>
        <v>0</v>
      </c>
      <c r="Z1520" s="633">
        <f>X1520*15000</f>
        <v>0</v>
      </c>
      <c r="AA1520" s="512"/>
      <c r="AB1520" s="631"/>
      <c r="AC1520" s="88">
        <f t="shared" si="2243"/>
        <v>0</v>
      </c>
      <c r="AD1520" s="369">
        <v>860000</v>
      </c>
      <c r="AE1520" s="191">
        <v>1.06E-2</v>
      </c>
      <c r="AF1520" s="369">
        <f t="shared" si="2264"/>
        <v>9116</v>
      </c>
      <c r="AG1520" s="633">
        <f>AE1520*15000</f>
        <v>159</v>
      </c>
      <c r="AH1520" s="518"/>
      <c r="AI1520" s="515"/>
      <c r="AJ1520" s="369">
        <f t="shared" si="2244"/>
        <v>8957</v>
      </c>
      <c r="AK1520" s="369">
        <v>860000</v>
      </c>
      <c r="AL1520" s="191">
        <v>1.0918000000000001E-2</v>
      </c>
      <c r="AM1520" s="369">
        <f t="shared" si="2245"/>
        <v>9389.4800000000014</v>
      </c>
      <c r="AN1520" s="633">
        <f>AL1520*15000</f>
        <v>163.77000000000001</v>
      </c>
      <c r="AO1520" s="518"/>
      <c r="AP1520" s="515"/>
      <c r="AQ1520" s="88">
        <f t="shared" si="2247"/>
        <v>9225.7100000000009</v>
      </c>
      <c r="AR1520" s="369">
        <v>860000</v>
      </c>
      <c r="AS1520" s="191">
        <v>1.1573E-2</v>
      </c>
      <c r="AT1520" s="369">
        <f t="shared" si="2248"/>
        <v>9952.7800000000007</v>
      </c>
      <c r="AU1520" s="633">
        <f>AS1520*15000</f>
        <v>173.595</v>
      </c>
      <c r="AV1520" s="637"/>
      <c r="AW1520" s="515"/>
      <c r="AX1520" s="88">
        <f t="shared" si="2250"/>
        <v>9779.1850000000013</v>
      </c>
      <c r="AY1520" s="633">
        <v>1564400</v>
      </c>
      <c r="AZ1520" s="332">
        <v>1.0879E-2</v>
      </c>
      <c r="BA1520" s="168">
        <f t="shared" si="2265"/>
        <v>17019.107599999999</v>
      </c>
      <c r="BB1520" s="168">
        <f>AZ1520*15000</f>
        <v>163.185</v>
      </c>
      <c r="BC1520" s="142">
        <v>27278.639999999999</v>
      </c>
      <c r="BD1520" s="515">
        <v>27278.639999999999</v>
      </c>
      <c r="BE1520" s="194">
        <f t="shared" si="2267"/>
        <v>-10422.7174</v>
      </c>
      <c r="BF1520" s="633">
        <v>1564400</v>
      </c>
      <c r="BG1520" s="332">
        <v>1.0879E-2</v>
      </c>
      <c r="BH1520" s="633">
        <f t="shared" si="2251"/>
        <v>17019.107599999999</v>
      </c>
      <c r="BI1520" s="633">
        <f>BG1520*15000</f>
        <v>163.185</v>
      </c>
      <c r="BJ1520" s="142">
        <v>38808.839999999997</v>
      </c>
      <c r="BK1520" s="484">
        <v>21952.91</v>
      </c>
      <c r="BL1520" s="190">
        <f t="shared" si="2253"/>
        <v>-21952.917399999998</v>
      </c>
      <c r="BM1520" s="633">
        <v>1564400</v>
      </c>
      <c r="BN1520" s="332">
        <v>1.1299999999999999E-2</v>
      </c>
      <c r="BO1520" s="633">
        <f t="shared" si="2254"/>
        <v>17677.719999999998</v>
      </c>
      <c r="BP1520" s="633">
        <f>BN1520*15000</f>
        <v>169.5</v>
      </c>
      <c r="BQ1520" s="526">
        <v>17508.22</v>
      </c>
      <c r="BR1520" s="918">
        <v>14790.97</v>
      </c>
      <c r="BS1520" s="190">
        <f t="shared" si="2256"/>
        <v>0</v>
      </c>
      <c r="BT1520" s="633">
        <v>1564400</v>
      </c>
      <c r="BU1520" s="328">
        <v>1.2E-2</v>
      </c>
      <c r="BV1520" s="633">
        <f t="shared" si="2268"/>
        <v>18772.8</v>
      </c>
      <c r="BW1520" s="369">
        <f>BU1520*15000</f>
        <v>180</v>
      </c>
      <c r="BX1520" s="634">
        <v>17746.11</v>
      </c>
      <c r="BY1520" s="622">
        <v>17746.11</v>
      </c>
      <c r="BZ1520" s="633">
        <v>0</v>
      </c>
      <c r="CA1520" s="255">
        <v>1564400</v>
      </c>
      <c r="CB1520" s="328">
        <v>1.2699999999999999E-2</v>
      </c>
      <c r="CC1520" s="168">
        <f t="shared" si="2269"/>
        <v>19867.879999999997</v>
      </c>
      <c r="CD1520" s="633">
        <f>CB1520*15000</f>
        <v>190.5</v>
      </c>
      <c r="CE1520" s="164">
        <v>19677.38</v>
      </c>
      <c r="CF1520" s="165"/>
      <c r="CG1520" s="168">
        <f t="shared" si="2270"/>
        <v>0</v>
      </c>
      <c r="CH1520" s="351">
        <v>1564400</v>
      </c>
      <c r="CI1520" s="667">
        <v>1.35E-2</v>
      </c>
      <c r="CJ1520" s="585">
        <f t="shared" si="2259"/>
        <v>21119.4</v>
      </c>
      <c r="CK1520" s="542">
        <f>CI1520*15000</f>
        <v>202.5</v>
      </c>
      <c r="CL1520" s="164"/>
      <c r="CM1520" s="167"/>
      <c r="CN1520" s="348">
        <f t="shared" si="2261"/>
        <v>20916.900000000001</v>
      </c>
      <c r="CO1520" s="669"/>
      <c r="CP1520" s="220">
        <f t="shared" si="2262"/>
        <v>16503.160200000006</v>
      </c>
      <c r="CQ1520" s="542">
        <v>0</v>
      </c>
      <c r="CR1520" s="47" t="s">
        <v>3491</v>
      </c>
    </row>
    <row r="1521" spans="1:97" ht="15" customHeight="1">
      <c r="A1521" s="51" t="s">
        <v>3492</v>
      </c>
      <c r="B1521" s="42" t="s">
        <v>3493</v>
      </c>
      <c r="C1521" s="6" t="s">
        <v>3481</v>
      </c>
      <c r="D1521" s="274" t="s">
        <v>3482</v>
      </c>
      <c r="E1521" s="43">
        <v>753</v>
      </c>
      <c r="F1521" s="43"/>
      <c r="G1521" s="49" t="s">
        <v>45</v>
      </c>
      <c r="H1521" s="191" t="s">
        <v>3494</v>
      </c>
      <c r="I1521" s="369">
        <v>1500000</v>
      </c>
      <c r="J1521" s="236">
        <v>2.58E-2</v>
      </c>
      <c r="K1521" s="369">
        <f t="shared" si="2236"/>
        <v>38700</v>
      </c>
      <c r="L1521" s="369">
        <f t="shared" si="2237"/>
        <v>7740</v>
      </c>
      <c r="M1521" s="616">
        <v>30960</v>
      </c>
      <c r="N1521" s="618">
        <v>29089.5</v>
      </c>
      <c r="O1521" s="369">
        <f t="shared" si="2263"/>
        <v>0</v>
      </c>
      <c r="P1521" s="369">
        <v>1790000</v>
      </c>
      <c r="Q1521" s="191">
        <v>1.4E-2</v>
      </c>
      <c r="R1521" s="369">
        <f t="shared" ref="R1521:R1529" si="2271">P1521*Q1521</f>
        <v>25060</v>
      </c>
      <c r="S1521" s="369">
        <f t="shared" si="2239"/>
        <v>5012</v>
      </c>
      <c r="T1521" s="512">
        <v>20048</v>
      </c>
      <c r="U1521" s="618">
        <v>19279.5</v>
      </c>
      <c r="V1521" s="88">
        <f t="shared" si="2240"/>
        <v>0</v>
      </c>
      <c r="W1521" s="369">
        <v>1790000</v>
      </c>
      <c r="X1521" s="191">
        <v>1.5100000000000001E-2</v>
      </c>
      <c r="Y1521" s="369">
        <f t="shared" ref="Y1521:Y1529" si="2272">W1521*X1521</f>
        <v>27029</v>
      </c>
      <c r="Z1521" s="369">
        <f t="shared" si="2242"/>
        <v>5405.8</v>
      </c>
      <c r="AA1521" s="512">
        <v>21623.200000000001</v>
      </c>
      <c r="AB1521" s="515">
        <v>21623.200000000001</v>
      </c>
      <c r="AC1521" s="88">
        <f t="shared" si="2243"/>
        <v>0</v>
      </c>
      <c r="AD1521" s="369">
        <v>1790000</v>
      </c>
      <c r="AE1521" s="191">
        <v>1.6299999999999999E-2</v>
      </c>
      <c r="AF1521" s="369">
        <f t="shared" si="2264"/>
        <v>29176.999999999996</v>
      </c>
      <c r="AG1521" s="369">
        <f t="shared" ref="AG1521:AG1529" si="2273">AF1521*20/100</f>
        <v>5835.3999999999987</v>
      </c>
      <c r="AH1521" s="518">
        <v>23341.599999999999</v>
      </c>
      <c r="AI1521" s="515">
        <v>23341.599999999999</v>
      </c>
      <c r="AJ1521" s="369">
        <f t="shared" si="2244"/>
        <v>0</v>
      </c>
      <c r="AK1521" s="369">
        <v>1790000</v>
      </c>
      <c r="AL1521" s="191">
        <v>1.7604000000000002E-2</v>
      </c>
      <c r="AM1521" s="369">
        <f t="shared" ref="AM1521:AM1529" si="2274">AK1521*AL1521</f>
        <v>31511.160000000003</v>
      </c>
      <c r="AN1521" s="633">
        <f t="shared" si="2246"/>
        <v>6302.2320000000009</v>
      </c>
      <c r="AO1521" s="518">
        <v>25208.93</v>
      </c>
      <c r="AP1521" s="618"/>
      <c r="AQ1521" s="88">
        <f t="shared" si="2247"/>
        <v>-1.9999999976789695E-3</v>
      </c>
      <c r="AR1521" s="369">
        <v>1790000</v>
      </c>
      <c r="AS1521" s="191">
        <v>1.866E-2</v>
      </c>
      <c r="AT1521" s="369">
        <f t="shared" ref="AT1521:AT1531" si="2275">AR1521*AS1521</f>
        <v>33401.4</v>
      </c>
      <c r="AU1521" s="633">
        <f t="shared" si="2249"/>
        <v>6680.2800000000007</v>
      </c>
      <c r="AV1521" s="518">
        <v>26721.119999999999</v>
      </c>
      <c r="AW1521" s="515">
        <v>26721.119999999999</v>
      </c>
      <c r="AX1521" s="88">
        <f t="shared" si="2250"/>
        <v>0</v>
      </c>
      <c r="AY1521" s="633">
        <v>3552100</v>
      </c>
      <c r="AZ1521" s="332">
        <v>1.7541000000000001E-2</v>
      </c>
      <c r="BA1521" s="168">
        <f t="shared" si="2265"/>
        <v>62307.386100000003</v>
      </c>
      <c r="BB1521" s="168">
        <f t="shared" si="2266"/>
        <v>12461.477220000001</v>
      </c>
      <c r="BC1521" s="142">
        <v>49845.916100000002</v>
      </c>
      <c r="BD1521" s="515">
        <v>49845.919999999998</v>
      </c>
      <c r="BE1521" s="194">
        <f t="shared" si="2267"/>
        <v>-7.219999999506399E-3</v>
      </c>
      <c r="BF1521" s="633">
        <v>3552100</v>
      </c>
      <c r="BG1521" s="332">
        <v>1.7541000000000001E-2</v>
      </c>
      <c r="BH1521" s="633">
        <f t="shared" ref="BH1521:BH1535" si="2276">BF1521*BG1521</f>
        <v>62307.386100000003</v>
      </c>
      <c r="BI1521" s="633">
        <f t="shared" si="2252"/>
        <v>12461.477220000001</v>
      </c>
      <c r="BJ1521" s="142">
        <v>49845.908880000003</v>
      </c>
      <c r="BK1521" s="204">
        <v>49845.91</v>
      </c>
      <c r="BL1521" s="190">
        <f t="shared" si="2253"/>
        <v>0</v>
      </c>
      <c r="BM1521" s="633">
        <v>3552100</v>
      </c>
      <c r="BN1521" s="332">
        <v>1.8200000000000001E-2</v>
      </c>
      <c r="BO1521" s="633">
        <f t="shared" ref="BO1521:BO1531" si="2277">BM1521*BN1521</f>
        <v>64648.22</v>
      </c>
      <c r="BP1521" s="633">
        <f t="shared" si="2255"/>
        <v>12929.644</v>
      </c>
      <c r="BQ1521" s="656">
        <v>51718.576000000001</v>
      </c>
      <c r="BR1521" s="919"/>
      <c r="BS1521" s="190">
        <f t="shared" si="2256"/>
        <v>0</v>
      </c>
      <c r="BT1521" s="633">
        <v>3552100</v>
      </c>
      <c r="BU1521" s="328">
        <v>1.9300000000000001E-2</v>
      </c>
      <c r="BV1521" s="633">
        <f t="shared" si="2268"/>
        <v>68555.53</v>
      </c>
      <c r="BW1521" s="369">
        <f t="shared" si="2257"/>
        <v>13711.106</v>
      </c>
      <c r="BX1521" s="634">
        <v>54844.423999999999</v>
      </c>
      <c r="BY1521" s="622">
        <v>54844.42</v>
      </c>
      <c r="BZ1521" s="190">
        <f t="shared" ref="BZ1521:BZ1534" si="2278">BV1521-BX1521-BW1521</f>
        <v>0</v>
      </c>
      <c r="CA1521" s="152">
        <v>3552100</v>
      </c>
      <c r="CB1521" s="328">
        <v>2.0500000000000001E-2</v>
      </c>
      <c r="CC1521" s="168">
        <f t="shared" si="2269"/>
        <v>72818.05</v>
      </c>
      <c r="CD1521" s="633">
        <f t="shared" ref="CD1521:CD1556" si="2279">CC1521*20%</f>
        <v>14563.61</v>
      </c>
      <c r="CE1521" s="164">
        <v>58254.44</v>
      </c>
      <c r="CF1521" s="165"/>
      <c r="CG1521" s="168">
        <f t="shared" si="2270"/>
        <v>0</v>
      </c>
      <c r="CH1521" s="586">
        <v>3552100</v>
      </c>
      <c r="CI1521" s="923">
        <v>2.1700000000000001E-2</v>
      </c>
      <c r="CJ1521" s="348">
        <f t="shared" si="2259"/>
        <v>77080.570000000007</v>
      </c>
      <c r="CK1521" s="542">
        <f t="shared" si="2260"/>
        <v>15416.114000000001</v>
      </c>
      <c r="CL1521" s="164"/>
      <c r="CM1521" s="167"/>
      <c r="CN1521" s="348">
        <f t="shared" si="2261"/>
        <v>61664.456000000006</v>
      </c>
      <c r="CO1521" s="669"/>
      <c r="CP1521" s="220">
        <f t="shared" si="2262"/>
        <v>61664.446780000006</v>
      </c>
      <c r="CQ1521" s="542">
        <v>0</v>
      </c>
      <c r="CR1521" s="47"/>
      <c r="CS1521" s="12"/>
    </row>
    <row r="1522" spans="1:97" ht="15" customHeight="1">
      <c r="A1522" s="51" t="s">
        <v>3495</v>
      </c>
      <c r="B1522" s="42" t="s">
        <v>3496</v>
      </c>
      <c r="C1522" s="6" t="s">
        <v>3481</v>
      </c>
      <c r="D1522" s="274" t="s">
        <v>3482</v>
      </c>
      <c r="E1522" s="43">
        <v>915</v>
      </c>
      <c r="F1522" s="43"/>
      <c r="G1522" s="41" t="s">
        <v>41</v>
      </c>
      <c r="H1522" s="191" t="s">
        <v>3497</v>
      </c>
      <c r="I1522" s="369">
        <v>93500</v>
      </c>
      <c r="J1522" s="236">
        <v>2.58E-2</v>
      </c>
      <c r="K1522" s="369">
        <f t="shared" ref="K1522:K1529" si="2280">I1522*J1522</f>
        <v>2412.3000000000002</v>
      </c>
      <c r="L1522" s="369">
        <f t="shared" ref="L1522:L1529" si="2281">K1522*20/100</f>
        <v>482.46</v>
      </c>
      <c r="M1522" s="616">
        <v>1940.16</v>
      </c>
      <c r="N1522" s="618">
        <v>1822.94</v>
      </c>
      <c r="O1522" s="369">
        <f t="shared" si="2263"/>
        <v>-10.319999999999936</v>
      </c>
      <c r="P1522" s="369">
        <v>120000</v>
      </c>
      <c r="Q1522" s="191">
        <v>1.4E-2</v>
      </c>
      <c r="R1522" s="369">
        <f t="shared" si="2271"/>
        <v>1680</v>
      </c>
      <c r="S1522" s="369">
        <f t="shared" ref="S1522:S1529" si="2282">R1522*20/100</f>
        <v>336</v>
      </c>
      <c r="T1522" s="512">
        <v>1344</v>
      </c>
      <c r="U1522" s="618">
        <v>1292.48</v>
      </c>
      <c r="V1522" s="88">
        <f t="shared" si="2240"/>
        <v>0</v>
      </c>
      <c r="W1522" s="369">
        <v>120000</v>
      </c>
      <c r="X1522" s="191">
        <v>1.5100000000000001E-2</v>
      </c>
      <c r="Y1522" s="369">
        <f t="shared" si="2272"/>
        <v>1812</v>
      </c>
      <c r="Z1522" s="369">
        <f t="shared" ref="Z1522:Z1529" si="2283">Y1522*20/100</f>
        <v>362.4</v>
      </c>
      <c r="AA1522" s="512">
        <v>1449.6</v>
      </c>
      <c r="AB1522" s="515">
        <v>1449.6</v>
      </c>
      <c r="AC1522" s="88">
        <f t="shared" si="2243"/>
        <v>0</v>
      </c>
      <c r="AD1522" s="369">
        <v>120000</v>
      </c>
      <c r="AE1522" s="191">
        <v>1.6299999999999999E-2</v>
      </c>
      <c r="AF1522" s="369">
        <f t="shared" si="2264"/>
        <v>1955.9999999999998</v>
      </c>
      <c r="AG1522" s="369">
        <f t="shared" si="2273"/>
        <v>391.19999999999993</v>
      </c>
      <c r="AH1522" s="518">
        <v>1564.8</v>
      </c>
      <c r="AI1522" s="515">
        <v>1564.8</v>
      </c>
      <c r="AJ1522" s="369">
        <f t="shared" si="2244"/>
        <v>0</v>
      </c>
      <c r="AK1522" s="369">
        <v>120000</v>
      </c>
      <c r="AL1522" s="191">
        <v>1.7604000000000002E-2</v>
      </c>
      <c r="AM1522" s="369">
        <f t="shared" si="2274"/>
        <v>2112.48</v>
      </c>
      <c r="AN1522" s="633">
        <f t="shared" ref="AN1522:AN1529" si="2284">(AK1522*AL1522)*20%</f>
        <v>422.49600000000004</v>
      </c>
      <c r="AO1522" s="518">
        <v>1689.98</v>
      </c>
      <c r="AP1522" s="618"/>
      <c r="AQ1522" s="88">
        <f t="shared" si="2247"/>
        <v>3.999999999962256E-3</v>
      </c>
      <c r="AR1522" s="369">
        <v>120000</v>
      </c>
      <c r="AS1522" s="191">
        <v>1.866E-2</v>
      </c>
      <c r="AT1522" s="369">
        <f t="shared" si="2275"/>
        <v>2239.1999999999998</v>
      </c>
      <c r="AU1522" s="633">
        <f t="shared" ref="AU1522:AU1529" si="2285">(AR1522*AS1522)*20%</f>
        <v>447.84</v>
      </c>
      <c r="AV1522" s="518">
        <v>1791.36</v>
      </c>
      <c r="AW1522" s="515">
        <v>1791.36</v>
      </c>
      <c r="AX1522" s="88">
        <f t="shared" si="2250"/>
        <v>0</v>
      </c>
      <c r="AY1522" s="633">
        <v>202600</v>
      </c>
      <c r="AZ1522" s="332">
        <v>1.7541000000000001E-2</v>
      </c>
      <c r="BA1522" s="168">
        <f t="shared" si="2265"/>
        <v>3553.8066000000003</v>
      </c>
      <c r="BB1522" s="168">
        <f t="shared" si="2266"/>
        <v>710.76132000000007</v>
      </c>
      <c r="BC1522" s="142">
        <v>2843.0466000000001</v>
      </c>
      <c r="BD1522" s="515">
        <v>2843.05</v>
      </c>
      <c r="BE1522" s="194">
        <f t="shared" si="2267"/>
        <v>-1.3199999998505518E-3</v>
      </c>
      <c r="BF1522" s="633">
        <v>202600</v>
      </c>
      <c r="BG1522" s="332">
        <v>1.7541000000000001E-2</v>
      </c>
      <c r="BH1522" s="633">
        <f t="shared" si="2276"/>
        <v>3553.8066000000003</v>
      </c>
      <c r="BI1522" s="633">
        <f t="shared" ref="BI1522:BI1529" si="2286">(BF1522*BG1522)*20%</f>
        <v>710.76132000000007</v>
      </c>
      <c r="BJ1522" s="142">
        <v>2843.0452799999998</v>
      </c>
      <c r="BK1522" s="204">
        <v>2843.05</v>
      </c>
      <c r="BL1522" s="190">
        <f t="shared" si="2253"/>
        <v>0</v>
      </c>
      <c r="BM1522" s="633">
        <v>202600</v>
      </c>
      <c r="BN1522" s="332">
        <v>1.8200000000000001E-2</v>
      </c>
      <c r="BO1522" s="633">
        <f t="shared" si="2277"/>
        <v>3687.32</v>
      </c>
      <c r="BP1522" s="633">
        <f t="shared" ref="BP1522:BP1529" si="2287">(BM1522*BN1522)*20%</f>
        <v>737.46400000000006</v>
      </c>
      <c r="BQ1522" s="656">
        <v>2949.8560000000002</v>
      </c>
      <c r="BR1522" s="657">
        <v>2949.86</v>
      </c>
      <c r="BS1522" s="190">
        <f t="shared" si="2256"/>
        <v>0</v>
      </c>
      <c r="BT1522" s="633">
        <v>202600</v>
      </c>
      <c r="BU1522" s="328">
        <v>1.9300000000000001E-2</v>
      </c>
      <c r="BV1522" s="633">
        <f t="shared" si="2268"/>
        <v>3910.1800000000003</v>
      </c>
      <c r="BW1522" s="369">
        <f t="shared" ref="BW1522:BW1529" si="2288">(BT1522*BU1522)*20%</f>
        <v>782.03600000000006</v>
      </c>
      <c r="BX1522" s="634">
        <v>3128.1439999999998</v>
      </c>
      <c r="BY1522" s="622">
        <v>3128.14</v>
      </c>
      <c r="BZ1522" s="190">
        <f t="shared" si="2278"/>
        <v>0</v>
      </c>
      <c r="CA1522" s="152">
        <v>202600</v>
      </c>
      <c r="CB1522" s="328">
        <v>2.0500000000000001E-2</v>
      </c>
      <c r="CC1522" s="168">
        <f t="shared" si="2269"/>
        <v>4153.3</v>
      </c>
      <c r="CD1522" s="633">
        <f t="shared" si="2279"/>
        <v>830.66000000000008</v>
      </c>
      <c r="CE1522" s="164">
        <v>3322.64</v>
      </c>
      <c r="CF1522" s="165"/>
      <c r="CG1522" s="168">
        <f t="shared" si="2270"/>
        <v>0</v>
      </c>
      <c r="CH1522" s="586">
        <v>202600</v>
      </c>
      <c r="CI1522" s="923">
        <v>2.1700000000000001E-2</v>
      </c>
      <c r="CJ1522" s="348">
        <f t="shared" ref="CJ1522:CJ1529" si="2289">CH1522*CI1522</f>
        <v>4396.42</v>
      </c>
      <c r="CK1522" s="542">
        <f t="shared" ref="CK1522:CK1529" si="2290">CJ1522*20%</f>
        <v>879.28400000000011</v>
      </c>
      <c r="CL1522" s="164"/>
      <c r="CM1522" s="167"/>
      <c r="CN1522" s="348">
        <f t="shared" si="2261"/>
        <v>3517.136</v>
      </c>
      <c r="CO1522" s="669"/>
      <c r="CP1522" s="220">
        <f t="shared" si="2262"/>
        <v>3506.8186800000003</v>
      </c>
      <c r="CQ1522" s="542">
        <v>0</v>
      </c>
      <c r="CR1522" s="47"/>
    </row>
    <row r="1523" spans="1:97" ht="15" customHeight="1">
      <c r="A1523" s="51" t="s">
        <v>3498</v>
      </c>
      <c r="B1523" s="42" t="s">
        <v>3499</v>
      </c>
      <c r="C1523" s="6" t="s">
        <v>3481</v>
      </c>
      <c r="D1523" s="274" t="s">
        <v>3482</v>
      </c>
      <c r="E1523" s="43">
        <v>945</v>
      </c>
      <c r="F1523" s="43"/>
      <c r="G1523" s="41" t="s">
        <v>41</v>
      </c>
      <c r="H1523" s="191" t="s">
        <v>3500</v>
      </c>
      <c r="I1523" s="369">
        <v>1000000</v>
      </c>
      <c r="J1523" s="236">
        <v>2.58E-2</v>
      </c>
      <c r="K1523" s="369">
        <f t="shared" si="2280"/>
        <v>25800</v>
      </c>
      <c r="L1523" s="369">
        <f t="shared" si="2281"/>
        <v>5160</v>
      </c>
      <c r="M1523" s="616">
        <v>20640</v>
      </c>
      <c r="N1523" s="618">
        <v>19393</v>
      </c>
      <c r="O1523" s="369">
        <f t="shared" si="2263"/>
        <v>0</v>
      </c>
      <c r="P1523" s="369">
        <v>1170000</v>
      </c>
      <c r="Q1523" s="191">
        <v>1.4E-2</v>
      </c>
      <c r="R1523" s="369">
        <f t="shared" si="2271"/>
        <v>16380</v>
      </c>
      <c r="S1523" s="369">
        <f t="shared" si="2282"/>
        <v>3276</v>
      </c>
      <c r="T1523" s="512">
        <v>13104</v>
      </c>
      <c r="U1523" s="618">
        <v>12601.68</v>
      </c>
      <c r="V1523" s="88">
        <f t="shared" si="2240"/>
        <v>0</v>
      </c>
      <c r="W1523" s="369">
        <v>1170000</v>
      </c>
      <c r="X1523" s="191">
        <v>1.5100000000000001E-2</v>
      </c>
      <c r="Y1523" s="369">
        <f t="shared" si="2272"/>
        <v>17667</v>
      </c>
      <c r="Z1523" s="369">
        <f t="shared" si="2283"/>
        <v>3533.4</v>
      </c>
      <c r="AA1523" s="512">
        <v>14133.6</v>
      </c>
      <c r="AB1523" s="515">
        <v>14133.6</v>
      </c>
      <c r="AC1523" s="88">
        <f t="shared" si="2243"/>
        <v>0</v>
      </c>
      <c r="AD1523" s="369">
        <v>1170000</v>
      </c>
      <c r="AE1523" s="191">
        <v>1.6299999999999999E-2</v>
      </c>
      <c r="AF1523" s="369">
        <f t="shared" si="2264"/>
        <v>19071</v>
      </c>
      <c r="AG1523" s="369">
        <f t="shared" si="2273"/>
        <v>3814.2</v>
      </c>
      <c r="AH1523" s="518">
        <v>15256.8</v>
      </c>
      <c r="AI1523" s="515">
        <v>15256.8</v>
      </c>
      <c r="AJ1523" s="369">
        <f t="shared" si="2244"/>
        <v>0</v>
      </c>
      <c r="AK1523" s="369">
        <v>1170000</v>
      </c>
      <c r="AL1523" s="191">
        <v>1.7604000000000002E-2</v>
      </c>
      <c r="AM1523" s="369">
        <f t="shared" si="2274"/>
        <v>20596.68</v>
      </c>
      <c r="AN1523" s="633">
        <f t="shared" si="2284"/>
        <v>4119.3360000000002</v>
      </c>
      <c r="AO1523" s="518">
        <v>16477.34</v>
      </c>
      <c r="AP1523" s="618"/>
      <c r="AQ1523" s="88">
        <f t="shared" si="2247"/>
        <v>3.9999999999054126E-3</v>
      </c>
      <c r="AR1523" s="369">
        <v>1220000</v>
      </c>
      <c r="AS1523" s="191">
        <v>1.866E-2</v>
      </c>
      <c r="AT1523" s="369">
        <f t="shared" si="2275"/>
        <v>22765.200000000001</v>
      </c>
      <c r="AU1523" s="633">
        <f t="shared" si="2285"/>
        <v>4553.04</v>
      </c>
      <c r="AV1523" s="518">
        <v>17465.759999999998</v>
      </c>
      <c r="AW1523" s="515">
        <v>17465.759999999998</v>
      </c>
      <c r="AX1523" s="88">
        <f t="shared" si="2250"/>
        <v>746.40000000000236</v>
      </c>
      <c r="AY1523" s="633">
        <v>6044100</v>
      </c>
      <c r="AZ1523" s="332">
        <v>1.7541000000000001E-2</v>
      </c>
      <c r="BA1523" s="168">
        <f t="shared" si="2265"/>
        <v>106019.55810000001</v>
      </c>
      <c r="BB1523" s="168">
        <f t="shared" si="2266"/>
        <v>21203.911620000003</v>
      </c>
      <c r="BC1523" s="142">
        <v>84815.648100000006</v>
      </c>
      <c r="BD1523" s="515">
        <v>84815.65</v>
      </c>
      <c r="BE1523" s="168">
        <v>0</v>
      </c>
      <c r="BF1523" s="633">
        <v>6044100</v>
      </c>
      <c r="BG1523" s="332">
        <v>1.7541000000000001E-2</v>
      </c>
      <c r="BH1523" s="633">
        <f t="shared" si="2276"/>
        <v>106019.55810000001</v>
      </c>
      <c r="BI1523" s="633">
        <f t="shared" si="2286"/>
        <v>21203.911620000003</v>
      </c>
      <c r="BJ1523" s="142">
        <v>84815.646479999996</v>
      </c>
      <c r="BK1523" s="204">
        <v>84815.65</v>
      </c>
      <c r="BL1523" s="190">
        <f t="shared" si="2253"/>
        <v>0</v>
      </c>
      <c r="BM1523" s="633">
        <v>6044100</v>
      </c>
      <c r="BN1523" s="332">
        <v>1.8200000000000001E-2</v>
      </c>
      <c r="BO1523" s="633">
        <f t="shared" si="2277"/>
        <v>110002.62000000001</v>
      </c>
      <c r="BP1523" s="633">
        <f t="shared" si="2287"/>
        <v>22000.524000000005</v>
      </c>
      <c r="BQ1523" s="656">
        <v>88002.096000000005</v>
      </c>
      <c r="BR1523" s="657">
        <v>88002.1</v>
      </c>
      <c r="BS1523" s="190">
        <f t="shared" si="2256"/>
        <v>0</v>
      </c>
      <c r="BT1523" s="633">
        <v>6044100</v>
      </c>
      <c r="BU1523" s="328">
        <v>1.9300000000000001E-2</v>
      </c>
      <c r="BV1523" s="633">
        <f t="shared" si="2268"/>
        <v>116651.13</v>
      </c>
      <c r="BW1523" s="369">
        <f t="shared" si="2288"/>
        <v>23330.226000000002</v>
      </c>
      <c r="BX1523" s="634">
        <v>93320.903999999995</v>
      </c>
      <c r="BY1523" s="622">
        <v>93320.9</v>
      </c>
      <c r="BZ1523" s="190">
        <f t="shared" si="2278"/>
        <v>0</v>
      </c>
      <c r="CA1523" s="152">
        <v>6044100</v>
      </c>
      <c r="CB1523" s="328">
        <v>2.0500000000000001E-2</v>
      </c>
      <c r="CC1523" s="168">
        <f t="shared" si="2269"/>
        <v>123904.05</v>
      </c>
      <c r="CD1523" s="633">
        <f t="shared" si="2279"/>
        <v>24780.81</v>
      </c>
      <c r="CE1523" s="164">
        <v>99869.644</v>
      </c>
      <c r="CF1523" s="165"/>
      <c r="CG1523" s="208">
        <f t="shared" si="2270"/>
        <v>-746.40399999999499</v>
      </c>
      <c r="CH1523" s="586">
        <v>6044100</v>
      </c>
      <c r="CI1523" s="923">
        <v>2.1700000000000001E-2</v>
      </c>
      <c r="CJ1523" s="348">
        <f t="shared" si="2289"/>
        <v>131156.97</v>
      </c>
      <c r="CK1523" s="542">
        <f t="shared" si="2290"/>
        <v>26231.394</v>
      </c>
      <c r="CL1523" s="223"/>
      <c r="CM1523" s="224"/>
      <c r="CN1523" s="348">
        <f t="shared" si="2261"/>
        <v>104925.576</v>
      </c>
      <c r="CO1523" s="669"/>
      <c r="CP1523" s="220">
        <f t="shared" si="2262"/>
        <v>104925.576</v>
      </c>
      <c r="CQ1523" s="465">
        <v>0</v>
      </c>
      <c r="CR1523" s="47" t="s">
        <v>3501</v>
      </c>
    </row>
    <row r="1524" spans="1:97" ht="15" customHeight="1">
      <c r="A1524" s="51" t="s">
        <v>3502</v>
      </c>
      <c r="B1524" s="42" t="s">
        <v>3503</v>
      </c>
      <c r="C1524" s="6" t="s">
        <v>3481</v>
      </c>
      <c r="D1524" s="274" t="s">
        <v>3482</v>
      </c>
      <c r="E1524" s="43">
        <v>1081</v>
      </c>
      <c r="F1524" s="43"/>
      <c r="G1524" s="41" t="s">
        <v>41</v>
      </c>
      <c r="H1524" s="362" t="s">
        <v>3504</v>
      </c>
      <c r="I1524" s="88">
        <v>5000</v>
      </c>
      <c r="J1524" s="236">
        <v>2.58E-2</v>
      </c>
      <c r="K1524" s="369">
        <f t="shared" si="2280"/>
        <v>129</v>
      </c>
      <c r="L1524" s="369">
        <f t="shared" si="2281"/>
        <v>25.8</v>
      </c>
      <c r="M1524" s="619">
        <v>103.2</v>
      </c>
      <c r="N1524" s="618">
        <v>96.97</v>
      </c>
      <c r="O1524" s="369">
        <f t="shared" si="2263"/>
        <v>0</v>
      </c>
      <c r="P1524" s="369">
        <v>30000</v>
      </c>
      <c r="Q1524" s="191">
        <v>1.4E-2</v>
      </c>
      <c r="R1524" s="369">
        <f t="shared" si="2271"/>
        <v>420</v>
      </c>
      <c r="S1524" s="369">
        <f t="shared" si="2282"/>
        <v>84</v>
      </c>
      <c r="T1524" s="512">
        <v>336</v>
      </c>
      <c r="U1524" s="618">
        <v>323.12</v>
      </c>
      <c r="V1524" s="88">
        <f t="shared" si="2240"/>
        <v>0</v>
      </c>
      <c r="W1524" s="369">
        <v>30000</v>
      </c>
      <c r="X1524" s="191">
        <v>1.5100000000000001E-2</v>
      </c>
      <c r="Y1524" s="369">
        <f t="shared" si="2272"/>
        <v>453</v>
      </c>
      <c r="Z1524" s="369">
        <f t="shared" si="2283"/>
        <v>90.6</v>
      </c>
      <c r="AA1524" s="512">
        <v>362.4</v>
      </c>
      <c r="AB1524" s="515">
        <v>362.4</v>
      </c>
      <c r="AC1524" s="88">
        <f t="shared" si="2243"/>
        <v>0</v>
      </c>
      <c r="AD1524" s="369">
        <v>30000</v>
      </c>
      <c r="AE1524" s="191">
        <v>1.6299999999999999E-2</v>
      </c>
      <c r="AF1524" s="369">
        <f t="shared" si="2264"/>
        <v>488.99999999999994</v>
      </c>
      <c r="AG1524" s="369">
        <f t="shared" si="2273"/>
        <v>97.799999999999983</v>
      </c>
      <c r="AH1524" s="518">
        <v>391.2</v>
      </c>
      <c r="AI1524" s="515">
        <v>391.2</v>
      </c>
      <c r="AJ1524" s="369">
        <f t="shared" si="2244"/>
        <v>0</v>
      </c>
      <c r="AK1524" s="369">
        <v>30000</v>
      </c>
      <c r="AL1524" s="191">
        <v>1.7604000000000002E-2</v>
      </c>
      <c r="AM1524" s="369">
        <f t="shared" si="2274"/>
        <v>528.12</v>
      </c>
      <c r="AN1524" s="633">
        <f t="shared" si="2284"/>
        <v>105.62400000000001</v>
      </c>
      <c r="AO1524" s="518">
        <v>422.5</v>
      </c>
      <c r="AP1524" s="618"/>
      <c r="AQ1524" s="88">
        <f t="shared" si="2247"/>
        <v>-4.0000000000048885E-3</v>
      </c>
      <c r="AR1524" s="369">
        <v>30000</v>
      </c>
      <c r="AS1524" s="191">
        <v>1.866E-2</v>
      </c>
      <c r="AT1524" s="369">
        <f t="shared" si="2275"/>
        <v>559.79999999999995</v>
      </c>
      <c r="AU1524" s="633">
        <f t="shared" si="2285"/>
        <v>111.96</v>
      </c>
      <c r="AV1524" s="518">
        <v>447.84</v>
      </c>
      <c r="AW1524" s="515">
        <v>447.84</v>
      </c>
      <c r="AX1524" s="88">
        <f t="shared" si="2250"/>
        <v>0</v>
      </c>
      <c r="AY1524" s="633">
        <v>285000</v>
      </c>
      <c r="AZ1524" s="332">
        <v>1.7541000000000001E-2</v>
      </c>
      <c r="BA1524" s="168">
        <f t="shared" si="2265"/>
        <v>4999.1850000000004</v>
      </c>
      <c r="BB1524" s="168">
        <f t="shared" si="2266"/>
        <v>999.8370000000001</v>
      </c>
      <c r="BC1524" s="142">
        <v>3999.355</v>
      </c>
      <c r="BD1524" s="515">
        <v>3999.35</v>
      </c>
      <c r="BE1524" s="194">
        <f t="shared" ref="BE1524:BE1543" si="2291">BA1524-BC1524-BB1524</f>
        <v>-6.9999999997207851E-3</v>
      </c>
      <c r="BF1524" s="633">
        <v>285000</v>
      </c>
      <c r="BG1524" s="332">
        <v>1.7541000000000001E-2</v>
      </c>
      <c r="BH1524" s="633">
        <f t="shared" si="2276"/>
        <v>4999.1850000000004</v>
      </c>
      <c r="BI1524" s="633">
        <f t="shared" si="2286"/>
        <v>999.8370000000001</v>
      </c>
      <c r="BJ1524" s="142">
        <v>3999.348</v>
      </c>
      <c r="BK1524" s="204">
        <v>3999.35</v>
      </c>
      <c r="BL1524" s="190">
        <f t="shared" si="2253"/>
        <v>0</v>
      </c>
      <c r="BM1524" s="633">
        <v>285000</v>
      </c>
      <c r="BN1524" s="332">
        <v>1.8200000000000001E-2</v>
      </c>
      <c r="BO1524" s="633">
        <f t="shared" si="2277"/>
        <v>5187</v>
      </c>
      <c r="BP1524" s="633">
        <f t="shared" si="2287"/>
        <v>1037.4000000000001</v>
      </c>
      <c r="BQ1524" s="656">
        <v>4149.6000000000004</v>
      </c>
      <c r="BR1524" s="657">
        <v>4149.6000000000004</v>
      </c>
      <c r="BS1524" s="190">
        <f t="shared" si="2256"/>
        <v>0</v>
      </c>
      <c r="BT1524" s="633">
        <v>285000</v>
      </c>
      <c r="BU1524" s="328">
        <v>1.9300000000000001E-2</v>
      </c>
      <c r="BV1524" s="633">
        <f t="shared" si="2268"/>
        <v>5500.5</v>
      </c>
      <c r="BW1524" s="369">
        <f t="shared" si="2288"/>
        <v>1100.1000000000001</v>
      </c>
      <c r="BX1524" s="634">
        <v>4400.3999999999996</v>
      </c>
      <c r="BY1524" s="622">
        <v>4400.3999999999996</v>
      </c>
      <c r="BZ1524" s="190">
        <f t="shared" si="2278"/>
        <v>0</v>
      </c>
      <c r="CA1524" s="152">
        <v>285000</v>
      </c>
      <c r="CB1524" s="328">
        <v>2.0500000000000001E-2</v>
      </c>
      <c r="CC1524" s="168">
        <f t="shared" si="2269"/>
        <v>5842.5</v>
      </c>
      <c r="CD1524" s="633">
        <f t="shared" si="2279"/>
        <v>1168.5</v>
      </c>
      <c r="CE1524" s="164">
        <v>4674</v>
      </c>
      <c r="CF1524" s="165"/>
      <c r="CG1524" s="168">
        <f t="shared" si="2270"/>
        <v>0</v>
      </c>
      <c r="CH1524" s="586">
        <v>285000</v>
      </c>
      <c r="CI1524" s="923">
        <v>2.1700000000000001E-2</v>
      </c>
      <c r="CJ1524" s="348">
        <f t="shared" si="2289"/>
        <v>6184.5</v>
      </c>
      <c r="CK1524" s="542">
        <f t="shared" si="2290"/>
        <v>1236.9000000000001</v>
      </c>
      <c r="CL1524" s="164"/>
      <c r="CM1524" s="167"/>
      <c r="CN1524" s="348">
        <f t="shared" si="2261"/>
        <v>4947.6000000000004</v>
      </c>
      <c r="CO1524" s="669"/>
      <c r="CP1524" s="220">
        <f t="shared" si="2262"/>
        <v>4947.5890000000009</v>
      </c>
      <c r="CQ1524" s="542">
        <v>0</v>
      </c>
      <c r="CR1524" s="47"/>
    </row>
    <row r="1525" spans="1:97" ht="15" customHeight="1">
      <c r="A1525" s="51" t="s">
        <v>3505</v>
      </c>
      <c r="B1525" s="41" t="s">
        <v>3506</v>
      </c>
      <c r="C1525" s="6" t="s">
        <v>3481</v>
      </c>
      <c r="D1525" s="274" t="s">
        <v>3482</v>
      </c>
      <c r="E1525" s="43">
        <v>1287</v>
      </c>
      <c r="F1525" s="43"/>
      <c r="G1525" s="49" t="s">
        <v>98</v>
      </c>
      <c r="H1525" s="191" t="s">
        <v>3507</v>
      </c>
      <c r="I1525" s="369">
        <v>745000</v>
      </c>
      <c r="J1525" s="236">
        <v>2.58E-2</v>
      </c>
      <c r="K1525" s="369">
        <f t="shared" si="2280"/>
        <v>19221</v>
      </c>
      <c r="L1525" s="369">
        <f t="shared" si="2281"/>
        <v>3844.2</v>
      </c>
      <c r="M1525" s="616">
        <v>15376.8</v>
      </c>
      <c r="N1525" s="618">
        <v>14447.78</v>
      </c>
      <c r="O1525" s="369">
        <f t="shared" si="2263"/>
        <v>0</v>
      </c>
      <c r="P1525" s="369">
        <v>422000</v>
      </c>
      <c r="Q1525" s="191">
        <v>1.4E-2</v>
      </c>
      <c r="R1525" s="369">
        <f t="shared" si="2271"/>
        <v>5908</v>
      </c>
      <c r="S1525" s="369">
        <f t="shared" si="2282"/>
        <v>1181.5999999999999</v>
      </c>
      <c r="T1525" s="512">
        <v>4726.3999999999996</v>
      </c>
      <c r="U1525" s="618">
        <v>4545.22</v>
      </c>
      <c r="V1525" s="88">
        <f t="shared" si="2240"/>
        <v>0</v>
      </c>
      <c r="W1525" s="369">
        <v>422000</v>
      </c>
      <c r="X1525" s="191">
        <v>1.5100000000000001E-2</v>
      </c>
      <c r="Y1525" s="369">
        <f t="shared" si="2272"/>
        <v>6372.2</v>
      </c>
      <c r="Z1525" s="369">
        <f t="shared" si="2283"/>
        <v>1274.44</v>
      </c>
      <c r="AA1525" s="512">
        <v>5097.76</v>
      </c>
      <c r="AB1525" s="515">
        <v>5097.76</v>
      </c>
      <c r="AC1525" s="88">
        <f t="shared" si="2243"/>
        <v>0</v>
      </c>
      <c r="AD1525" s="369">
        <v>422000</v>
      </c>
      <c r="AE1525" s="191">
        <v>1.6299999999999999E-2</v>
      </c>
      <c r="AF1525" s="369">
        <f t="shared" si="2264"/>
        <v>6878.5999999999995</v>
      </c>
      <c r="AG1525" s="369">
        <f t="shared" si="2273"/>
        <v>1375.72</v>
      </c>
      <c r="AH1525" s="518">
        <v>5502.88</v>
      </c>
      <c r="AI1525" s="515">
        <v>5502.88</v>
      </c>
      <c r="AJ1525" s="369">
        <f t="shared" si="2244"/>
        <v>0</v>
      </c>
      <c r="AK1525" s="369">
        <v>422000</v>
      </c>
      <c r="AL1525" s="191">
        <v>1.7604000000000002E-2</v>
      </c>
      <c r="AM1525" s="369">
        <f t="shared" si="2274"/>
        <v>7428.8880000000008</v>
      </c>
      <c r="AN1525" s="633">
        <f t="shared" si="2284"/>
        <v>1485.7776000000003</v>
      </c>
      <c r="AO1525" s="518">
        <v>5943.11</v>
      </c>
      <c r="AP1525" s="618"/>
      <c r="AQ1525" s="88">
        <f t="shared" si="2247"/>
        <v>4.0000000080908649E-4</v>
      </c>
      <c r="AR1525" s="369">
        <v>422000</v>
      </c>
      <c r="AS1525" s="191">
        <v>1.866E-2</v>
      </c>
      <c r="AT1525" s="369">
        <f t="shared" si="2275"/>
        <v>7874.5199999999995</v>
      </c>
      <c r="AU1525" s="633">
        <f t="shared" si="2285"/>
        <v>1574.904</v>
      </c>
      <c r="AV1525" s="518">
        <v>6299.6</v>
      </c>
      <c r="AW1525" s="515">
        <v>6299.6</v>
      </c>
      <c r="AX1525" s="369">
        <v>0</v>
      </c>
      <c r="AY1525" s="633">
        <v>6413500</v>
      </c>
      <c r="AZ1525" s="332">
        <v>1.7541000000000001E-2</v>
      </c>
      <c r="BA1525" s="168">
        <f t="shared" si="2265"/>
        <v>112499.2035</v>
      </c>
      <c r="BB1525" s="168">
        <f t="shared" si="2266"/>
        <v>22499.840700000001</v>
      </c>
      <c r="BC1525" s="142">
        <v>89999.363500000007</v>
      </c>
      <c r="BD1525" s="515">
        <v>89999.35</v>
      </c>
      <c r="BE1525" s="194">
        <f t="shared" si="2291"/>
        <v>-7.0000000414438546E-4</v>
      </c>
      <c r="BF1525" s="633">
        <v>6413500</v>
      </c>
      <c r="BG1525" s="332">
        <v>1.7541000000000001E-2</v>
      </c>
      <c r="BH1525" s="633">
        <f t="shared" si="2276"/>
        <v>112499.2035</v>
      </c>
      <c r="BI1525" s="633">
        <f t="shared" si="2286"/>
        <v>22499.840700000001</v>
      </c>
      <c r="BJ1525" s="142">
        <v>89999.362800000003</v>
      </c>
      <c r="BK1525" s="204">
        <v>89999.360000000001</v>
      </c>
      <c r="BL1525" s="190">
        <f t="shared" si="2253"/>
        <v>0</v>
      </c>
      <c r="BM1525" s="633">
        <v>6413500</v>
      </c>
      <c r="BN1525" s="332">
        <v>1.8200000000000001E-2</v>
      </c>
      <c r="BO1525" s="633">
        <f t="shared" si="2277"/>
        <v>116725.70000000001</v>
      </c>
      <c r="BP1525" s="633">
        <f t="shared" si="2287"/>
        <v>23345.140000000003</v>
      </c>
      <c r="BQ1525" s="656">
        <v>93380.56</v>
      </c>
      <c r="BR1525" s="657">
        <v>93380.56</v>
      </c>
      <c r="BS1525" s="190">
        <f t="shared" si="2256"/>
        <v>0</v>
      </c>
      <c r="BT1525" s="633">
        <v>6413500</v>
      </c>
      <c r="BU1525" s="328">
        <v>1.9300000000000001E-2</v>
      </c>
      <c r="BV1525" s="633">
        <f t="shared" si="2268"/>
        <v>123780.55</v>
      </c>
      <c r="BW1525" s="369">
        <f t="shared" si="2288"/>
        <v>24756.11</v>
      </c>
      <c r="BX1525" s="634">
        <v>99024.44</v>
      </c>
      <c r="BY1525" s="622">
        <v>99024.44</v>
      </c>
      <c r="BZ1525" s="190">
        <f t="shared" si="2278"/>
        <v>0</v>
      </c>
      <c r="CA1525" s="152">
        <v>6413500</v>
      </c>
      <c r="CB1525" s="328">
        <v>2.0500000000000001E-2</v>
      </c>
      <c r="CC1525" s="168">
        <f t="shared" si="2269"/>
        <v>131476.75</v>
      </c>
      <c r="CD1525" s="633">
        <f t="shared" si="2279"/>
        <v>26295.350000000002</v>
      </c>
      <c r="CE1525" s="164">
        <v>105181.4</v>
      </c>
      <c r="CF1525" s="165"/>
      <c r="CG1525" s="168">
        <f t="shared" si="2270"/>
        <v>0</v>
      </c>
      <c r="CH1525" s="586">
        <v>6413500</v>
      </c>
      <c r="CI1525" s="923">
        <v>2.1700000000000001E-2</v>
      </c>
      <c r="CJ1525" s="348">
        <f t="shared" si="2289"/>
        <v>139172.95000000001</v>
      </c>
      <c r="CK1525" s="542">
        <f t="shared" si="2290"/>
        <v>27834.590000000004</v>
      </c>
      <c r="CL1525" s="164"/>
      <c r="CM1525" s="167"/>
      <c r="CN1525" s="348">
        <f t="shared" si="2261"/>
        <v>111338.36000000002</v>
      </c>
      <c r="CO1525" s="669"/>
      <c r="CP1525" s="220">
        <f t="shared" si="2262"/>
        <v>111338.35970000002</v>
      </c>
      <c r="CQ1525" s="542">
        <v>0</v>
      </c>
      <c r="CR1525" s="47"/>
    </row>
    <row r="1526" spans="1:97" s="7" customFormat="1" ht="15" customHeight="1">
      <c r="A1526" s="51" t="s">
        <v>3508</v>
      </c>
      <c r="B1526" s="41" t="s">
        <v>3509</v>
      </c>
      <c r="C1526" s="6" t="s">
        <v>3481</v>
      </c>
      <c r="D1526" s="274" t="s">
        <v>3482</v>
      </c>
      <c r="E1526" s="43">
        <v>1289</v>
      </c>
      <c r="F1526" s="43"/>
      <c r="G1526" s="49" t="s">
        <v>45</v>
      </c>
      <c r="H1526" s="191" t="s">
        <v>3510</v>
      </c>
      <c r="I1526" s="369">
        <v>985000</v>
      </c>
      <c r="J1526" s="236">
        <v>2.58E-2</v>
      </c>
      <c r="K1526" s="369">
        <f t="shared" si="2280"/>
        <v>25413</v>
      </c>
      <c r="L1526" s="369">
        <f t="shared" si="2281"/>
        <v>5082.6000000000004</v>
      </c>
      <c r="M1526" s="616">
        <v>20330.400000000001</v>
      </c>
      <c r="N1526" s="618">
        <v>19102.099999999999</v>
      </c>
      <c r="O1526" s="369">
        <f t="shared" si="2263"/>
        <v>0</v>
      </c>
      <c r="P1526" s="369">
        <v>1250000</v>
      </c>
      <c r="Q1526" s="191">
        <v>1.4E-2</v>
      </c>
      <c r="R1526" s="369">
        <f t="shared" si="2271"/>
        <v>17500</v>
      </c>
      <c r="S1526" s="369">
        <f t="shared" si="2282"/>
        <v>3500</v>
      </c>
      <c r="T1526" s="512">
        <v>14000</v>
      </c>
      <c r="U1526" s="618">
        <v>13463.33</v>
      </c>
      <c r="V1526" s="88">
        <f t="shared" si="2240"/>
        <v>0</v>
      </c>
      <c r="W1526" s="369">
        <v>1250000</v>
      </c>
      <c r="X1526" s="191">
        <v>1.5100000000000001E-2</v>
      </c>
      <c r="Y1526" s="369">
        <f t="shared" si="2272"/>
        <v>18875</v>
      </c>
      <c r="Z1526" s="369">
        <f t="shared" si="2283"/>
        <v>3775</v>
      </c>
      <c r="AA1526" s="512">
        <v>15100</v>
      </c>
      <c r="AB1526" s="515">
        <v>15100</v>
      </c>
      <c r="AC1526" s="88">
        <f t="shared" si="2243"/>
        <v>0</v>
      </c>
      <c r="AD1526" s="369">
        <v>1250000</v>
      </c>
      <c r="AE1526" s="191">
        <v>1.6299999999999999E-2</v>
      </c>
      <c r="AF1526" s="369">
        <f t="shared" si="2264"/>
        <v>20374.999999999996</v>
      </c>
      <c r="AG1526" s="369">
        <f t="shared" si="2273"/>
        <v>4074.9999999999995</v>
      </c>
      <c r="AH1526" s="518">
        <v>16300</v>
      </c>
      <c r="AI1526" s="515">
        <v>16300</v>
      </c>
      <c r="AJ1526" s="369">
        <f t="shared" si="2244"/>
        <v>0</v>
      </c>
      <c r="AK1526" s="369">
        <v>1250000</v>
      </c>
      <c r="AL1526" s="191">
        <v>1.7604000000000002E-2</v>
      </c>
      <c r="AM1526" s="369">
        <f t="shared" si="2274"/>
        <v>22005.000000000004</v>
      </c>
      <c r="AN1526" s="633">
        <f t="shared" si="2284"/>
        <v>4401.0000000000009</v>
      </c>
      <c r="AO1526" s="518">
        <v>17604</v>
      </c>
      <c r="AP1526" s="618"/>
      <c r="AQ1526" s="88">
        <f t="shared" si="2247"/>
        <v>0</v>
      </c>
      <c r="AR1526" s="369">
        <v>1670000</v>
      </c>
      <c r="AS1526" s="191">
        <v>1.866E-2</v>
      </c>
      <c r="AT1526" s="369">
        <f t="shared" si="2275"/>
        <v>31162.2</v>
      </c>
      <c r="AU1526" s="633">
        <f t="shared" si="2285"/>
        <v>6232.4400000000005</v>
      </c>
      <c r="AV1526" s="518">
        <v>18660</v>
      </c>
      <c r="AW1526" s="515">
        <v>18660</v>
      </c>
      <c r="AX1526" s="88">
        <f t="shared" ref="AX1526:AX1532" si="2292">AT1526-AV1526-AU1526</f>
        <v>6269.76</v>
      </c>
      <c r="AY1526" s="633">
        <v>5060300</v>
      </c>
      <c r="AZ1526" s="332">
        <v>1.7541000000000001E-2</v>
      </c>
      <c r="BA1526" s="168">
        <f t="shared" si="2265"/>
        <v>88762.722300000009</v>
      </c>
      <c r="BB1526" s="168">
        <f t="shared" si="2266"/>
        <v>17752.544460000001</v>
      </c>
      <c r="BC1526" s="142">
        <v>46080.42</v>
      </c>
      <c r="BD1526" s="515">
        <v>46080.42</v>
      </c>
      <c r="BE1526" s="194">
        <f t="shared" si="2291"/>
        <v>24929.757840000009</v>
      </c>
      <c r="BF1526" s="633">
        <v>5060300</v>
      </c>
      <c r="BG1526" s="332">
        <v>1.7541000000000001E-2</v>
      </c>
      <c r="BH1526" s="633">
        <f t="shared" si="2276"/>
        <v>88762.722300000009</v>
      </c>
      <c r="BI1526" s="633">
        <f t="shared" si="2286"/>
        <v>17752.544460000001</v>
      </c>
      <c r="BJ1526" s="142">
        <v>71010.177840000004</v>
      </c>
      <c r="BK1526" s="204">
        <v>71010.179999999993</v>
      </c>
      <c r="BL1526" s="190">
        <f t="shared" si="2253"/>
        <v>0</v>
      </c>
      <c r="BM1526" s="633">
        <v>5060300</v>
      </c>
      <c r="BN1526" s="332">
        <v>1.8200000000000001E-2</v>
      </c>
      <c r="BO1526" s="633">
        <f t="shared" si="2277"/>
        <v>92097.46</v>
      </c>
      <c r="BP1526" s="633">
        <f t="shared" si="2287"/>
        <v>18419.492000000002</v>
      </c>
      <c r="BQ1526" s="656">
        <v>73677.967999999993</v>
      </c>
      <c r="BR1526" s="657">
        <v>73677.97</v>
      </c>
      <c r="BS1526" s="190">
        <f t="shared" si="2256"/>
        <v>0</v>
      </c>
      <c r="BT1526" s="633">
        <v>5060300</v>
      </c>
      <c r="BU1526" s="328">
        <v>1.9300000000000001E-2</v>
      </c>
      <c r="BV1526" s="633">
        <f t="shared" si="2268"/>
        <v>97663.790000000008</v>
      </c>
      <c r="BW1526" s="369">
        <f t="shared" si="2288"/>
        <v>19532.758000000002</v>
      </c>
      <c r="BX1526" s="634">
        <v>78131.032000000007</v>
      </c>
      <c r="BY1526" s="622">
        <v>78131.03</v>
      </c>
      <c r="BZ1526" s="190">
        <f t="shared" si="2278"/>
        <v>0</v>
      </c>
      <c r="CA1526" s="152">
        <v>5060300</v>
      </c>
      <c r="CB1526" s="328">
        <v>2.0500000000000001E-2</v>
      </c>
      <c r="CC1526" s="168">
        <f t="shared" si="2269"/>
        <v>103736.15000000001</v>
      </c>
      <c r="CD1526" s="633">
        <f t="shared" si="2279"/>
        <v>20747.230000000003</v>
      </c>
      <c r="CE1526" s="164">
        <v>114188.43784</v>
      </c>
      <c r="CF1526" s="165"/>
      <c r="CG1526" s="208">
        <f t="shared" si="2270"/>
        <v>-31199.517839999986</v>
      </c>
      <c r="CH1526" s="586">
        <v>5060300</v>
      </c>
      <c r="CI1526" s="923">
        <v>2.1700000000000001E-2</v>
      </c>
      <c r="CJ1526" s="348">
        <f t="shared" si="2289"/>
        <v>109808.51000000001</v>
      </c>
      <c r="CK1526" s="542">
        <f t="shared" si="2290"/>
        <v>21961.702000000005</v>
      </c>
      <c r="CL1526" s="223"/>
      <c r="CM1526" s="224"/>
      <c r="CN1526" s="348">
        <f t="shared" si="2261"/>
        <v>87846.808000000005</v>
      </c>
      <c r="CO1526" s="669"/>
      <c r="CP1526" s="220">
        <f t="shared" si="2262"/>
        <v>87846.808000000019</v>
      </c>
      <c r="CQ1526" s="465">
        <v>0</v>
      </c>
      <c r="CR1526" s="47" t="s">
        <v>3501</v>
      </c>
    </row>
    <row r="1527" spans="1:97" ht="15" customHeight="1">
      <c r="A1527" s="61" t="s">
        <v>3511</v>
      </c>
      <c r="B1527" s="264" t="s">
        <v>3512</v>
      </c>
      <c r="C1527" s="61" t="s">
        <v>3481</v>
      </c>
      <c r="D1527" s="388" t="s">
        <v>3482</v>
      </c>
      <c r="E1527" s="234">
        <v>1735</v>
      </c>
      <c r="F1527" s="234"/>
      <c r="G1527" s="41" t="s">
        <v>41</v>
      </c>
      <c r="H1527" s="362" t="s">
        <v>3513</v>
      </c>
      <c r="I1527" s="88">
        <v>270000</v>
      </c>
      <c r="J1527" s="236">
        <v>2.58E-2</v>
      </c>
      <c r="K1527" s="369">
        <f t="shared" si="2280"/>
        <v>6966</v>
      </c>
      <c r="L1527" s="369">
        <f t="shared" si="2281"/>
        <v>1393.2</v>
      </c>
      <c r="M1527" s="619">
        <v>5572.8</v>
      </c>
      <c r="N1527" s="618">
        <v>5236.1099999999997</v>
      </c>
      <c r="O1527" s="369">
        <f t="shared" si="2263"/>
        <v>0</v>
      </c>
      <c r="P1527" s="88">
        <v>460000</v>
      </c>
      <c r="Q1527" s="191">
        <v>1.4E-2</v>
      </c>
      <c r="R1527" s="88">
        <f t="shared" si="2271"/>
        <v>6440</v>
      </c>
      <c r="S1527" s="369">
        <f t="shared" si="2282"/>
        <v>1288</v>
      </c>
      <c r="T1527" s="512">
        <v>5152</v>
      </c>
      <c r="U1527" s="618">
        <v>4954.51</v>
      </c>
      <c r="V1527" s="88">
        <f t="shared" si="2240"/>
        <v>0</v>
      </c>
      <c r="W1527" s="88">
        <v>460000</v>
      </c>
      <c r="X1527" s="191">
        <v>1.5100000000000001E-2</v>
      </c>
      <c r="Y1527" s="88">
        <f t="shared" si="2272"/>
        <v>6946</v>
      </c>
      <c r="Z1527" s="369">
        <f t="shared" si="2283"/>
        <v>1389.2</v>
      </c>
      <c r="AA1527" s="512">
        <v>5556.8</v>
      </c>
      <c r="AB1527" s="515">
        <v>5556.8</v>
      </c>
      <c r="AC1527" s="88">
        <f t="shared" si="2243"/>
        <v>0</v>
      </c>
      <c r="AD1527" s="88">
        <v>460000</v>
      </c>
      <c r="AE1527" s="191">
        <v>1.6299999999999999E-2</v>
      </c>
      <c r="AF1527" s="369">
        <f t="shared" si="2264"/>
        <v>7497.9999999999991</v>
      </c>
      <c r="AG1527" s="88">
        <f t="shared" si="2273"/>
        <v>1499.5999999999997</v>
      </c>
      <c r="AH1527" s="531">
        <v>5998.4</v>
      </c>
      <c r="AI1527" s="527">
        <v>5998.4</v>
      </c>
      <c r="AJ1527" s="369">
        <f t="shared" si="2244"/>
        <v>0</v>
      </c>
      <c r="AK1527" s="88">
        <v>460000</v>
      </c>
      <c r="AL1527" s="191">
        <v>1.7604000000000002E-2</v>
      </c>
      <c r="AM1527" s="88">
        <f t="shared" si="2274"/>
        <v>8097.8400000000011</v>
      </c>
      <c r="AN1527" s="633">
        <f t="shared" si="2284"/>
        <v>1619.5680000000002</v>
      </c>
      <c r="AO1527" s="518">
        <v>6478.27</v>
      </c>
      <c r="AP1527" s="618"/>
      <c r="AQ1527" s="88">
        <f t="shared" si="2247"/>
        <v>2.0000000004074536E-3</v>
      </c>
      <c r="AR1527" s="88">
        <v>460000</v>
      </c>
      <c r="AS1527" s="191">
        <v>1.866E-2</v>
      </c>
      <c r="AT1527" s="88">
        <f t="shared" si="2275"/>
        <v>8583.6</v>
      </c>
      <c r="AU1527" s="633">
        <f t="shared" si="2285"/>
        <v>1716.7200000000003</v>
      </c>
      <c r="AV1527" s="518">
        <v>6866.88</v>
      </c>
      <c r="AW1527" s="515">
        <v>6866.88</v>
      </c>
      <c r="AX1527" s="88">
        <f t="shared" si="2292"/>
        <v>0</v>
      </c>
      <c r="AY1527" s="190">
        <v>1179900</v>
      </c>
      <c r="AZ1527" s="332">
        <v>1.7541000000000001E-2</v>
      </c>
      <c r="BA1527" s="168">
        <f t="shared" si="2265"/>
        <v>20696.625900000003</v>
      </c>
      <c r="BB1527" s="168">
        <f t="shared" si="2266"/>
        <v>4139.3251800000007</v>
      </c>
      <c r="BC1527" s="142">
        <v>16557.305899999999</v>
      </c>
      <c r="BD1527" s="515">
        <v>16557.310000000001</v>
      </c>
      <c r="BE1527" s="194">
        <f t="shared" si="2291"/>
        <v>-5.1799999973809463E-3</v>
      </c>
      <c r="BF1527" s="190">
        <v>1179900</v>
      </c>
      <c r="BG1527" s="332">
        <v>1.7541000000000001E-2</v>
      </c>
      <c r="BH1527" s="190">
        <f t="shared" si="2276"/>
        <v>20696.625900000003</v>
      </c>
      <c r="BI1527" s="633">
        <f t="shared" si="2286"/>
        <v>4139.3251800000007</v>
      </c>
      <c r="BJ1527" s="142">
        <v>16557.300719999999</v>
      </c>
      <c r="BK1527" s="204">
        <v>16557.3</v>
      </c>
      <c r="BL1527" s="190">
        <f t="shared" si="2253"/>
        <v>0</v>
      </c>
      <c r="BM1527" s="190">
        <v>1179900</v>
      </c>
      <c r="BN1527" s="332">
        <v>1.8200000000000001E-2</v>
      </c>
      <c r="BO1527" s="190">
        <f t="shared" si="2277"/>
        <v>21474.18</v>
      </c>
      <c r="BP1527" s="633">
        <f t="shared" si="2287"/>
        <v>4294.8360000000002</v>
      </c>
      <c r="BQ1527" s="526">
        <v>17179.344000000001</v>
      </c>
      <c r="BR1527" s="527">
        <v>17179.34</v>
      </c>
      <c r="BS1527" s="190">
        <f t="shared" si="2256"/>
        <v>0</v>
      </c>
      <c r="BT1527" s="190">
        <v>1179900</v>
      </c>
      <c r="BU1527" s="920">
        <v>1.9300000000000001E-2</v>
      </c>
      <c r="BV1527" s="633">
        <f t="shared" si="2268"/>
        <v>22772.07</v>
      </c>
      <c r="BW1527" s="88">
        <f t="shared" si="2288"/>
        <v>4554.4139999999998</v>
      </c>
      <c r="BX1527" s="518">
        <v>18217.655999999999</v>
      </c>
      <c r="BY1527" s="515">
        <v>18217.66</v>
      </c>
      <c r="BZ1527" s="190">
        <f t="shared" si="2278"/>
        <v>0</v>
      </c>
      <c r="CA1527" s="152">
        <v>1179900</v>
      </c>
      <c r="CB1527" s="328">
        <v>2.0500000000000001E-2</v>
      </c>
      <c r="CC1527" s="168">
        <f t="shared" si="2269"/>
        <v>24187.95</v>
      </c>
      <c r="CD1527" s="633">
        <f t="shared" si="2279"/>
        <v>4837.59</v>
      </c>
      <c r="CE1527" s="164">
        <v>19350.36</v>
      </c>
      <c r="CF1527" s="165"/>
      <c r="CG1527" s="168">
        <f t="shared" si="2270"/>
        <v>0</v>
      </c>
      <c r="CH1527" s="586">
        <v>1179900</v>
      </c>
      <c r="CI1527" s="923">
        <v>2.1700000000000001E-2</v>
      </c>
      <c r="CJ1527" s="348">
        <f t="shared" si="2289"/>
        <v>25603.83</v>
      </c>
      <c r="CK1527" s="542">
        <f t="shared" si="2290"/>
        <v>5120.7660000000005</v>
      </c>
      <c r="CL1527" s="164"/>
      <c r="CM1527" s="167"/>
      <c r="CN1527" s="348">
        <f t="shared" si="2261"/>
        <v>20483.064000000002</v>
      </c>
      <c r="CO1527" s="469"/>
      <c r="CP1527" s="220">
        <f t="shared" si="2262"/>
        <v>20483.060820000006</v>
      </c>
      <c r="CQ1527" s="542">
        <v>0</v>
      </c>
      <c r="CR1527" s="47"/>
    </row>
    <row r="1528" spans="1:97" ht="15" customHeight="1">
      <c r="A1528" s="51" t="s">
        <v>3514</v>
      </c>
      <c r="B1528" s="42" t="s">
        <v>3515</v>
      </c>
      <c r="C1528" s="6" t="s">
        <v>3481</v>
      </c>
      <c r="D1528" s="274" t="s">
        <v>3482</v>
      </c>
      <c r="E1528" s="43">
        <v>1889</v>
      </c>
      <c r="F1528" s="43"/>
      <c r="G1528" s="41" t="s">
        <v>41</v>
      </c>
      <c r="H1528" s="191" t="s">
        <v>3516</v>
      </c>
      <c r="I1528" s="369">
        <v>93000</v>
      </c>
      <c r="J1528" s="236">
        <v>2.58E-2</v>
      </c>
      <c r="K1528" s="369">
        <f t="shared" si="2280"/>
        <v>2399.4</v>
      </c>
      <c r="L1528" s="369">
        <f t="shared" si="2281"/>
        <v>479.88</v>
      </c>
      <c r="M1528" s="616">
        <v>1919.52</v>
      </c>
      <c r="N1528" s="618">
        <v>1803.55</v>
      </c>
      <c r="O1528" s="369">
        <f t="shared" si="2263"/>
        <v>0</v>
      </c>
      <c r="P1528" s="369">
        <v>120000</v>
      </c>
      <c r="Q1528" s="191">
        <v>1.4E-2</v>
      </c>
      <c r="R1528" s="369">
        <f t="shared" si="2271"/>
        <v>1680</v>
      </c>
      <c r="S1528" s="369">
        <f t="shared" si="2282"/>
        <v>336</v>
      </c>
      <c r="T1528" s="512">
        <v>1344</v>
      </c>
      <c r="U1528" s="618">
        <v>1292.48</v>
      </c>
      <c r="V1528" s="88">
        <f t="shared" si="2240"/>
        <v>0</v>
      </c>
      <c r="W1528" s="369">
        <v>120000</v>
      </c>
      <c r="X1528" s="191">
        <v>1.5100000000000001E-2</v>
      </c>
      <c r="Y1528" s="369">
        <f t="shared" si="2272"/>
        <v>1812</v>
      </c>
      <c r="Z1528" s="369">
        <f t="shared" si="2283"/>
        <v>362.4</v>
      </c>
      <c r="AA1528" s="512">
        <v>1449.6</v>
      </c>
      <c r="AB1528" s="515">
        <v>1449.6</v>
      </c>
      <c r="AC1528" s="88">
        <f t="shared" si="2243"/>
        <v>0</v>
      </c>
      <c r="AD1528" s="369">
        <v>120000</v>
      </c>
      <c r="AE1528" s="191">
        <v>1.6299999999999999E-2</v>
      </c>
      <c r="AF1528" s="369">
        <f t="shared" si="2264"/>
        <v>1955.9999999999998</v>
      </c>
      <c r="AG1528" s="369">
        <f t="shared" si="2273"/>
        <v>391.19999999999993</v>
      </c>
      <c r="AH1528" s="518">
        <v>1564.8</v>
      </c>
      <c r="AI1528" s="515">
        <v>1564.8</v>
      </c>
      <c r="AJ1528" s="369">
        <f t="shared" si="2244"/>
        <v>0</v>
      </c>
      <c r="AK1528" s="369">
        <v>120000</v>
      </c>
      <c r="AL1528" s="191">
        <v>1.7604000000000002E-2</v>
      </c>
      <c r="AM1528" s="369">
        <f t="shared" si="2274"/>
        <v>2112.48</v>
      </c>
      <c r="AN1528" s="633">
        <f t="shared" si="2284"/>
        <v>422.49600000000004</v>
      </c>
      <c r="AO1528" s="518">
        <v>1689.98</v>
      </c>
      <c r="AP1528" s="618"/>
      <c r="AQ1528" s="88">
        <f t="shared" si="2247"/>
        <v>3.999999999962256E-3</v>
      </c>
      <c r="AR1528" s="369">
        <v>120000</v>
      </c>
      <c r="AS1528" s="191">
        <v>1.866E-2</v>
      </c>
      <c r="AT1528" s="369">
        <f t="shared" si="2275"/>
        <v>2239.1999999999998</v>
      </c>
      <c r="AU1528" s="633">
        <f t="shared" si="2285"/>
        <v>447.84</v>
      </c>
      <c r="AV1528" s="518">
        <v>1791.36</v>
      </c>
      <c r="AW1528" s="515">
        <v>1791.36</v>
      </c>
      <c r="AX1528" s="88">
        <f t="shared" si="2292"/>
        <v>0</v>
      </c>
      <c r="AY1528" s="633">
        <v>171000</v>
      </c>
      <c r="AZ1528" s="332">
        <v>1.7541000000000001E-2</v>
      </c>
      <c r="BA1528" s="168">
        <f t="shared" si="2265"/>
        <v>2999.511</v>
      </c>
      <c r="BB1528" s="168">
        <f t="shared" si="2266"/>
        <v>599.90219999999999</v>
      </c>
      <c r="BC1528" s="142">
        <v>2399.6109999999999</v>
      </c>
      <c r="BD1528" s="515">
        <v>2399.6</v>
      </c>
      <c r="BE1528" s="194">
        <f t="shared" si="2291"/>
        <v>-2.1999999999025022E-3</v>
      </c>
      <c r="BF1528" s="633">
        <v>171000</v>
      </c>
      <c r="BG1528" s="332">
        <v>1.7541000000000001E-2</v>
      </c>
      <c r="BH1528" s="633">
        <f t="shared" si="2276"/>
        <v>2999.511</v>
      </c>
      <c r="BI1528" s="633">
        <f t="shared" si="2286"/>
        <v>599.90219999999999</v>
      </c>
      <c r="BJ1528" s="142">
        <v>2399.6088</v>
      </c>
      <c r="BK1528" s="204">
        <v>2399.61</v>
      </c>
      <c r="BL1528" s="190">
        <f t="shared" si="2253"/>
        <v>0</v>
      </c>
      <c r="BM1528" s="633">
        <v>171000</v>
      </c>
      <c r="BN1528" s="332">
        <v>1.8200000000000001E-2</v>
      </c>
      <c r="BO1528" s="633">
        <f t="shared" si="2277"/>
        <v>3112.2000000000003</v>
      </c>
      <c r="BP1528" s="633">
        <f t="shared" si="2287"/>
        <v>622.44000000000005</v>
      </c>
      <c r="BQ1528" s="656">
        <v>2489.7600000000002</v>
      </c>
      <c r="BR1528" s="657">
        <v>2489.7600000000002</v>
      </c>
      <c r="BS1528" s="190">
        <f t="shared" si="2256"/>
        <v>0</v>
      </c>
      <c r="BT1528" s="633">
        <v>171000</v>
      </c>
      <c r="BU1528" s="328">
        <v>1.9300000000000001E-2</v>
      </c>
      <c r="BV1528" s="633">
        <f t="shared" si="2268"/>
        <v>3300.3</v>
      </c>
      <c r="BW1528" s="369">
        <f t="shared" si="2288"/>
        <v>660.06000000000006</v>
      </c>
      <c r="BX1528" s="634">
        <v>2640.24</v>
      </c>
      <c r="BY1528" s="622">
        <v>2640.24</v>
      </c>
      <c r="BZ1528" s="190">
        <f t="shared" si="2278"/>
        <v>0</v>
      </c>
      <c r="CA1528" s="152">
        <v>171000</v>
      </c>
      <c r="CB1528" s="328">
        <v>2.0500000000000001E-2</v>
      </c>
      <c r="CC1528" s="168">
        <f t="shared" si="2269"/>
        <v>3505.5</v>
      </c>
      <c r="CD1528" s="633">
        <f t="shared" si="2279"/>
        <v>701.1</v>
      </c>
      <c r="CE1528" s="164">
        <v>2804.4</v>
      </c>
      <c r="CF1528" s="165"/>
      <c r="CG1528" s="168">
        <f t="shared" si="2270"/>
        <v>0</v>
      </c>
      <c r="CH1528" s="586">
        <v>171000</v>
      </c>
      <c r="CI1528" s="923">
        <v>2.1700000000000001E-2</v>
      </c>
      <c r="CJ1528" s="348">
        <f t="shared" si="2289"/>
        <v>3710.7000000000003</v>
      </c>
      <c r="CK1528" s="542">
        <f t="shared" si="2290"/>
        <v>742.1400000000001</v>
      </c>
      <c r="CL1528" s="164"/>
      <c r="CM1528" s="167"/>
      <c r="CN1528" s="348">
        <f t="shared" si="2261"/>
        <v>2968.5600000000004</v>
      </c>
      <c r="CO1528" s="669"/>
      <c r="CP1528" s="220">
        <f t="shared" si="2262"/>
        <v>2968.5618000000004</v>
      </c>
      <c r="CQ1528" s="542">
        <v>0</v>
      </c>
      <c r="CR1528" s="47"/>
    </row>
    <row r="1529" spans="1:97" ht="15" customHeight="1">
      <c r="A1529" s="51" t="s">
        <v>3517</v>
      </c>
      <c r="B1529" s="42" t="s">
        <v>3518</v>
      </c>
      <c r="C1529" s="6" t="s">
        <v>3481</v>
      </c>
      <c r="D1529" s="274" t="s">
        <v>3482</v>
      </c>
      <c r="E1529" s="43">
        <v>1892</v>
      </c>
      <c r="F1529" s="43"/>
      <c r="G1529" s="41" t="s">
        <v>41</v>
      </c>
      <c r="H1529" s="954" t="s">
        <v>3519</v>
      </c>
      <c r="I1529" s="369">
        <v>93500</v>
      </c>
      <c r="J1529" s="236">
        <v>2.58E-2</v>
      </c>
      <c r="K1529" s="369">
        <f t="shared" si="2280"/>
        <v>2412.3000000000002</v>
      </c>
      <c r="L1529" s="369">
        <f t="shared" si="2281"/>
        <v>482.46</v>
      </c>
      <c r="M1529" s="616">
        <v>1929.84</v>
      </c>
      <c r="N1529" s="618">
        <v>1813.24</v>
      </c>
      <c r="O1529" s="369">
        <f t="shared" si="2263"/>
        <v>0</v>
      </c>
      <c r="P1529" s="369">
        <v>120000</v>
      </c>
      <c r="Q1529" s="191">
        <v>1.4E-2</v>
      </c>
      <c r="R1529" s="369">
        <f t="shared" si="2271"/>
        <v>1680</v>
      </c>
      <c r="S1529" s="369">
        <f t="shared" si="2282"/>
        <v>336</v>
      </c>
      <c r="T1529" s="512">
        <v>1344</v>
      </c>
      <c r="U1529" s="618">
        <v>1292.48</v>
      </c>
      <c r="V1529" s="88">
        <f t="shared" si="2240"/>
        <v>0</v>
      </c>
      <c r="W1529" s="369">
        <v>120000</v>
      </c>
      <c r="X1529" s="191">
        <v>1.5100000000000001E-2</v>
      </c>
      <c r="Y1529" s="369">
        <f t="shared" si="2272"/>
        <v>1812</v>
      </c>
      <c r="Z1529" s="369">
        <f t="shared" si="2283"/>
        <v>362.4</v>
      </c>
      <c r="AA1529" s="512">
        <v>1449.6</v>
      </c>
      <c r="AB1529" s="515">
        <v>1449.6</v>
      </c>
      <c r="AC1529" s="88">
        <f t="shared" si="2243"/>
        <v>0</v>
      </c>
      <c r="AD1529" s="369">
        <v>120000</v>
      </c>
      <c r="AE1529" s="191">
        <v>1.6299999999999999E-2</v>
      </c>
      <c r="AF1529" s="369">
        <f t="shared" si="2264"/>
        <v>1955.9999999999998</v>
      </c>
      <c r="AG1529" s="369">
        <f t="shared" si="2273"/>
        <v>391.19999999999993</v>
      </c>
      <c r="AH1529" s="518">
        <v>1564.8</v>
      </c>
      <c r="AI1529" s="515">
        <v>1564.8</v>
      </c>
      <c r="AJ1529" s="369">
        <f t="shared" si="2244"/>
        <v>0</v>
      </c>
      <c r="AK1529" s="369">
        <v>120000</v>
      </c>
      <c r="AL1529" s="191">
        <v>1.7604000000000002E-2</v>
      </c>
      <c r="AM1529" s="369">
        <f t="shared" si="2274"/>
        <v>2112.48</v>
      </c>
      <c r="AN1529" s="633">
        <f t="shared" si="2284"/>
        <v>422.49600000000004</v>
      </c>
      <c r="AO1529" s="518">
        <v>1689.98</v>
      </c>
      <c r="AP1529" s="618"/>
      <c r="AQ1529" s="88">
        <f t="shared" si="2247"/>
        <v>3.999999999962256E-3</v>
      </c>
      <c r="AR1529" s="369">
        <v>120000</v>
      </c>
      <c r="AS1529" s="191">
        <v>1.866E-2</v>
      </c>
      <c r="AT1529" s="369">
        <f t="shared" si="2275"/>
        <v>2239.1999999999998</v>
      </c>
      <c r="AU1529" s="633">
        <f t="shared" si="2285"/>
        <v>447.84</v>
      </c>
      <c r="AV1529" s="518">
        <v>1791.36</v>
      </c>
      <c r="AW1529" s="515">
        <v>1791.36</v>
      </c>
      <c r="AX1529" s="88">
        <f t="shared" si="2292"/>
        <v>0</v>
      </c>
      <c r="AY1529" s="633">
        <v>171000</v>
      </c>
      <c r="AZ1529" s="332">
        <v>1.7541000000000001E-2</v>
      </c>
      <c r="BA1529" s="168">
        <f t="shared" si="2265"/>
        <v>2999.511</v>
      </c>
      <c r="BB1529" s="168">
        <f t="shared" si="2266"/>
        <v>599.90219999999999</v>
      </c>
      <c r="BC1529" s="142">
        <v>2399.6109999999999</v>
      </c>
      <c r="BD1529" s="515">
        <v>2399.6</v>
      </c>
      <c r="BE1529" s="194">
        <f t="shared" si="2291"/>
        <v>-2.1999999999025022E-3</v>
      </c>
      <c r="BF1529" s="633">
        <v>171000</v>
      </c>
      <c r="BG1529" s="332">
        <v>1.7541000000000001E-2</v>
      </c>
      <c r="BH1529" s="633">
        <f t="shared" si="2276"/>
        <v>2999.511</v>
      </c>
      <c r="BI1529" s="633">
        <f t="shared" si="2286"/>
        <v>599.90219999999999</v>
      </c>
      <c r="BJ1529" s="142">
        <v>2399.6088</v>
      </c>
      <c r="BK1529" s="204">
        <v>2399.61</v>
      </c>
      <c r="BL1529" s="190">
        <f t="shared" si="2253"/>
        <v>0</v>
      </c>
      <c r="BM1529" s="633">
        <v>171000</v>
      </c>
      <c r="BN1529" s="332">
        <v>1.8200000000000001E-2</v>
      </c>
      <c r="BO1529" s="633">
        <f t="shared" si="2277"/>
        <v>3112.2000000000003</v>
      </c>
      <c r="BP1529" s="633">
        <f t="shared" si="2287"/>
        <v>622.44000000000005</v>
      </c>
      <c r="BQ1529" s="656">
        <v>2489.7600000000002</v>
      </c>
      <c r="BR1529" s="919">
        <v>1860.08</v>
      </c>
      <c r="BS1529" s="190">
        <f t="shared" si="2256"/>
        <v>0</v>
      </c>
      <c r="BT1529" s="633">
        <v>171000</v>
      </c>
      <c r="BU1529" s="328">
        <v>1.9300000000000001E-2</v>
      </c>
      <c r="BV1529" s="633">
        <f t="shared" si="2268"/>
        <v>3300.3</v>
      </c>
      <c r="BW1529" s="369">
        <f t="shared" si="2288"/>
        <v>660.06000000000006</v>
      </c>
      <c r="BX1529" s="634">
        <v>2640.24</v>
      </c>
      <c r="BY1529" s="622">
        <v>2640.24</v>
      </c>
      <c r="BZ1529" s="190">
        <f t="shared" si="2278"/>
        <v>0</v>
      </c>
      <c r="CA1529" s="152">
        <v>171000</v>
      </c>
      <c r="CB1529" s="328">
        <v>2.0500000000000001E-2</v>
      </c>
      <c r="CC1529" s="168">
        <f t="shared" si="2269"/>
        <v>3505.5</v>
      </c>
      <c r="CD1529" s="633">
        <f t="shared" si="2279"/>
        <v>701.1</v>
      </c>
      <c r="CE1529" s="164">
        <v>2804.4</v>
      </c>
      <c r="CF1529" s="165"/>
      <c r="CG1529" s="168">
        <f t="shared" si="2270"/>
        <v>0</v>
      </c>
      <c r="CH1529" s="586">
        <v>171000</v>
      </c>
      <c r="CI1529" s="923">
        <v>2.1700000000000001E-2</v>
      </c>
      <c r="CJ1529" s="348">
        <f t="shared" si="2289"/>
        <v>3710.7000000000003</v>
      </c>
      <c r="CK1529" s="542">
        <f t="shared" si="2290"/>
        <v>742.1400000000001</v>
      </c>
      <c r="CL1529" s="164"/>
      <c r="CM1529" s="167"/>
      <c r="CN1529" s="348">
        <f t="shared" si="2261"/>
        <v>2968.5600000000004</v>
      </c>
      <c r="CO1529" s="669"/>
      <c r="CP1529" s="220">
        <f t="shared" si="2262"/>
        <v>2968.5618000000004</v>
      </c>
      <c r="CQ1529" s="542">
        <v>0</v>
      </c>
      <c r="CR1529" s="47"/>
    </row>
    <row r="1530" spans="1:97" ht="15" customHeight="1">
      <c r="A1530" s="47" t="s">
        <v>3520</v>
      </c>
      <c r="B1530" s="47" t="s">
        <v>3521</v>
      </c>
      <c r="C1530" s="266" t="s">
        <v>3522</v>
      </c>
      <c r="D1530" s="274" t="s">
        <v>3482</v>
      </c>
      <c r="E1530" s="267">
        <v>79</v>
      </c>
      <c r="F1530" s="267">
        <v>5</v>
      </c>
      <c r="G1530" s="43"/>
      <c r="H1530" s="266"/>
      <c r="I1530" s="620"/>
      <c r="J1530" s="266"/>
      <c r="K1530" s="620"/>
      <c r="L1530" s="620"/>
      <c r="M1530" s="621"/>
      <c r="N1530" s="622"/>
      <c r="O1530" s="369">
        <f t="shared" si="2263"/>
        <v>0</v>
      </c>
      <c r="P1530" s="633">
        <v>0</v>
      </c>
      <c r="Q1530" s="47"/>
      <c r="R1530" s="633"/>
      <c r="S1530" s="633"/>
      <c r="T1530" s="628"/>
      <c r="U1530" s="622"/>
      <c r="V1530" s="88">
        <f t="shared" si="2240"/>
        <v>0</v>
      </c>
      <c r="W1530" s="633">
        <v>0</v>
      </c>
      <c r="X1530" s="47"/>
      <c r="Y1530" s="633"/>
      <c r="Z1530" s="633"/>
      <c r="AA1530" s="628"/>
      <c r="AB1530" s="622"/>
      <c r="AC1530" s="88">
        <f t="shared" si="2243"/>
        <v>0</v>
      </c>
      <c r="AD1530" s="633">
        <v>0</v>
      </c>
      <c r="AE1530" s="47"/>
      <c r="AF1530" s="369">
        <f t="shared" si="2264"/>
        <v>0</v>
      </c>
      <c r="AG1530" s="633"/>
      <c r="AH1530" s="634"/>
      <c r="AI1530" s="622"/>
      <c r="AJ1530" s="369">
        <f t="shared" si="2244"/>
        <v>0</v>
      </c>
      <c r="AK1530" s="633">
        <v>0</v>
      </c>
      <c r="AL1530" s="47"/>
      <c r="AM1530" s="633"/>
      <c r="AN1530" s="633"/>
      <c r="AO1530" s="634"/>
      <c r="AP1530" s="622"/>
      <c r="AQ1530" s="88">
        <f t="shared" si="2247"/>
        <v>0</v>
      </c>
      <c r="AR1530" s="633">
        <v>0</v>
      </c>
      <c r="AS1530" s="47"/>
      <c r="AT1530" s="369">
        <f t="shared" si="2275"/>
        <v>0</v>
      </c>
      <c r="AU1530" s="633"/>
      <c r="AV1530" s="634"/>
      <c r="AW1530" s="622"/>
      <c r="AX1530" s="88">
        <f t="shared" si="2292"/>
        <v>0</v>
      </c>
      <c r="AY1530" s="633">
        <v>5000</v>
      </c>
      <c r="AZ1530" s="51">
        <v>2.7200000000000002E-3</v>
      </c>
      <c r="BA1530" s="168">
        <f t="shared" si="2265"/>
        <v>13.600000000000001</v>
      </c>
      <c r="BB1530" s="168">
        <f t="shared" ref="BB1530:BB1532" si="2293">(AY1530*AZ1530)*85%</f>
        <v>11.56</v>
      </c>
      <c r="BC1530" s="164"/>
      <c r="BD1530" s="622"/>
      <c r="BE1530" s="194">
        <f t="shared" si="2291"/>
        <v>2.0400000000000009</v>
      </c>
      <c r="BF1530" s="633">
        <v>5000</v>
      </c>
      <c r="BG1530" s="914">
        <v>2.7200000000000002E-3</v>
      </c>
      <c r="BH1530" s="633">
        <f t="shared" si="2276"/>
        <v>13.600000000000001</v>
      </c>
      <c r="BI1530" s="633">
        <f t="shared" ref="BI1530:BI1532" si="2294">(BF1530*BG1530)*85%</f>
        <v>11.56</v>
      </c>
      <c r="BJ1530" s="164"/>
      <c r="BK1530" s="165"/>
      <c r="BL1530" s="190">
        <f t="shared" si="2253"/>
        <v>2.0400000000000009</v>
      </c>
      <c r="BM1530" s="633">
        <v>5000</v>
      </c>
      <c r="BN1530" s="47">
        <v>2.8E-3</v>
      </c>
      <c r="BO1530" s="633">
        <f t="shared" si="2277"/>
        <v>14</v>
      </c>
      <c r="BP1530" s="633">
        <f t="shared" ref="BP1530:BP1532" si="2295">(BM1530*BN1530)*85%</f>
        <v>11.9</v>
      </c>
      <c r="BQ1530" s="164"/>
      <c r="BR1530" s="622"/>
      <c r="BS1530" s="190">
        <f t="shared" si="2256"/>
        <v>2.0999999999999996</v>
      </c>
      <c r="BT1530" s="633">
        <v>5000</v>
      </c>
      <c r="BU1530" s="642">
        <v>3.0000000000000001E-3</v>
      </c>
      <c r="BV1530" s="633">
        <f t="shared" si="2268"/>
        <v>15</v>
      </c>
      <c r="BW1530" s="369">
        <f t="shared" ref="BW1530:BW1532" si="2296">(BT1530*BU1530)*85%</f>
        <v>12.75</v>
      </c>
      <c r="BX1530" s="634"/>
      <c r="BY1530" s="622"/>
      <c r="BZ1530" s="190">
        <f t="shared" si="2278"/>
        <v>2.25</v>
      </c>
      <c r="CA1530" s="633"/>
      <c r="CB1530" s="633"/>
      <c r="CC1530" s="168">
        <f t="shared" si="2269"/>
        <v>0</v>
      </c>
      <c r="CD1530" s="633">
        <f t="shared" si="2279"/>
        <v>0</v>
      </c>
      <c r="CE1530" s="164"/>
      <c r="CF1530" s="165"/>
      <c r="CG1530" s="168">
        <f t="shared" si="2270"/>
        <v>0</v>
      </c>
      <c r="CH1530" s="924"/>
      <c r="CI1530" s="667"/>
      <c r="CJ1530" s="585"/>
      <c r="CK1530" s="585"/>
      <c r="CL1530" s="164"/>
      <c r="CM1530" s="167"/>
      <c r="CN1530" s="348">
        <f t="shared" si="2261"/>
        <v>0</v>
      </c>
      <c r="CO1530" s="669"/>
      <c r="CP1530" s="220">
        <f t="shared" si="2262"/>
        <v>8.4300000000000015</v>
      </c>
      <c r="CQ1530" s="932"/>
      <c r="CR1530" s="573" t="s">
        <v>3523</v>
      </c>
    </row>
    <row r="1531" spans="1:97" s="8" customFormat="1" ht="30">
      <c r="A1531" s="266" t="s">
        <v>3524</v>
      </c>
      <c r="B1531" s="266" t="s">
        <v>3525</v>
      </c>
      <c r="C1531" s="266" t="s">
        <v>3522</v>
      </c>
      <c r="D1531" s="41" t="s">
        <v>3482</v>
      </c>
      <c r="E1531" s="267">
        <v>79</v>
      </c>
      <c r="F1531" s="267">
        <v>26</v>
      </c>
      <c r="G1531" s="41" t="s">
        <v>45</v>
      </c>
      <c r="H1531" s="236" t="s">
        <v>3526</v>
      </c>
      <c r="I1531" s="620"/>
      <c r="J1531" s="236"/>
      <c r="K1531" s="369"/>
      <c r="L1531" s="369"/>
      <c r="M1531" s="890"/>
      <c r="N1531" s="664"/>
      <c r="O1531" s="369">
        <f t="shared" si="2263"/>
        <v>0</v>
      </c>
      <c r="P1531" s="375">
        <v>477700</v>
      </c>
      <c r="Q1531" s="191">
        <v>2.5000000000000001E-3</v>
      </c>
      <c r="R1531" s="369">
        <f t="shared" ref="R1531:R1543" si="2297">P1531*Q1531</f>
        <v>1194.25</v>
      </c>
      <c r="S1531" s="369">
        <f t="shared" ref="S1531:S1536" si="2298">R1531*95/100</f>
        <v>1134.5374999999999</v>
      </c>
      <c r="T1531" s="634"/>
      <c r="U1531" s="664"/>
      <c r="V1531" s="88">
        <f t="shared" si="2240"/>
        <v>59.712500000000091</v>
      </c>
      <c r="W1531" s="375">
        <v>477700</v>
      </c>
      <c r="X1531" s="191">
        <v>2.5799999999999998E-3</v>
      </c>
      <c r="Y1531" s="369">
        <f t="shared" ref="Y1531:Y1543" si="2299">W1531*X1531</f>
        <v>1232.4659999999999</v>
      </c>
      <c r="Z1531" s="369">
        <v>1140.04</v>
      </c>
      <c r="AA1531" s="634"/>
      <c r="AB1531" s="664"/>
      <c r="AC1531" s="88">
        <f t="shared" si="2243"/>
        <v>92.425999999999931</v>
      </c>
      <c r="AD1531" s="375">
        <v>477700</v>
      </c>
      <c r="AE1531" s="191">
        <v>2.65E-3</v>
      </c>
      <c r="AF1531" s="369">
        <f t="shared" si="2264"/>
        <v>1265.905</v>
      </c>
      <c r="AG1531" s="375">
        <f t="shared" ref="AG1531:AG1536" si="2300">(AD1531*AE1531)*88.7%</f>
        <v>1122.857735</v>
      </c>
      <c r="AH1531" s="634">
        <v>314.7</v>
      </c>
      <c r="AI1531" s="664">
        <v>314.7</v>
      </c>
      <c r="AJ1531" s="369">
        <f t="shared" si="2244"/>
        <v>-171.65273500000006</v>
      </c>
      <c r="AK1531" s="375">
        <v>477700</v>
      </c>
      <c r="AL1531" s="51">
        <v>2.7299999999999998E-3</v>
      </c>
      <c r="AM1531" s="369">
        <f t="shared" ref="AM1531:AM1543" si="2301">AK1531*AL1531</f>
        <v>1304.1209999999999</v>
      </c>
      <c r="AN1531" s="375">
        <f t="shared" ref="AN1531:AN1536" si="2302">(AK1531*AL1531)*85%</f>
        <v>1108.5028499999999</v>
      </c>
      <c r="AO1531" s="634">
        <v>204.55</v>
      </c>
      <c r="AP1531" s="664">
        <v>204.55</v>
      </c>
      <c r="AQ1531" s="88">
        <f t="shared" si="2247"/>
        <v>-8.9318499999999403</v>
      </c>
      <c r="AR1531" s="375">
        <v>477700</v>
      </c>
      <c r="AS1531" s="191">
        <v>2.8939999999999999E-3</v>
      </c>
      <c r="AT1531" s="369">
        <f t="shared" si="2275"/>
        <v>1382.4638</v>
      </c>
      <c r="AU1531" s="375">
        <f t="shared" ref="AU1531:AU1536" si="2303">(AR1531*AS1531)*85%</f>
        <v>1175.0942299999999</v>
      </c>
      <c r="AV1531" s="634">
        <v>429.8</v>
      </c>
      <c r="AW1531" s="664">
        <v>429.8</v>
      </c>
      <c r="AX1531" s="88">
        <f t="shared" si="2292"/>
        <v>-222.43042999999989</v>
      </c>
      <c r="AY1531" s="375">
        <v>1225400</v>
      </c>
      <c r="AZ1531" s="51">
        <v>2.7200000000000002E-3</v>
      </c>
      <c r="BA1531" s="72">
        <f t="shared" si="2265"/>
        <v>3333.0880000000002</v>
      </c>
      <c r="BB1531" s="72">
        <f t="shared" si="2293"/>
        <v>2833.1248000000001</v>
      </c>
      <c r="BC1531" s="164"/>
      <c r="BD1531" s="664">
        <v>286.10000000000002</v>
      </c>
      <c r="BE1531" s="141">
        <f t="shared" si="2291"/>
        <v>499.96320000000014</v>
      </c>
      <c r="BF1531" s="375">
        <v>1225400</v>
      </c>
      <c r="BG1531" s="345">
        <v>2.7200000000000002E-3</v>
      </c>
      <c r="BH1531" s="375">
        <f t="shared" si="2276"/>
        <v>3333.0880000000002</v>
      </c>
      <c r="BI1531" s="375">
        <f t="shared" si="2294"/>
        <v>2833.1248000000001</v>
      </c>
      <c r="BJ1531" s="164"/>
      <c r="BK1531" s="167"/>
      <c r="BL1531" s="337">
        <f t="shared" si="2253"/>
        <v>499.96320000000014</v>
      </c>
      <c r="BM1531" s="375">
        <v>1225400</v>
      </c>
      <c r="BN1531" s="332">
        <v>2.8E-3</v>
      </c>
      <c r="BO1531" s="375">
        <f t="shared" si="2277"/>
        <v>3431.12</v>
      </c>
      <c r="BP1531" s="375">
        <f t="shared" si="2295"/>
        <v>2916.4519999999998</v>
      </c>
      <c r="BQ1531" s="164"/>
      <c r="BR1531" s="664"/>
      <c r="BS1531" s="337">
        <f t="shared" si="2256"/>
        <v>514.66800000000012</v>
      </c>
      <c r="BT1531" s="375">
        <v>1225400</v>
      </c>
      <c r="BU1531" s="641">
        <v>3.0000000000000001E-3</v>
      </c>
      <c r="BV1531" s="375">
        <f t="shared" si="2268"/>
        <v>3676.2000000000003</v>
      </c>
      <c r="BW1531" s="369">
        <f t="shared" si="2296"/>
        <v>3124.77</v>
      </c>
      <c r="BX1531" s="634"/>
      <c r="BY1531" s="664"/>
      <c r="BZ1531" s="337">
        <f t="shared" si="2278"/>
        <v>551.43000000000029</v>
      </c>
      <c r="CA1531" s="255">
        <v>1225400</v>
      </c>
      <c r="CB1531" s="375"/>
      <c r="CC1531" s="72">
        <f t="shared" si="2269"/>
        <v>0</v>
      </c>
      <c r="CD1531" s="375">
        <f t="shared" si="2279"/>
        <v>0</v>
      </c>
      <c r="CE1531" s="164">
        <v>1566.1</v>
      </c>
      <c r="CF1531" s="167"/>
      <c r="CG1531" s="483">
        <f t="shared" si="2270"/>
        <v>-1566.1</v>
      </c>
      <c r="CH1531" s="351">
        <v>1225400</v>
      </c>
      <c r="CI1531" s="925">
        <v>3.3999999999999998E-3</v>
      </c>
      <c r="CJ1531" s="348">
        <f>CH1531*CI1531</f>
        <v>4166.3599999999997</v>
      </c>
      <c r="CK1531" s="542">
        <f>CJ1531*85%</f>
        <v>3541.4059999999995</v>
      </c>
      <c r="CL1531" s="223"/>
      <c r="CM1531" s="224"/>
      <c r="CN1531" s="348">
        <f t="shared" si="2261"/>
        <v>624.95400000000018</v>
      </c>
      <c r="CO1531" s="669"/>
      <c r="CP1531" s="220">
        <f t="shared" si="2262"/>
        <v>874.00188500000104</v>
      </c>
      <c r="CQ1531" s="465"/>
      <c r="CR1531" s="51" t="s">
        <v>3527</v>
      </c>
      <c r="CS1531" s="2"/>
    </row>
    <row r="1532" spans="1:97" ht="15" customHeight="1">
      <c r="A1532" s="51" t="s">
        <v>3528</v>
      </c>
      <c r="B1532" s="42" t="s">
        <v>3521</v>
      </c>
      <c r="C1532" s="6" t="s">
        <v>3522</v>
      </c>
      <c r="D1532" s="274" t="s">
        <v>3482</v>
      </c>
      <c r="E1532" s="267">
        <v>79</v>
      </c>
      <c r="F1532" s="267">
        <v>48</v>
      </c>
      <c r="G1532" s="61" t="s">
        <v>98</v>
      </c>
      <c r="H1532" s="191" t="s">
        <v>3529</v>
      </c>
      <c r="I1532" s="369"/>
      <c r="J1532" s="236"/>
      <c r="K1532" s="369"/>
      <c r="L1532" s="369"/>
      <c r="M1532" s="616"/>
      <c r="N1532" s="515"/>
      <c r="O1532" s="369">
        <f t="shared" si="2263"/>
        <v>0</v>
      </c>
      <c r="P1532" s="369">
        <v>3500</v>
      </c>
      <c r="Q1532" s="191">
        <v>2.5000000000000001E-3</v>
      </c>
      <c r="R1532" s="369">
        <f t="shared" si="2297"/>
        <v>8.75</v>
      </c>
      <c r="S1532" s="369">
        <f t="shared" si="2298"/>
        <v>8.3125</v>
      </c>
      <c r="T1532" s="512"/>
      <c r="U1532" s="515"/>
      <c r="V1532" s="88">
        <f t="shared" si="2240"/>
        <v>0.4375</v>
      </c>
      <c r="W1532" s="369">
        <v>3500</v>
      </c>
      <c r="X1532" s="191">
        <v>2.5799999999999998E-3</v>
      </c>
      <c r="Y1532" s="369">
        <f t="shared" si="2299"/>
        <v>9.0299999999999994</v>
      </c>
      <c r="Z1532" s="369">
        <v>8.36</v>
      </c>
      <c r="AA1532" s="512"/>
      <c r="AB1532" s="515"/>
      <c r="AC1532" s="88">
        <f t="shared" si="2243"/>
        <v>0.66999999999999993</v>
      </c>
      <c r="AD1532" s="369">
        <v>3500</v>
      </c>
      <c r="AE1532" s="191">
        <v>2.65E-3</v>
      </c>
      <c r="AF1532" s="369">
        <f t="shared" si="2264"/>
        <v>9.2750000000000004</v>
      </c>
      <c r="AG1532" s="633">
        <f t="shared" si="2300"/>
        <v>8.2269249999999996</v>
      </c>
      <c r="AH1532" s="518"/>
      <c r="AI1532" s="515"/>
      <c r="AJ1532" s="369">
        <f t="shared" si="2244"/>
        <v>1.0480750000000008</v>
      </c>
      <c r="AK1532" s="369">
        <v>3500</v>
      </c>
      <c r="AL1532" s="47">
        <v>2.7299999999999998E-3</v>
      </c>
      <c r="AM1532" s="369">
        <f t="shared" si="2301"/>
        <v>9.5549999999999997</v>
      </c>
      <c r="AN1532" s="633">
        <f t="shared" si="2302"/>
        <v>8.1217499999999987</v>
      </c>
      <c r="AO1532" s="518"/>
      <c r="AP1532" s="515"/>
      <c r="AQ1532" s="88">
        <f t="shared" si="2247"/>
        <v>1.433250000000001</v>
      </c>
      <c r="AR1532" s="369">
        <v>3500</v>
      </c>
      <c r="AS1532" s="191">
        <v>2.8939999999999999E-3</v>
      </c>
      <c r="AT1532" s="369">
        <f t="shared" ref="AT1532:AT1544" si="2304">AR1532*AS1532</f>
        <v>10.129</v>
      </c>
      <c r="AU1532" s="633">
        <f t="shared" si="2303"/>
        <v>8.6096500000000002</v>
      </c>
      <c r="AV1532" s="518"/>
      <c r="AW1532" s="515"/>
      <c r="AX1532" s="88">
        <f t="shared" si="2292"/>
        <v>1.5193499999999993</v>
      </c>
      <c r="AY1532" s="633">
        <v>9500</v>
      </c>
      <c r="AZ1532" s="51">
        <v>2.7200000000000002E-3</v>
      </c>
      <c r="BA1532" s="168">
        <f t="shared" si="2265"/>
        <v>25.840000000000003</v>
      </c>
      <c r="BB1532" s="168">
        <f t="shared" si="2293"/>
        <v>21.964000000000002</v>
      </c>
      <c r="BC1532" s="142"/>
      <c r="BD1532" s="515"/>
      <c r="BE1532" s="194">
        <f t="shared" si="2291"/>
        <v>3.8760000000000012</v>
      </c>
      <c r="BF1532" s="633">
        <v>9500</v>
      </c>
      <c r="BG1532" s="914">
        <v>2.7200000000000002E-3</v>
      </c>
      <c r="BH1532" s="633">
        <f t="shared" si="2276"/>
        <v>25.840000000000003</v>
      </c>
      <c r="BI1532" s="633">
        <f t="shared" si="2294"/>
        <v>21.964000000000002</v>
      </c>
      <c r="BJ1532" s="142">
        <v>3.88</v>
      </c>
      <c r="BK1532" s="484"/>
      <c r="BL1532" s="190">
        <f t="shared" si="2253"/>
        <v>-3.9999999999986713E-3</v>
      </c>
      <c r="BM1532" s="633">
        <v>9500</v>
      </c>
      <c r="BN1532" s="47">
        <v>2.8E-3</v>
      </c>
      <c r="BO1532" s="633">
        <f t="shared" ref="BO1532:BO1539" si="2305">BM1532*BN1532</f>
        <v>26.6</v>
      </c>
      <c r="BP1532" s="633">
        <f t="shared" si="2295"/>
        <v>22.61</v>
      </c>
      <c r="BQ1532" s="662">
        <v>3.99</v>
      </c>
      <c r="BR1532" s="663">
        <v>3.99</v>
      </c>
      <c r="BS1532" s="190">
        <f t="shared" si="2256"/>
        <v>0</v>
      </c>
      <c r="BT1532" s="633">
        <v>9500</v>
      </c>
      <c r="BU1532" s="642">
        <v>3.0000000000000001E-3</v>
      </c>
      <c r="BV1532" s="633">
        <f t="shared" si="2268"/>
        <v>28.5</v>
      </c>
      <c r="BW1532" s="369">
        <f t="shared" si="2296"/>
        <v>24.224999999999998</v>
      </c>
      <c r="BX1532" s="634">
        <v>4.2750000000000004</v>
      </c>
      <c r="BY1532" s="622">
        <v>4.28</v>
      </c>
      <c r="BZ1532" s="190">
        <f t="shared" si="2278"/>
        <v>0</v>
      </c>
      <c r="CA1532" s="151">
        <v>9500</v>
      </c>
      <c r="CB1532" s="642">
        <v>3.2000000000000002E-3</v>
      </c>
      <c r="CC1532" s="168">
        <f t="shared" si="2269"/>
        <v>30.400000000000002</v>
      </c>
      <c r="CD1532" s="633">
        <f>CC1532*85%</f>
        <v>25.84</v>
      </c>
      <c r="CE1532" s="164">
        <v>13.540175</v>
      </c>
      <c r="CF1532" s="165"/>
      <c r="CG1532" s="208">
        <f t="shared" si="2270"/>
        <v>-8.9801749999999974</v>
      </c>
      <c r="CH1532" s="587">
        <v>9500</v>
      </c>
      <c r="CI1532" s="923">
        <v>3.3999999999999998E-3</v>
      </c>
      <c r="CJ1532" s="348">
        <f t="shared" ref="CJ1532:CJ1536" si="2306">CH1532*CI1532</f>
        <v>32.299999999999997</v>
      </c>
      <c r="CK1532" s="542">
        <f>CJ1532*85%</f>
        <v>27.454999999999998</v>
      </c>
      <c r="CL1532" s="223"/>
      <c r="CM1532" s="224"/>
      <c r="CN1532" s="348">
        <f t="shared" si="2261"/>
        <v>4.8449999999999989</v>
      </c>
      <c r="CO1532" s="669"/>
      <c r="CP1532" s="220">
        <f t="shared" si="2262"/>
        <v>4.8450000000000042</v>
      </c>
      <c r="CQ1532" s="465">
        <v>0</v>
      </c>
      <c r="CR1532" s="47" t="s">
        <v>3530</v>
      </c>
    </row>
    <row r="1533" spans="1:97" ht="30">
      <c r="A1533" s="51" t="s">
        <v>3531</v>
      </c>
      <c r="B1533" s="42" t="s">
        <v>3532</v>
      </c>
      <c r="C1533" s="6" t="s">
        <v>3522</v>
      </c>
      <c r="D1533" s="274" t="s">
        <v>3482</v>
      </c>
      <c r="E1533" s="43">
        <v>182</v>
      </c>
      <c r="F1533" s="43">
        <v>27</v>
      </c>
      <c r="G1533" s="49" t="s">
        <v>45</v>
      </c>
      <c r="H1533" s="191" t="s">
        <v>3533</v>
      </c>
      <c r="I1533" s="369">
        <v>50000</v>
      </c>
      <c r="J1533" s="236">
        <v>2.58E-2</v>
      </c>
      <c r="K1533" s="369">
        <f t="shared" ref="K1533:K1535" si="2307">I1533*J1533</f>
        <v>1290</v>
      </c>
      <c r="L1533" s="369">
        <f t="shared" ref="L1533:L1535" si="2308">K1533*20/100</f>
        <v>258</v>
      </c>
      <c r="M1533" s="616">
        <v>736</v>
      </c>
      <c r="N1533" s="515">
        <v>736</v>
      </c>
      <c r="O1533" s="369">
        <f t="shared" si="2263"/>
        <v>296</v>
      </c>
      <c r="P1533" s="369">
        <v>291200</v>
      </c>
      <c r="Q1533" s="191">
        <v>1.4E-2</v>
      </c>
      <c r="R1533" s="369">
        <f t="shared" si="2297"/>
        <v>4076.8</v>
      </c>
      <c r="S1533" s="369">
        <f t="shared" ref="S1533:S1543" si="2309">R1533*20/100</f>
        <v>815.36</v>
      </c>
      <c r="T1533" s="512">
        <v>3261.44</v>
      </c>
      <c r="U1533" s="618">
        <v>3125.07</v>
      </c>
      <c r="V1533" s="88">
        <f t="shared" si="2240"/>
        <v>0</v>
      </c>
      <c r="W1533" s="369">
        <v>291200</v>
      </c>
      <c r="X1533" s="191">
        <v>1.5100000000000001E-2</v>
      </c>
      <c r="Y1533" s="369">
        <f t="shared" si="2299"/>
        <v>4397.12</v>
      </c>
      <c r="Z1533" s="369">
        <f t="shared" ref="Z1533:Z1543" si="2310">Y1533*20/100</f>
        <v>879.42399999999998</v>
      </c>
      <c r="AA1533" s="512">
        <v>3517.7</v>
      </c>
      <c r="AB1533" s="618"/>
      <c r="AC1533" s="88">
        <f t="shared" si="2243"/>
        <v>-3.9999999999054126E-3</v>
      </c>
      <c r="AD1533" s="904">
        <v>291200</v>
      </c>
      <c r="AE1533" s="905">
        <v>1.6299999999999999E-2</v>
      </c>
      <c r="AF1533" s="904">
        <f t="shared" si="2264"/>
        <v>4746.5599999999995</v>
      </c>
      <c r="AG1533" s="904">
        <f t="shared" ref="AG1533:AG1535" si="2311">(AD1533*AE1533)*20%</f>
        <v>949.3119999999999</v>
      </c>
      <c r="AH1533" s="635">
        <v>3797.25</v>
      </c>
      <c r="AI1533" s="636">
        <v>3797.25</v>
      </c>
      <c r="AJ1533" s="369">
        <f t="shared" si="2244"/>
        <v>-2.0000000004074536E-3</v>
      </c>
      <c r="AK1533" s="369">
        <v>291200</v>
      </c>
      <c r="AL1533" s="191">
        <v>1.7604000000000002E-2</v>
      </c>
      <c r="AM1533" s="369">
        <f t="shared" si="2301"/>
        <v>5126.2848000000004</v>
      </c>
      <c r="AN1533" s="633">
        <f t="shared" ref="AN1533:AN1543" si="2312">(AK1533*AL1533)*20%</f>
        <v>1025.2569600000002</v>
      </c>
      <c r="AO1533" s="518">
        <v>4101.03</v>
      </c>
      <c r="AP1533" s="515">
        <v>4101.03</v>
      </c>
      <c r="AQ1533" s="88">
        <f t="shared" si="2247"/>
        <v>-2.1599999995487451E-3</v>
      </c>
      <c r="AR1533" s="369">
        <v>291200</v>
      </c>
      <c r="AS1533" s="191">
        <v>1.866E-2</v>
      </c>
      <c r="AT1533" s="369">
        <f t="shared" si="2304"/>
        <v>5433.7919999999995</v>
      </c>
      <c r="AU1533" s="633">
        <f t="shared" ref="AU1533:AU1543" si="2313">(AR1533*AS1533)*20%</f>
        <v>1086.7583999999999</v>
      </c>
      <c r="AV1533" s="518">
        <v>4347.03</v>
      </c>
      <c r="AW1533" s="515">
        <v>4347.03</v>
      </c>
      <c r="AX1533" s="369">
        <v>0</v>
      </c>
      <c r="AY1533" s="633">
        <v>558500</v>
      </c>
      <c r="AZ1533" s="47">
        <v>1.7541000000000001E-2</v>
      </c>
      <c r="BA1533" s="168">
        <f t="shared" si="2265"/>
        <v>9796.6485000000011</v>
      </c>
      <c r="BB1533" s="168">
        <f t="shared" ref="BB1533:BB1535" si="2314">(AY1533*AZ1533)*20%</f>
        <v>1959.3297000000002</v>
      </c>
      <c r="BC1533" s="142">
        <v>7814.42</v>
      </c>
      <c r="BD1533" s="515">
        <v>7814.42</v>
      </c>
      <c r="BE1533" s="194">
        <f t="shared" si="2291"/>
        <v>22.898800000000847</v>
      </c>
      <c r="BF1533" s="633">
        <v>558500</v>
      </c>
      <c r="BG1533" s="332">
        <v>1.7541000000000001E-2</v>
      </c>
      <c r="BH1533" s="633">
        <f t="shared" si="2276"/>
        <v>9796.6485000000011</v>
      </c>
      <c r="BI1533" s="633">
        <f t="shared" ref="BI1533:BI1539" si="2315">(BF1533*BG1533)*20%</f>
        <v>1959.3297000000002</v>
      </c>
      <c r="BJ1533" s="142">
        <v>7837.3188</v>
      </c>
      <c r="BK1533" s="204">
        <v>7837.32</v>
      </c>
      <c r="BL1533" s="190">
        <f t="shared" si="2253"/>
        <v>0</v>
      </c>
      <c r="BM1533" s="633">
        <v>558500</v>
      </c>
      <c r="BN1533" s="332">
        <v>1.8200000000000001E-2</v>
      </c>
      <c r="BO1533" s="633">
        <f t="shared" si="2305"/>
        <v>10164.700000000001</v>
      </c>
      <c r="BP1533" s="633">
        <f t="shared" ref="BP1533:BP1535" si="2316">(BM1533*BN1533)*20%</f>
        <v>2032.9400000000003</v>
      </c>
      <c r="BQ1533" s="656">
        <v>8131.76</v>
      </c>
      <c r="BR1533" s="657">
        <v>8131.76</v>
      </c>
      <c r="BS1533" s="190">
        <f t="shared" si="2256"/>
        <v>0</v>
      </c>
      <c r="BT1533" s="633">
        <v>558500</v>
      </c>
      <c r="BU1533" s="328">
        <v>1.9300000000000001E-2</v>
      </c>
      <c r="BV1533" s="633">
        <f t="shared" si="2268"/>
        <v>10779.050000000001</v>
      </c>
      <c r="BW1533" s="369">
        <f t="shared" ref="BW1533:BW1535" si="2317">(BT1533*BU1533)*20%</f>
        <v>2155.8100000000004</v>
      </c>
      <c r="BX1533" s="634">
        <v>8623.24</v>
      </c>
      <c r="BY1533" s="622">
        <v>8623.24</v>
      </c>
      <c r="BZ1533" s="190">
        <f t="shared" si="2278"/>
        <v>0</v>
      </c>
      <c r="CA1533" s="151">
        <v>558500</v>
      </c>
      <c r="CB1533" s="328">
        <v>2.0500000000000001E-2</v>
      </c>
      <c r="CC1533" s="168">
        <f t="shared" si="2269"/>
        <v>11449.25</v>
      </c>
      <c r="CD1533" s="633">
        <f t="shared" si="2279"/>
        <v>2289.85</v>
      </c>
      <c r="CE1533" s="164">
        <v>9478.2946400000001</v>
      </c>
      <c r="CF1533" s="165"/>
      <c r="CG1533" s="208">
        <f t="shared" si="2270"/>
        <v>-318.89464000000044</v>
      </c>
      <c r="CH1533" s="587">
        <v>558500</v>
      </c>
      <c r="CI1533" s="923">
        <v>2.1700000000000001E-2</v>
      </c>
      <c r="CJ1533" s="348">
        <f t="shared" si="2306"/>
        <v>12119.45</v>
      </c>
      <c r="CK1533" s="542">
        <f t="shared" ref="CK1533:CK1536" si="2318">CJ1533*20%</f>
        <v>2423.8900000000003</v>
      </c>
      <c r="CL1533" s="223"/>
      <c r="CM1533" s="224"/>
      <c r="CN1533" s="348">
        <f t="shared" si="2261"/>
        <v>9695.5600000000013</v>
      </c>
      <c r="CO1533" s="669"/>
      <c r="CP1533" s="220">
        <f t="shared" si="2262"/>
        <v>9695.5560000000023</v>
      </c>
      <c r="CQ1533" s="465">
        <v>0</v>
      </c>
      <c r="CR1533" s="51" t="s">
        <v>3534</v>
      </c>
      <c r="CS1533" s="12"/>
    </row>
    <row r="1534" spans="1:97">
      <c r="A1534" s="51" t="s">
        <v>3535</v>
      </c>
      <c r="B1534" s="42" t="s">
        <v>3536</v>
      </c>
      <c r="C1534" s="6" t="s">
        <v>3522</v>
      </c>
      <c r="D1534" s="274" t="s">
        <v>3482</v>
      </c>
      <c r="E1534" s="43">
        <v>182</v>
      </c>
      <c r="F1534" s="43">
        <v>32</v>
      </c>
      <c r="G1534" s="61" t="s">
        <v>375</v>
      </c>
      <c r="H1534" s="191" t="s">
        <v>3537</v>
      </c>
      <c r="I1534" s="369">
        <v>350000</v>
      </c>
      <c r="J1534" s="236">
        <v>2.58E-2</v>
      </c>
      <c r="K1534" s="369">
        <f t="shared" si="2307"/>
        <v>9030</v>
      </c>
      <c r="L1534" s="369">
        <f t="shared" si="2308"/>
        <v>1806</v>
      </c>
      <c r="M1534" s="616">
        <v>5152</v>
      </c>
      <c r="N1534" s="515">
        <v>5152</v>
      </c>
      <c r="O1534" s="369">
        <f t="shared" si="2263"/>
        <v>2072</v>
      </c>
      <c r="P1534" s="369">
        <v>1547100</v>
      </c>
      <c r="Q1534" s="191">
        <v>1.4E-2</v>
      </c>
      <c r="R1534" s="369">
        <f t="shared" si="2297"/>
        <v>21659.4</v>
      </c>
      <c r="S1534" s="369">
        <f t="shared" si="2309"/>
        <v>4331.88</v>
      </c>
      <c r="T1534" s="512">
        <v>17327.52</v>
      </c>
      <c r="U1534" s="618">
        <v>16583.87</v>
      </c>
      <c r="V1534" s="88">
        <f t="shared" si="2240"/>
        <v>0</v>
      </c>
      <c r="W1534" s="369">
        <v>1547100</v>
      </c>
      <c r="X1534" s="191">
        <v>1.5100000000000001E-2</v>
      </c>
      <c r="Y1534" s="369">
        <f t="shared" si="2299"/>
        <v>23361.21</v>
      </c>
      <c r="Z1534" s="369">
        <f t="shared" si="2310"/>
        <v>4672.2419999999993</v>
      </c>
      <c r="AA1534" s="512">
        <v>18688.97</v>
      </c>
      <c r="AB1534" s="618"/>
      <c r="AC1534" s="88">
        <f t="shared" si="2243"/>
        <v>-2.0000000004074536E-3</v>
      </c>
      <c r="AD1534" s="369">
        <v>1547100</v>
      </c>
      <c r="AE1534" s="905">
        <v>1.6299999999999999E-2</v>
      </c>
      <c r="AF1534" s="369">
        <f t="shared" si="2264"/>
        <v>25217.729999999996</v>
      </c>
      <c r="AG1534" s="369">
        <f t="shared" si="2311"/>
        <v>5043.5459999999994</v>
      </c>
      <c r="AH1534" s="518">
        <v>20174.18</v>
      </c>
      <c r="AI1534" s="515">
        <v>20174.18</v>
      </c>
      <c r="AJ1534" s="369">
        <f t="shared" si="2244"/>
        <v>3.9999999971769284E-3</v>
      </c>
      <c r="AK1534" s="369">
        <v>1547100</v>
      </c>
      <c r="AL1534" s="191">
        <v>1.7604000000000002E-2</v>
      </c>
      <c r="AM1534" s="369">
        <f t="shared" si="2301"/>
        <v>27235.148400000002</v>
      </c>
      <c r="AN1534" s="633">
        <f t="shared" si="2312"/>
        <v>5447.0296800000006</v>
      </c>
      <c r="AO1534" s="518">
        <v>21788.12</v>
      </c>
      <c r="AP1534" s="515">
        <v>21788.12</v>
      </c>
      <c r="AQ1534" s="88">
        <f t="shared" si="2247"/>
        <v>-1.2799999976778054E-3</v>
      </c>
      <c r="AR1534" s="369">
        <v>1547100</v>
      </c>
      <c r="AS1534" s="191">
        <v>1.866E-2</v>
      </c>
      <c r="AT1534" s="369">
        <f t="shared" si="2304"/>
        <v>28868.885999999999</v>
      </c>
      <c r="AU1534" s="633">
        <f t="shared" si="2313"/>
        <v>5773.7772000000004</v>
      </c>
      <c r="AV1534" s="518">
        <v>23095.1</v>
      </c>
      <c r="AW1534" s="515">
        <v>23095.1</v>
      </c>
      <c r="AX1534" s="369">
        <v>0</v>
      </c>
      <c r="AY1534" s="633">
        <v>5993300</v>
      </c>
      <c r="AZ1534" s="47">
        <v>1.7541000000000001E-2</v>
      </c>
      <c r="BA1534" s="168">
        <f t="shared" si="2265"/>
        <v>105128.47530000001</v>
      </c>
      <c r="BB1534" s="168">
        <f t="shared" si="2314"/>
        <v>21025.695060000002</v>
      </c>
      <c r="BC1534" s="142">
        <v>83857.05</v>
      </c>
      <c r="BD1534" s="515">
        <v>83857.05</v>
      </c>
      <c r="BE1534" s="194">
        <f t="shared" si="2291"/>
        <v>245.73024000000078</v>
      </c>
      <c r="BF1534" s="633">
        <v>5993300</v>
      </c>
      <c r="BG1534" s="332">
        <v>1.7541000000000001E-2</v>
      </c>
      <c r="BH1534" s="633">
        <f t="shared" si="2276"/>
        <v>105128.47530000001</v>
      </c>
      <c r="BI1534" s="633">
        <f t="shared" si="2315"/>
        <v>21025.695060000002</v>
      </c>
      <c r="BJ1534" s="142">
        <v>84102.780239999993</v>
      </c>
      <c r="BK1534" s="204">
        <v>84102.78</v>
      </c>
      <c r="BL1534" s="190">
        <f t="shared" si="2253"/>
        <v>0</v>
      </c>
      <c r="BM1534" s="633">
        <v>5993300</v>
      </c>
      <c r="BN1534" s="332">
        <v>1.8200000000000001E-2</v>
      </c>
      <c r="BO1534" s="633">
        <f t="shared" si="2305"/>
        <v>109078.06000000001</v>
      </c>
      <c r="BP1534" s="633">
        <f t="shared" si="2316"/>
        <v>21815.612000000005</v>
      </c>
      <c r="BQ1534" s="656">
        <v>87262.448000000004</v>
      </c>
      <c r="BR1534" s="919">
        <v>81752.27</v>
      </c>
      <c r="BS1534" s="190">
        <f t="shared" si="2256"/>
        <v>0</v>
      </c>
      <c r="BT1534" s="633">
        <v>5993300</v>
      </c>
      <c r="BU1534" s="328">
        <v>1.9300000000000001E-2</v>
      </c>
      <c r="BV1534" s="633">
        <f t="shared" si="2268"/>
        <v>115670.69</v>
      </c>
      <c r="BW1534" s="369">
        <f t="shared" si="2317"/>
        <v>23134.138000000003</v>
      </c>
      <c r="BX1534" s="634">
        <v>92536.551999999996</v>
      </c>
      <c r="BY1534" s="622">
        <v>92536.55</v>
      </c>
      <c r="BZ1534" s="190">
        <f t="shared" si="2278"/>
        <v>0</v>
      </c>
      <c r="CA1534" s="151">
        <v>5993300</v>
      </c>
      <c r="CB1534" s="328">
        <v>2.0500000000000001E-2</v>
      </c>
      <c r="CC1534" s="168">
        <f t="shared" si="2269"/>
        <v>122862.65000000001</v>
      </c>
      <c r="CD1534" s="633">
        <f t="shared" si="2279"/>
        <v>24572.530000000002</v>
      </c>
      <c r="CE1534" s="164">
        <v>100607.85296</v>
      </c>
      <c r="CF1534" s="165"/>
      <c r="CG1534" s="208">
        <f t="shared" si="2270"/>
        <v>-2317.7329599999939</v>
      </c>
      <c r="CH1534" s="587">
        <v>5993300</v>
      </c>
      <c r="CI1534" s="923">
        <v>2.1700000000000001E-2</v>
      </c>
      <c r="CJ1534" s="348">
        <f t="shared" si="2306"/>
        <v>130054.61</v>
      </c>
      <c r="CK1534" s="542">
        <f t="shared" si="2318"/>
        <v>26010.922000000002</v>
      </c>
      <c r="CL1534" s="223"/>
      <c r="CM1534" s="224"/>
      <c r="CN1534" s="348">
        <f t="shared" si="2261"/>
        <v>104043.68799999999</v>
      </c>
      <c r="CO1534" s="669"/>
      <c r="CP1534" s="220">
        <f t="shared" si="2262"/>
        <v>104043.686</v>
      </c>
      <c r="CQ1534" s="465">
        <v>0</v>
      </c>
      <c r="CR1534" s="51" t="s">
        <v>3534</v>
      </c>
    </row>
    <row r="1535" spans="1:97">
      <c r="A1535" s="51" t="s">
        <v>3538</v>
      </c>
      <c r="B1535" s="42" t="s">
        <v>3536</v>
      </c>
      <c r="C1535" s="6" t="s">
        <v>3522</v>
      </c>
      <c r="D1535" s="274" t="s">
        <v>3482</v>
      </c>
      <c r="E1535" s="43">
        <v>182</v>
      </c>
      <c r="F1535" s="43">
        <v>33</v>
      </c>
      <c r="G1535" s="61" t="s">
        <v>375</v>
      </c>
      <c r="H1535" s="191" t="s">
        <v>3539</v>
      </c>
      <c r="I1535" s="369">
        <v>1000</v>
      </c>
      <c r="J1535" s="236">
        <v>2.58E-2</v>
      </c>
      <c r="K1535" s="369">
        <f t="shared" si="2307"/>
        <v>25.8</v>
      </c>
      <c r="L1535" s="369">
        <f t="shared" si="2308"/>
        <v>5.16</v>
      </c>
      <c r="M1535" s="616">
        <v>14.72</v>
      </c>
      <c r="N1535" s="515">
        <v>14.72</v>
      </c>
      <c r="O1535" s="369">
        <f t="shared" si="2263"/>
        <v>5.92</v>
      </c>
      <c r="P1535" s="369">
        <v>12500</v>
      </c>
      <c r="Q1535" s="191">
        <v>1.4E-2</v>
      </c>
      <c r="R1535" s="369">
        <f t="shared" si="2297"/>
        <v>175</v>
      </c>
      <c r="S1535" s="369">
        <f t="shared" si="2309"/>
        <v>35</v>
      </c>
      <c r="T1535" s="512">
        <v>145.91999999999999</v>
      </c>
      <c r="U1535" s="618">
        <v>145.91999999999999</v>
      </c>
      <c r="V1535" s="88">
        <f t="shared" si="2240"/>
        <v>-5.9199999999999875</v>
      </c>
      <c r="W1535" s="369">
        <v>12500</v>
      </c>
      <c r="X1535" s="191">
        <v>1.5100000000000001E-2</v>
      </c>
      <c r="Y1535" s="369">
        <f t="shared" si="2299"/>
        <v>188.75</v>
      </c>
      <c r="Z1535" s="369">
        <f t="shared" si="2310"/>
        <v>37.75</v>
      </c>
      <c r="AA1535" s="512">
        <v>302</v>
      </c>
      <c r="AB1535" s="515">
        <v>302</v>
      </c>
      <c r="AC1535" s="88">
        <f t="shared" si="2243"/>
        <v>-151</v>
      </c>
      <c r="AD1535" s="369">
        <v>12500</v>
      </c>
      <c r="AE1535" s="905">
        <v>1.6299999999999999E-2</v>
      </c>
      <c r="AF1535" s="369">
        <f t="shared" si="2264"/>
        <v>203.74999999999997</v>
      </c>
      <c r="AG1535" s="369">
        <f t="shared" si="2311"/>
        <v>40.75</v>
      </c>
      <c r="AH1535" s="518">
        <v>163</v>
      </c>
      <c r="AI1535" s="515">
        <v>163</v>
      </c>
      <c r="AJ1535" s="369">
        <f t="shared" si="2244"/>
        <v>0</v>
      </c>
      <c r="AK1535" s="369">
        <v>12500</v>
      </c>
      <c r="AL1535" s="191">
        <v>1.7604000000000002E-2</v>
      </c>
      <c r="AM1535" s="369">
        <f t="shared" si="2301"/>
        <v>220.05</v>
      </c>
      <c r="AN1535" s="633">
        <f t="shared" si="2312"/>
        <v>44.010000000000005</v>
      </c>
      <c r="AO1535" s="518">
        <v>176.04</v>
      </c>
      <c r="AP1535" s="515">
        <v>176.04</v>
      </c>
      <c r="AQ1535" s="88">
        <f t="shared" si="2247"/>
        <v>0</v>
      </c>
      <c r="AR1535" s="369">
        <v>12500</v>
      </c>
      <c r="AS1535" s="191">
        <v>1.866E-2</v>
      </c>
      <c r="AT1535" s="369">
        <f t="shared" si="2304"/>
        <v>233.25</v>
      </c>
      <c r="AU1535" s="633">
        <f t="shared" si="2313"/>
        <v>46.650000000000006</v>
      </c>
      <c r="AV1535" s="518">
        <v>186.6</v>
      </c>
      <c r="AW1535" s="515">
        <v>186.6</v>
      </c>
      <c r="AX1535" s="88">
        <f t="shared" ref="AX1535:AX1537" si="2319">AT1535-AV1535-AU1535</f>
        <v>0</v>
      </c>
      <c r="AY1535" s="633">
        <v>3400</v>
      </c>
      <c r="AZ1535" s="47">
        <v>1.7541000000000001E-2</v>
      </c>
      <c r="BA1535" s="168">
        <f t="shared" si="2265"/>
        <v>59.639400000000002</v>
      </c>
      <c r="BB1535" s="168">
        <f t="shared" si="2314"/>
        <v>11.927880000000002</v>
      </c>
      <c r="BC1535" s="142">
        <v>186.6</v>
      </c>
      <c r="BD1535" s="515">
        <v>186.6</v>
      </c>
      <c r="BE1535" s="194">
        <f t="shared" si="2291"/>
        <v>-138.88848000000002</v>
      </c>
      <c r="BF1535" s="633">
        <v>3400</v>
      </c>
      <c r="BG1535" s="332">
        <v>1.7541000000000001E-2</v>
      </c>
      <c r="BH1535" s="633">
        <f t="shared" si="2276"/>
        <v>59.639400000000002</v>
      </c>
      <c r="BI1535" s="633">
        <f t="shared" si="2315"/>
        <v>11.927880000000002</v>
      </c>
      <c r="BJ1535" s="142">
        <v>47.71152</v>
      </c>
      <c r="BK1535" s="204">
        <v>47.71</v>
      </c>
      <c r="BL1535" s="190">
        <f t="shared" si="2253"/>
        <v>0</v>
      </c>
      <c r="BM1535" s="633">
        <v>3400</v>
      </c>
      <c r="BN1535" s="332">
        <v>1.8200000000000001E-2</v>
      </c>
      <c r="BO1535" s="633">
        <f t="shared" si="2305"/>
        <v>61.88</v>
      </c>
      <c r="BP1535" s="633">
        <f t="shared" si="2316"/>
        <v>12.376000000000001</v>
      </c>
      <c r="BQ1535" s="656">
        <v>49.503999999999998</v>
      </c>
      <c r="BR1535" s="657">
        <v>49.5</v>
      </c>
      <c r="BS1535" s="190">
        <f t="shared" si="2256"/>
        <v>0</v>
      </c>
      <c r="BT1535" s="633">
        <v>3400</v>
      </c>
      <c r="BU1535" s="328">
        <v>1.9300000000000001E-2</v>
      </c>
      <c r="BV1535" s="633">
        <f t="shared" si="2268"/>
        <v>65.62</v>
      </c>
      <c r="BW1535" s="369">
        <f t="shared" si="2317"/>
        <v>13.124000000000002</v>
      </c>
      <c r="BX1535" s="634"/>
      <c r="BY1535" s="622"/>
      <c r="BZ1535" s="633">
        <v>0</v>
      </c>
      <c r="CA1535" s="151">
        <v>3400</v>
      </c>
      <c r="CB1535" s="328">
        <v>2.0500000000000001E-2</v>
      </c>
      <c r="CC1535" s="168">
        <f t="shared" si="2269"/>
        <v>69.7</v>
      </c>
      <c r="CD1535" s="633">
        <f t="shared" si="2279"/>
        <v>13.940000000000001</v>
      </c>
      <c r="CE1535" s="164">
        <v>55.76</v>
      </c>
      <c r="CF1535" s="165"/>
      <c r="CG1535" s="168">
        <f t="shared" si="2270"/>
        <v>0</v>
      </c>
      <c r="CH1535" s="587">
        <v>3400</v>
      </c>
      <c r="CI1535" s="923">
        <v>2.1700000000000001E-2</v>
      </c>
      <c r="CJ1535" s="348">
        <f t="shared" si="2306"/>
        <v>73.78</v>
      </c>
      <c r="CK1535" s="542">
        <f t="shared" si="2318"/>
        <v>14.756</v>
      </c>
      <c r="CL1535" s="164"/>
      <c r="CM1535" s="167"/>
      <c r="CN1535" s="348">
        <f t="shared" si="2261"/>
        <v>59.024000000000001</v>
      </c>
      <c r="CO1535" s="669"/>
      <c r="CP1535" s="220">
        <f t="shared" si="2262"/>
        <v>-230.86448000000001</v>
      </c>
      <c r="CQ1535" s="542">
        <v>0</v>
      </c>
      <c r="CR1535" s="47"/>
    </row>
    <row r="1536" spans="1:97" ht="15" customHeight="1">
      <c r="A1536" s="47" t="s">
        <v>3540</v>
      </c>
      <c r="B1536" s="47" t="s">
        <v>3541</v>
      </c>
      <c r="C1536" s="266" t="s">
        <v>3522</v>
      </c>
      <c r="D1536" s="274" t="s">
        <v>3482</v>
      </c>
      <c r="E1536" s="267">
        <v>182</v>
      </c>
      <c r="F1536" s="267">
        <v>37</v>
      </c>
      <c r="G1536" s="61" t="s">
        <v>98</v>
      </c>
      <c r="H1536" s="236" t="s">
        <v>3542</v>
      </c>
      <c r="I1536" s="620">
        <v>0</v>
      </c>
      <c r="J1536" s="266"/>
      <c r="K1536" s="620"/>
      <c r="L1536" s="620"/>
      <c r="M1536" s="621"/>
      <c r="N1536" s="622"/>
      <c r="O1536" s="369">
        <f t="shared" si="2263"/>
        <v>0</v>
      </c>
      <c r="P1536" s="633">
        <v>2900</v>
      </c>
      <c r="Q1536" s="47">
        <v>2.5000000000000001E-3</v>
      </c>
      <c r="R1536" s="633">
        <f t="shared" si="2297"/>
        <v>7.25</v>
      </c>
      <c r="S1536" s="633">
        <f t="shared" si="2298"/>
        <v>6.8875000000000002</v>
      </c>
      <c r="T1536" s="628"/>
      <c r="U1536" s="622"/>
      <c r="V1536" s="88">
        <f t="shared" si="2240"/>
        <v>0.36249999999999982</v>
      </c>
      <c r="W1536" s="633">
        <v>2900</v>
      </c>
      <c r="X1536" s="47">
        <v>2.5799999999999998E-3</v>
      </c>
      <c r="Y1536" s="633">
        <f t="shared" si="2299"/>
        <v>7.4819999999999993</v>
      </c>
      <c r="Z1536" s="633">
        <v>6.92</v>
      </c>
      <c r="AA1536" s="628"/>
      <c r="AB1536" s="622"/>
      <c r="AC1536" s="88">
        <f t="shared" si="2243"/>
        <v>0.56199999999999939</v>
      </c>
      <c r="AD1536" s="633">
        <v>2900</v>
      </c>
      <c r="AE1536" s="47">
        <v>2.65E-3</v>
      </c>
      <c r="AF1536" s="369">
        <f t="shared" si="2264"/>
        <v>7.6849999999999996</v>
      </c>
      <c r="AG1536" s="633">
        <f t="shared" si="2300"/>
        <v>6.8165949999999995</v>
      </c>
      <c r="AH1536" s="634"/>
      <c r="AI1536" s="622"/>
      <c r="AJ1536" s="369">
        <f t="shared" si="2244"/>
        <v>0.86840500000000009</v>
      </c>
      <c r="AK1536" s="633">
        <v>2900</v>
      </c>
      <c r="AL1536" s="47">
        <v>2.7299999999999998E-3</v>
      </c>
      <c r="AM1536" s="633">
        <f t="shared" si="2301"/>
        <v>7.9169999999999998</v>
      </c>
      <c r="AN1536" s="633">
        <f t="shared" si="2302"/>
        <v>6.7294499999999999</v>
      </c>
      <c r="AO1536" s="634"/>
      <c r="AP1536" s="622"/>
      <c r="AQ1536" s="88">
        <f t="shared" si="2247"/>
        <v>1.1875499999999999</v>
      </c>
      <c r="AR1536" s="633">
        <v>2900</v>
      </c>
      <c r="AS1536" s="191">
        <v>2.8939999999999999E-3</v>
      </c>
      <c r="AT1536" s="369">
        <f t="shared" si="2304"/>
        <v>8.3925999999999998</v>
      </c>
      <c r="AU1536" s="633">
        <f t="shared" si="2303"/>
        <v>7.1337099999999998</v>
      </c>
      <c r="AV1536" s="634"/>
      <c r="AW1536" s="622"/>
      <c r="AX1536" s="88">
        <f t="shared" si="2319"/>
        <v>1.2588900000000001</v>
      </c>
      <c r="AY1536" s="633">
        <v>0</v>
      </c>
      <c r="AZ1536" s="47"/>
      <c r="BA1536" s="168">
        <f t="shared" si="2265"/>
        <v>0</v>
      </c>
      <c r="BB1536" s="168"/>
      <c r="BC1536" s="164"/>
      <c r="BD1536" s="622"/>
      <c r="BE1536" s="194">
        <f t="shared" si="2291"/>
        <v>0</v>
      </c>
      <c r="BF1536" s="633">
        <v>0</v>
      </c>
      <c r="BG1536" s="47"/>
      <c r="BH1536" s="633"/>
      <c r="BI1536" s="633"/>
      <c r="BJ1536" s="164"/>
      <c r="BK1536" s="165"/>
      <c r="BL1536" s="633"/>
      <c r="BM1536" s="633">
        <v>0</v>
      </c>
      <c r="BN1536" s="47"/>
      <c r="BO1536" s="633"/>
      <c r="BP1536" s="633"/>
      <c r="BQ1536" s="164"/>
      <c r="BR1536" s="622"/>
      <c r="BS1536" s="190">
        <f t="shared" si="2256"/>
        <v>0</v>
      </c>
      <c r="BT1536" s="633">
        <v>0</v>
      </c>
      <c r="BU1536" s="642"/>
      <c r="BV1536" s="633">
        <f t="shared" si="2268"/>
        <v>0</v>
      </c>
      <c r="BW1536" s="369"/>
      <c r="BX1536" s="634"/>
      <c r="BY1536" s="622"/>
      <c r="BZ1536" s="190">
        <f t="shared" ref="BZ1536:BZ1556" si="2320">BV1536-BX1536-BW1536</f>
        <v>0</v>
      </c>
      <c r="CA1536" s="151">
        <v>0</v>
      </c>
      <c r="CB1536" s="328">
        <v>2.0500000000000001E-2</v>
      </c>
      <c r="CC1536" s="168">
        <f t="shared" si="2269"/>
        <v>0</v>
      </c>
      <c r="CD1536" s="633">
        <f t="shared" si="2279"/>
        <v>0</v>
      </c>
      <c r="CE1536" s="164">
        <v>4.2393450000000001</v>
      </c>
      <c r="CF1536" s="165"/>
      <c r="CG1536" s="208">
        <f t="shared" si="2270"/>
        <v>-4.2393450000000001</v>
      </c>
      <c r="CH1536" s="587">
        <v>0</v>
      </c>
      <c r="CI1536" s="923">
        <v>2.1700000000000001E-2</v>
      </c>
      <c r="CJ1536" s="348">
        <f t="shared" si="2306"/>
        <v>0</v>
      </c>
      <c r="CK1536" s="542">
        <f t="shared" si="2318"/>
        <v>0</v>
      </c>
      <c r="CL1536" s="223"/>
      <c r="CM1536" s="224"/>
      <c r="CN1536" s="348">
        <f t="shared" si="2261"/>
        <v>0</v>
      </c>
      <c r="CO1536" s="669"/>
      <c r="CP1536" s="220">
        <f t="shared" si="2262"/>
        <v>-8.8817841970012523E-16</v>
      </c>
      <c r="CQ1536" s="465">
        <v>0</v>
      </c>
      <c r="CR1536" s="573" t="s">
        <v>3543</v>
      </c>
    </row>
    <row r="1537" spans="1:97" s="8" customFormat="1">
      <c r="A1537" s="51" t="s">
        <v>3544</v>
      </c>
      <c r="B1537" s="51" t="s">
        <v>71</v>
      </c>
      <c r="C1537" s="266" t="s">
        <v>3545</v>
      </c>
      <c r="D1537" s="41" t="s">
        <v>3482</v>
      </c>
      <c r="E1537" s="267">
        <v>141</v>
      </c>
      <c r="F1537" s="267"/>
      <c r="G1537" s="266" t="s">
        <v>3546</v>
      </c>
      <c r="H1537" s="51"/>
      <c r="I1537" s="620">
        <v>0</v>
      </c>
      <c r="J1537" s="266"/>
      <c r="K1537" s="620"/>
      <c r="L1537" s="620"/>
      <c r="M1537" s="890"/>
      <c r="N1537" s="664"/>
      <c r="O1537" s="369">
        <f t="shared" si="2263"/>
        <v>0</v>
      </c>
      <c r="P1537" s="375">
        <v>13260</v>
      </c>
      <c r="Q1537" s="191">
        <v>1.4E-2</v>
      </c>
      <c r="R1537" s="369">
        <f t="shared" si="2297"/>
        <v>185.64000000000001</v>
      </c>
      <c r="S1537" s="369">
        <f t="shared" si="2309"/>
        <v>37.128</v>
      </c>
      <c r="T1537" s="634"/>
      <c r="U1537" s="664"/>
      <c r="V1537" s="88">
        <f t="shared" si="2240"/>
        <v>148.512</v>
      </c>
      <c r="W1537" s="375">
        <v>13260</v>
      </c>
      <c r="X1537" s="191">
        <v>1.5100000000000001E-2</v>
      </c>
      <c r="Y1537" s="369">
        <f t="shared" si="2299"/>
        <v>200.226</v>
      </c>
      <c r="Z1537" s="369">
        <f t="shared" si="2310"/>
        <v>40.045200000000001</v>
      </c>
      <c r="AA1537" s="634"/>
      <c r="AB1537" s="664"/>
      <c r="AC1537" s="88">
        <f t="shared" si="2243"/>
        <v>160.1808</v>
      </c>
      <c r="AD1537" s="375">
        <v>13260</v>
      </c>
      <c r="AE1537" s="191">
        <v>1.6299999999999999E-2</v>
      </c>
      <c r="AF1537" s="369">
        <f t="shared" si="2264"/>
        <v>216.13799999999998</v>
      </c>
      <c r="AG1537" s="369">
        <f t="shared" ref="AG1537:AG1542" si="2321">AF1537*20/100</f>
        <v>43.227599999999995</v>
      </c>
      <c r="AH1537" s="634"/>
      <c r="AI1537" s="664"/>
      <c r="AJ1537" s="369">
        <f t="shared" si="2244"/>
        <v>172.91039999999998</v>
      </c>
      <c r="AK1537" s="375">
        <v>13260</v>
      </c>
      <c r="AL1537" s="191">
        <v>1.7604000000000002E-2</v>
      </c>
      <c r="AM1537" s="369">
        <f t="shared" si="2301"/>
        <v>233.42904000000001</v>
      </c>
      <c r="AN1537" s="375">
        <f t="shared" si="2312"/>
        <v>46.685808000000009</v>
      </c>
      <c r="AO1537" s="634"/>
      <c r="AP1537" s="664"/>
      <c r="AQ1537" s="88">
        <f t="shared" si="2247"/>
        <v>186.74323200000001</v>
      </c>
      <c r="AR1537" s="375">
        <v>13260</v>
      </c>
      <c r="AS1537" s="191">
        <v>1.866E-2</v>
      </c>
      <c r="AT1537" s="369">
        <f t="shared" si="2304"/>
        <v>247.4316</v>
      </c>
      <c r="AU1537" s="375">
        <f t="shared" si="2313"/>
        <v>49.486320000000006</v>
      </c>
      <c r="AV1537" s="634"/>
      <c r="AW1537" s="664"/>
      <c r="AX1537" s="88">
        <f t="shared" si="2319"/>
        <v>197.94528</v>
      </c>
      <c r="AY1537" s="375">
        <v>17700</v>
      </c>
      <c r="AZ1537" s="51">
        <v>1.7541000000000001E-2</v>
      </c>
      <c r="BA1537" s="72">
        <f t="shared" si="2265"/>
        <v>310.47570000000002</v>
      </c>
      <c r="BB1537" s="72">
        <f t="shared" ref="BB1537:BB1543" si="2322">(AY1537*AZ1537)*20%</f>
        <v>62.095140000000008</v>
      </c>
      <c r="BC1537" s="164"/>
      <c r="BD1537" s="664"/>
      <c r="BE1537" s="141">
        <f t="shared" si="2291"/>
        <v>248.38056</v>
      </c>
      <c r="BF1537" s="375">
        <v>17700</v>
      </c>
      <c r="BG1537" s="332">
        <v>1.7541000000000001E-2</v>
      </c>
      <c r="BH1537" s="375">
        <f t="shared" ref="BH1537:BH1539" si="2323">BF1537*BG1537</f>
        <v>310.47570000000002</v>
      </c>
      <c r="BI1537" s="375">
        <f t="shared" si="2315"/>
        <v>62.095140000000008</v>
      </c>
      <c r="BJ1537" s="164"/>
      <c r="BK1537" s="167"/>
      <c r="BL1537" s="337">
        <f t="shared" ref="BL1537:BL1544" si="2324">BH1537-BI1537-BJ1537</f>
        <v>248.38056</v>
      </c>
      <c r="BM1537" s="375">
        <v>17700</v>
      </c>
      <c r="BN1537" s="332">
        <v>1.8200000000000001E-2</v>
      </c>
      <c r="BO1537" s="375">
        <f t="shared" si="2305"/>
        <v>322.14000000000004</v>
      </c>
      <c r="BP1537" s="375">
        <f t="shared" ref="BP1537:BP1539" si="2325">(BM1537*BN1537)*20%</f>
        <v>64.428000000000011</v>
      </c>
      <c r="BQ1537" s="164"/>
      <c r="BR1537" s="664"/>
      <c r="BS1537" s="337">
        <f t="shared" si="2256"/>
        <v>257.71200000000005</v>
      </c>
      <c r="BT1537" s="375">
        <v>17700</v>
      </c>
      <c r="BU1537" s="51"/>
      <c r="BV1537" s="375">
        <f t="shared" si="2268"/>
        <v>0</v>
      </c>
      <c r="BW1537" s="375"/>
      <c r="BX1537" s="634"/>
      <c r="BY1537" s="664"/>
      <c r="BZ1537" s="337">
        <f t="shared" si="2320"/>
        <v>0</v>
      </c>
      <c r="CA1537" s="375"/>
      <c r="CB1537" s="375"/>
      <c r="CC1537" s="72">
        <f t="shared" si="2269"/>
        <v>0</v>
      </c>
      <c r="CD1537" s="375">
        <f t="shared" si="2279"/>
        <v>0</v>
      </c>
      <c r="CE1537" s="164"/>
      <c r="CF1537" s="167"/>
      <c r="CG1537" s="72">
        <f t="shared" si="2270"/>
        <v>0</v>
      </c>
      <c r="CH1537" s="384"/>
      <c r="CI1537" s="857"/>
      <c r="CJ1537" s="666"/>
      <c r="CK1537" s="666"/>
      <c r="CL1537" s="164"/>
      <c r="CM1537" s="167"/>
      <c r="CN1537" s="348">
        <f t="shared" si="2261"/>
        <v>0</v>
      </c>
      <c r="CO1537" s="669"/>
      <c r="CP1537" s="220">
        <f t="shared" si="2262"/>
        <v>1620.7648320000001</v>
      </c>
      <c r="CQ1537" s="220"/>
      <c r="CR1537" s="51" t="s">
        <v>3523</v>
      </c>
      <c r="CS1537" s="9" t="s">
        <v>42</v>
      </c>
    </row>
    <row r="1538" spans="1:97" ht="30">
      <c r="A1538" s="51" t="s">
        <v>3547</v>
      </c>
      <c r="B1538" s="42" t="s">
        <v>3548</v>
      </c>
      <c r="C1538" s="6" t="s">
        <v>3549</v>
      </c>
      <c r="D1538" s="274" t="s">
        <v>3482</v>
      </c>
      <c r="E1538" s="43">
        <v>79</v>
      </c>
      <c r="F1538" s="43"/>
      <c r="G1538" s="57" t="s">
        <v>3550</v>
      </c>
      <c r="H1538" s="191" t="s">
        <v>3551</v>
      </c>
      <c r="I1538" s="369">
        <v>215000</v>
      </c>
      <c r="J1538" s="236">
        <v>2.58E-2</v>
      </c>
      <c r="K1538" s="369">
        <f t="shared" ref="K1538:K1543" si="2326">I1538*J1538</f>
        <v>5547</v>
      </c>
      <c r="L1538" s="369">
        <f t="shared" ref="L1538:L1543" si="2327">K1538*20/100</f>
        <v>1109.4000000000001</v>
      </c>
      <c r="M1538" s="616">
        <v>3164.8</v>
      </c>
      <c r="N1538" s="515">
        <v>3164.8</v>
      </c>
      <c r="O1538" s="369">
        <f t="shared" si="2263"/>
        <v>1272.8000000000002</v>
      </c>
      <c r="P1538" s="369">
        <v>426000</v>
      </c>
      <c r="Q1538" s="191">
        <v>1.4E-2</v>
      </c>
      <c r="R1538" s="369">
        <f t="shared" si="2297"/>
        <v>5964</v>
      </c>
      <c r="S1538" s="369">
        <f t="shared" si="2309"/>
        <v>1192.8</v>
      </c>
      <c r="T1538" s="512">
        <v>4771.2</v>
      </c>
      <c r="U1538" s="618">
        <v>4588.3</v>
      </c>
      <c r="V1538" s="88">
        <f t="shared" si="2240"/>
        <v>0</v>
      </c>
      <c r="W1538" s="369">
        <v>426000</v>
      </c>
      <c r="X1538" s="191">
        <v>1.5100000000000001E-2</v>
      </c>
      <c r="Y1538" s="369">
        <f t="shared" si="2299"/>
        <v>6432.6</v>
      </c>
      <c r="Z1538" s="369">
        <f t="shared" si="2310"/>
        <v>1286.52</v>
      </c>
      <c r="AA1538" s="512">
        <v>5146.08</v>
      </c>
      <c r="AB1538" s="515">
        <v>5146.08</v>
      </c>
      <c r="AC1538" s="88">
        <f t="shared" si="2243"/>
        <v>0</v>
      </c>
      <c r="AD1538" s="369">
        <v>426000</v>
      </c>
      <c r="AE1538" s="191">
        <v>1.6299999999999999E-2</v>
      </c>
      <c r="AF1538" s="369">
        <f t="shared" si="2264"/>
        <v>6943.7999999999993</v>
      </c>
      <c r="AG1538" s="369">
        <f t="shared" si="2321"/>
        <v>1388.76</v>
      </c>
      <c r="AH1538" s="518">
        <v>5555.04</v>
      </c>
      <c r="AI1538" s="515">
        <v>5555.04</v>
      </c>
      <c r="AJ1538" s="369">
        <f t="shared" si="2244"/>
        <v>0</v>
      </c>
      <c r="AK1538" s="369">
        <v>426000</v>
      </c>
      <c r="AL1538" s="191">
        <v>1.7604000000000002E-2</v>
      </c>
      <c r="AM1538" s="369">
        <f t="shared" si="2301"/>
        <v>7499.304000000001</v>
      </c>
      <c r="AN1538" s="633">
        <f t="shared" si="2312"/>
        <v>1499.8608000000004</v>
      </c>
      <c r="AO1538" s="518">
        <v>5999.44</v>
      </c>
      <c r="AP1538" s="515">
        <v>5999.44</v>
      </c>
      <c r="AQ1538" s="88">
        <f t="shared" si="2247"/>
        <v>3.2000000010157237E-3</v>
      </c>
      <c r="AR1538" s="369">
        <v>426000</v>
      </c>
      <c r="AS1538" s="191">
        <v>1.866E-2</v>
      </c>
      <c r="AT1538" s="369">
        <f t="shared" si="2304"/>
        <v>7949.16</v>
      </c>
      <c r="AU1538" s="633">
        <f t="shared" si="2313"/>
        <v>1589.8320000000001</v>
      </c>
      <c r="AV1538" s="518">
        <v>6359.32</v>
      </c>
      <c r="AW1538" s="515">
        <v>6359.32</v>
      </c>
      <c r="AX1538" s="369">
        <v>0</v>
      </c>
      <c r="AY1538" s="633">
        <v>1966500</v>
      </c>
      <c r="AZ1538" s="47">
        <v>1.7541000000000001E-2</v>
      </c>
      <c r="BA1538" s="168">
        <f t="shared" si="2265"/>
        <v>34494.376499999998</v>
      </c>
      <c r="BB1538" s="168">
        <f t="shared" si="2322"/>
        <v>6898.8752999999997</v>
      </c>
      <c r="BC1538" s="142">
        <v>27514.87</v>
      </c>
      <c r="BD1538" s="515">
        <v>27514.87</v>
      </c>
      <c r="BE1538" s="194">
        <f t="shared" si="2291"/>
        <v>80.631199999999808</v>
      </c>
      <c r="BF1538" s="633">
        <v>1966500</v>
      </c>
      <c r="BG1538" s="332">
        <v>1.7541000000000001E-2</v>
      </c>
      <c r="BH1538" s="633">
        <f t="shared" si="2323"/>
        <v>34494.376499999998</v>
      </c>
      <c r="BI1538" s="633">
        <f t="shared" si="2315"/>
        <v>6898.8752999999997</v>
      </c>
      <c r="BJ1538" s="142">
        <v>27595.501199999999</v>
      </c>
      <c r="BK1538" s="204">
        <v>27595.5</v>
      </c>
      <c r="BL1538" s="190">
        <f t="shared" si="2324"/>
        <v>0</v>
      </c>
      <c r="BM1538" s="633">
        <v>1966500</v>
      </c>
      <c r="BN1538" s="332">
        <v>1.8200000000000001E-2</v>
      </c>
      <c r="BO1538" s="633">
        <f t="shared" si="2305"/>
        <v>35790.300000000003</v>
      </c>
      <c r="BP1538" s="633">
        <f t="shared" si="2325"/>
        <v>7158.0600000000013</v>
      </c>
      <c r="BQ1538" s="656">
        <v>28632.240000000002</v>
      </c>
      <c r="BR1538" s="657">
        <v>28632.240000000002</v>
      </c>
      <c r="BS1538" s="190">
        <f t="shared" si="2256"/>
        <v>0</v>
      </c>
      <c r="BT1538" s="633">
        <v>1966500</v>
      </c>
      <c r="BU1538" s="328">
        <v>1.9300000000000001E-2</v>
      </c>
      <c r="BV1538" s="633">
        <f t="shared" si="2268"/>
        <v>37953.450000000004</v>
      </c>
      <c r="BW1538" s="369">
        <f t="shared" ref="BW1538:BW1543" si="2328">(BT1538*BU1538)*20%</f>
        <v>7590.6900000000014</v>
      </c>
      <c r="BX1538" s="634">
        <v>30362.76</v>
      </c>
      <c r="BY1538" s="622">
        <v>30362.76</v>
      </c>
      <c r="BZ1538" s="190">
        <f t="shared" si="2320"/>
        <v>0</v>
      </c>
      <c r="CA1538" s="151">
        <v>1966500</v>
      </c>
      <c r="CB1538" s="328">
        <v>2.0500000000000001E-2</v>
      </c>
      <c r="CC1538" s="168">
        <f t="shared" si="2269"/>
        <v>40313.25</v>
      </c>
      <c r="CD1538" s="633">
        <f t="shared" si="2279"/>
        <v>8062.6500000000005</v>
      </c>
      <c r="CE1538" s="164">
        <v>33604.034399999997</v>
      </c>
      <c r="CF1538" s="165"/>
      <c r="CG1538" s="208">
        <f t="shared" si="2270"/>
        <v>-1353.4343999999983</v>
      </c>
      <c r="CH1538" s="587">
        <v>1966500</v>
      </c>
      <c r="CI1538" s="923">
        <v>2.1700000000000001E-2</v>
      </c>
      <c r="CJ1538" s="348">
        <f t="shared" ref="CJ1538:CJ1543" si="2329">CH1538*CI1538</f>
        <v>42673.05</v>
      </c>
      <c r="CK1538" s="542">
        <f t="shared" ref="CK1538:CK1543" si="2330">CJ1538*20%</f>
        <v>8534.61</v>
      </c>
      <c r="CL1538" s="223"/>
      <c r="CM1538" s="224"/>
      <c r="CN1538" s="348">
        <f t="shared" si="2261"/>
        <v>34138.44</v>
      </c>
      <c r="CO1538" s="669"/>
      <c r="CP1538" s="220">
        <f t="shared" si="2262"/>
        <v>34138.44</v>
      </c>
      <c r="CQ1538" s="465">
        <v>0</v>
      </c>
      <c r="CR1538" s="51" t="s">
        <v>3534</v>
      </c>
    </row>
    <row r="1539" spans="1:97">
      <c r="A1539" s="47" t="s">
        <v>3552</v>
      </c>
      <c r="B1539" s="47" t="s">
        <v>3553</v>
      </c>
      <c r="C1539" s="266" t="s">
        <v>3549</v>
      </c>
      <c r="D1539" s="274" t="s">
        <v>3482</v>
      </c>
      <c r="E1539" s="267">
        <v>96</v>
      </c>
      <c r="F1539" s="267"/>
      <c r="G1539" s="49" t="s">
        <v>45</v>
      </c>
      <c r="H1539" s="236" t="s">
        <v>3554</v>
      </c>
      <c r="I1539" s="620"/>
      <c r="J1539" s="266"/>
      <c r="K1539" s="620"/>
      <c r="L1539" s="620"/>
      <c r="M1539" s="621"/>
      <c r="N1539" s="622"/>
      <c r="O1539" s="369">
        <f t="shared" si="2263"/>
        <v>0</v>
      </c>
      <c r="P1539" s="633">
        <v>1164000</v>
      </c>
      <c r="Q1539" s="191">
        <v>1.4E-2</v>
      </c>
      <c r="R1539" s="369">
        <f t="shared" si="2297"/>
        <v>16296</v>
      </c>
      <c r="S1539" s="369">
        <f t="shared" si="2309"/>
        <v>3259.2</v>
      </c>
      <c r="T1539" s="628"/>
      <c r="U1539" s="622"/>
      <c r="V1539" s="88">
        <f t="shared" si="2240"/>
        <v>13036.8</v>
      </c>
      <c r="W1539" s="633">
        <v>1164000</v>
      </c>
      <c r="X1539" s="191">
        <v>1.5100000000000001E-2</v>
      </c>
      <c r="Y1539" s="369">
        <f t="shared" si="2299"/>
        <v>17576.400000000001</v>
      </c>
      <c r="Z1539" s="369">
        <f t="shared" si="2310"/>
        <v>3515.28</v>
      </c>
      <c r="AA1539" s="628"/>
      <c r="AB1539" s="622"/>
      <c r="AC1539" s="88">
        <f t="shared" si="2243"/>
        <v>14061.12</v>
      </c>
      <c r="AD1539" s="633">
        <v>1164000</v>
      </c>
      <c r="AE1539" s="191">
        <v>1.6299999999999999E-2</v>
      </c>
      <c r="AF1539" s="369">
        <f t="shared" si="2264"/>
        <v>18973.199999999997</v>
      </c>
      <c r="AG1539" s="369">
        <f t="shared" si="2321"/>
        <v>3794.6399999999994</v>
      </c>
      <c r="AH1539" s="634"/>
      <c r="AI1539" s="622"/>
      <c r="AJ1539" s="369">
        <f t="shared" si="2244"/>
        <v>15178.559999999998</v>
      </c>
      <c r="AK1539" s="633">
        <v>1164000</v>
      </c>
      <c r="AL1539" s="191">
        <v>1.7604000000000002E-2</v>
      </c>
      <c r="AM1539" s="369">
        <f t="shared" si="2301"/>
        <v>20491.056</v>
      </c>
      <c r="AN1539" s="633">
        <f t="shared" si="2312"/>
        <v>4098.2112000000006</v>
      </c>
      <c r="AO1539" s="634"/>
      <c r="AP1539" s="622"/>
      <c r="AQ1539" s="88">
        <f t="shared" si="2247"/>
        <v>16392.844799999999</v>
      </c>
      <c r="AR1539" s="633">
        <v>1164000</v>
      </c>
      <c r="AS1539" s="191">
        <v>1.866E-2</v>
      </c>
      <c r="AT1539" s="369">
        <f t="shared" si="2304"/>
        <v>21720.239999999998</v>
      </c>
      <c r="AU1539" s="633">
        <f t="shared" si="2313"/>
        <v>4344.0479999999998</v>
      </c>
      <c r="AV1539" s="634"/>
      <c r="AW1539" s="622"/>
      <c r="AX1539" s="88">
        <f t="shared" ref="AX1539:AX1541" si="2331">AT1539-AV1539-AU1539</f>
        <v>17376.191999999999</v>
      </c>
      <c r="AY1539" s="633">
        <v>7565800</v>
      </c>
      <c r="AZ1539" s="47">
        <v>1.7541000000000001E-2</v>
      </c>
      <c r="BA1539" s="168">
        <f t="shared" si="2265"/>
        <v>132711.69779999999</v>
      </c>
      <c r="BB1539" s="168">
        <f t="shared" si="2322"/>
        <v>26542.33956</v>
      </c>
      <c r="BC1539" s="164"/>
      <c r="BD1539" s="622"/>
      <c r="BE1539" s="194">
        <f t="shared" si="2291"/>
        <v>106169.35824</v>
      </c>
      <c r="BF1539" s="633">
        <v>7565800</v>
      </c>
      <c r="BG1539" s="332">
        <v>1.7541000000000001E-2</v>
      </c>
      <c r="BH1539" s="633">
        <f t="shared" si="2323"/>
        <v>132711.69779999999</v>
      </c>
      <c r="BI1539" s="633">
        <f t="shared" si="2315"/>
        <v>26542.33956</v>
      </c>
      <c r="BJ1539" s="164"/>
      <c r="BK1539" s="165"/>
      <c r="BL1539" s="190">
        <f t="shared" si="2324"/>
        <v>106169.35824</v>
      </c>
      <c r="BM1539" s="633">
        <v>7565800</v>
      </c>
      <c r="BN1539" s="332">
        <v>1.8200000000000001E-2</v>
      </c>
      <c r="BO1539" s="633">
        <f t="shared" si="2305"/>
        <v>137697.56</v>
      </c>
      <c r="BP1539" s="633">
        <f t="shared" si="2325"/>
        <v>27539.512000000002</v>
      </c>
      <c r="BQ1539" s="164"/>
      <c r="BR1539" s="622"/>
      <c r="BS1539" s="190">
        <f t="shared" si="2256"/>
        <v>110158.048</v>
      </c>
      <c r="BT1539" s="633">
        <v>7565800</v>
      </c>
      <c r="BU1539" s="328">
        <v>1.9300000000000001E-2</v>
      </c>
      <c r="BV1539" s="633">
        <f t="shared" si="2268"/>
        <v>146019.94</v>
      </c>
      <c r="BW1539" s="369">
        <f t="shared" si="2328"/>
        <v>29203.988000000001</v>
      </c>
      <c r="BX1539" s="634"/>
      <c r="BY1539" s="622"/>
      <c r="BZ1539" s="190">
        <f t="shared" si="2320"/>
        <v>116815.952</v>
      </c>
      <c r="CA1539" s="151">
        <v>7565800</v>
      </c>
      <c r="CB1539" s="328">
        <v>2.0500000000000001E-2</v>
      </c>
      <c r="CC1539" s="168">
        <f t="shared" si="2269"/>
        <v>155098.9</v>
      </c>
      <c r="CD1539" s="633">
        <f t="shared" si="2279"/>
        <v>31019.78</v>
      </c>
      <c r="CE1539" s="164">
        <v>240895.07199999999</v>
      </c>
      <c r="CF1539" s="165"/>
      <c r="CG1539" s="208">
        <f t="shared" si="2270"/>
        <v>-116815.95199999999</v>
      </c>
      <c r="CH1539" s="587">
        <v>7565800</v>
      </c>
      <c r="CI1539" s="923">
        <v>2.1700000000000001E-2</v>
      </c>
      <c r="CJ1539" s="348">
        <f t="shared" si="2329"/>
        <v>164177.86000000002</v>
      </c>
      <c r="CK1539" s="542">
        <f t="shared" si="2330"/>
        <v>32835.572000000007</v>
      </c>
      <c r="CL1539" s="223"/>
      <c r="CM1539" s="224"/>
      <c r="CN1539" s="348">
        <f t="shared" si="2261"/>
        <v>131342.288</v>
      </c>
      <c r="CO1539" s="669"/>
      <c r="CP1539" s="220">
        <f t="shared" si="2262"/>
        <v>529884.56928000005</v>
      </c>
      <c r="CQ1539" s="465"/>
      <c r="CR1539" s="573" t="s">
        <v>3555</v>
      </c>
      <c r="CS1539" s="12"/>
    </row>
    <row r="1540" spans="1:97">
      <c r="A1540" s="51" t="s">
        <v>3556</v>
      </c>
      <c r="B1540" s="42" t="s">
        <v>3557</v>
      </c>
      <c r="C1540" s="6" t="s">
        <v>3549</v>
      </c>
      <c r="D1540" s="274" t="s">
        <v>3482</v>
      </c>
      <c r="E1540" s="43">
        <v>259</v>
      </c>
      <c r="F1540" s="43"/>
      <c r="G1540" s="49" t="s">
        <v>45</v>
      </c>
      <c r="H1540" s="191" t="s">
        <v>3558</v>
      </c>
      <c r="I1540" s="369">
        <v>500000</v>
      </c>
      <c r="J1540" s="236">
        <v>2.58E-2</v>
      </c>
      <c r="K1540" s="369">
        <f t="shared" si="2326"/>
        <v>12900</v>
      </c>
      <c r="L1540" s="369">
        <f t="shared" si="2327"/>
        <v>2580</v>
      </c>
      <c r="M1540" s="616">
        <v>7360</v>
      </c>
      <c r="N1540" s="515">
        <v>7360</v>
      </c>
      <c r="O1540" s="369">
        <f t="shared" si="2263"/>
        <v>2960</v>
      </c>
      <c r="P1540" s="369">
        <v>70000</v>
      </c>
      <c r="Q1540" s="191">
        <v>1.4E-2</v>
      </c>
      <c r="R1540" s="369">
        <f t="shared" si="2297"/>
        <v>980</v>
      </c>
      <c r="S1540" s="369">
        <f t="shared" si="2309"/>
        <v>196</v>
      </c>
      <c r="T1540" s="512">
        <v>784</v>
      </c>
      <c r="U1540" s="618">
        <v>640.48</v>
      </c>
      <c r="V1540" s="88">
        <f t="shared" si="2240"/>
        <v>0</v>
      </c>
      <c r="W1540" s="369">
        <v>70000</v>
      </c>
      <c r="X1540" s="191">
        <v>1.5100000000000001E-2</v>
      </c>
      <c r="Y1540" s="369">
        <f t="shared" si="2299"/>
        <v>1057</v>
      </c>
      <c r="Z1540" s="369">
        <f t="shared" si="2310"/>
        <v>211.4</v>
      </c>
      <c r="AA1540" s="512">
        <v>845.6</v>
      </c>
      <c r="AB1540" s="515">
        <v>845.6</v>
      </c>
      <c r="AC1540" s="88">
        <f t="shared" si="2243"/>
        <v>0</v>
      </c>
      <c r="AD1540" s="369"/>
      <c r="AE1540" s="191">
        <v>1.6299999999999999E-2</v>
      </c>
      <c r="AF1540" s="369">
        <f t="shared" si="2264"/>
        <v>0</v>
      </c>
      <c r="AG1540" s="369">
        <f t="shared" si="2321"/>
        <v>0</v>
      </c>
      <c r="AH1540" s="518"/>
      <c r="AI1540" s="515"/>
      <c r="AJ1540" s="369">
        <f t="shared" si="2244"/>
        <v>0</v>
      </c>
      <c r="AK1540" s="369"/>
      <c r="AL1540" s="191">
        <v>1.7604000000000002E-2</v>
      </c>
      <c r="AM1540" s="369">
        <f t="shared" si="2301"/>
        <v>0</v>
      </c>
      <c r="AN1540" s="633">
        <f t="shared" si="2312"/>
        <v>0</v>
      </c>
      <c r="AO1540" s="518">
        <v>985.82</v>
      </c>
      <c r="AP1540" s="618"/>
      <c r="AQ1540" s="88">
        <f t="shared" si="2247"/>
        <v>-985.82</v>
      </c>
      <c r="AR1540" s="369">
        <v>70000</v>
      </c>
      <c r="AS1540" s="191">
        <v>1.866E-2</v>
      </c>
      <c r="AT1540" s="369">
        <f t="shared" si="2304"/>
        <v>1306.2</v>
      </c>
      <c r="AU1540" s="369">
        <f t="shared" si="2313"/>
        <v>261.24</v>
      </c>
      <c r="AV1540" s="518">
        <v>1044.96</v>
      </c>
      <c r="AW1540" s="515">
        <v>1044.96</v>
      </c>
      <c r="AX1540" s="88">
        <f t="shared" si="2331"/>
        <v>0</v>
      </c>
      <c r="AY1540" s="633">
        <v>0</v>
      </c>
      <c r="AZ1540" s="47"/>
      <c r="BA1540" s="168">
        <f t="shared" si="2265"/>
        <v>0</v>
      </c>
      <c r="BB1540" s="168">
        <f t="shared" si="2322"/>
        <v>0</v>
      </c>
      <c r="BC1540" s="142"/>
      <c r="BD1540" s="515"/>
      <c r="BE1540" s="194">
        <f t="shared" si="2291"/>
        <v>0</v>
      </c>
      <c r="BF1540" s="633">
        <v>0</v>
      </c>
      <c r="BG1540" s="332"/>
      <c r="BH1540" s="633"/>
      <c r="BI1540" s="633"/>
      <c r="BJ1540" s="142"/>
      <c r="BK1540" s="204"/>
      <c r="BL1540" s="190">
        <f t="shared" si="2324"/>
        <v>0</v>
      </c>
      <c r="BM1540" s="633">
        <v>0</v>
      </c>
      <c r="BN1540" s="332"/>
      <c r="BO1540" s="633"/>
      <c r="BP1540" s="633"/>
      <c r="BQ1540" s="656"/>
      <c r="BR1540" s="657"/>
      <c r="BS1540" s="190">
        <f t="shared" si="2256"/>
        <v>0</v>
      </c>
      <c r="BT1540" s="633">
        <v>0</v>
      </c>
      <c r="BU1540" s="328"/>
      <c r="BV1540" s="633">
        <f t="shared" si="2268"/>
        <v>0</v>
      </c>
      <c r="BW1540" s="369"/>
      <c r="BX1540" s="634"/>
      <c r="BY1540" s="622"/>
      <c r="BZ1540" s="190">
        <f t="shared" si="2320"/>
        <v>0</v>
      </c>
      <c r="CA1540" s="151">
        <v>0</v>
      </c>
      <c r="CB1540" s="328">
        <v>2.0500000000000001E-2</v>
      </c>
      <c r="CC1540" s="168">
        <f t="shared" si="2269"/>
        <v>0</v>
      </c>
      <c r="CD1540" s="633">
        <f t="shared" si="2279"/>
        <v>0</v>
      </c>
      <c r="CE1540" s="164">
        <v>1974.18</v>
      </c>
      <c r="CF1540" s="165"/>
      <c r="CG1540" s="208">
        <f t="shared" si="2270"/>
        <v>-1974.18</v>
      </c>
      <c r="CH1540" s="587">
        <v>0</v>
      </c>
      <c r="CI1540" s="923">
        <v>2.1700000000000001E-2</v>
      </c>
      <c r="CJ1540" s="348">
        <f t="shared" si="2329"/>
        <v>0</v>
      </c>
      <c r="CK1540" s="542">
        <f t="shared" si="2330"/>
        <v>0</v>
      </c>
      <c r="CL1540" s="223"/>
      <c r="CM1540" s="224"/>
      <c r="CN1540" s="348">
        <f t="shared" si="2261"/>
        <v>0</v>
      </c>
      <c r="CO1540" s="669"/>
      <c r="CP1540" s="220">
        <f t="shared" si="2262"/>
        <v>-2.2737367544323206E-13</v>
      </c>
      <c r="CQ1540" s="465">
        <v>0</v>
      </c>
      <c r="CR1540" s="573" t="s">
        <v>3559</v>
      </c>
      <c r="CS1540" s="12"/>
    </row>
    <row r="1541" spans="1:97">
      <c r="A1541" s="47" t="s">
        <v>3560</v>
      </c>
      <c r="B1541" s="47" t="s">
        <v>71</v>
      </c>
      <c r="C1541" s="266" t="s">
        <v>3549</v>
      </c>
      <c r="D1541" s="274" t="s">
        <v>3482</v>
      </c>
      <c r="E1541" s="267">
        <v>349</v>
      </c>
      <c r="F1541" s="267"/>
      <c r="G1541" s="41" t="s">
        <v>41</v>
      </c>
      <c r="H1541" s="236" t="s">
        <v>3561</v>
      </c>
      <c r="I1541" s="620">
        <v>1100</v>
      </c>
      <c r="J1541" s="236">
        <v>2.58E-2</v>
      </c>
      <c r="K1541" s="369">
        <f t="shared" si="2326"/>
        <v>28.38</v>
      </c>
      <c r="L1541" s="369">
        <f t="shared" si="2327"/>
        <v>5.6760000000000002</v>
      </c>
      <c r="M1541" s="621"/>
      <c r="N1541" s="622"/>
      <c r="O1541" s="369">
        <f t="shared" si="2263"/>
        <v>22.704000000000001</v>
      </c>
      <c r="P1541" s="369">
        <v>100</v>
      </c>
      <c r="Q1541" s="191">
        <v>1.4E-2</v>
      </c>
      <c r="R1541" s="369">
        <f t="shared" si="2297"/>
        <v>1.4000000000000001</v>
      </c>
      <c r="S1541" s="369">
        <f t="shared" si="2309"/>
        <v>0.28000000000000003</v>
      </c>
      <c r="T1541" s="628"/>
      <c r="U1541" s="622"/>
      <c r="V1541" s="88">
        <f t="shared" si="2240"/>
        <v>1.1200000000000001</v>
      </c>
      <c r="W1541" s="369">
        <v>100</v>
      </c>
      <c r="X1541" s="191">
        <v>1.5100000000000001E-2</v>
      </c>
      <c r="Y1541" s="369">
        <f t="shared" si="2299"/>
        <v>1.51</v>
      </c>
      <c r="Z1541" s="369">
        <f t="shared" si="2310"/>
        <v>0.30199999999999999</v>
      </c>
      <c r="AA1541" s="628"/>
      <c r="AB1541" s="622"/>
      <c r="AC1541" s="88">
        <f t="shared" si="2243"/>
        <v>1.208</v>
      </c>
      <c r="AD1541" s="369">
        <v>100</v>
      </c>
      <c r="AE1541" s="191">
        <v>1.6299999999999999E-2</v>
      </c>
      <c r="AF1541" s="369">
        <f t="shared" si="2264"/>
        <v>1.63</v>
      </c>
      <c r="AG1541" s="369">
        <f t="shared" si="2321"/>
        <v>0.32599999999999996</v>
      </c>
      <c r="AH1541" s="634"/>
      <c r="AI1541" s="622"/>
      <c r="AJ1541" s="369">
        <f t="shared" si="2244"/>
        <v>1.3039999999999998</v>
      </c>
      <c r="AK1541" s="369">
        <v>100</v>
      </c>
      <c r="AL1541" s="191">
        <v>1.7604000000000002E-2</v>
      </c>
      <c r="AM1541" s="369">
        <f t="shared" si="2301"/>
        <v>1.7604000000000002</v>
      </c>
      <c r="AN1541" s="633">
        <f t="shared" si="2312"/>
        <v>0.35208000000000006</v>
      </c>
      <c r="AO1541" s="634"/>
      <c r="AP1541" s="622"/>
      <c r="AQ1541" s="88">
        <f t="shared" si="2247"/>
        <v>1.4083200000000002</v>
      </c>
      <c r="AR1541" s="369">
        <v>100</v>
      </c>
      <c r="AS1541" s="191">
        <v>1.866E-2</v>
      </c>
      <c r="AT1541" s="369">
        <f t="shared" si="2304"/>
        <v>1.8659999999999999</v>
      </c>
      <c r="AU1541" s="633">
        <f t="shared" si="2313"/>
        <v>0.37319999999999998</v>
      </c>
      <c r="AV1541" s="634"/>
      <c r="AW1541" s="622"/>
      <c r="AX1541" s="88">
        <f t="shared" si="2331"/>
        <v>1.4927999999999999</v>
      </c>
      <c r="AY1541" s="633">
        <v>5400</v>
      </c>
      <c r="AZ1541" s="47">
        <v>1.7541000000000001E-2</v>
      </c>
      <c r="BA1541" s="168">
        <f t="shared" si="2265"/>
        <v>94.721400000000003</v>
      </c>
      <c r="BB1541" s="168">
        <f t="shared" si="2322"/>
        <v>18.944280000000003</v>
      </c>
      <c r="BC1541" s="164"/>
      <c r="BD1541" s="622"/>
      <c r="BE1541" s="194">
        <f t="shared" si="2291"/>
        <v>75.777119999999996</v>
      </c>
      <c r="BF1541" s="633">
        <v>5400</v>
      </c>
      <c r="BG1541" s="332">
        <v>1.7541000000000001E-2</v>
      </c>
      <c r="BH1541" s="633">
        <f t="shared" ref="BH1541:BH1544" si="2332">BF1541*BG1541</f>
        <v>94.721400000000003</v>
      </c>
      <c r="BI1541" s="633">
        <f t="shared" ref="BI1541:BI1543" si="2333">(BF1541*BG1541)*20%</f>
        <v>18.944280000000003</v>
      </c>
      <c r="BJ1541" s="164"/>
      <c r="BK1541" s="165"/>
      <c r="BL1541" s="190">
        <f t="shared" si="2324"/>
        <v>75.777119999999996</v>
      </c>
      <c r="BM1541" s="633">
        <v>5400</v>
      </c>
      <c r="BN1541" s="332">
        <v>1.8200000000000001E-2</v>
      </c>
      <c r="BO1541" s="633">
        <f t="shared" ref="BO1541:BO1543" si="2334">BM1541*BN1541</f>
        <v>98.28</v>
      </c>
      <c r="BP1541" s="633">
        <f t="shared" ref="BP1541:BP1543" si="2335">(BM1541*BN1541)*20%</f>
        <v>19.656000000000002</v>
      </c>
      <c r="BQ1541" s="164"/>
      <c r="BR1541" s="622"/>
      <c r="BS1541" s="190">
        <f t="shared" si="2256"/>
        <v>78.623999999999995</v>
      </c>
      <c r="BT1541" s="633">
        <v>5400</v>
      </c>
      <c r="BU1541" s="328">
        <v>1.9300000000000001E-2</v>
      </c>
      <c r="BV1541" s="633">
        <f t="shared" si="2268"/>
        <v>104.22000000000001</v>
      </c>
      <c r="BW1541" s="369">
        <f t="shared" si="2328"/>
        <v>20.844000000000005</v>
      </c>
      <c r="BX1541" s="634"/>
      <c r="BY1541" s="622"/>
      <c r="BZ1541" s="190">
        <f t="shared" si="2320"/>
        <v>83.376000000000005</v>
      </c>
      <c r="CA1541" s="151">
        <v>5400</v>
      </c>
      <c r="CB1541" s="328"/>
      <c r="CC1541" s="168">
        <f t="shared" si="2269"/>
        <v>0</v>
      </c>
      <c r="CD1541" s="633">
        <f t="shared" si="2279"/>
        <v>0</v>
      </c>
      <c r="CE1541" s="164">
        <v>342.79136</v>
      </c>
      <c r="CF1541" s="165"/>
      <c r="CG1541" s="208">
        <f t="shared" si="2270"/>
        <v>-342.79136</v>
      </c>
      <c r="CH1541" s="587">
        <v>5400</v>
      </c>
      <c r="CI1541" s="926">
        <v>2.1700000000000001E-2</v>
      </c>
      <c r="CJ1541" s="348">
        <f t="shared" si="2329"/>
        <v>117.18</v>
      </c>
      <c r="CK1541" s="542">
        <f t="shared" si="2330"/>
        <v>23.436000000000003</v>
      </c>
      <c r="CL1541" s="223"/>
      <c r="CM1541" s="224"/>
      <c r="CN1541" s="348">
        <f t="shared" si="2261"/>
        <v>93.744</v>
      </c>
      <c r="CO1541" s="669"/>
      <c r="CP1541" s="220">
        <f t="shared" si="2262"/>
        <v>93.743999999999943</v>
      </c>
      <c r="CQ1541" s="465">
        <v>0</v>
      </c>
      <c r="CR1541" s="47" t="s">
        <v>977</v>
      </c>
    </row>
    <row r="1542" spans="1:97">
      <c r="A1542" s="51" t="s">
        <v>3562</v>
      </c>
      <c r="B1542" s="47" t="s">
        <v>71</v>
      </c>
      <c r="C1542" s="6" t="s">
        <v>3549</v>
      </c>
      <c r="D1542" s="274" t="s">
        <v>3482</v>
      </c>
      <c r="E1542" s="43">
        <v>350</v>
      </c>
      <c r="F1542" s="43"/>
      <c r="G1542" s="41" t="s">
        <v>41</v>
      </c>
      <c r="H1542" s="191" t="s">
        <v>3563</v>
      </c>
      <c r="I1542" s="369">
        <v>1800</v>
      </c>
      <c r="J1542" s="236">
        <v>2.58E-2</v>
      </c>
      <c r="K1542" s="369">
        <f t="shared" si="2326"/>
        <v>46.44</v>
      </c>
      <c r="L1542" s="369">
        <f t="shared" si="2327"/>
        <v>9.2880000000000003</v>
      </c>
      <c r="M1542" s="616">
        <v>26.5</v>
      </c>
      <c r="N1542" s="515">
        <v>26.5</v>
      </c>
      <c r="O1542" s="369">
        <f t="shared" si="2263"/>
        <v>10.652000000000001</v>
      </c>
      <c r="P1542" s="369">
        <v>13000</v>
      </c>
      <c r="Q1542" s="191">
        <v>1.4E-2</v>
      </c>
      <c r="R1542" s="369">
        <f t="shared" si="2297"/>
        <v>182</v>
      </c>
      <c r="S1542" s="369">
        <f t="shared" si="2309"/>
        <v>36.4</v>
      </c>
      <c r="T1542" s="512">
        <v>145.6</v>
      </c>
      <c r="U1542" s="618">
        <v>139.61000000000001</v>
      </c>
      <c r="V1542" s="88">
        <f t="shared" si="2240"/>
        <v>0</v>
      </c>
      <c r="W1542" s="369">
        <v>13000</v>
      </c>
      <c r="X1542" s="191">
        <v>1.5100000000000001E-2</v>
      </c>
      <c r="Y1542" s="369">
        <f t="shared" si="2299"/>
        <v>196.3</v>
      </c>
      <c r="Z1542" s="369">
        <f t="shared" si="2310"/>
        <v>39.26</v>
      </c>
      <c r="AA1542" s="512">
        <v>157.04</v>
      </c>
      <c r="AB1542" s="515">
        <v>157.04</v>
      </c>
      <c r="AC1542" s="88">
        <f t="shared" si="2243"/>
        <v>0</v>
      </c>
      <c r="AD1542" s="369">
        <v>13000</v>
      </c>
      <c r="AE1542" s="191">
        <v>1.6299999999999999E-2</v>
      </c>
      <c r="AF1542" s="369">
        <f t="shared" si="2264"/>
        <v>211.89999999999998</v>
      </c>
      <c r="AG1542" s="369">
        <f t="shared" si="2321"/>
        <v>42.38</v>
      </c>
      <c r="AH1542" s="518">
        <v>169.52</v>
      </c>
      <c r="AI1542" s="515">
        <v>169.52</v>
      </c>
      <c r="AJ1542" s="369">
        <f t="shared" si="2244"/>
        <v>0</v>
      </c>
      <c r="AK1542" s="369">
        <v>13000</v>
      </c>
      <c r="AL1542" s="191">
        <v>1.7604000000000002E-2</v>
      </c>
      <c r="AM1542" s="369">
        <f t="shared" si="2301"/>
        <v>228.85200000000003</v>
      </c>
      <c r="AN1542" s="633">
        <f t="shared" si="2312"/>
        <v>45.770400000000009</v>
      </c>
      <c r="AO1542" s="518">
        <v>183.08</v>
      </c>
      <c r="AP1542" s="515">
        <v>183.08</v>
      </c>
      <c r="AQ1542" s="369">
        <v>0</v>
      </c>
      <c r="AR1542" s="369">
        <v>13000</v>
      </c>
      <c r="AS1542" s="191">
        <v>1.866E-2</v>
      </c>
      <c r="AT1542" s="369">
        <f t="shared" si="2304"/>
        <v>242.57999999999998</v>
      </c>
      <c r="AU1542" s="633">
        <f t="shared" si="2313"/>
        <v>48.515999999999998</v>
      </c>
      <c r="AV1542" s="518">
        <v>194.06</v>
      </c>
      <c r="AW1542" s="515">
        <v>194.06</v>
      </c>
      <c r="AX1542" s="369">
        <v>0</v>
      </c>
      <c r="AY1542" s="633">
        <v>4800</v>
      </c>
      <c r="AZ1542" s="47">
        <v>1.7541000000000001E-2</v>
      </c>
      <c r="BA1542" s="168">
        <f t="shared" si="2265"/>
        <v>84.19680000000001</v>
      </c>
      <c r="BB1542" s="168">
        <f t="shared" si="2322"/>
        <v>16.839360000000003</v>
      </c>
      <c r="BC1542" s="142">
        <v>67.16</v>
      </c>
      <c r="BD1542" s="515">
        <v>67.16</v>
      </c>
      <c r="BE1542" s="194">
        <f t="shared" si="2291"/>
        <v>0.19744000000001094</v>
      </c>
      <c r="BF1542" s="633">
        <v>4800</v>
      </c>
      <c r="BG1542" s="332">
        <v>1.7541000000000001E-2</v>
      </c>
      <c r="BH1542" s="633">
        <f t="shared" si="2332"/>
        <v>84.19680000000001</v>
      </c>
      <c r="BI1542" s="633">
        <f t="shared" si="2333"/>
        <v>16.839360000000003</v>
      </c>
      <c r="BJ1542" s="142">
        <v>67.357439999999997</v>
      </c>
      <c r="BK1542" s="204">
        <v>67.36</v>
      </c>
      <c r="BL1542" s="190">
        <f t="shared" si="2324"/>
        <v>0</v>
      </c>
      <c r="BM1542" s="633">
        <v>4800</v>
      </c>
      <c r="BN1542" s="332">
        <v>1.8200000000000001E-2</v>
      </c>
      <c r="BO1542" s="633">
        <f t="shared" si="2334"/>
        <v>87.36</v>
      </c>
      <c r="BP1542" s="633">
        <f t="shared" si="2335"/>
        <v>17.472000000000001</v>
      </c>
      <c r="BQ1542" s="656">
        <v>69.888000000000005</v>
      </c>
      <c r="BR1542" s="657">
        <v>69.89</v>
      </c>
      <c r="BS1542" s="190">
        <f t="shared" si="2256"/>
        <v>0</v>
      </c>
      <c r="BT1542" s="633">
        <v>4800</v>
      </c>
      <c r="BU1542" s="328">
        <v>1.9300000000000001E-2</v>
      </c>
      <c r="BV1542" s="633">
        <f t="shared" si="2268"/>
        <v>92.64</v>
      </c>
      <c r="BW1542" s="369">
        <f t="shared" si="2328"/>
        <v>18.528000000000002</v>
      </c>
      <c r="BX1542" s="634">
        <v>74.111999999999995</v>
      </c>
      <c r="BY1542" s="622">
        <v>74.11</v>
      </c>
      <c r="BZ1542" s="190">
        <f t="shared" si="2320"/>
        <v>0</v>
      </c>
      <c r="CA1542" s="151">
        <v>4800</v>
      </c>
      <c r="CB1542" s="328">
        <v>2.0500000000000001E-2</v>
      </c>
      <c r="CC1542" s="168">
        <f t="shared" si="2269"/>
        <v>98.4</v>
      </c>
      <c r="CD1542" s="633">
        <f t="shared" si="2279"/>
        <v>19.680000000000003</v>
      </c>
      <c r="CE1542" s="164">
        <v>89.56944</v>
      </c>
      <c r="CF1542" s="165"/>
      <c r="CG1542" s="208">
        <f t="shared" si="2270"/>
        <v>-10.849440000000001</v>
      </c>
      <c r="CH1542" s="587">
        <v>4800</v>
      </c>
      <c r="CI1542" s="923">
        <v>2.1700000000000001E-2</v>
      </c>
      <c r="CJ1542" s="348">
        <f t="shared" si="2329"/>
        <v>104.16</v>
      </c>
      <c r="CK1542" s="542">
        <f t="shared" si="2330"/>
        <v>20.832000000000001</v>
      </c>
      <c r="CL1542" s="223"/>
      <c r="CM1542" s="224"/>
      <c r="CN1542" s="348">
        <f t="shared" si="2261"/>
        <v>83.328000000000003</v>
      </c>
      <c r="CO1542" s="669"/>
      <c r="CP1542" s="220">
        <f t="shared" si="2262"/>
        <v>83.328000000000017</v>
      </c>
      <c r="CQ1542" s="465">
        <v>0</v>
      </c>
      <c r="CR1542" s="51" t="s">
        <v>3534</v>
      </c>
    </row>
    <row r="1543" spans="1:97">
      <c r="A1543" s="51" t="s">
        <v>3564</v>
      </c>
      <c r="B1543" s="42" t="s">
        <v>3565</v>
      </c>
      <c r="C1543" s="6" t="s">
        <v>3549</v>
      </c>
      <c r="D1543" s="274" t="s">
        <v>3482</v>
      </c>
      <c r="E1543" s="43">
        <v>912</v>
      </c>
      <c r="F1543" s="43"/>
      <c r="G1543" s="49" t="s">
        <v>45</v>
      </c>
      <c r="H1543" s="191" t="s">
        <v>3566</v>
      </c>
      <c r="I1543" s="369">
        <v>125000</v>
      </c>
      <c r="J1543" s="236">
        <v>2.58E-2</v>
      </c>
      <c r="K1543" s="369">
        <f t="shared" si="2326"/>
        <v>3225</v>
      </c>
      <c r="L1543" s="369">
        <f t="shared" si="2327"/>
        <v>645</v>
      </c>
      <c r="M1543" s="616">
        <v>1840</v>
      </c>
      <c r="N1543" s="515">
        <v>1840</v>
      </c>
      <c r="O1543" s="369">
        <f t="shared" si="2263"/>
        <v>740</v>
      </c>
      <c r="P1543" s="369">
        <v>1110000</v>
      </c>
      <c r="Q1543" s="191">
        <v>1.4E-2</v>
      </c>
      <c r="R1543" s="369">
        <f t="shared" si="2297"/>
        <v>15540</v>
      </c>
      <c r="S1543" s="369">
        <f t="shared" si="2309"/>
        <v>3108</v>
      </c>
      <c r="T1543" s="512">
        <v>12432</v>
      </c>
      <c r="U1543" s="618">
        <v>11927.07</v>
      </c>
      <c r="V1543" s="88">
        <f t="shared" si="2240"/>
        <v>0</v>
      </c>
      <c r="W1543" s="369">
        <v>1110000</v>
      </c>
      <c r="X1543" s="191">
        <v>1.5100000000000001E-2</v>
      </c>
      <c r="Y1543" s="369">
        <f t="shared" si="2299"/>
        <v>16761</v>
      </c>
      <c r="Z1543" s="369">
        <f t="shared" si="2310"/>
        <v>3352.2</v>
      </c>
      <c r="AA1543" s="512">
        <v>13408.8</v>
      </c>
      <c r="AB1543" s="515">
        <v>13408.8</v>
      </c>
      <c r="AC1543" s="88">
        <f t="shared" si="2243"/>
        <v>0</v>
      </c>
      <c r="AD1543" s="369">
        <v>1110000</v>
      </c>
      <c r="AE1543" s="191">
        <v>1.6299999999999999E-2</v>
      </c>
      <c r="AF1543" s="369">
        <f t="shared" si="2264"/>
        <v>18093</v>
      </c>
      <c r="AG1543" s="633">
        <f>(AD1543*AE1543)*20%</f>
        <v>3618.6000000000004</v>
      </c>
      <c r="AH1543" s="518">
        <v>14474.4</v>
      </c>
      <c r="AI1543" s="515">
        <v>14474.4</v>
      </c>
      <c r="AJ1543" s="369">
        <f t="shared" si="2244"/>
        <v>0</v>
      </c>
      <c r="AK1543" s="369">
        <v>1110000</v>
      </c>
      <c r="AL1543" s="191">
        <v>1.7604000000000002E-2</v>
      </c>
      <c r="AM1543" s="369">
        <f t="shared" si="2301"/>
        <v>19540.440000000002</v>
      </c>
      <c r="AN1543" s="633">
        <f t="shared" si="2312"/>
        <v>3908.0880000000006</v>
      </c>
      <c r="AO1543" s="518">
        <v>15632.35</v>
      </c>
      <c r="AP1543" s="515">
        <v>15632.35</v>
      </c>
      <c r="AQ1543" s="369">
        <v>0</v>
      </c>
      <c r="AR1543" s="369">
        <v>1110000</v>
      </c>
      <c r="AS1543" s="191">
        <v>1.866E-2</v>
      </c>
      <c r="AT1543" s="369">
        <f t="shared" si="2304"/>
        <v>20712.599999999999</v>
      </c>
      <c r="AU1543" s="633">
        <f t="shared" si="2313"/>
        <v>4142.5199999999995</v>
      </c>
      <c r="AV1543" s="518">
        <v>16570.080000000002</v>
      </c>
      <c r="AW1543" s="515">
        <v>16570.080000000002</v>
      </c>
      <c r="AX1543" s="88">
        <f t="shared" ref="AX1543:AX1556" si="2336">AT1543-AV1543-AU1543</f>
        <v>0</v>
      </c>
      <c r="AY1543" s="633">
        <v>3283200</v>
      </c>
      <c r="AZ1543" s="47">
        <v>1.7541000000000001E-2</v>
      </c>
      <c r="BA1543" s="168">
        <f t="shared" si="2265"/>
        <v>57590.611200000007</v>
      </c>
      <c r="BB1543" s="168">
        <f t="shared" si="2322"/>
        <v>11518.122240000002</v>
      </c>
      <c r="BC1543" s="142">
        <v>57456</v>
      </c>
      <c r="BD1543" s="515">
        <v>57456</v>
      </c>
      <c r="BE1543" s="194">
        <f t="shared" si="2291"/>
        <v>-11383.511039999996</v>
      </c>
      <c r="BF1543" s="633">
        <v>3283200</v>
      </c>
      <c r="BG1543" s="332">
        <v>1.7541000000000001E-2</v>
      </c>
      <c r="BH1543" s="633">
        <f t="shared" si="2332"/>
        <v>57590.611200000007</v>
      </c>
      <c r="BI1543" s="633">
        <f t="shared" si="2333"/>
        <v>11518.122240000002</v>
      </c>
      <c r="BJ1543" s="142">
        <v>46072.488960000002</v>
      </c>
      <c r="BK1543" s="204">
        <v>46072.49</v>
      </c>
      <c r="BL1543" s="190">
        <f t="shared" si="2324"/>
        <v>0</v>
      </c>
      <c r="BM1543" s="633">
        <v>3283200</v>
      </c>
      <c r="BN1543" s="332">
        <v>1.8200000000000001E-2</v>
      </c>
      <c r="BO1543" s="633">
        <f t="shared" si="2334"/>
        <v>59754.240000000005</v>
      </c>
      <c r="BP1543" s="633">
        <f t="shared" si="2335"/>
        <v>11950.848000000002</v>
      </c>
      <c r="BQ1543" s="656">
        <v>47803.392</v>
      </c>
      <c r="BR1543" s="657">
        <v>47803.39</v>
      </c>
      <c r="BS1543" s="190">
        <f t="shared" si="2256"/>
        <v>0</v>
      </c>
      <c r="BT1543" s="633">
        <v>3283200</v>
      </c>
      <c r="BU1543" s="328">
        <v>1.9300000000000001E-2</v>
      </c>
      <c r="BV1543" s="633">
        <f t="shared" si="2268"/>
        <v>63365.760000000002</v>
      </c>
      <c r="BW1543" s="369">
        <f t="shared" si="2328"/>
        <v>12673.152000000002</v>
      </c>
      <c r="BX1543" s="634">
        <v>50692.608</v>
      </c>
      <c r="BY1543" s="622">
        <v>50692.61</v>
      </c>
      <c r="BZ1543" s="190">
        <f t="shared" si="2320"/>
        <v>0</v>
      </c>
      <c r="CA1543" s="151">
        <v>3283200</v>
      </c>
      <c r="CB1543" s="328">
        <v>2.0500000000000001E-2</v>
      </c>
      <c r="CC1543" s="168">
        <f t="shared" si="2269"/>
        <v>67305.600000000006</v>
      </c>
      <c r="CD1543" s="633">
        <f t="shared" si="2279"/>
        <v>13461.120000000003</v>
      </c>
      <c r="CE1543" s="164">
        <v>53844.480000000003</v>
      </c>
      <c r="CF1543" s="165"/>
      <c r="CG1543" s="168">
        <f t="shared" si="2270"/>
        <v>0</v>
      </c>
      <c r="CH1543" s="587">
        <v>3283200</v>
      </c>
      <c r="CI1543" s="923">
        <v>2.1700000000000001E-2</v>
      </c>
      <c r="CJ1543" s="348">
        <f t="shared" si="2329"/>
        <v>71245.440000000002</v>
      </c>
      <c r="CK1543" s="542">
        <f t="shared" si="2330"/>
        <v>14249.088000000002</v>
      </c>
      <c r="CL1543" s="164"/>
      <c r="CM1543" s="167"/>
      <c r="CN1543" s="348">
        <f t="shared" si="2261"/>
        <v>56996.351999999999</v>
      </c>
      <c r="CO1543" s="669"/>
      <c r="CP1543" s="220">
        <f t="shared" si="2262"/>
        <v>46352.840960000001</v>
      </c>
      <c r="CQ1543" s="542">
        <v>0</v>
      </c>
      <c r="CR1543" s="47"/>
      <c r="CS1543" s="12"/>
    </row>
    <row r="1544" spans="1:97" ht="15" customHeight="1">
      <c r="A1544" s="807" t="s">
        <v>3567</v>
      </c>
      <c r="B1544" s="266" t="s">
        <v>3568</v>
      </c>
      <c r="C1544" s="807" t="s">
        <v>3481</v>
      </c>
      <c r="D1544" s="274" t="s">
        <v>3482</v>
      </c>
      <c r="E1544" s="245">
        <v>1012</v>
      </c>
      <c r="F1544" s="245"/>
      <c r="G1544" s="769" t="s">
        <v>3569</v>
      </c>
      <c r="H1544" s="51"/>
      <c r="I1544" s="620"/>
      <c r="J1544" s="266"/>
      <c r="K1544" s="620"/>
      <c r="L1544" s="620"/>
      <c r="M1544" s="621"/>
      <c r="N1544" s="622"/>
      <c r="O1544" s="369">
        <f t="shared" si="2263"/>
        <v>0</v>
      </c>
      <c r="P1544" s="633">
        <v>70000</v>
      </c>
      <c r="Q1544" s="47"/>
      <c r="R1544" s="633"/>
      <c r="S1544" s="633"/>
      <c r="T1544" s="628"/>
      <c r="U1544" s="622"/>
      <c r="V1544" s="88">
        <f t="shared" si="2240"/>
        <v>0</v>
      </c>
      <c r="W1544" s="633">
        <v>70000</v>
      </c>
      <c r="X1544" s="47"/>
      <c r="Y1544" s="633"/>
      <c r="Z1544" s="633"/>
      <c r="AA1544" s="628"/>
      <c r="AB1544" s="622"/>
      <c r="AC1544" s="88">
        <f t="shared" si="2243"/>
        <v>0</v>
      </c>
      <c r="AD1544" s="633">
        <v>70000</v>
      </c>
      <c r="AE1544" s="47"/>
      <c r="AF1544" s="369">
        <f t="shared" si="2264"/>
        <v>0</v>
      </c>
      <c r="AG1544" s="633"/>
      <c r="AH1544" s="634"/>
      <c r="AI1544" s="622"/>
      <c r="AJ1544" s="369">
        <f t="shared" si="2244"/>
        <v>0</v>
      </c>
      <c r="AK1544" s="633">
        <v>70000</v>
      </c>
      <c r="AL1544" s="47"/>
      <c r="AM1544" s="633"/>
      <c r="AN1544" s="633"/>
      <c r="AO1544" s="634"/>
      <c r="AP1544" s="622"/>
      <c r="AQ1544" s="88">
        <f t="shared" ref="AQ1544:AQ1556" si="2337">AM1544-AO1544-AN1544</f>
        <v>0</v>
      </c>
      <c r="AR1544" s="633">
        <v>70000</v>
      </c>
      <c r="AS1544" s="47"/>
      <c r="AT1544" s="633">
        <f t="shared" si="2304"/>
        <v>0</v>
      </c>
      <c r="AU1544" s="633"/>
      <c r="AV1544" s="634"/>
      <c r="AW1544" s="622"/>
      <c r="AX1544" s="88">
        <f t="shared" si="2336"/>
        <v>0</v>
      </c>
      <c r="AY1544" s="633">
        <v>540300</v>
      </c>
      <c r="AZ1544" s="47"/>
      <c r="BA1544" s="168">
        <f t="shared" ref="BA1544:BA1556" si="2338">AY1544*AZ1544</f>
        <v>0</v>
      </c>
      <c r="BB1544" s="168"/>
      <c r="BC1544" s="164"/>
      <c r="BD1544" s="622"/>
      <c r="BE1544" s="168"/>
      <c r="BF1544" s="633">
        <v>540300</v>
      </c>
      <c r="BG1544" s="47"/>
      <c r="BH1544" s="633">
        <f t="shared" si="2332"/>
        <v>0</v>
      </c>
      <c r="BI1544" s="633"/>
      <c r="BJ1544" s="164"/>
      <c r="BK1544" s="165"/>
      <c r="BL1544" s="190">
        <f t="shared" si="2324"/>
        <v>0</v>
      </c>
      <c r="BM1544" s="633">
        <v>540300</v>
      </c>
      <c r="BN1544" s="47"/>
      <c r="BO1544" s="633"/>
      <c r="BP1544" s="633"/>
      <c r="BQ1544" s="164"/>
      <c r="BR1544" s="622"/>
      <c r="BS1544" s="190">
        <f t="shared" si="2256"/>
        <v>0</v>
      </c>
      <c r="BT1544" s="633">
        <v>540300</v>
      </c>
      <c r="BU1544" s="47"/>
      <c r="BV1544" s="633">
        <f t="shared" ref="BV1544:BV1556" si="2339">BT1544*BU1544</f>
        <v>0</v>
      </c>
      <c r="BW1544" s="633"/>
      <c r="BX1544" s="634"/>
      <c r="BY1544" s="622"/>
      <c r="BZ1544" s="190">
        <f t="shared" si="2320"/>
        <v>0</v>
      </c>
      <c r="CA1544" s="633"/>
      <c r="CB1544" s="633"/>
      <c r="CC1544" s="168">
        <f t="shared" si="2269"/>
        <v>0</v>
      </c>
      <c r="CD1544" s="633">
        <f t="shared" si="2279"/>
        <v>0</v>
      </c>
      <c r="CE1544" s="164"/>
      <c r="CF1544" s="165"/>
      <c r="CG1544" s="168">
        <f t="shared" si="2270"/>
        <v>0</v>
      </c>
      <c r="CH1544" s="924"/>
      <c r="CI1544" s="667"/>
      <c r="CJ1544" s="585"/>
      <c r="CK1544" s="585"/>
      <c r="CL1544" s="164"/>
      <c r="CM1544" s="167"/>
      <c r="CN1544" s="348">
        <f t="shared" si="2261"/>
        <v>0</v>
      </c>
      <c r="CO1544" s="669"/>
      <c r="CP1544" s="220">
        <f t="shared" si="2262"/>
        <v>0</v>
      </c>
      <c r="CQ1544" s="542"/>
      <c r="CR1544" s="168"/>
      <c r="CS1544" s="227" t="s">
        <v>42</v>
      </c>
    </row>
    <row r="1545" spans="1:97" s="8" customFormat="1" ht="15" customHeight="1">
      <c r="A1545" s="266" t="s">
        <v>3570</v>
      </c>
      <c r="B1545" s="266" t="s">
        <v>3571</v>
      </c>
      <c r="C1545" s="266" t="s">
        <v>3481</v>
      </c>
      <c r="D1545" s="41" t="s">
        <v>3482</v>
      </c>
      <c r="E1545" s="267"/>
      <c r="F1545" s="267"/>
      <c r="G1545" s="49" t="s">
        <v>340</v>
      </c>
      <c r="H1545" s="51"/>
      <c r="I1545" s="620"/>
      <c r="J1545" s="266"/>
      <c r="K1545" s="620"/>
      <c r="L1545" s="620"/>
      <c r="M1545" s="890"/>
      <c r="N1545" s="664"/>
      <c r="O1545" s="369">
        <f t="shared" si="2263"/>
        <v>0</v>
      </c>
      <c r="P1545" s="375"/>
      <c r="Q1545" s="51"/>
      <c r="R1545" s="375"/>
      <c r="S1545" s="375"/>
      <c r="T1545" s="634"/>
      <c r="U1545" s="664"/>
      <c r="V1545" s="88">
        <f t="shared" si="2240"/>
        <v>0</v>
      </c>
      <c r="W1545" s="375"/>
      <c r="X1545" s="51"/>
      <c r="Y1545" s="375"/>
      <c r="Z1545" s="375"/>
      <c r="AA1545" s="634"/>
      <c r="AB1545" s="664"/>
      <c r="AC1545" s="88">
        <f t="shared" si="2243"/>
        <v>0</v>
      </c>
      <c r="AD1545" s="375"/>
      <c r="AE1545" s="51"/>
      <c r="AF1545" s="369">
        <f t="shared" si="2264"/>
        <v>0</v>
      </c>
      <c r="AG1545" s="375"/>
      <c r="AH1545" s="634"/>
      <c r="AI1545" s="664"/>
      <c r="AJ1545" s="369">
        <f t="shared" si="2244"/>
        <v>0</v>
      </c>
      <c r="AK1545" s="375"/>
      <c r="AL1545" s="51"/>
      <c r="AM1545" s="375"/>
      <c r="AN1545" s="375"/>
      <c r="AO1545" s="634"/>
      <c r="AP1545" s="664"/>
      <c r="AQ1545" s="88">
        <f t="shared" si="2337"/>
        <v>0</v>
      </c>
      <c r="AR1545" s="375"/>
      <c r="AS1545" s="51"/>
      <c r="AT1545" s="375"/>
      <c r="AU1545" s="375"/>
      <c r="AV1545" s="634"/>
      <c r="AW1545" s="664"/>
      <c r="AX1545" s="88">
        <f t="shared" si="2336"/>
        <v>0</v>
      </c>
      <c r="AY1545" s="375"/>
      <c r="AZ1545" s="51"/>
      <c r="BA1545" s="72">
        <f t="shared" si="2338"/>
        <v>0</v>
      </c>
      <c r="BB1545" s="72"/>
      <c r="BC1545" s="164"/>
      <c r="BD1545" s="664"/>
      <c r="BE1545" s="72"/>
      <c r="BF1545" s="375"/>
      <c r="BG1545" s="51"/>
      <c r="BH1545" s="375"/>
      <c r="BI1545" s="375"/>
      <c r="BJ1545" s="164"/>
      <c r="BK1545" s="167"/>
      <c r="BL1545" s="375"/>
      <c r="BM1545" s="375"/>
      <c r="BN1545" s="51"/>
      <c r="BO1545" s="375"/>
      <c r="BP1545" s="375"/>
      <c r="BQ1545" s="164"/>
      <c r="BR1545" s="664"/>
      <c r="BS1545" s="337">
        <f t="shared" si="2256"/>
        <v>0</v>
      </c>
      <c r="BT1545" s="375"/>
      <c r="BU1545" s="51"/>
      <c r="BV1545" s="375">
        <f t="shared" si="2339"/>
        <v>0</v>
      </c>
      <c r="BW1545" s="375"/>
      <c r="BX1545" s="634"/>
      <c r="BY1545" s="664"/>
      <c r="BZ1545" s="337">
        <f t="shared" si="2320"/>
        <v>0</v>
      </c>
      <c r="CA1545" s="375"/>
      <c r="CB1545" s="375"/>
      <c r="CC1545" s="72">
        <f t="shared" si="2269"/>
        <v>0</v>
      </c>
      <c r="CD1545" s="375">
        <f t="shared" si="2279"/>
        <v>0</v>
      </c>
      <c r="CE1545" s="164"/>
      <c r="CF1545" s="167"/>
      <c r="CG1545" s="72">
        <f t="shared" si="2270"/>
        <v>0</v>
      </c>
      <c r="CH1545" s="384"/>
      <c r="CI1545" s="857"/>
      <c r="CJ1545" s="666"/>
      <c r="CK1545" s="666"/>
      <c r="CL1545" s="164"/>
      <c r="CM1545" s="167"/>
      <c r="CN1545" s="348">
        <f t="shared" si="2261"/>
        <v>0</v>
      </c>
      <c r="CO1545" s="669"/>
      <c r="CP1545" s="220">
        <f t="shared" si="2262"/>
        <v>0</v>
      </c>
      <c r="CQ1545" s="220"/>
      <c r="CR1545" s="72"/>
      <c r="CS1545" s="358" t="s">
        <v>42</v>
      </c>
    </row>
    <row r="1546" spans="1:97" s="8" customFormat="1" ht="15" customHeight="1">
      <c r="A1546" s="266" t="s">
        <v>3572</v>
      </c>
      <c r="B1546" s="266" t="s">
        <v>3573</v>
      </c>
      <c r="C1546" s="266" t="s">
        <v>3481</v>
      </c>
      <c r="D1546" s="41" t="s">
        <v>3482</v>
      </c>
      <c r="E1546" s="267"/>
      <c r="F1546" s="267"/>
      <c r="G1546" s="49" t="s">
        <v>340</v>
      </c>
      <c r="H1546" s="51"/>
      <c r="I1546" s="620"/>
      <c r="J1546" s="266"/>
      <c r="K1546" s="620"/>
      <c r="L1546" s="620"/>
      <c r="M1546" s="890"/>
      <c r="N1546" s="664"/>
      <c r="O1546" s="369">
        <f t="shared" si="2263"/>
        <v>0</v>
      </c>
      <c r="P1546" s="375"/>
      <c r="Q1546" s="51"/>
      <c r="R1546" s="375"/>
      <c r="S1546" s="375"/>
      <c r="T1546" s="634"/>
      <c r="U1546" s="664"/>
      <c r="V1546" s="88">
        <f t="shared" si="2240"/>
        <v>0</v>
      </c>
      <c r="W1546" s="375"/>
      <c r="X1546" s="51"/>
      <c r="Y1546" s="375"/>
      <c r="Z1546" s="375"/>
      <c r="AA1546" s="634"/>
      <c r="AB1546" s="664"/>
      <c r="AC1546" s="88">
        <f t="shared" si="2243"/>
        <v>0</v>
      </c>
      <c r="AD1546" s="375"/>
      <c r="AE1546" s="51"/>
      <c r="AF1546" s="369">
        <f t="shared" si="2264"/>
        <v>0</v>
      </c>
      <c r="AG1546" s="375"/>
      <c r="AH1546" s="634"/>
      <c r="AI1546" s="664"/>
      <c r="AJ1546" s="369">
        <f t="shared" si="2244"/>
        <v>0</v>
      </c>
      <c r="AK1546" s="375"/>
      <c r="AL1546" s="51"/>
      <c r="AM1546" s="375"/>
      <c r="AN1546" s="375"/>
      <c r="AO1546" s="634"/>
      <c r="AP1546" s="664"/>
      <c r="AQ1546" s="88">
        <f t="shared" si="2337"/>
        <v>0</v>
      </c>
      <c r="AR1546" s="375"/>
      <c r="AS1546" s="51"/>
      <c r="AT1546" s="375"/>
      <c r="AU1546" s="375"/>
      <c r="AV1546" s="634"/>
      <c r="AW1546" s="664"/>
      <c r="AX1546" s="88">
        <f t="shared" si="2336"/>
        <v>0</v>
      </c>
      <c r="AY1546" s="375"/>
      <c r="AZ1546" s="51"/>
      <c r="BA1546" s="72">
        <f t="shared" si="2338"/>
        <v>0</v>
      </c>
      <c r="BB1546" s="72"/>
      <c r="BC1546" s="164"/>
      <c r="BD1546" s="664"/>
      <c r="BE1546" s="72"/>
      <c r="BF1546" s="375"/>
      <c r="BG1546" s="51"/>
      <c r="BH1546" s="375"/>
      <c r="BI1546" s="375"/>
      <c r="BJ1546" s="164"/>
      <c r="BK1546" s="167"/>
      <c r="BL1546" s="375"/>
      <c r="BM1546" s="375"/>
      <c r="BN1546" s="51"/>
      <c r="BO1546" s="375"/>
      <c r="BP1546" s="375"/>
      <c r="BQ1546" s="164"/>
      <c r="BR1546" s="664"/>
      <c r="BS1546" s="337">
        <f t="shared" si="2256"/>
        <v>0</v>
      </c>
      <c r="BT1546" s="375"/>
      <c r="BU1546" s="51"/>
      <c r="BV1546" s="375">
        <f t="shared" si="2339"/>
        <v>0</v>
      </c>
      <c r="BW1546" s="375"/>
      <c r="BX1546" s="634"/>
      <c r="BY1546" s="664"/>
      <c r="BZ1546" s="337">
        <f t="shared" si="2320"/>
        <v>0</v>
      </c>
      <c r="CA1546" s="375"/>
      <c r="CB1546" s="375"/>
      <c r="CC1546" s="72">
        <f t="shared" si="2269"/>
        <v>0</v>
      </c>
      <c r="CD1546" s="375">
        <f t="shared" si="2279"/>
        <v>0</v>
      </c>
      <c r="CE1546" s="164"/>
      <c r="CF1546" s="167"/>
      <c r="CG1546" s="72">
        <f t="shared" si="2270"/>
        <v>0</v>
      </c>
      <c r="CH1546" s="384"/>
      <c r="CI1546" s="857"/>
      <c r="CJ1546" s="666"/>
      <c r="CK1546" s="666"/>
      <c r="CL1546" s="164"/>
      <c r="CM1546" s="167"/>
      <c r="CN1546" s="348">
        <f t="shared" si="2261"/>
        <v>0</v>
      </c>
      <c r="CO1546" s="669"/>
      <c r="CP1546" s="220">
        <f t="shared" si="2262"/>
        <v>0</v>
      </c>
      <c r="CQ1546" s="220"/>
      <c r="CR1546" s="72"/>
      <c r="CS1546" s="358" t="s">
        <v>42</v>
      </c>
    </row>
    <row r="1547" spans="1:97" s="8" customFormat="1" ht="15" customHeight="1">
      <c r="A1547" s="51" t="s">
        <v>3574</v>
      </c>
      <c r="B1547" s="51" t="s">
        <v>3575</v>
      </c>
      <c r="C1547" s="266" t="s">
        <v>3522</v>
      </c>
      <c r="D1547" s="41" t="s">
        <v>3482</v>
      </c>
      <c r="E1547" s="267">
        <v>125</v>
      </c>
      <c r="F1547" s="267">
        <v>6</v>
      </c>
      <c r="G1547" s="49" t="s">
        <v>340</v>
      </c>
      <c r="H1547" s="51"/>
      <c r="I1547" s="620"/>
      <c r="J1547" s="266"/>
      <c r="K1547" s="620"/>
      <c r="L1547" s="620"/>
      <c r="M1547" s="890"/>
      <c r="N1547" s="664"/>
      <c r="O1547" s="369">
        <f t="shared" si="2263"/>
        <v>0</v>
      </c>
      <c r="P1547" s="375"/>
      <c r="Q1547" s="51"/>
      <c r="R1547" s="375"/>
      <c r="S1547" s="375"/>
      <c r="T1547" s="634"/>
      <c r="U1547" s="664"/>
      <c r="V1547" s="88">
        <f t="shared" si="2240"/>
        <v>0</v>
      </c>
      <c r="W1547" s="375"/>
      <c r="X1547" s="51"/>
      <c r="Y1547" s="375"/>
      <c r="Z1547" s="375"/>
      <c r="AA1547" s="634"/>
      <c r="AB1547" s="664"/>
      <c r="AC1547" s="88">
        <f t="shared" si="2243"/>
        <v>0</v>
      </c>
      <c r="AD1547" s="375"/>
      <c r="AE1547" s="51"/>
      <c r="AF1547" s="369">
        <f t="shared" si="2264"/>
        <v>0</v>
      </c>
      <c r="AG1547" s="375"/>
      <c r="AH1547" s="634"/>
      <c r="AI1547" s="664"/>
      <c r="AJ1547" s="369">
        <f t="shared" si="2244"/>
        <v>0</v>
      </c>
      <c r="AK1547" s="375"/>
      <c r="AL1547" s="51"/>
      <c r="AM1547" s="375"/>
      <c r="AN1547" s="375"/>
      <c r="AO1547" s="634"/>
      <c r="AP1547" s="664"/>
      <c r="AQ1547" s="88">
        <f t="shared" si="2337"/>
        <v>0</v>
      </c>
      <c r="AR1547" s="375"/>
      <c r="AS1547" s="51"/>
      <c r="AT1547" s="375"/>
      <c r="AU1547" s="375"/>
      <c r="AV1547" s="634"/>
      <c r="AW1547" s="664"/>
      <c r="AX1547" s="88">
        <f t="shared" si="2336"/>
        <v>0</v>
      </c>
      <c r="AY1547" s="375"/>
      <c r="AZ1547" s="51"/>
      <c r="BA1547" s="72">
        <f t="shared" si="2338"/>
        <v>0</v>
      </c>
      <c r="BB1547" s="72"/>
      <c r="BC1547" s="164"/>
      <c r="BD1547" s="664"/>
      <c r="BE1547" s="72"/>
      <c r="BF1547" s="375"/>
      <c r="BG1547" s="51"/>
      <c r="BH1547" s="375"/>
      <c r="BI1547" s="375"/>
      <c r="BJ1547" s="164"/>
      <c r="BK1547" s="167"/>
      <c r="BL1547" s="375"/>
      <c r="BM1547" s="375"/>
      <c r="BN1547" s="51"/>
      <c r="BO1547" s="375"/>
      <c r="BP1547" s="375"/>
      <c r="BQ1547" s="164"/>
      <c r="BR1547" s="664"/>
      <c r="BS1547" s="337">
        <f t="shared" si="2256"/>
        <v>0</v>
      </c>
      <c r="BT1547" s="375"/>
      <c r="BU1547" s="51"/>
      <c r="BV1547" s="375">
        <f t="shared" si="2339"/>
        <v>0</v>
      </c>
      <c r="BW1547" s="375"/>
      <c r="BX1547" s="634"/>
      <c r="BY1547" s="664"/>
      <c r="BZ1547" s="337">
        <f t="shared" si="2320"/>
        <v>0</v>
      </c>
      <c r="CA1547" s="375"/>
      <c r="CB1547" s="375"/>
      <c r="CC1547" s="72">
        <f t="shared" si="2269"/>
        <v>0</v>
      </c>
      <c r="CD1547" s="375">
        <f t="shared" si="2279"/>
        <v>0</v>
      </c>
      <c r="CE1547" s="164"/>
      <c r="CF1547" s="167"/>
      <c r="CG1547" s="72">
        <f t="shared" si="2270"/>
        <v>0</v>
      </c>
      <c r="CH1547" s="384"/>
      <c r="CI1547" s="857"/>
      <c r="CJ1547" s="666"/>
      <c r="CK1547" s="666"/>
      <c r="CL1547" s="164"/>
      <c r="CM1547" s="167"/>
      <c r="CN1547" s="348">
        <f t="shared" si="2261"/>
        <v>0</v>
      </c>
      <c r="CO1547" s="669"/>
      <c r="CP1547" s="220">
        <f t="shared" si="2262"/>
        <v>0</v>
      </c>
      <c r="CQ1547" s="220"/>
      <c r="CR1547" s="51"/>
      <c r="CS1547" s="358" t="s">
        <v>42</v>
      </c>
    </row>
    <row r="1548" spans="1:97" ht="15" customHeight="1">
      <c r="A1548" s="47" t="s">
        <v>3576</v>
      </c>
      <c r="B1548" s="47" t="s">
        <v>3577</v>
      </c>
      <c r="C1548" s="266" t="s">
        <v>3522</v>
      </c>
      <c r="D1548" s="274" t="s">
        <v>3482</v>
      </c>
      <c r="E1548" s="267">
        <v>79</v>
      </c>
      <c r="F1548" s="267">
        <v>53</v>
      </c>
      <c r="G1548" s="266" t="s">
        <v>3578</v>
      </c>
      <c r="H1548" s="51"/>
      <c r="I1548" s="620"/>
      <c r="J1548" s="266"/>
      <c r="K1548" s="620"/>
      <c r="L1548" s="620"/>
      <c r="M1548" s="621"/>
      <c r="N1548" s="622"/>
      <c r="O1548" s="369">
        <f t="shared" si="2263"/>
        <v>0</v>
      </c>
      <c r="P1548" s="633">
        <v>1100</v>
      </c>
      <c r="Q1548" s="47"/>
      <c r="R1548" s="633"/>
      <c r="S1548" s="633"/>
      <c r="T1548" s="628"/>
      <c r="U1548" s="622"/>
      <c r="V1548" s="88">
        <f t="shared" si="2240"/>
        <v>0</v>
      </c>
      <c r="W1548" s="633">
        <v>1100</v>
      </c>
      <c r="X1548" s="47"/>
      <c r="Y1548" s="633"/>
      <c r="Z1548" s="633"/>
      <c r="AA1548" s="628"/>
      <c r="AB1548" s="622"/>
      <c r="AC1548" s="88">
        <f t="shared" si="2243"/>
        <v>0</v>
      </c>
      <c r="AD1548" s="633">
        <v>1100</v>
      </c>
      <c r="AE1548" s="47"/>
      <c r="AF1548" s="369">
        <f t="shared" si="2264"/>
        <v>0</v>
      </c>
      <c r="AG1548" s="633"/>
      <c r="AH1548" s="634"/>
      <c r="AI1548" s="622"/>
      <c r="AJ1548" s="369">
        <f t="shared" si="2244"/>
        <v>0</v>
      </c>
      <c r="AK1548" s="633">
        <v>1100</v>
      </c>
      <c r="AL1548" s="47"/>
      <c r="AM1548" s="633"/>
      <c r="AN1548" s="633"/>
      <c r="AO1548" s="634"/>
      <c r="AP1548" s="622"/>
      <c r="AQ1548" s="88">
        <f t="shared" si="2337"/>
        <v>0</v>
      </c>
      <c r="AR1548" s="633">
        <v>1100</v>
      </c>
      <c r="AS1548" s="47"/>
      <c r="AT1548" s="633"/>
      <c r="AU1548" s="633"/>
      <c r="AV1548" s="634"/>
      <c r="AW1548" s="622"/>
      <c r="AX1548" s="88">
        <f t="shared" si="2336"/>
        <v>0</v>
      </c>
      <c r="AY1548" s="633">
        <v>52800</v>
      </c>
      <c r="AZ1548" s="47"/>
      <c r="BA1548" s="168">
        <f t="shared" si="2338"/>
        <v>0</v>
      </c>
      <c r="BB1548" s="168"/>
      <c r="BC1548" s="164"/>
      <c r="BD1548" s="622"/>
      <c r="BE1548" s="168"/>
      <c r="BF1548" s="633">
        <v>52800</v>
      </c>
      <c r="BG1548" s="47"/>
      <c r="BH1548" s="633">
        <f t="shared" ref="BH1548:BH1550" si="2340">BF1548*BG1548</f>
        <v>0</v>
      </c>
      <c r="BI1548" s="633"/>
      <c r="BJ1548" s="164"/>
      <c r="BK1548" s="165"/>
      <c r="BL1548" s="190">
        <f t="shared" ref="BL1548:BL1550" si="2341">BH1548-BI1548-BJ1548</f>
        <v>0</v>
      </c>
      <c r="BM1548" s="633">
        <v>52800</v>
      </c>
      <c r="BN1548" s="47"/>
      <c r="BO1548" s="633"/>
      <c r="BP1548" s="633"/>
      <c r="BQ1548" s="164"/>
      <c r="BR1548" s="622"/>
      <c r="BS1548" s="190">
        <f t="shared" si="2256"/>
        <v>0</v>
      </c>
      <c r="BT1548" s="633">
        <v>52800</v>
      </c>
      <c r="BU1548" s="47"/>
      <c r="BV1548" s="633">
        <f t="shared" si="2339"/>
        <v>0</v>
      </c>
      <c r="BW1548" s="633"/>
      <c r="BX1548" s="634"/>
      <c r="BY1548" s="622"/>
      <c r="BZ1548" s="190">
        <f t="shared" si="2320"/>
        <v>0</v>
      </c>
      <c r="CA1548" s="633"/>
      <c r="CB1548" s="633"/>
      <c r="CC1548" s="168">
        <f t="shared" si="2269"/>
        <v>0</v>
      </c>
      <c r="CD1548" s="633">
        <f t="shared" si="2279"/>
        <v>0</v>
      </c>
      <c r="CE1548" s="164"/>
      <c r="CF1548" s="165"/>
      <c r="CG1548" s="168">
        <f t="shared" si="2270"/>
        <v>0</v>
      </c>
      <c r="CH1548" s="924"/>
      <c r="CI1548" s="667"/>
      <c r="CJ1548" s="585"/>
      <c r="CK1548" s="585"/>
      <c r="CL1548" s="164"/>
      <c r="CM1548" s="167"/>
      <c r="CN1548" s="348">
        <f t="shared" si="2261"/>
        <v>0</v>
      </c>
      <c r="CO1548" s="669"/>
      <c r="CP1548" s="220">
        <f t="shared" si="2262"/>
        <v>0</v>
      </c>
      <c r="CQ1548" s="542"/>
      <c r="CR1548" s="47"/>
    </row>
    <row r="1549" spans="1:97" s="8" customFormat="1">
      <c r="A1549" s="266" t="s">
        <v>3579</v>
      </c>
      <c r="B1549" s="266" t="s">
        <v>3575</v>
      </c>
      <c r="C1549" s="266" t="s">
        <v>3522</v>
      </c>
      <c r="D1549" s="41" t="s">
        <v>3482</v>
      </c>
      <c r="E1549" s="267">
        <v>14</v>
      </c>
      <c r="F1549" s="267"/>
      <c r="G1549" s="41" t="s">
        <v>41</v>
      </c>
      <c r="H1549" s="51"/>
      <c r="I1549" s="620"/>
      <c r="J1549" s="266"/>
      <c r="K1549" s="620"/>
      <c r="L1549" s="620"/>
      <c r="M1549" s="890"/>
      <c r="N1549" s="664"/>
      <c r="O1549" s="369">
        <f t="shared" si="2263"/>
        <v>0</v>
      </c>
      <c r="P1549" s="375">
        <v>1292000</v>
      </c>
      <c r="Q1549" s="51"/>
      <c r="R1549" s="375"/>
      <c r="S1549" s="375"/>
      <c r="T1549" s="634"/>
      <c r="U1549" s="664"/>
      <c r="V1549" s="88">
        <f t="shared" si="2240"/>
        <v>0</v>
      </c>
      <c r="W1549" s="375">
        <v>1292000</v>
      </c>
      <c r="X1549" s="51"/>
      <c r="Y1549" s="375"/>
      <c r="Z1549" s="375"/>
      <c r="AA1549" s="634"/>
      <c r="AB1549" s="664"/>
      <c r="AC1549" s="88">
        <f t="shared" si="2243"/>
        <v>0</v>
      </c>
      <c r="AD1549" s="375">
        <v>1292000</v>
      </c>
      <c r="AE1549" s="51"/>
      <c r="AF1549" s="369">
        <f t="shared" si="2264"/>
        <v>0</v>
      </c>
      <c r="AG1549" s="375"/>
      <c r="AH1549" s="634"/>
      <c r="AI1549" s="664"/>
      <c r="AJ1549" s="369">
        <f t="shared" si="2244"/>
        <v>0</v>
      </c>
      <c r="AK1549" s="375">
        <v>1292000</v>
      </c>
      <c r="AL1549" s="51"/>
      <c r="AM1549" s="375"/>
      <c r="AN1549" s="375"/>
      <c r="AO1549" s="634"/>
      <c r="AP1549" s="664"/>
      <c r="AQ1549" s="88">
        <f t="shared" si="2337"/>
        <v>0</v>
      </c>
      <c r="AR1549" s="375">
        <v>1292000</v>
      </c>
      <c r="AS1549" s="51"/>
      <c r="AT1549" s="375"/>
      <c r="AU1549" s="375"/>
      <c r="AV1549" s="634"/>
      <c r="AW1549" s="664"/>
      <c r="AX1549" s="88">
        <f t="shared" si="2336"/>
        <v>0</v>
      </c>
      <c r="AY1549" s="375">
        <v>2808700</v>
      </c>
      <c r="AZ1549" s="51"/>
      <c r="BA1549" s="72">
        <f t="shared" si="2338"/>
        <v>0</v>
      </c>
      <c r="BB1549" s="72"/>
      <c r="BC1549" s="164"/>
      <c r="BD1549" s="664"/>
      <c r="BE1549" s="72"/>
      <c r="BF1549" s="375">
        <v>2808700</v>
      </c>
      <c r="BG1549" s="51"/>
      <c r="BH1549" s="375">
        <f t="shared" si="2340"/>
        <v>0</v>
      </c>
      <c r="BI1549" s="375"/>
      <c r="BJ1549" s="164"/>
      <c r="BK1549" s="167"/>
      <c r="BL1549" s="337">
        <f t="shared" si="2341"/>
        <v>0</v>
      </c>
      <c r="BM1549" s="375">
        <v>2808700</v>
      </c>
      <c r="BN1549" s="51"/>
      <c r="BO1549" s="375"/>
      <c r="BP1549" s="375"/>
      <c r="BQ1549" s="164"/>
      <c r="BR1549" s="664"/>
      <c r="BS1549" s="337">
        <f t="shared" si="2256"/>
        <v>0</v>
      </c>
      <c r="BT1549" s="375">
        <v>2808700</v>
      </c>
      <c r="BU1549" s="51"/>
      <c r="BV1549" s="375">
        <f t="shared" si="2339"/>
        <v>0</v>
      </c>
      <c r="BW1549" s="375"/>
      <c r="BX1549" s="634"/>
      <c r="BY1549" s="664"/>
      <c r="BZ1549" s="337">
        <f t="shared" si="2320"/>
        <v>0</v>
      </c>
      <c r="CA1549" s="375"/>
      <c r="CB1549" s="375"/>
      <c r="CC1549" s="72">
        <f t="shared" si="2269"/>
        <v>0</v>
      </c>
      <c r="CD1549" s="375">
        <f t="shared" si="2279"/>
        <v>0</v>
      </c>
      <c r="CE1549" s="164"/>
      <c r="CF1549" s="167"/>
      <c r="CG1549" s="72">
        <f t="shared" si="2270"/>
        <v>0</v>
      </c>
      <c r="CH1549" s="384"/>
      <c r="CI1549" s="857"/>
      <c r="CJ1549" s="666"/>
      <c r="CK1549" s="666"/>
      <c r="CL1549" s="164"/>
      <c r="CM1549" s="167"/>
      <c r="CN1549" s="348">
        <f t="shared" si="2261"/>
        <v>0</v>
      </c>
      <c r="CO1549" s="669"/>
      <c r="CP1549" s="220">
        <f t="shared" si="2262"/>
        <v>0</v>
      </c>
      <c r="CQ1549" s="465"/>
      <c r="CR1549" s="51"/>
      <c r="CS1549" s="227" t="s">
        <v>42</v>
      </c>
    </row>
    <row r="1550" spans="1:97">
      <c r="A1550" s="807" t="s">
        <v>3580</v>
      </c>
      <c r="B1550" s="266" t="s">
        <v>3581</v>
      </c>
      <c r="C1550" s="807" t="s">
        <v>3582</v>
      </c>
      <c r="D1550" s="274" t="s">
        <v>3482</v>
      </c>
      <c r="E1550" s="245">
        <v>4565</v>
      </c>
      <c r="F1550" s="245"/>
      <c r="G1550" s="769" t="s">
        <v>3569</v>
      </c>
      <c r="H1550" s="51"/>
      <c r="I1550" s="620"/>
      <c r="J1550" s="266"/>
      <c r="K1550" s="620"/>
      <c r="L1550" s="620"/>
      <c r="M1550" s="621"/>
      <c r="N1550" s="622"/>
      <c r="O1550" s="369">
        <f t="shared" si="2263"/>
        <v>0</v>
      </c>
      <c r="P1550" s="375">
        <v>0</v>
      </c>
      <c r="Q1550" s="47"/>
      <c r="R1550" s="633"/>
      <c r="S1550" s="633"/>
      <c r="T1550" s="628"/>
      <c r="U1550" s="622"/>
      <c r="V1550" s="88">
        <f t="shared" si="2240"/>
        <v>0</v>
      </c>
      <c r="W1550" s="375">
        <v>0</v>
      </c>
      <c r="X1550" s="47"/>
      <c r="Y1550" s="633"/>
      <c r="Z1550" s="633"/>
      <c r="AA1550" s="628"/>
      <c r="AB1550" s="622"/>
      <c r="AC1550" s="88">
        <f t="shared" si="2243"/>
        <v>0</v>
      </c>
      <c r="AD1550" s="375">
        <v>0</v>
      </c>
      <c r="AE1550" s="47"/>
      <c r="AF1550" s="369">
        <f t="shared" si="2264"/>
        <v>0</v>
      </c>
      <c r="AG1550" s="633"/>
      <c r="AH1550" s="634"/>
      <c r="AI1550" s="622"/>
      <c r="AJ1550" s="369">
        <f t="shared" si="2244"/>
        <v>0</v>
      </c>
      <c r="AK1550" s="375">
        <v>0</v>
      </c>
      <c r="AL1550" s="47"/>
      <c r="AM1550" s="633"/>
      <c r="AN1550" s="633"/>
      <c r="AO1550" s="634"/>
      <c r="AP1550" s="622"/>
      <c r="AQ1550" s="88">
        <f t="shared" si="2337"/>
        <v>0</v>
      </c>
      <c r="AR1550" s="375">
        <v>0</v>
      </c>
      <c r="AS1550" s="47"/>
      <c r="AT1550" s="633"/>
      <c r="AU1550" s="633"/>
      <c r="AV1550" s="634"/>
      <c r="AW1550" s="622"/>
      <c r="AX1550" s="88">
        <f t="shared" si="2336"/>
        <v>0</v>
      </c>
      <c r="AY1550" s="633">
        <v>18665600</v>
      </c>
      <c r="AZ1550" s="47"/>
      <c r="BA1550" s="168">
        <f t="shared" si="2338"/>
        <v>0</v>
      </c>
      <c r="BB1550" s="168"/>
      <c r="BC1550" s="164"/>
      <c r="BD1550" s="622"/>
      <c r="BE1550" s="168"/>
      <c r="BF1550" s="633">
        <v>18665600</v>
      </c>
      <c r="BG1550" s="47"/>
      <c r="BH1550" s="633">
        <f t="shared" si="2340"/>
        <v>0</v>
      </c>
      <c r="BI1550" s="633"/>
      <c r="BJ1550" s="164"/>
      <c r="BK1550" s="165"/>
      <c r="BL1550" s="190">
        <f t="shared" si="2341"/>
        <v>0</v>
      </c>
      <c r="BM1550" s="633">
        <v>18665600</v>
      </c>
      <c r="BN1550" s="47"/>
      <c r="BO1550" s="633"/>
      <c r="BP1550" s="633"/>
      <c r="BQ1550" s="164"/>
      <c r="BR1550" s="622"/>
      <c r="BS1550" s="190">
        <f t="shared" si="2256"/>
        <v>0</v>
      </c>
      <c r="BT1550" s="633">
        <v>18665600</v>
      </c>
      <c r="BU1550" s="47"/>
      <c r="BV1550" s="633">
        <f t="shared" si="2339"/>
        <v>0</v>
      </c>
      <c r="BW1550" s="633"/>
      <c r="BX1550" s="634"/>
      <c r="BY1550" s="622"/>
      <c r="BZ1550" s="190">
        <f t="shared" si="2320"/>
        <v>0</v>
      </c>
      <c r="CA1550" s="633"/>
      <c r="CB1550" s="633"/>
      <c r="CC1550" s="168">
        <f t="shared" si="2269"/>
        <v>0</v>
      </c>
      <c r="CD1550" s="633">
        <f t="shared" si="2279"/>
        <v>0</v>
      </c>
      <c r="CE1550" s="164"/>
      <c r="CF1550" s="165"/>
      <c r="CG1550" s="168">
        <f t="shared" si="2270"/>
        <v>0</v>
      </c>
      <c r="CH1550" s="924"/>
      <c r="CI1550" s="667"/>
      <c r="CJ1550" s="585"/>
      <c r="CK1550" s="585"/>
      <c r="CL1550" s="164"/>
      <c r="CM1550" s="167"/>
      <c r="CN1550" s="348">
        <f t="shared" si="2261"/>
        <v>0</v>
      </c>
      <c r="CO1550" s="669"/>
      <c r="CP1550" s="220">
        <f t="shared" si="2262"/>
        <v>0</v>
      </c>
      <c r="CQ1550" s="542"/>
      <c r="CR1550" s="47"/>
      <c r="CS1550" s="227" t="s">
        <v>42</v>
      </c>
    </row>
    <row r="1551" spans="1:97">
      <c r="A1551" s="266" t="s">
        <v>3583</v>
      </c>
      <c r="B1551" s="266" t="s">
        <v>3584</v>
      </c>
      <c r="C1551" s="266" t="s">
        <v>3545</v>
      </c>
      <c r="D1551" s="274" t="s">
        <v>3482</v>
      </c>
      <c r="E1551" s="267"/>
      <c r="F1551" s="267"/>
      <c r="G1551" s="769" t="s">
        <v>3569</v>
      </c>
      <c r="H1551" s="51"/>
      <c r="I1551" s="620"/>
      <c r="J1551" s="266"/>
      <c r="K1551" s="620"/>
      <c r="L1551" s="620"/>
      <c r="M1551" s="621"/>
      <c r="N1551" s="622"/>
      <c r="O1551" s="369">
        <f t="shared" si="2263"/>
        <v>0</v>
      </c>
      <c r="P1551" s="633"/>
      <c r="Q1551" s="47"/>
      <c r="R1551" s="633"/>
      <c r="S1551" s="633"/>
      <c r="T1551" s="628"/>
      <c r="U1551" s="622"/>
      <c r="V1551" s="88">
        <f t="shared" si="2240"/>
        <v>0</v>
      </c>
      <c r="W1551" s="633"/>
      <c r="X1551" s="47"/>
      <c r="Y1551" s="633"/>
      <c r="Z1551" s="633"/>
      <c r="AA1551" s="628"/>
      <c r="AB1551" s="622"/>
      <c r="AC1551" s="88">
        <f t="shared" si="2243"/>
        <v>0</v>
      </c>
      <c r="AD1551" s="633"/>
      <c r="AE1551" s="47"/>
      <c r="AF1551" s="369">
        <f t="shared" si="2264"/>
        <v>0</v>
      </c>
      <c r="AG1551" s="633"/>
      <c r="AH1551" s="634"/>
      <c r="AI1551" s="622"/>
      <c r="AJ1551" s="369">
        <f t="shared" si="2244"/>
        <v>0</v>
      </c>
      <c r="AK1551" s="633"/>
      <c r="AL1551" s="47"/>
      <c r="AM1551" s="633"/>
      <c r="AN1551" s="633"/>
      <c r="AO1551" s="634"/>
      <c r="AP1551" s="622"/>
      <c r="AQ1551" s="88">
        <f t="shared" si="2337"/>
        <v>0</v>
      </c>
      <c r="AR1551" s="633"/>
      <c r="AS1551" s="47"/>
      <c r="AT1551" s="633"/>
      <c r="AU1551" s="633"/>
      <c r="AV1551" s="634"/>
      <c r="AW1551" s="622"/>
      <c r="AX1551" s="88">
        <f t="shared" si="2336"/>
        <v>0</v>
      </c>
      <c r="AY1551" s="633"/>
      <c r="AZ1551" s="47"/>
      <c r="BA1551" s="168">
        <f t="shared" si="2338"/>
        <v>0</v>
      </c>
      <c r="BB1551" s="168"/>
      <c r="BC1551" s="164"/>
      <c r="BD1551" s="622"/>
      <c r="BE1551" s="168"/>
      <c r="BF1551" s="633"/>
      <c r="BG1551" s="47"/>
      <c r="BH1551" s="633"/>
      <c r="BI1551" s="633"/>
      <c r="BJ1551" s="164"/>
      <c r="BK1551" s="165"/>
      <c r="BL1551" s="633"/>
      <c r="BM1551" s="633"/>
      <c r="BN1551" s="47"/>
      <c r="BO1551" s="633"/>
      <c r="BP1551" s="633"/>
      <c r="BQ1551" s="164"/>
      <c r="BR1551" s="622"/>
      <c r="BS1551" s="190">
        <f t="shared" si="2256"/>
        <v>0</v>
      </c>
      <c r="BT1551" s="633"/>
      <c r="BU1551" s="47"/>
      <c r="BV1551" s="633">
        <f t="shared" si="2339"/>
        <v>0</v>
      </c>
      <c r="BW1551" s="633"/>
      <c r="BX1551" s="634"/>
      <c r="BY1551" s="622"/>
      <c r="BZ1551" s="190">
        <f t="shared" si="2320"/>
        <v>0</v>
      </c>
      <c r="CA1551" s="633"/>
      <c r="CB1551" s="633"/>
      <c r="CC1551" s="168">
        <f t="shared" si="2269"/>
        <v>0</v>
      </c>
      <c r="CD1551" s="633">
        <f t="shared" si="2279"/>
        <v>0</v>
      </c>
      <c r="CE1551" s="164"/>
      <c r="CF1551" s="165"/>
      <c r="CG1551" s="168">
        <f t="shared" si="2270"/>
        <v>0</v>
      </c>
      <c r="CH1551" s="924"/>
      <c r="CI1551" s="667"/>
      <c r="CJ1551" s="585"/>
      <c r="CK1551" s="585"/>
      <c r="CL1551" s="164"/>
      <c r="CM1551" s="167"/>
      <c r="CN1551" s="348">
        <f t="shared" si="2261"/>
        <v>0</v>
      </c>
      <c r="CO1551" s="669"/>
      <c r="CP1551" s="220">
        <f t="shared" si="2262"/>
        <v>0</v>
      </c>
      <c r="CQ1551" s="542"/>
      <c r="CR1551" s="47"/>
      <c r="CS1551" s="227" t="s">
        <v>42</v>
      </c>
    </row>
    <row r="1552" spans="1:97">
      <c r="A1552" s="266" t="s">
        <v>3585</v>
      </c>
      <c r="B1552" s="266" t="s">
        <v>3586</v>
      </c>
      <c r="C1552" s="266" t="s">
        <v>3549</v>
      </c>
      <c r="D1552" s="274" t="s">
        <v>3482</v>
      </c>
      <c r="E1552" s="267">
        <v>455</v>
      </c>
      <c r="F1552" s="267"/>
      <c r="G1552" s="769" t="s">
        <v>340</v>
      </c>
      <c r="H1552" s="51"/>
      <c r="I1552" s="620"/>
      <c r="J1552" s="266"/>
      <c r="K1552" s="620"/>
      <c r="L1552" s="620"/>
      <c r="M1552" s="621"/>
      <c r="N1552" s="622"/>
      <c r="O1552" s="369">
        <f t="shared" si="2263"/>
        <v>0</v>
      </c>
      <c r="P1552" s="369">
        <v>4000</v>
      </c>
      <c r="Q1552" s="47"/>
      <c r="R1552" s="633"/>
      <c r="S1552" s="633"/>
      <c r="T1552" s="628"/>
      <c r="U1552" s="622"/>
      <c r="V1552" s="88">
        <f t="shared" si="2240"/>
        <v>0</v>
      </c>
      <c r="W1552" s="369">
        <v>4000</v>
      </c>
      <c r="X1552" s="47"/>
      <c r="Y1552" s="633"/>
      <c r="Z1552" s="633"/>
      <c r="AA1552" s="628"/>
      <c r="AB1552" s="622"/>
      <c r="AC1552" s="88">
        <f t="shared" si="2243"/>
        <v>0</v>
      </c>
      <c r="AD1552" s="369">
        <v>4000</v>
      </c>
      <c r="AE1552" s="47"/>
      <c r="AF1552" s="369">
        <f t="shared" si="2264"/>
        <v>0</v>
      </c>
      <c r="AG1552" s="633"/>
      <c r="AH1552" s="634"/>
      <c r="AI1552" s="622"/>
      <c r="AJ1552" s="369">
        <f t="shared" si="2244"/>
        <v>0</v>
      </c>
      <c r="AK1552" s="369">
        <v>4000</v>
      </c>
      <c r="AL1552" s="47"/>
      <c r="AM1552" s="633"/>
      <c r="AN1552" s="633"/>
      <c r="AO1552" s="634"/>
      <c r="AP1552" s="622"/>
      <c r="AQ1552" s="88">
        <f t="shared" si="2337"/>
        <v>0</v>
      </c>
      <c r="AR1552" s="369">
        <v>4000</v>
      </c>
      <c r="AS1552" s="47"/>
      <c r="AT1552" s="633"/>
      <c r="AU1552" s="633"/>
      <c r="AV1552" s="634"/>
      <c r="AW1552" s="622"/>
      <c r="AX1552" s="88">
        <f t="shared" si="2336"/>
        <v>0</v>
      </c>
      <c r="AY1552" s="633">
        <v>4800</v>
      </c>
      <c r="AZ1552" s="47"/>
      <c r="BA1552" s="168">
        <f t="shared" si="2338"/>
        <v>0</v>
      </c>
      <c r="BB1552" s="168"/>
      <c r="BC1552" s="164"/>
      <c r="BD1552" s="622"/>
      <c r="BE1552" s="168"/>
      <c r="BF1552" s="633">
        <v>4800</v>
      </c>
      <c r="BG1552" s="47"/>
      <c r="BH1552" s="633">
        <f t="shared" ref="BH1552:BH1556" si="2342">BF1552*BG1552</f>
        <v>0</v>
      </c>
      <c r="BI1552" s="633"/>
      <c r="BJ1552" s="164"/>
      <c r="BK1552" s="165"/>
      <c r="BL1552" s="190">
        <f t="shared" ref="BL1552:BL1553" si="2343">BH1552-BI1552-BJ1552</f>
        <v>0</v>
      </c>
      <c r="BM1552" s="633">
        <v>4800</v>
      </c>
      <c r="BN1552" s="47"/>
      <c r="BO1552" s="633"/>
      <c r="BP1552" s="633"/>
      <c r="BQ1552" s="164"/>
      <c r="BR1552" s="622"/>
      <c r="BS1552" s="190">
        <f t="shared" si="2256"/>
        <v>0</v>
      </c>
      <c r="BT1552" s="633">
        <v>4800</v>
      </c>
      <c r="BU1552" s="47"/>
      <c r="BV1552" s="633">
        <f t="shared" si="2339"/>
        <v>0</v>
      </c>
      <c r="BW1552" s="633"/>
      <c r="BX1552" s="634"/>
      <c r="BY1552" s="622"/>
      <c r="BZ1552" s="190">
        <f t="shared" si="2320"/>
        <v>0</v>
      </c>
      <c r="CA1552" s="633"/>
      <c r="CB1552" s="633"/>
      <c r="CC1552" s="168">
        <f t="shared" si="2269"/>
        <v>0</v>
      </c>
      <c r="CD1552" s="633">
        <f t="shared" si="2279"/>
        <v>0</v>
      </c>
      <c r="CE1552" s="164"/>
      <c r="CF1552" s="165"/>
      <c r="CG1552" s="168">
        <f t="shared" si="2270"/>
        <v>0</v>
      </c>
      <c r="CH1552" s="924"/>
      <c r="CI1552" s="667"/>
      <c r="CJ1552" s="585"/>
      <c r="CK1552" s="585"/>
      <c r="CL1552" s="164"/>
      <c r="CM1552" s="167"/>
      <c r="CN1552" s="348">
        <f t="shared" si="2261"/>
        <v>0</v>
      </c>
      <c r="CO1552" s="669"/>
      <c r="CP1552" s="220">
        <f t="shared" si="2262"/>
        <v>0</v>
      </c>
      <c r="CQ1552" s="542"/>
      <c r="CR1552" s="47"/>
      <c r="CS1552" s="358" t="s">
        <v>42</v>
      </c>
    </row>
    <row r="1553" spans="1:97">
      <c r="A1553" s="807" t="s">
        <v>3587</v>
      </c>
      <c r="B1553" s="266" t="s">
        <v>3588</v>
      </c>
      <c r="C1553" s="807" t="s">
        <v>3549</v>
      </c>
      <c r="D1553" s="274" t="s">
        <v>3482</v>
      </c>
      <c r="E1553" s="245">
        <v>922</v>
      </c>
      <c r="F1553" s="245"/>
      <c r="G1553" s="769" t="s">
        <v>3569</v>
      </c>
      <c r="H1553" s="51"/>
      <c r="I1553" s="620"/>
      <c r="J1553" s="266"/>
      <c r="K1553" s="620"/>
      <c r="L1553" s="620"/>
      <c r="M1553" s="621"/>
      <c r="N1553" s="622"/>
      <c r="O1553" s="369">
        <f t="shared" si="2263"/>
        <v>0</v>
      </c>
      <c r="P1553" s="369">
        <v>51000</v>
      </c>
      <c r="Q1553" s="47"/>
      <c r="R1553" s="633"/>
      <c r="S1553" s="633"/>
      <c r="T1553" s="628"/>
      <c r="U1553" s="622"/>
      <c r="V1553" s="88">
        <f t="shared" si="2240"/>
        <v>0</v>
      </c>
      <c r="W1553" s="369">
        <v>51000</v>
      </c>
      <c r="X1553" s="47"/>
      <c r="Y1553" s="633"/>
      <c r="Z1553" s="633"/>
      <c r="AA1553" s="628"/>
      <c r="AB1553" s="622"/>
      <c r="AC1553" s="88">
        <f t="shared" si="2243"/>
        <v>0</v>
      </c>
      <c r="AD1553" s="369">
        <v>51000</v>
      </c>
      <c r="AE1553" s="47"/>
      <c r="AF1553" s="369">
        <f t="shared" si="2264"/>
        <v>0</v>
      </c>
      <c r="AG1553" s="633"/>
      <c r="AH1553" s="634"/>
      <c r="AI1553" s="622"/>
      <c r="AJ1553" s="369">
        <f t="shared" si="2244"/>
        <v>0</v>
      </c>
      <c r="AK1553" s="369">
        <v>51000</v>
      </c>
      <c r="AL1553" s="47"/>
      <c r="AM1553" s="633"/>
      <c r="AN1553" s="633"/>
      <c r="AO1553" s="634"/>
      <c r="AP1553" s="622"/>
      <c r="AQ1553" s="88">
        <f t="shared" si="2337"/>
        <v>0</v>
      </c>
      <c r="AR1553" s="369">
        <v>51000</v>
      </c>
      <c r="AS1553" s="47"/>
      <c r="AT1553" s="633"/>
      <c r="AU1553" s="633"/>
      <c r="AV1553" s="634"/>
      <c r="AW1553" s="622"/>
      <c r="AX1553" s="88">
        <f t="shared" si="2336"/>
        <v>0</v>
      </c>
      <c r="AY1553" s="633">
        <v>1141900</v>
      </c>
      <c r="AZ1553" s="47"/>
      <c r="BA1553" s="168">
        <f t="shared" si="2338"/>
        <v>0</v>
      </c>
      <c r="BB1553" s="168"/>
      <c r="BC1553" s="164"/>
      <c r="BD1553" s="622"/>
      <c r="BE1553" s="168"/>
      <c r="BF1553" s="633">
        <v>1141900</v>
      </c>
      <c r="BG1553" s="47"/>
      <c r="BH1553" s="633">
        <f t="shared" si="2342"/>
        <v>0</v>
      </c>
      <c r="BI1553" s="633"/>
      <c r="BJ1553" s="164"/>
      <c r="BK1553" s="165"/>
      <c r="BL1553" s="190">
        <f t="shared" si="2343"/>
        <v>0</v>
      </c>
      <c r="BM1553" s="633">
        <v>1141900</v>
      </c>
      <c r="BN1553" s="47"/>
      <c r="BO1553" s="633"/>
      <c r="BP1553" s="633"/>
      <c r="BQ1553" s="164"/>
      <c r="BR1553" s="622"/>
      <c r="BS1553" s="190">
        <f t="shared" si="2256"/>
        <v>0</v>
      </c>
      <c r="BT1553" s="633">
        <v>1141900</v>
      </c>
      <c r="BU1553" s="47"/>
      <c r="BV1553" s="633">
        <f t="shared" si="2339"/>
        <v>0</v>
      </c>
      <c r="BW1553" s="633"/>
      <c r="BX1553" s="634"/>
      <c r="BY1553" s="622"/>
      <c r="BZ1553" s="190">
        <f t="shared" si="2320"/>
        <v>0</v>
      </c>
      <c r="CA1553" s="633"/>
      <c r="CB1553" s="633"/>
      <c r="CC1553" s="168">
        <f t="shared" si="2269"/>
        <v>0</v>
      </c>
      <c r="CD1553" s="633">
        <f t="shared" si="2279"/>
        <v>0</v>
      </c>
      <c r="CE1553" s="164"/>
      <c r="CF1553" s="165"/>
      <c r="CG1553" s="168">
        <f t="shared" si="2270"/>
        <v>0</v>
      </c>
      <c r="CH1553" s="924"/>
      <c r="CI1553" s="667"/>
      <c r="CJ1553" s="585"/>
      <c r="CK1553" s="585"/>
      <c r="CL1553" s="164"/>
      <c r="CM1553" s="167"/>
      <c r="CN1553" s="348">
        <f t="shared" si="2261"/>
        <v>0</v>
      </c>
      <c r="CO1553" s="669"/>
      <c r="CP1553" s="220">
        <f t="shared" si="2262"/>
        <v>0</v>
      </c>
      <c r="CQ1553" s="542"/>
      <c r="CR1553" s="47"/>
      <c r="CS1553" s="227" t="s">
        <v>42</v>
      </c>
    </row>
    <row r="1554" spans="1:97">
      <c r="A1554" s="266" t="s">
        <v>3589</v>
      </c>
      <c r="B1554" s="266" t="s">
        <v>3590</v>
      </c>
      <c r="C1554" s="266" t="s">
        <v>3549</v>
      </c>
      <c r="D1554" s="274" t="s">
        <v>3482</v>
      </c>
      <c r="E1554" s="267"/>
      <c r="F1554" s="267"/>
      <c r="G1554" s="769" t="s">
        <v>3569</v>
      </c>
      <c r="H1554" s="51"/>
      <c r="I1554" s="620"/>
      <c r="J1554" s="266"/>
      <c r="K1554" s="620"/>
      <c r="L1554" s="620"/>
      <c r="M1554" s="621"/>
      <c r="N1554" s="622"/>
      <c r="O1554" s="369">
        <f t="shared" si="2263"/>
        <v>0</v>
      </c>
      <c r="P1554" s="633"/>
      <c r="Q1554" s="47"/>
      <c r="R1554" s="633"/>
      <c r="S1554" s="633"/>
      <c r="T1554" s="628"/>
      <c r="U1554" s="622"/>
      <c r="V1554" s="88">
        <f t="shared" si="2240"/>
        <v>0</v>
      </c>
      <c r="W1554" s="633"/>
      <c r="X1554" s="47"/>
      <c r="Y1554" s="633"/>
      <c r="Z1554" s="633"/>
      <c r="AA1554" s="628"/>
      <c r="AB1554" s="622"/>
      <c r="AC1554" s="88">
        <f t="shared" si="2243"/>
        <v>0</v>
      </c>
      <c r="AD1554" s="633"/>
      <c r="AE1554" s="47"/>
      <c r="AF1554" s="369">
        <f t="shared" si="2264"/>
        <v>0</v>
      </c>
      <c r="AG1554" s="633"/>
      <c r="AH1554" s="634"/>
      <c r="AI1554" s="622"/>
      <c r="AJ1554" s="369">
        <f t="shared" si="2244"/>
        <v>0</v>
      </c>
      <c r="AK1554" s="633"/>
      <c r="AL1554" s="47"/>
      <c r="AM1554" s="633"/>
      <c r="AN1554" s="633"/>
      <c r="AO1554" s="634"/>
      <c r="AP1554" s="622"/>
      <c r="AQ1554" s="88">
        <f t="shared" si="2337"/>
        <v>0</v>
      </c>
      <c r="AR1554" s="633"/>
      <c r="AS1554" s="47"/>
      <c r="AT1554" s="633"/>
      <c r="AU1554" s="633"/>
      <c r="AV1554" s="634"/>
      <c r="AW1554" s="622"/>
      <c r="AX1554" s="88">
        <f t="shared" si="2336"/>
        <v>0</v>
      </c>
      <c r="AY1554" s="633"/>
      <c r="AZ1554" s="47"/>
      <c r="BA1554" s="168">
        <f t="shared" si="2338"/>
        <v>0</v>
      </c>
      <c r="BB1554" s="168"/>
      <c r="BC1554" s="164"/>
      <c r="BD1554" s="622"/>
      <c r="BE1554" s="168"/>
      <c r="BF1554" s="633"/>
      <c r="BG1554" s="47"/>
      <c r="BH1554" s="633"/>
      <c r="BI1554" s="633"/>
      <c r="BJ1554" s="164"/>
      <c r="BK1554" s="165"/>
      <c r="BL1554" s="633"/>
      <c r="BM1554" s="633"/>
      <c r="BN1554" s="47"/>
      <c r="BO1554" s="633"/>
      <c r="BP1554" s="633"/>
      <c r="BQ1554" s="164"/>
      <c r="BR1554" s="622"/>
      <c r="BS1554" s="190">
        <f t="shared" si="2256"/>
        <v>0</v>
      </c>
      <c r="BT1554" s="633"/>
      <c r="BU1554" s="47"/>
      <c r="BV1554" s="633">
        <f t="shared" si="2339"/>
        <v>0</v>
      </c>
      <c r="BW1554" s="633"/>
      <c r="BX1554" s="634"/>
      <c r="BY1554" s="622"/>
      <c r="BZ1554" s="190">
        <f t="shared" si="2320"/>
        <v>0</v>
      </c>
      <c r="CA1554" s="633"/>
      <c r="CB1554" s="633"/>
      <c r="CC1554" s="168">
        <f t="shared" si="2269"/>
        <v>0</v>
      </c>
      <c r="CD1554" s="633">
        <f t="shared" si="2279"/>
        <v>0</v>
      </c>
      <c r="CE1554" s="164"/>
      <c r="CF1554" s="165"/>
      <c r="CG1554" s="168">
        <f t="shared" si="2270"/>
        <v>0</v>
      </c>
      <c r="CH1554" s="924"/>
      <c r="CI1554" s="667"/>
      <c r="CJ1554" s="585"/>
      <c r="CK1554" s="585"/>
      <c r="CL1554" s="164"/>
      <c r="CM1554" s="167"/>
      <c r="CN1554" s="348">
        <f t="shared" si="2261"/>
        <v>0</v>
      </c>
      <c r="CO1554" s="669"/>
      <c r="CP1554" s="220">
        <f t="shared" si="2262"/>
        <v>0</v>
      </c>
      <c r="CQ1554" s="542"/>
      <c r="CR1554" s="47"/>
      <c r="CS1554" s="227" t="s">
        <v>42</v>
      </c>
    </row>
    <row r="1555" spans="1:97" s="8" customFormat="1">
      <c r="A1555" s="51" t="s">
        <v>3591</v>
      </c>
      <c r="B1555" s="42" t="s">
        <v>3592</v>
      </c>
      <c r="C1555" s="6" t="s">
        <v>3593</v>
      </c>
      <c r="D1555" s="41" t="s">
        <v>3482</v>
      </c>
      <c r="E1555" s="43">
        <v>91</v>
      </c>
      <c r="F1555" s="43"/>
      <c r="G1555" s="49" t="s">
        <v>340</v>
      </c>
      <c r="H1555" s="191" t="s">
        <v>3594</v>
      </c>
      <c r="I1555" s="369">
        <v>165000</v>
      </c>
      <c r="J1555" s="236">
        <v>2.58E-2</v>
      </c>
      <c r="K1555" s="369">
        <f>I1555*J1555</f>
        <v>4257</v>
      </c>
      <c r="L1555" s="369">
        <f>K1555*20/100</f>
        <v>851.4</v>
      </c>
      <c r="M1555" s="617"/>
      <c r="N1555" s="520"/>
      <c r="O1555" s="369">
        <f t="shared" si="2263"/>
        <v>3405.6</v>
      </c>
      <c r="P1555" s="369">
        <v>960000</v>
      </c>
      <c r="Q1555" s="191">
        <v>1.4E-2</v>
      </c>
      <c r="R1555" s="369">
        <f>P1555*Q1555</f>
        <v>13440</v>
      </c>
      <c r="S1555" s="369">
        <f>R1555*20/100</f>
        <v>2688</v>
      </c>
      <c r="T1555" s="518"/>
      <c r="U1555" s="520"/>
      <c r="V1555" s="88">
        <f t="shared" si="2240"/>
        <v>10752</v>
      </c>
      <c r="W1555" s="369">
        <v>960000</v>
      </c>
      <c r="X1555" s="191">
        <v>1.5100000000000001E-2</v>
      </c>
      <c r="Y1555" s="369">
        <f>W1555*X1555</f>
        <v>14496</v>
      </c>
      <c r="Z1555" s="369">
        <f>Y1555*20/100</f>
        <v>2899.2</v>
      </c>
      <c r="AA1555" s="518"/>
      <c r="AB1555" s="520"/>
      <c r="AC1555" s="88">
        <f t="shared" si="2243"/>
        <v>11596.8</v>
      </c>
      <c r="AD1555" s="369">
        <v>960000</v>
      </c>
      <c r="AE1555" s="191">
        <v>1.6299999999999999E-2</v>
      </c>
      <c r="AF1555" s="369">
        <f t="shared" si="2264"/>
        <v>15647.999999999998</v>
      </c>
      <c r="AG1555" s="369">
        <f>AF1555*20/100</f>
        <v>3129.5999999999995</v>
      </c>
      <c r="AH1555" s="518"/>
      <c r="AI1555" s="520"/>
      <c r="AJ1555" s="369">
        <f t="shared" si="2244"/>
        <v>12518.399999999998</v>
      </c>
      <c r="AK1555" s="369">
        <v>960000</v>
      </c>
      <c r="AL1555" s="191">
        <v>1.7604000000000002E-2</v>
      </c>
      <c r="AM1555" s="369">
        <f>AK1555*AL1555</f>
        <v>16899.84</v>
      </c>
      <c r="AN1555" s="375">
        <f>(AK1555*AL1555)*20%</f>
        <v>3379.9680000000003</v>
      </c>
      <c r="AO1555" s="518"/>
      <c r="AP1555" s="520"/>
      <c r="AQ1555" s="88">
        <f t="shared" si="2337"/>
        <v>13519.871999999999</v>
      </c>
      <c r="AR1555" s="369">
        <v>960000</v>
      </c>
      <c r="AS1555" s="191">
        <v>1.866E-2</v>
      </c>
      <c r="AT1555" s="369">
        <f>AR1555*AS1555</f>
        <v>17913.599999999999</v>
      </c>
      <c r="AU1555" s="375">
        <f>(AR1555*AS1555)*20%</f>
        <v>3582.72</v>
      </c>
      <c r="AV1555" s="518"/>
      <c r="AW1555" s="520"/>
      <c r="AX1555" s="88">
        <f t="shared" si="2336"/>
        <v>14330.88</v>
      </c>
      <c r="AY1555" s="375">
        <v>4275000</v>
      </c>
      <c r="AZ1555" s="51">
        <v>1.7541000000000001E-2</v>
      </c>
      <c r="BA1555" s="72">
        <f t="shared" si="2338"/>
        <v>74987.775000000009</v>
      </c>
      <c r="BB1555" s="72">
        <f>(AY1555*AZ1555)*20%</f>
        <v>14997.555000000002</v>
      </c>
      <c r="BC1555" s="142"/>
      <c r="BD1555" s="520"/>
      <c r="BE1555" s="141">
        <f t="shared" ref="BE1555:BE1556" si="2344">BA1555-BC1555-BB1555</f>
        <v>59990.220000000008</v>
      </c>
      <c r="BF1555" s="375">
        <v>4275000</v>
      </c>
      <c r="BG1555" s="332">
        <v>1.7541000000000001E-2</v>
      </c>
      <c r="BH1555" s="375">
        <f t="shared" si="2342"/>
        <v>74987.775000000009</v>
      </c>
      <c r="BI1555" s="375">
        <f>(BF1555*BG1555)*20%</f>
        <v>14997.555000000002</v>
      </c>
      <c r="BJ1555" s="142"/>
      <c r="BK1555" s="218"/>
      <c r="BL1555" s="337">
        <f t="shared" ref="BL1555:BL1556" si="2345">BH1555-BI1555-BJ1555</f>
        <v>59990.220000000008</v>
      </c>
      <c r="BM1555" s="375">
        <v>4275000</v>
      </c>
      <c r="BN1555" s="332">
        <v>1.8200000000000001E-2</v>
      </c>
      <c r="BO1555" s="375">
        <f>BM1555*BN1555</f>
        <v>77805</v>
      </c>
      <c r="BP1555" s="375">
        <f>(BM1555*BN1555)*20%</f>
        <v>15561</v>
      </c>
      <c r="BQ1555" s="656"/>
      <c r="BR1555" s="660"/>
      <c r="BS1555" s="337">
        <f t="shared" si="2256"/>
        <v>62244</v>
      </c>
      <c r="BT1555" s="375">
        <v>4275000</v>
      </c>
      <c r="BU1555" s="328">
        <v>1.9300000000000001E-2</v>
      </c>
      <c r="BV1555" s="375">
        <f t="shared" si="2339"/>
        <v>82507.5</v>
      </c>
      <c r="BW1555" s="369">
        <f>(BT1555*BU1555)*20%</f>
        <v>16501.5</v>
      </c>
      <c r="BX1555" s="634"/>
      <c r="BY1555" s="664"/>
      <c r="BZ1555" s="337">
        <f t="shared" si="2320"/>
        <v>66006</v>
      </c>
      <c r="CA1555" s="625">
        <v>4275000</v>
      </c>
      <c r="CB1555" s="328">
        <v>2.0500000000000001E-2</v>
      </c>
      <c r="CC1555" s="72">
        <f t="shared" si="2269"/>
        <v>87637.5</v>
      </c>
      <c r="CD1555" s="375">
        <f t="shared" si="2279"/>
        <v>17527.5</v>
      </c>
      <c r="CE1555" s="164"/>
      <c r="CF1555" s="167"/>
      <c r="CG1555" s="72">
        <f t="shared" si="2270"/>
        <v>70110</v>
      </c>
      <c r="CH1555" s="384">
        <v>4275000</v>
      </c>
      <c r="CI1555" s="923">
        <v>2.1700000000000001E-2</v>
      </c>
      <c r="CJ1555" s="348">
        <f>CH1555*CI1555</f>
        <v>92767.5</v>
      </c>
      <c r="CK1555" s="542">
        <f>CJ1555*20%</f>
        <v>18553.5</v>
      </c>
      <c r="CL1555" s="164"/>
      <c r="CM1555" s="167"/>
      <c r="CN1555" s="348">
        <f t="shared" si="2261"/>
        <v>74214</v>
      </c>
      <c r="CO1555" s="669"/>
      <c r="CP1555" s="220">
        <f t="shared" si="2262"/>
        <v>458677.99200000003</v>
      </c>
      <c r="CQ1555" s="220"/>
      <c r="CR1555" s="51"/>
      <c r="CS1555" s="358" t="s">
        <v>42</v>
      </c>
    </row>
    <row r="1556" spans="1:97" s="8" customFormat="1" ht="30">
      <c r="A1556" s="51" t="s">
        <v>3595</v>
      </c>
      <c r="B1556" s="42" t="s">
        <v>3596</v>
      </c>
      <c r="C1556" s="6" t="s">
        <v>3593</v>
      </c>
      <c r="D1556" s="41" t="s">
        <v>3482</v>
      </c>
      <c r="E1556" s="43">
        <v>561</v>
      </c>
      <c r="F1556" s="43"/>
      <c r="G1556" s="49" t="s">
        <v>340</v>
      </c>
      <c r="H1556" s="191" t="s">
        <v>3597</v>
      </c>
      <c r="I1556" s="369">
        <v>250000</v>
      </c>
      <c r="J1556" s="236">
        <v>2.58E-2</v>
      </c>
      <c r="K1556" s="369">
        <f>I1556*J1556</f>
        <v>6450</v>
      </c>
      <c r="L1556" s="369">
        <f>K1556*20/100</f>
        <v>1290</v>
      </c>
      <c r="M1556" s="617"/>
      <c r="N1556" s="520"/>
      <c r="O1556" s="369">
        <f t="shared" si="2263"/>
        <v>5160</v>
      </c>
      <c r="P1556" s="369">
        <v>10000</v>
      </c>
      <c r="Q1556" s="191">
        <v>1.4E-2</v>
      </c>
      <c r="R1556" s="369">
        <f>P1556*Q1556</f>
        <v>140</v>
      </c>
      <c r="S1556" s="369">
        <f>R1556*20/100</f>
        <v>28</v>
      </c>
      <c r="T1556" s="518"/>
      <c r="U1556" s="520"/>
      <c r="V1556" s="88">
        <f t="shared" si="2240"/>
        <v>112</v>
      </c>
      <c r="W1556" s="369">
        <v>10000</v>
      </c>
      <c r="X1556" s="191">
        <v>1.5100000000000001E-2</v>
      </c>
      <c r="Y1556" s="369">
        <f>W1556*X1556</f>
        <v>151</v>
      </c>
      <c r="Z1556" s="369">
        <f>Y1556*20/100</f>
        <v>30.2</v>
      </c>
      <c r="AA1556" s="518"/>
      <c r="AB1556" s="520"/>
      <c r="AC1556" s="88">
        <f t="shared" si="2243"/>
        <v>120.8</v>
      </c>
      <c r="AD1556" s="369">
        <v>10000</v>
      </c>
      <c r="AE1556" s="191">
        <v>1.6299999999999999E-2</v>
      </c>
      <c r="AF1556" s="369">
        <f t="shared" si="2264"/>
        <v>162.99999999999997</v>
      </c>
      <c r="AG1556" s="369">
        <f>AF1556*20/100</f>
        <v>32.599999999999994</v>
      </c>
      <c r="AH1556" s="518"/>
      <c r="AI1556" s="520"/>
      <c r="AJ1556" s="369">
        <f t="shared" si="2244"/>
        <v>130.39999999999998</v>
      </c>
      <c r="AK1556" s="369">
        <v>10000</v>
      </c>
      <c r="AL1556" s="191">
        <v>1.7604000000000002E-2</v>
      </c>
      <c r="AM1556" s="369">
        <f>AK1556*AL1556</f>
        <v>176.04000000000002</v>
      </c>
      <c r="AN1556" s="375">
        <f>(AK1556*AL1556)*20%</f>
        <v>35.208000000000006</v>
      </c>
      <c r="AO1556" s="518"/>
      <c r="AP1556" s="520"/>
      <c r="AQ1556" s="88">
        <f t="shared" si="2337"/>
        <v>140.83200000000002</v>
      </c>
      <c r="AR1556" s="369">
        <v>10000</v>
      </c>
      <c r="AS1556" s="191">
        <v>1.866E-2</v>
      </c>
      <c r="AT1556" s="369">
        <f>AR1556*AS1556</f>
        <v>186.6</v>
      </c>
      <c r="AU1556" s="375">
        <f>(AR1556*AS1556)*20%</f>
        <v>37.32</v>
      </c>
      <c r="AV1556" s="518"/>
      <c r="AW1556" s="520"/>
      <c r="AX1556" s="88">
        <f t="shared" si="2336"/>
        <v>149.28</v>
      </c>
      <c r="AY1556" s="375">
        <v>3034300</v>
      </c>
      <c r="AZ1556" s="51">
        <v>1.7541000000000001E-2</v>
      </c>
      <c r="BA1556" s="72">
        <f t="shared" si="2338"/>
        <v>53224.656300000002</v>
      </c>
      <c r="BB1556" s="72">
        <f>(AY1556*AZ1556)*20%</f>
        <v>10644.931260000001</v>
      </c>
      <c r="BC1556" s="142"/>
      <c r="BD1556" s="520"/>
      <c r="BE1556" s="141">
        <f t="shared" si="2344"/>
        <v>42579.725040000005</v>
      </c>
      <c r="BF1556" s="375">
        <v>3034300</v>
      </c>
      <c r="BG1556" s="332">
        <v>1.7541000000000001E-2</v>
      </c>
      <c r="BH1556" s="375">
        <f t="shared" si="2342"/>
        <v>53224.656300000002</v>
      </c>
      <c r="BI1556" s="375">
        <f>(BF1556*BG1556)*20%</f>
        <v>10644.931260000001</v>
      </c>
      <c r="BJ1556" s="142"/>
      <c r="BK1556" s="218"/>
      <c r="BL1556" s="337">
        <f t="shared" si="2345"/>
        <v>42579.725040000005</v>
      </c>
      <c r="BM1556" s="375">
        <v>3034300</v>
      </c>
      <c r="BN1556" s="332">
        <v>1.8200000000000001E-2</v>
      </c>
      <c r="BO1556" s="375">
        <f>BM1556*BN1556</f>
        <v>55224.26</v>
      </c>
      <c r="BP1556" s="375">
        <f>(BM1556*BN1556)*20%</f>
        <v>11044.852000000001</v>
      </c>
      <c r="BQ1556" s="656"/>
      <c r="BR1556" s="660"/>
      <c r="BS1556" s="337">
        <f t="shared" si="2256"/>
        <v>44179.408000000003</v>
      </c>
      <c r="BT1556" s="375">
        <v>3034300</v>
      </c>
      <c r="BU1556" s="328">
        <v>1.9300000000000001E-2</v>
      </c>
      <c r="BV1556" s="375">
        <f t="shared" si="2339"/>
        <v>58561.990000000005</v>
      </c>
      <c r="BW1556" s="369">
        <f>(BT1556*BU1556)*20%</f>
        <v>11712.398000000001</v>
      </c>
      <c r="BX1556" s="634"/>
      <c r="BY1556" s="664"/>
      <c r="BZ1556" s="337">
        <f t="shared" si="2320"/>
        <v>46849.592000000004</v>
      </c>
      <c r="CA1556" s="255">
        <v>3034300</v>
      </c>
      <c r="CB1556" s="328">
        <v>2.0500000000000001E-2</v>
      </c>
      <c r="CC1556" s="72">
        <f t="shared" si="2269"/>
        <v>62203.15</v>
      </c>
      <c r="CD1556" s="375">
        <f t="shared" si="2279"/>
        <v>12440.630000000001</v>
      </c>
      <c r="CE1556" s="164"/>
      <c r="CF1556" s="167"/>
      <c r="CG1556" s="72">
        <f t="shared" si="2270"/>
        <v>49762.520000000004</v>
      </c>
      <c r="CH1556" s="351">
        <v>3034300</v>
      </c>
      <c r="CI1556" s="923">
        <v>2.1700000000000001E-2</v>
      </c>
      <c r="CJ1556" s="348">
        <f>CH1556*CI1556</f>
        <v>65844.31</v>
      </c>
      <c r="CK1556" s="542">
        <f>CJ1556*20%</f>
        <v>13168.862000000001</v>
      </c>
      <c r="CL1556" s="164"/>
      <c r="CM1556" s="167"/>
      <c r="CN1556" s="348">
        <f t="shared" si="2261"/>
        <v>52675.447999999997</v>
      </c>
      <c r="CO1556" s="669"/>
      <c r="CP1556" s="220">
        <f t="shared" si="2262"/>
        <v>284439.73008000001</v>
      </c>
      <c r="CQ1556" s="220"/>
      <c r="CR1556" s="51" t="s">
        <v>3598</v>
      </c>
      <c r="CS1556" s="358" t="s">
        <v>42</v>
      </c>
    </row>
    <row r="1557" spans="1:97" s="11" customFormat="1">
      <c r="A1557" s="885"/>
      <c r="B1557" s="885"/>
      <c r="C1557" s="885"/>
      <c r="D1557" s="886"/>
      <c r="E1557" s="887"/>
      <c r="F1557" s="887"/>
      <c r="G1557" s="887"/>
      <c r="H1557" s="888"/>
      <c r="I1557" s="891"/>
      <c r="J1557" s="892"/>
      <c r="K1557" s="891"/>
      <c r="L1557" s="891"/>
      <c r="M1557" s="893">
        <f>SUM(M1462:M1556)</f>
        <v>119481.62000000001</v>
      </c>
      <c r="N1557" s="894">
        <f>SUM(N1462:N1556)</f>
        <v>113368.19</v>
      </c>
      <c r="O1557" s="895">
        <f>SUM(O1462:O1556)</f>
        <v>86111.356</v>
      </c>
      <c r="P1557" s="893"/>
      <c r="R1557" s="902"/>
      <c r="S1557" s="902"/>
      <c r="T1557" s="893">
        <f>SUM(T1462:T1556)</f>
        <v>429009.89999999997</v>
      </c>
      <c r="U1557" s="894">
        <f>SUM(U1462:U1556)</f>
        <v>419413.96999999991</v>
      </c>
      <c r="V1557" s="893">
        <f>SUM(V1462:V1556)</f>
        <v>81738.164499999984</v>
      </c>
      <c r="W1557" s="893"/>
      <c r="Y1557" s="902"/>
      <c r="Z1557" s="902"/>
      <c r="AA1557" s="893">
        <f>SUM(AA1462:AA1556)</f>
        <v>458228.71999999991</v>
      </c>
      <c r="AB1557" s="894">
        <f>SUM(AB1462:AB1556)</f>
        <v>432617.68999999994</v>
      </c>
      <c r="AC1557" s="895">
        <f>SUM(AC1462:AC1556)</f>
        <v>86987.488400000046</v>
      </c>
      <c r="AD1557" s="893"/>
      <c r="AF1557" s="902"/>
      <c r="AG1557" s="902"/>
      <c r="AH1557" s="893">
        <f>SUM(AH1462:AH1556)</f>
        <v>488744.55000000016</v>
      </c>
      <c r="AI1557" s="894">
        <f>SUM(AI1462:AI1556)</f>
        <v>488162.09000000008</v>
      </c>
      <c r="AJ1557" s="895">
        <f>SUM(AJ1462:AJ1556)</f>
        <v>101854.06334499997</v>
      </c>
      <c r="AK1557" s="893"/>
      <c r="AM1557" s="902"/>
      <c r="AN1557" s="902"/>
      <c r="AO1557" s="893">
        <f>SUM(AO1462:AO1556)</f>
        <v>670348.12</v>
      </c>
      <c r="AP1557" s="894">
        <f>SUM(AP1462:AP1556)</f>
        <v>490012.51000000007</v>
      </c>
      <c r="AQ1557" s="895">
        <f>SUM(AQ1462:AQ1556)</f>
        <v>65014.939462000031</v>
      </c>
      <c r="AR1557" s="893"/>
      <c r="AT1557" s="902"/>
      <c r="AU1557" s="902"/>
      <c r="AV1557" s="902">
        <f>SUM(AV1462:AV1556)</f>
        <v>710778.82</v>
      </c>
      <c r="AW1557" s="910">
        <f>SUM(AW1462:AW1556)</f>
        <v>241128.95999999996</v>
      </c>
      <c r="AX1557" s="902">
        <f>SUM(AX1462:AX1556)</f>
        <v>76763.564889999994</v>
      </c>
      <c r="AY1557" s="893"/>
      <c r="BA1557" s="911"/>
      <c r="BB1557" s="912"/>
      <c r="BC1557" s="911">
        <f>SUM(BC3:BC1556)</f>
        <v>49208693.7962</v>
      </c>
      <c r="BD1557" s="894">
        <f>SUM(BD1462:BD1556)</f>
        <v>1171265.6100000006</v>
      </c>
      <c r="BE1557" s="913">
        <f>SUM(BE1462:BE1556)</f>
        <v>328771.87183999998</v>
      </c>
      <c r="BF1557" s="893"/>
      <c r="BH1557" s="902"/>
      <c r="BI1557" s="893"/>
      <c r="BJ1557" s="911">
        <f>SUM(BJ3:BJ1556)</f>
        <v>51462425.300590031</v>
      </c>
      <c r="BK1557" s="915">
        <f>SUM(BK1462:BK1556)</f>
        <v>1287037.546000001</v>
      </c>
      <c r="BL1557" s="895">
        <f>SUM(BL1462:BL1556)</f>
        <v>189358.82076000003</v>
      </c>
      <c r="BM1557" s="893"/>
      <c r="BO1557" s="902"/>
      <c r="BP1557" s="893"/>
      <c r="BQ1557" s="911">
        <f>SUM(BQ3:BQ1556)</f>
        <v>54199291.08213079</v>
      </c>
      <c r="BR1557" s="894">
        <f>SUM(BR1462:BR1556)</f>
        <v>1318206.3279999997</v>
      </c>
      <c r="BS1557" s="895">
        <f>SUM(BS1462:BS1556)</f>
        <v>217436.27399999998</v>
      </c>
      <c r="BT1557" s="893"/>
      <c r="BU1557" s="921"/>
      <c r="BV1557" s="902"/>
      <c r="BW1557" s="893"/>
      <c r="BX1557" s="902">
        <f>SUM(BX3:BX1556)</f>
        <v>56799122.201513931</v>
      </c>
      <c r="BY1557" s="922">
        <f>SUM(BY3:BY1556)</f>
        <v>16552315.340000002</v>
      </c>
      <c r="BZ1557" s="902">
        <f>SUM(BZ3:BZ1556)</f>
        <v>81137148.251364812</v>
      </c>
      <c r="CA1557" s="902"/>
      <c r="CB1557" s="902"/>
      <c r="CC1557" s="911"/>
      <c r="CD1557" s="902"/>
      <c r="CE1557" s="927">
        <f>SUM(CE3:CE1556)</f>
        <v>59918700.182128809</v>
      </c>
      <c r="CF1557" s="911"/>
      <c r="CG1557" s="927">
        <v>83339799.590000004</v>
      </c>
      <c r="CH1557" s="928"/>
      <c r="CI1557" s="928"/>
      <c r="CJ1557" s="928"/>
      <c r="CK1557" s="928"/>
      <c r="CL1557" s="933"/>
      <c r="CM1557" s="934"/>
      <c r="CN1557" s="928"/>
      <c r="CO1557" s="935"/>
      <c r="CP1557" s="921">
        <f>SUM(CP3:CP1556)</f>
        <v>521976903.05733603</v>
      </c>
      <c r="CQ1557" s="921">
        <f>SUM(CQ3:CQ1556)</f>
        <v>3670618.9411000004</v>
      </c>
      <c r="CR1557" s="921"/>
      <c r="CS1557" s="945"/>
    </row>
    <row r="1558" spans="1:97" ht="18.95" customHeight="1">
      <c r="G1558" s="14"/>
      <c r="H1558" s="8"/>
      <c r="O1558" s="896">
        <f>M1557-N1557</f>
        <v>6113.4300000000076</v>
      </c>
      <c r="P1558" s="897" t="s">
        <v>3599</v>
      </c>
      <c r="V1558" s="903">
        <f>T1557-U1557</f>
        <v>9595.9300000000512</v>
      </c>
      <c r="W1558" s="903" t="s">
        <v>3599</v>
      </c>
      <c r="AC1558" s="903">
        <f>AA1557-AB1557</f>
        <v>25611.02999999997</v>
      </c>
      <c r="AD1558" s="903" t="s">
        <v>3600</v>
      </c>
      <c r="AE1558" s="12"/>
      <c r="AJ1558" s="903">
        <f>AH1557-AI1557</f>
        <v>582.46000000007916</v>
      </c>
      <c r="AK1558" s="903" t="s">
        <v>3599</v>
      </c>
      <c r="AM1558" s="20"/>
      <c r="AO1558" s="20"/>
      <c r="AQ1558" s="903">
        <f>AO1557-AP1557</f>
        <v>180335.60999999993</v>
      </c>
      <c r="AR1558" s="903" t="s">
        <v>3599</v>
      </c>
      <c r="AX1558" s="903">
        <f>AV1557-AW1557</f>
        <v>469649.86</v>
      </c>
      <c r="AY1558" s="903" t="s">
        <v>3599</v>
      </c>
      <c r="AZ1558" s="12"/>
      <c r="BE1558" s="916">
        <f>BC1557-BD1557</f>
        <v>48037428.1862</v>
      </c>
      <c r="BF1558" s="903" t="s">
        <v>3599</v>
      </c>
      <c r="BL1558" s="903">
        <f>BJ1557-BK1557</f>
        <v>50175387.754590027</v>
      </c>
      <c r="BM1558" s="903" t="s">
        <v>3599</v>
      </c>
      <c r="BS1558" s="903">
        <f>BQ1557-BR1557</f>
        <v>52881084.754130788</v>
      </c>
      <c r="BT1558" s="903" t="s">
        <v>3599</v>
      </c>
      <c r="BX1558" s="20"/>
      <c r="BZ1558" s="903">
        <f>BX1557-BY1557</f>
        <v>40246806.861513928</v>
      </c>
      <c r="CA1558" s="903"/>
      <c r="CB1558" s="903"/>
      <c r="CC1558" s="916"/>
      <c r="CD1558" s="903"/>
      <c r="CE1558" s="27">
        <f>COUNT(CE3:CE1556)</f>
        <v>946</v>
      </c>
      <c r="CF1558" s="916" t="s">
        <v>3601</v>
      </c>
      <c r="CG1558" s="929"/>
      <c r="CH1558" s="929"/>
      <c r="CI1558" s="929"/>
      <c r="CJ1558" s="929"/>
      <c r="CK1558" s="929"/>
      <c r="CL1558" s="936"/>
      <c r="CM1558" s="937"/>
      <c r="CN1558" s="929"/>
      <c r="CO1558" s="938"/>
      <c r="CR1558" s="939">
        <f>O1558+V1558+AC1558+AJ1558+AQ1558+AX1558+BE1558+BL1558+BS1558+BZ1558</f>
        <v>192032595.87643474</v>
      </c>
    </row>
    <row r="1559" spans="1:97" s="3" customFormat="1">
      <c r="D1559" s="472"/>
      <c r="E1559" s="228"/>
      <c r="F1559" s="228"/>
      <c r="G1559" s="226"/>
      <c r="H1559" s="889"/>
      <c r="I1559" s="898"/>
      <c r="J1559" s="899"/>
      <c r="K1559" s="898"/>
      <c r="L1559" s="898"/>
      <c r="M1559" s="895">
        <f>SUBTOTAL(9,M863:M966)</f>
        <v>442500.13000000006</v>
      </c>
      <c r="N1559" s="900"/>
      <c r="O1559" s="898"/>
      <c r="P1559" s="901"/>
      <c r="R1559" s="901"/>
      <c r="S1559" s="901"/>
      <c r="T1559" s="895">
        <f>SUBTOTAL(9,T967:T1005)</f>
        <v>311798.15999999992</v>
      </c>
      <c r="U1559" s="900"/>
      <c r="V1559" s="901"/>
      <c r="W1559" s="901"/>
      <c r="Y1559" s="901"/>
      <c r="Z1559" s="901"/>
      <c r="AA1559" s="895">
        <f>SUBTOTAL(9,AA967:AA1005)</f>
        <v>331199.76</v>
      </c>
      <c r="AB1559" s="906"/>
      <c r="AC1559" s="901"/>
      <c r="AD1559" s="901"/>
      <c r="AE1559" s="907"/>
      <c r="AF1559" s="901"/>
      <c r="AG1559" s="901"/>
      <c r="AH1559" s="895">
        <f>SUBTOTAL(9,AH967:AH1005)</f>
        <v>258113.52000000002</v>
      </c>
      <c r="AI1559" s="900"/>
      <c r="AJ1559" s="901"/>
      <c r="AK1559" s="901"/>
      <c r="AM1559" s="23"/>
      <c r="AN1559" s="901"/>
      <c r="AO1559" s="895">
        <f>SUBTOTAL(9,AO967:AO1005)</f>
        <v>366813.72</v>
      </c>
      <c r="AP1559" s="900"/>
      <c r="AQ1559" s="901"/>
      <c r="AR1559" s="909"/>
      <c r="AT1559" s="901"/>
      <c r="AU1559" s="901"/>
      <c r="AV1559" s="895">
        <f>SUBTOTAL(9,AV967:AV1005)</f>
        <v>0</v>
      </c>
      <c r="AW1559" s="906"/>
      <c r="AX1559" s="901"/>
      <c r="AY1559" s="901"/>
      <c r="AZ1559" s="25"/>
      <c r="BA1559" s="23"/>
      <c r="BB1559" s="23"/>
      <c r="BC1559" s="913"/>
      <c r="BD1559" s="900"/>
      <c r="BE1559" s="23"/>
      <c r="BF1559" s="901"/>
      <c r="BH1559" s="901"/>
      <c r="BI1559" s="901"/>
      <c r="BJ1559" s="913">
        <f>SUBTOTAL(9,BJ528:BJ630)</f>
        <v>1217394.4549999994</v>
      </c>
      <c r="BK1559" s="917">
        <f>SUBTOTAL(9,BK3:BK132)</f>
        <v>0</v>
      </c>
      <c r="BL1559" s="895">
        <f>SUBTOTAL(9,BL3:BL132)</f>
        <v>175755.55720000001</v>
      </c>
      <c r="BM1559" s="901"/>
      <c r="BO1559" s="901"/>
      <c r="BP1559" s="901"/>
      <c r="BQ1559" s="913">
        <f>SUBTOTAL(9,BQ863:BQ966)</f>
        <v>4012173.0349999992</v>
      </c>
      <c r="BR1559" s="900"/>
      <c r="BS1559" s="901"/>
      <c r="BT1559" s="901"/>
      <c r="BV1559" s="901">
        <f>SUBTOTAL(9,BV276:BV1542)</f>
        <v>129108620.67727374</v>
      </c>
      <c r="BW1559" s="901"/>
      <c r="BX1559" s="913">
        <f>SUBTOTAL(9,BX863:BX966)</f>
        <v>3986717.8350000009</v>
      </c>
      <c r="BY1559" s="906"/>
      <c r="BZ1559" s="901"/>
      <c r="CA1559" s="901"/>
      <c r="CB1559" s="901"/>
      <c r="CC1559" s="23"/>
      <c r="CD1559" s="901"/>
      <c r="CF1559" s="912" t="s">
        <v>3602</v>
      </c>
      <c r="CG1559" s="930" t="e">
        <f>CE1557+CG1557-#REF!</f>
        <v>#REF!</v>
      </c>
      <c r="CH1559" s="930"/>
      <c r="CI1559" s="930"/>
      <c r="CJ1559" s="930"/>
      <c r="CK1559" s="930"/>
      <c r="CL1559" s="940"/>
      <c r="CM1559" s="941"/>
      <c r="CN1559" s="930"/>
      <c r="CO1559" s="942"/>
      <c r="CP1559" s="921">
        <f>SUBTOTAL(9,CP804:CP839)</f>
        <v>88045.25999999998</v>
      </c>
      <c r="CQ1559" s="943">
        <f>SUBTOTAL(9,CQ296:CQ317)</f>
        <v>73343.552000000011</v>
      </c>
      <c r="CR1559" s="943"/>
      <c r="CS1559" s="228"/>
    </row>
    <row r="1560" spans="1:97">
      <c r="W1560" s="20"/>
      <c r="AB1560" s="908"/>
      <c r="AW1560" s="908"/>
      <c r="BK1560" s="29"/>
      <c r="BL1560" s="12"/>
      <c r="BY1560" s="908"/>
      <c r="CJ1560" s="23"/>
    </row>
    <row r="1561" spans="1:97">
      <c r="AB1561" s="908"/>
      <c r="AW1561" s="908"/>
      <c r="BK1561" s="29"/>
      <c r="BY1561" s="908"/>
      <c r="CJ1561" s="23"/>
      <c r="CL1561" s="944">
        <f>SUM(CL5:CL1435)</f>
        <v>33251203.20000001</v>
      </c>
    </row>
    <row r="1562" spans="1:97">
      <c r="AB1562" s="908"/>
      <c r="AW1562" s="908"/>
      <c r="BG1562" s="20"/>
      <c r="BK1562" s="29"/>
      <c r="BY1562" s="908"/>
    </row>
    <row r="1563" spans="1:97">
      <c r="AB1563" s="908"/>
      <c r="AW1563" s="908"/>
      <c r="BK1563" s="29"/>
      <c r="BY1563" s="908"/>
    </row>
    <row r="1564" spans="1:97">
      <c r="AB1564" s="908"/>
      <c r="AW1564" s="908"/>
      <c r="BK1564" s="29"/>
      <c r="BY1564" s="908"/>
    </row>
    <row r="1565" spans="1:97">
      <c r="AB1565" s="908"/>
      <c r="AW1565" s="908"/>
      <c r="BK1565" s="29"/>
      <c r="BY1565" s="908"/>
    </row>
    <row r="1566" spans="1:97">
      <c r="AB1566" s="908"/>
      <c r="AW1566" s="908"/>
      <c r="BK1566" s="29"/>
      <c r="BY1566" s="908"/>
    </row>
    <row r="1567" spans="1:97">
      <c r="AB1567" s="908"/>
      <c r="AW1567" s="908"/>
      <c r="BK1567" s="29"/>
      <c r="BY1567" s="908"/>
    </row>
    <row r="1568" spans="1:97">
      <c r="B1568" s="946" t="s">
        <v>3603</v>
      </c>
      <c r="AB1568" s="908"/>
      <c r="AW1568" s="908"/>
      <c r="BK1568" s="29"/>
      <c r="BY1568" s="908"/>
    </row>
    <row r="1569" spans="2:77">
      <c r="B1569" s="947" t="s">
        <v>3604</v>
      </c>
      <c r="AB1569" s="908"/>
      <c r="AW1569" s="908"/>
      <c r="BK1569" s="29"/>
      <c r="BY1569" s="908"/>
    </row>
    <row r="1570" spans="2:77">
      <c r="B1570" s="948" t="s">
        <v>3605</v>
      </c>
      <c r="AB1570" s="908"/>
      <c r="AW1570" s="908"/>
      <c r="BK1570" s="29"/>
      <c r="BY1570" s="908"/>
    </row>
    <row r="1571" spans="2:77">
      <c r="B1571" s="949" t="s">
        <v>3606</v>
      </c>
      <c r="AW1571" s="908"/>
      <c r="BK1571" s="29"/>
      <c r="BY1571" s="908"/>
    </row>
    <row r="1572" spans="2:77">
      <c r="B1572" s="950" t="s">
        <v>3607</v>
      </c>
      <c r="AW1572" s="908"/>
      <c r="BK1572" s="29"/>
      <c r="BY1572" s="908"/>
    </row>
    <row r="1573" spans="2:77">
      <c r="AW1573" s="908"/>
      <c r="BK1573" s="29"/>
      <c r="BY1573" s="908"/>
    </row>
    <row r="1574" spans="2:77">
      <c r="AW1574" s="908"/>
      <c r="BK1574" s="29"/>
      <c r="BY1574" s="908"/>
    </row>
    <row r="1575" spans="2:77">
      <c r="AW1575" s="908"/>
      <c r="BK1575" s="29"/>
      <c r="BY1575" s="908"/>
    </row>
    <row r="1576" spans="2:77">
      <c r="AW1576" s="908"/>
      <c r="BK1576" s="29"/>
      <c r="BY1576" s="908"/>
    </row>
    <row r="1577" spans="2:77">
      <c r="AW1577" s="908"/>
      <c r="BK1577" s="29"/>
      <c r="BY1577" s="908"/>
    </row>
    <row r="1578" spans="2:77">
      <c r="BK1578" s="29"/>
      <c r="BY1578" s="908"/>
    </row>
    <row r="1579" spans="2:77">
      <c r="BK1579" s="29"/>
      <c r="BY1579" s="908"/>
    </row>
    <row r="1580" spans="2:77">
      <c r="BK1580" s="29"/>
      <c r="BY1580" s="908"/>
    </row>
    <row r="1581" spans="2:77">
      <c r="BK1581" s="29"/>
      <c r="BY1581" s="908"/>
    </row>
    <row r="1582" spans="2:77">
      <c r="BK1582" s="29"/>
      <c r="BY1582" s="908"/>
    </row>
    <row r="1583" spans="2:77">
      <c r="BK1583" s="29"/>
      <c r="BY1583" s="908"/>
    </row>
    <row r="1584" spans="2:77">
      <c r="BK1584" s="29"/>
      <c r="BY1584" s="908"/>
    </row>
    <row r="1585" spans="63:77">
      <c r="BK1585" s="29"/>
      <c r="BY1585" s="908"/>
    </row>
    <row r="1586" spans="63:77">
      <c r="BK1586" s="29"/>
      <c r="BY1586" s="908"/>
    </row>
    <row r="1587" spans="63:77">
      <c r="BK1587" s="29"/>
      <c r="BY1587" s="908"/>
    </row>
    <row r="1588" spans="63:77">
      <c r="BK1588" s="29"/>
      <c r="BY1588" s="908"/>
    </row>
    <row r="1589" spans="63:77">
      <c r="BK1589" s="29"/>
      <c r="BY1589" s="908"/>
    </row>
    <row r="1590" spans="63:77">
      <c r="BK1590" s="29"/>
      <c r="BY1590" s="908"/>
    </row>
    <row r="1591" spans="63:77">
      <c r="BK1591" s="29"/>
      <c r="BY1591" s="908"/>
    </row>
    <row r="1592" spans="63:77">
      <c r="BK1592" s="29"/>
      <c r="BY1592" s="908"/>
    </row>
    <row r="1593" spans="63:77">
      <c r="BK1593" s="29"/>
      <c r="BY1593" s="908"/>
    </row>
    <row r="1594" spans="63:77">
      <c r="BK1594" s="29"/>
      <c r="BY1594" s="908"/>
    </row>
    <row r="1595" spans="63:77">
      <c r="BK1595" s="29"/>
      <c r="BY1595" s="908"/>
    </row>
    <row r="1596" spans="63:77">
      <c r="BK1596" s="29"/>
      <c r="BY1596" s="908"/>
    </row>
    <row r="1597" spans="63:77">
      <c r="BK1597" s="29"/>
      <c r="BY1597" s="908"/>
    </row>
    <row r="1598" spans="63:77">
      <c r="BK1598" s="29"/>
      <c r="BY1598" s="908"/>
    </row>
    <row r="1599" spans="63:77">
      <c r="BK1599" s="29"/>
      <c r="BY1599" s="908"/>
    </row>
    <row r="1600" spans="63:77">
      <c r="BK1600" s="29"/>
      <c r="BY1600" s="908"/>
    </row>
    <row r="1601" spans="63:77">
      <c r="BK1601" s="29"/>
      <c r="BY1601" s="908"/>
    </row>
    <row r="1602" spans="63:77">
      <c r="BK1602" s="29"/>
      <c r="BY1602" s="908"/>
    </row>
    <row r="1603" spans="63:77">
      <c r="BK1603" s="29"/>
      <c r="BY1603" s="908"/>
    </row>
    <row r="1604" spans="63:77">
      <c r="BK1604" s="29"/>
      <c r="BY1604" s="908"/>
    </row>
    <row r="1605" spans="63:77">
      <c r="BK1605" s="29"/>
      <c r="BY1605" s="908"/>
    </row>
    <row r="1606" spans="63:77">
      <c r="BK1606" s="29"/>
      <c r="BY1606" s="908"/>
    </row>
    <row r="1607" spans="63:77">
      <c r="BK1607" s="29"/>
      <c r="BY1607" s="908"/>
    </row>
    <row r="1608" spans="63:77">
      <c r="BK1608" s="29"/>
      <c r="BY1608" s="908"/>
    </row>
    <row r="1609" spans="63:77">
      <c r="BK1609" s="29"/>
      <c r="BY1609" s="908"/>
    </row>
    <row r="1610" spans="63:77">
      <c r="BK1610" s="29"/>
      <c r="BY1610" s="908"/>
    </row>
    <row r="1611" spans="63:77">
      <c r="BK1611" s="29"/>
      <c r="BY1611" s="908"/>
    </row>
    <row r="1612" spans="63:77">
      <c r="BK1612" s="29"/>
      <c r="BY1612" s="908"/>
    </row>
    <row r="1613" spans="63:77">
      <c r="BK1613" s="29"/>
      <c r="BY1613" s="908"/>
    </row>
    <row r="1614" spans="63:77">
      <c r="BK1614" s="29"/>
      <c r="BY1614" s="908"/>
    </row>
    <row r="1615" spans="63:77">
      <c r="BK1615" s="29"/>
      <c r="BY1615" s="908"/>
    </row>
    <row r="1616" spans="63:77">
      <c r="BK1616" s="29"/>
      <c r="BY1616" s="908"/>
    </row>
    <row r="1617" spans="63:77">
      <c r="BK1617" s="29"/>
      <c r="BY1617" s="908"/>
    </row>
    <row r="1618" spans="63:77">
      <c r="BK1618" s="29"/>
      <c r="BY1618" s="908"/>
    </row>
    <row r="1619" spans="63:77">
      <c r="BK1619" s="29"/>
      <c r="BY1619" s="908"/>
    </row>
    <row r="1620" spans="63:77">
      <c r="BK1620" s="29"/>
      <c r="BY1620" s="908"/>
    </row>
    <row r="1621" spans="63:77">
      <c r="BK1621" s="29"/>
      <c r="BY1621" s="908"/>
    </row>
    <row r="1622" spans="63:77">
      <c r="BK1622" s="29"/>
      <c r="BY1622" s="908"/>
    </row>
    <row r="1623" spans="63:77">
      <c r="BK1623" s="29"/>
      <c r="BY1623" s="908"/>
    </row>
    <row r="1624" spans="63:77">
      <c r="BK1624" s="29"/>
      <c r="BY1624" s="908"/>
    </row>
    <row r="1625" spans="63:77">
      <c r="BK1625" s="29"/>
      <c r="BY1625" s="908"/>
    </row>
    <row r="1626" spans="63:77">
      <c r="BK1626" s="29"/>
      <c r="BY1626" s="908"/>
    </row>
    <row r="1627" spans="63:77">
      <c r="BK1627" s="29"/>
      <c r="BY1627" s="908"/>
    </row>
    <row r="1628" spans="63:77">
      <c r="BK1628" s="29"/>
      <c r="BY1628" s="908"/>
    </row>
    <row r="1629" spans="63:77">
      <c r="BK1629" s="29"/>
      <c r="BY1629" s="908"/>
    </row>
    <row r="1630" spans="63:77">
      <c r="BK1630" s="29"/>
      <c r="BY1630" s="908"/>
    </row>
    <row r="1631" spans="63:77">
      <c r="BK1631" s="29"/>
      <c r="BY1631" s="908"/>
    </row>
    <row r="1632" spans="63:77">
      <c r="BK1632" s="29"/>
      <c r="BY1632" s="908"/>
    </row>
    <row r="1633" spans="63:77">
      <c r="BK1633" s="29"/>
      <c r="BY1633" s="908"/>
    </row>
    <row r="1634" spans="63:77">
      <c r="BY1634" s="908"/>
    </row>
    <row r="1635" spans="63:77">
      <c r="BY1635" s="908"/>
    </row>
    <row r="1636" spans="63:77">
      <c r="BY1636" s="908"/>
    </row>
    <row r="1637" spans="63:77">
      <c r="BY1637" s="908"/>
    </row>
    <row r="1638" spans="63:77">
      <c r="BY1638" s="908"/>
    </row>
    <row r="1639" spans="63:77">
      <c r="BY1639" s="908"/>
    </row>
    <row r="1640" spans="63:77">
      <c r="BY1640" s="908"/>
    </row>
    <row r="1641" spans="63:77">
      <c r="BY1641" s="908"/>
    </row>
    <row r="1642" spans="63:77">
      <c r="BY1642" s="908"/>
    </row>
    <row r="1643" spans="63:77">
      <c r="BY1643" s="908"/>
    </row>
    <row r="1644" spans="63:77">
      <c r="BY1644" s="908"/>
    </row>
    <row r="1645" spans="63:77">
      <c r="BY1645" s="908"/>
    </row>
    <row r="1646" spans="63:77">
      <c r="BY1646" s="908"/>
    </row>
    <row r="1647" spans="63:77">
      <c r="BY1647" s="908"/>
    </row>
    <row r="1648" spans="63:77">
      <c r="BY1648" s="908"/>
    </row>
    <row r="1649" spans="77:77">
      <c r="BY1649" s="908"/>
    </row>
    <row r="1650" spans="77:77">
      <c r="BY1650" s="908"/>
    </row>
    <row r="1651" spans="77:77">
      <c r="BY1651" s="908"/>
    </row>
    <row r="1652" spans="77:77">
      <c r="BY1652" s="908"/>
    </row>
    <row r="1653" spans="77:77">
      <c r="BY1653" s="908"/>
    </row>
    <row r="1654" spans="77:77">
      <c r="BY1654" s="908"/>
    </row>
    <row r="1655" spans="77:77">
      <c r="BY1655" s="908"/>
    </row>
    <row r="1656" spans="77:77">
      <c r="BY1656" s="908"/>
    </row>
    <row r="1657" spans="77:77">
      <c r="BY1657" s="908"/>
    </row>
    <row r="1658" spans="77:77">
      <c r="BY1658" s="908"/>
    </row>
    <row r="1659" spans="77:77">
      <c r="BY1659" s="908"/>
    </row>
    <row r="1660" spans="77:77">
      <c r="BY1660" s="908"/>
    </row>
    <row r="1661" spans="77:77">
      <c r="BY1661" s="908"/>
    </row>
    <row r="1662" spans="77:77">
      <c r="BY1662" s="908"/>
    </row>
    <row r="1663" spans="77:77">
      <c r="BY1663" s="908"/>
    </row>
    <row r="1664" spans="77:77">
      <c r="BY1664" s="908"/>
    </row>
    <row r="1665" spans="77:77">
      <c r="BY1665" s="908"/>
    </row>
    <row r="1666" spans="77:77">
      <c r="BY1666" s="908"/>
    </row>
    <row r="1667" spans="77:77">
      <c r="BY1667" s="908"/>
    </row>
    <row r="1668" spans="77:77">
      <c r="BY1668" s="908"/>
    </row>
    <row r="1669" spans="77:77">
      <c r="BY1669" s="908"/>
    </row>
    <row r="1670" spans="77:77">
      <c r="BY1670" s="908"/>
    </row>
    <row r="1671" spans="77:77">
      <c r="BY1671" s="908"/>
    </row>
    <row r="1672" spans="77:77">
      <c r="BY1672" s="908"/>
    </row>
    <row r="1673" spans="77:77">
      <c r="BY1673" s="908"/>
    </row>
    <row r="1674" spans="77:77">
      <c r="BY1674" s="908"/>
    </row>
    <row r="1675" spans="77:77">
      <c r="BY1675" s="908"/>
    </row>
    <row r="1676" spans="77:77">
      <c r="BY1676" s="908"/>
    </row>
    <row r="1677" spans="77:77">
      <c r="BY1677" s="908"/>
    </row>
    <row r="1678" spans="77:77">
      <c r="BY1678" s="908"/>
    </row>
    <row r="1679" spans="77:77">
      <c r="BY1679" s="908"/>
    </row>
    <row r="1680" spans="77:77">
      <c r="BY1680" s="908"/>
    </row>
    <row r="1681" spans="77:77">
      <c r="BY1681" s="908"/>
    </row>
    <row r="1682" spans="77:77">
      <c r="BY1682" s="908"/>
    </row>
    <row r="1683" spans="77:77">
      <c r="BY1683" s="908"/>
    </row>
    <row r="1684" spans="77:77">
      <c r="BY1684" s="908"/>
    </row>
    <row r="1685" spans="77:77">
      <c r="BY1685" s="908"/>
    </row>
    <row r="1686" spans="77:77">
      <c r="BY1686" s="908"/>
    </row>
    <row r="1687" spans="77:77">
      <c r="BY1687" s="908"/>
    </row>
    <row r="1688" spans="77:77">
      <c r="BY1688" s="908"/>
    </row>
    <row r="1689" spans="77:77">
      <c r="BY1689" s="908"/>
    </row>
    <row r="1690" spans="77:77">
      <c r="BY1690" s="908"/>
    </row>
    <row r="1691" spans="77:77">
      <c r="BY1691" s="908"/>
    </row>
    <row r="1692" spans="77:77">
      <c r="BY1692" s="908"/>
    </row>
    <row r="1693" spans="77:77">
      <c r="BY1693" s="908"/>
    </row>
    <row r="1694" spans="77:77">
      <c r="BY1694" s="908"/>
    </row>
    <row r="1695" spans="77:77">
      <c r="BY1695" s="908"/>
    </row>
    <row r="1696" spans="77:77">
      <c r="BY1696" s="908"/>
    </row>
    <row r="1697" spans="77:77">
      <c r="BY1697" s="908"/>
    </row>
    <row r="1698" spans="77:77">
      <c r="BY1698" s="908"/>
    </row>
    <row r="1699" spans="77:77">
      <c r="BY1699" s="908"/>
    </row>
    <row r="1700" spans="77:77">
      <c r="BY1700" s="908"/>
    </row>
    <row r="1701" spans="77:77">
      <c r="BY1701" s="908"/>
    </row>
    <row r="1702" spans="77:77">
      <c r="BY1702" s="908"/>
    </row>
    <row r="1703" spans="77:77">
      <c r="BY1703" s="908"/>
    </row>
    <row r="1704" spans="77:77">
      <c r="BY1704" s="908"/>
    </row>
    <row r="1705" spans="77:77">
      <c r="BY1705" s="908"/>
    </row>
    <row r="1706" spans="77:77">
      <c r="BY1706" s="908"/>
    </row>
    <row r="1707" spans="77:77">
      <c r="BY1707" s="908"/>
    </row>
    <row r="1708" spans="77:77">
      <c r="BY1708" s="908"/>
    </row>
    <row r="1709" spans="77:77">
      <c r="BY1709" s="908"/>
    </row>
    <row r="1710" spans="77:77">
      <c r="BY1710" s="908"/>
    </row>
    <row r="1711" spans="77:77">
      <c r="BY1711" s="908"/>
    </row>
    <row r="1712" spans="77:77">
      <c r="BY1712" s="908"/>
    </row>
    <row r="1713" spans="77:77">
      <c r="BY1713" s="908"/>
    </row>
    <row r="1714" spans="77:77">
      <c r="BY1714" s="908"/>
    </row>
    <row r="1715" spans="77:77">
      <c r="BY1715" s="908"/>
    </row>
    <row r="1716" spans="77:77">
      <c r="BY1716" s="908"/>
    </row>
    <row r="1717" spans="77:77">
      <c r="BY1717" s="908"/>
    </row>
    <row r="1718" spans="77:77">
      <c r="BY1718" s="908"/>
    </row>
    <row r="1719" spans="77:77">
      <c r="BY1719" s="908"/>
    </row>
    <row r="1720" spans="77:77">
      <c r="BY1720" s="908"/>
    </row>
    <row r="1721" spans="77:77">
      <c r="BY1721" s="908"/>
    </row>
    <row r="1722" spans="77:77">
      <c r="BY1722" s="908"/>
    </row>
    <row r="1723" spans="77:77">
      <c r="BY1723" s="908"/>
    </row>
    <row r="1724" spans="77:77">
      <c r="BY1724" s="908"/>
    </row>
    <row r="1725" spans="77:77">
      <c r="BY1725" s="908"/>
    </row>
    <row r="1726" spans="77:77">
      <c r="BY1726" s="908"/>
    </row>
    <row r="1727" spans="77:77">
      <c r="BY1727" s="908"/>
    </row>
    <row r="1728" spans="77:77">
      <c r="BY1728" s="908"/>
    </row>
    <row r="1729" spans="77:77">
      <c r="BY1729" s="908"/>
    </row>
    <row r="1730" spans="77:77">
      <c r="BY1730" s="908"/>
    </row>
    <row r="1731" spans="77:77">
      <c r="BY1731" s="908"/>
    </row>
    <row r="1732" spans="77:77">
      <c r="BY1732" s="908"/>
    </row>
    <row r="1733" spans="77:77">
      <c r="BY1733" s="908"/>
    </row>
    <row r="1734" spans="77:77">
      <c r="BY1734" s="908"/>
    </row>
    <row r="1735" spans="77:77">
      <c r="BY1735" s="908"/>
    </row>
    <row r="1736" spans="77:77">
      <c r="BY1736" s="908"/>
    </row>
    <row r="1737" spans="77:77">
      <c r="BY1737" s="908"/>
    </row>
    <row r="1738" spans="77:77">
      <c r="BY1738" s="908"/>
    </row>
    <row r="1739" spans="77:77">
      <c r="BY1739" s="908"/>
    </row>
    <row r="1740" spans="77:77">
      <c r="BY1740" s="908"/>
    </row>
    <row r="1741" spans="77:77">
      <c r="BY1741" s="908"/>
    </row>
    <row r="1742" spans="77:77">
      <c r="BY1742" s="908"/>
    </row>
    <row r="1743" spans="77:77">
      <c r="BY1743" s="908"/>
    </row>
    <row r="1744" spans="77:77">
      <c r="BY1744" s="908"/>
    </row>
    <row r="1745" spans="77:77">
      <c r="BY1745" s="908"/>
    </row>
    <row r="1746" spans="77:77">
      <c r="BY1746" s="908"/>
    </row>
    <row r="1747" spans="77:77">
      <c r="BY1747" s="908"/>
    </row>
    <row r="1748" spans="77:77">
      <c r="BY1748" s="908"/>
    </row>
    <row r="1749" spans="77:77">
      <c r="BY1749" s="908"/>
    </row>
    <row r="1750" spans="77:77">
      <c r="BY1750" s="908"/>
    </row>
    <row r="1751" spans="77:77">
      <c r="BY1751" s="908"/>
    </row>
    <row r="1752" spans="77:77">
      <c r="BY1752" s="908"/>
    </row>
    <row r="1753" spans="77:77">
      <c r="BY1753" s="908"/>
    </row>
    <row r="1754" spans="77:77">
      <c r="BY1754" s="908"/>
    </row>
    <row r="1755" spans="77:77">
      <c r="BY1755" s="908"/>
    </row>
    <row r="1756" spans="77:77">
      <c r="BY1756" s="908"/>
    </row>
    <row r="1757" spans="77:77">
      <c r="BY1757" s="908"/>
    </row>
    <row r="1758" spans="77:77">
      <c r="BY1758" s="908"/>
    </row>
    <row r="1759" spans="77:77">
      <c r="BY1759" s="908"/>
    </row>
    <row r="1760" spans="77:77">
      <c r="BY1760" s="908"/>
    </row>
    <row r="1761" spans="77:77">
      <c r="BY1761" s="908"/>
    </row>
    <row r="1762" spans="77:77">
      <c r="BY1762" s="908"/>
    </row>
    <row r="1763" spans="77:77">
      <c r="BY1763" s="908"/>
    </row>
    <row r="1764" spans="77:77">
      <c r="BY1764" s="908"/>
    </row>
    <row r="1765" spans="77:77">
      <c r="BY1765" s="908"/>
    </row>
    <row r="1766" spans="77:77">
      <c r="BY1766" s="908"/>
    </row>
    <row r="1767" spans="77:77">
      <c r="BY1767" s="908"/>
    </row>
    <row r="1768" spans="77:77">
      <c r="BY1768" s="908"/>
    </row>
    <row r="1769" spans="77:77">
      <c r="BY1769" s="908"/>
    </row>
    <row r="1770" spans="77:77">
      <c r="BY1770" s="908"/>
    </row>
    <row r="1771" spans="77:77">
      <c r="BY1771" s="908"/>
    </row>
    <row r="1772" spans="77:77">
      <c r="BY1772" s="908"/>
    </row>
    <row r="1773" spans="77:77">
      <c r="BY1773" s="908"/>
    </row>
    <row r="1774" spans="77:77">
      <c r="BY1774" s="908"/>
    </row>
    <row r="1775" spans="77:77">
      <c r="BY1775" s="908"/>
    </row>
    <row r="1776" spans="77:77">
      <c r="BY1776" s="908"/>
    </row>
    <row r="1777" spans="77:77">
      <c r="BY1777" s="908"/>
    </row>
    <row r="1778" spans="77:77">
      <c r="BY1778" s="908"/>
    </row>
    <row r="1779" spans="77:77">
      <c r="BY1779" s="908"/>
    </row>
    <row r="1780" spans="77:77">
      <c r="BY1780" s="908"/>
    </row>
    <row r="1781" spans="77:77">
      <c r="BY1781" s="908"/>
    </row>
    <row r="1782" spans="77:77">
      <c r="BY1782" s="908"/>
    </row>
    <row r="1783" spans="77:77">
      <c r="BY1783" s="908"/>
    </row>
    <row r="1784" spans="77:77">
      <c r="BY1784" s="908"/>
    </row>
    <row r="1785" spans="77:77">
      <c r="BY1785" s="908"/>
    </row>
    <row r="1786" spans="77:77">
      <c r="BY1786" s="908"/>
    </row>
    <row r="1787" spans="77:77">
      <c r="BY1787" s="908"/>
    </row>
    <row r="1788" spans="77:77">
      <c r="BY1788" s="908"/>
    </row>
    <row r="1789" spans="77:77">
      <c r="BY1789" s="908"/>
    </row>
    <row r="1790" spans="77:77">
      <c r="BY1790" s="908"/>
    </row>
    <row r="1791" spans="77:77">
      <c r="BY1791" s="908"/>
    </row>
    <row r="1792" spans="77:77">
      <c r="BY1792" s="908"/>
    </row>
    <row r="1793" spans="77:77">
      <c r="BY1793" s="908"/>
    </row>
    <row r="1794" spans="77:77">
      <c r="BY1794" s="908"/>
    </row>
    <row r="1795" spans="77:77">
      <c r="BY1795" s="908"/>
    </row>
    <row r="1796" spans="77:77">
      <c r="BY1796" s="908"/>
    </row>
    <row r="1797" spans="77:77">
      <c r="BY1797" s="908"/>
    </row>
    <row r="1798" spans="77:77">
      <c r="BY1798" s="908"/>
    </row>
  </sheetData>
  <sheetProtection insertColumns="0" insertRows="0"/>
  <sortState xmlns:xlrd2="http://schemas.microsoft.com/office/spreadsheetml/2017/richdata2" ref="A856:CS1087">
    <sortCondition ref="E856:E1087"/>
  </sortState>
  <mergeCells count="13">
    <mergeCell ref="CB1:CE1"/>
    <mergeCell ref="CI1:CL1"/>
    <mergeCell ref="H189:H193"/>
    <mergeCell ref="AS1:AV1"/>
    <mergeCell ref="AZ1:BC1"/>
    <mergeCell ref="BG1:BJ1"/>
    <mergeCell ref="BN1:BQ1"/>
    <mergeCell ref="BU1:BX1"/>
    <mergeCell ref="J1:O1"/>
    <mergeCell ref="Q1:T1"/>
    <mergeCell ref="X1:AA1"/>
    <mergeCell ref="AE1:AH1"/>
    <mergeCell ref="AL1:AO1"/>
  </mergeCells>
  <hyperlinks>
    <hyperlink ref="AG2" r:id="rId1" xr:uid="{00000000-0004-0000-0100-000000000000}"/>
    <hyperlink ref="Z2" r:id="rId2" xr:uid="{00000000-0004-0000-0100-000001000000}"/>
    <hyperlink ref="CK2" r:id="rId3" xr:uid="{00000000-0004-0000-0100-000002000000}"/>
    <hyperlink ref="L2" r:id="rId4" xr:uid="{00000000-0004-0000-0100-000003000000}"/>
    <hyperlink ref="S2" r:id="rId5" xr:uid="{00000000-0004-0000-0100-000004000000}"/>
  </hyperlinks>
  <pageMargins left="0.69930555555555596" right="0.69930555555555596" top="0.75" bottom="0.75" header="0.3" footer="0.3"/>
  <pageSetup paperSize="9" scale="60" orientation="landscape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L117"/>
  <sheetViews>
    <sheetView workbookViewId="0"/>
  </sheetViews>
  <sheetFormatPr defaultRowHeight="15"/>
  <cols>
    <col min="1" max="1" width="11.42578125" style="981" customWidth="1"/>
    <col min="2" max="2" width="36.5703125" bestFit="1" customWidth="1"/>
    <col min="3" max="3" width="36.5703125" style="982" customWidth="1"/>
    <col min="4" max="4" width="19.140625" customWidth="1"/>
    <col min="5" max="5" width="19" bestFit="1" customWidth="1"/>
    <col min="6" max="6" width="12.28515625" bestFit="1" customWidth="1"/>
    <col min="7" max="7" width="11" bestFit="1" customWidth="1"/>
    <col min="8" max="8" width="14.42578125" customWidth="1"/>
    <col min="9" max="9" width="12.5703125" customWidth="1"/>
    <col min="10" max="10" width="13.28515625" customWidth="1"/>
    <col min="11" max="11" width="11.5703125" hidden="1" customWidth="1"/>
    <col min="12" max="12" width="11.5703125" bestFit="1" customWidth="1"/>
  </cols>
  <sheetData>
    <row r="1" spans="1:12" s="1" customFormat="1" ht="31.5">
      <c r="A1" s="980" t="s">
        <v>3679</v>
      </c>
      <c r="B1" s="38" t="s">
        <v>14</v>
      </c>
      <c r="C1" s="983" t="s">
        <v>3667</v>
      </c>
      <c r="D1" s="38" t="s">
        <v>15</v>
      </c>
      <c r="E1" s="38" t="s">
        <v>16</v>
      </c>
      <c r="F1" s="156" t="s">
        <v>0</v>
      </c>
      <c r="G1" s="160" t="s">
        <v>21</v>
      </c>
      <c r="H1" s="161" t="s">
        <v>22</v>
      </c>
      <c r="I1" s="161" t="s">
        <v>23</v>
      </c>
      <c r="J1" s="162" t="s">
        <v>24</v>
      </c>
      <c r="K1" s="163" t="s">
        <v>27</v>
      </c>
      <c r="L1" s="161" t="s">
        <v>26</v>
      </c>
    </row>
    <row r="2" spans="1:12" s="3" customFormat="1" ht="15" customHeight="1">
      <c r="A2" s="228" t="s">
        <v>3675</v>
      </c>
      <c r="B2" s="41" t="s">
        <v>1094</v>
      </c>
      <c r="C2" s="984" t="str">
        <f>VLOOKUP(B2,Clean!$A$4:$B$32,2,FALSE)</f>
        <v>Complex</v>
      </c>
      <c r="D2" s="6" t="s">
        <v>1065</v>
      </c>
      <c r="E2" s="274" t="s">
        <v>1025</v>
      </c>
      <c r="F2" s="139">
        <v>1716000</v>
      </c>
      <c r="G2" s="56">
        <v>1.027485E-2</v>
      </c>
      <c r="H2" s="166">
        <v>17631.642599999999</v>
      </c>
      <c r="I2" s="166">
        <v>3526.32852</v>
      </c>
      <c r="J2" s="164">
        <v>14105.31408</v>
      </c>
      <c r="K2" s="165">
        <v>14105.31</v>
      </c>
      <c r="L2" s="455">
        <v>0</v>
      </c>
    </row>
    <row r="3" spans="1:12" s="2" customFormat="1" ht="15" customHeight="1">
      <c r="A3" s="228" t="s">
        <v>3675</v>
      </c>
      <c r="B3" s="6" t="s">
        <v>1076</v>
      </c>
      <c r="C3" s="984" t="str">
        <f>VLOOKUP(B3,Clean!$A$4:$B$32,2,FALSE)</f>
        <v>Hospital</v>
      </c>
      <c r="D3" s="6" t="s">
        <v>1065</v>
      </c>
      <c r="E3" s="274" t="s">
        <v>1025</v>
      </c>
      <c r="F3" s="151">
        <v>15000</v>
      </c>
      <c r="G3" s="6">
        <v>1.027485E-2</v>
      </c>
      <c r="H3" s="166">
        <v>154.12275</v>
      </c>
      <c r="I3" s="166">
        <v>30.824550000000002</v>
      </c>
      <c r="J3" s="164">
        <v>350.02</v>
      </c>
      <c r="K3" s="165">
        <v>350.02</v>
      </c>
      <c r="L3" s="455">
        <v>-226.72179999999997</v>
      </c>
    </row>
    <row r="4" spans="1:12" s="3" customFormat="1" ht="15" customHeight="1">
      <c r="A4" s="228" t="s">
        <v>3675</v>
      </c>
      <c r="B4" s="237" t="s">
        <v>1113</v>
      </c>
      <c r="C4" s="984" t="str">
        <f>VLOOKUP(B4,Clean!$A$4:$B$32,2,FALSE)</f>
        <v>Library</v>
      </c>
      <c r="D4" s="6" t="s">
        <v>1065</v>
      </c>
      <c r="E4" s="274" t="s">
        <v>1025</v>
      </c>
      <c r="F4" s="139">
        <v>1600000</v>
      </c>
      <c r="G4" s="56">
        <v>1.027485E-2</v>
      </c>
      <c r="H4" s="166">
        <v>16439.760000000002</v>
      </c>
      <c r="I4" s="166">
        <v>3287.9520000000007</v>
      </c>
      <c r="J4" s="164">
        <v>13151.808000000001</v>
      </c>
      <c r="K4" s="165">
        <v>13151.81</v>
      </c>
      <c r="L4" s="455">
        <v>0</v>
      </c>
    </row>
    <row r="5" spans="1:12" s="7" customFormat="1">
      <c r="A5" s="228" t="s">
        <v>3675</v>
      </c>
      <c r="B5" s="364" t="s">
        <v>1462</v>
      </c>
      <c r="C5" s="984" t="str">
        <f>VLOOKUP(B5,Clean!$A$4:$B$32,2,FALSE)</f>
        <v>Trustees</v>
      </c>
      <c r="D5" s="61" t="s">
        <v>1385</v>
      </c>
      <c r="E5" s="388" t="s">
        <v>1253</v>
      </c>
      <c r="F5" s="261">
        <v>60000</v>
      </c>
      <c r="G5" s="347">
        <v>1.9324999999999998E-2</v>
      </c>
      <c r="H5" s="190">
        <v>1159.5</v>
      </c>
      <c r="I5" s="88">
        <v>0</v>
      </c>
      <c r="J5" s="142">
        <v>1159.5</v>
      </c>
      <c r="K5" s="204"/>
      <c r="L5" s="190">
        <v>0</v>
      </c>
    </row>
    <row r="6" spans="1:12" s="7" customFormat="1" ht="30">
      <c r="A6" s="228" t="s">
        <v>3675</v>
      </c>
      <c r="B6" s="537" t="s">
        <v>1467</v>
      </c>
      <c r="C6" s="984" t="str">
        <f>VLOOKUP(B6,Clean!$A$4:$B$32,2,FALSE)</f>
        <v>Sportfield</v>
      </c>
      <c r="D6" s="61" t="s">
        <v>1468</v>
      </c>
      <c r="E6" s="388" t="s">
        <v>1253</v>
      </c>
      <c r="F6" s="261">
        <v>170000</v>
      </c>
      <c r="G6" s="347">
        <v>6.0200000000000002E-3</v>
      </c>
      <c r="H6" s="190">
        <v>1023.4</v>
      </c>
      <c r="I6" s="88">
        <v>767.55</v>
      </c>
      <c r="J6" s="142">
        <v>410.67750000000001</v>
      </c>
      <c r="K6" s="204"/>
      <c r="L6" s="190">
        <v>-154.82749999999999</v>
      </c>
    </row>
    <row r="7" spans="1:12" s="7" customFormat="1" ht="30">
      <c r="A7" s="228" t="s">
        <v>3675</v>
      </c>
      <c r="B7" s="537" t="s">
        <v>1467</v>
      </c>
      <c r="C7" s="984" t="str">
        <f>VLOOKUP(B7,Clean!$A$4:$B$32,2,FALSE)</f>
        <v>Sportfield</v>
      </c>
      <c r="D7" s="61" t="s">
        <v>1468</v>
      </c>
      <c r="E7" s="388" t="s">
        <v>1253</v>
      </c>
      <c r="F7" s="261">
        <v>410000</v>
      </c>
      <c r="G7" s="347">
        <v>6.0200000000000002E-3</v>
      </c>
      <c r="H7" s="190">
        <v>2468.2000000000003</v>
      </c>
      <c r="I7" s="88">
        <v>1851.15</v>
      </c>
      <c r="J7" s="142">
        <v>990.45749999999998</v>
      </c>
      <c r="K7" s="204"/>
      <c r="L7" s="190">
        <v>-373.4074999999998</v>
      </c>
    </row>
    <row r="8" spans="1:12" s="7" customFormat="1" ht="30">
      <c r="A8" s="228" t="s">
        <v>3675</v>
      </c>
      <c r="B8" s="364" t="s">
        <v>1467</v>
      </c>
      <c r="C8" s="984" t="str">
        <f>VLOOKUP(B8,Clean!$A$4:$B$32,2,FALSE)</f>
        <v>Sportfield</v>
      </c>
      <c r="D8" s="61" t="s">
        <v>1468</v>
      </c>
      <c r="E8" s="388" t="s">
        <v>1253</v>
      </c>
      <c r="F8" s="261">
        <v>390000</v>
      </c>
      <c r="G8" s="347">
        <v>1.9324999999999998E-2</v>
      </c>
      <c r="H8" s="190">
        <v>7536.7499999999991</v>
      </c>
      <c r="I8" s="88">
        <v>0</v>
      </c>
      <c r="J8" s="142">
        <v>7537.14</v>
      </c>
      <c r="K8" s="204"/>
      <c r="L8" s="190">
        <v>-0.39000000000123691</v>
      </c>
    </row>
    <row r="9" spans="1:12" s="7" customFormat="1" ht="30">
      <c r="A9" s="228" t="s">
        <v>3675</v>
      </c>
      <c r="B9" s="364" t="s">
        <v>1467</v>
      </c>
      <c r="C9" s="984" t="str">
        <f>VLOOKUP(B9,Clean!$A$4:$B$32,2,FALSE)</f>
        <v>Sportfield</v>
      </c>
      <c r="D9" s="61" t="s">
        <v>1468</v>
      </c>
      <c r="E9" s="388" t="s">
        <v>1253</v>
      </c>
      <c r="F9" s="261">
        <v>10000</v>
      </c>
      <c r="G9" s="347">
        <v>1.9324999999999998E-2</v>
      </c>
      <c r="H9" s="190">
        <v>193.24999999999997</v>
      </c>
      <c r="I9" s="88">
        <v>0</v>
      </c>
      <c r="J9" s="142">
        <v>193.26</v>
      </c>
      <c r="K9" s="204"/>
      <c r="L9" s="190">
        <v>-1.0000000000019327E-2</v>
      </c>
    </row>
    <row r="10" spans="1:12" s="3" customFormat="1" ht="15" customHeight="1">
      <c r="A10" s="228" t="s">
        <v>3675</v>
      </c>
      <c r="B10" s="61" t="s">
        <v>1633</v>
      </c>
      <c r="C10" s="984" t="str">
        <f>VLOOKUP(B10,Clean!$A$4:$B$32,2,FALSE)</f>
        <v>School &amp; Hostel</v>
      </c>
      <c r="D10" s="6" t="s">
        <v>1629</v>
      </c>
      <c r="E10" s="274" t="s">
        <v>1630</v>
      </c>
      <c r="F10" s="139">
        <v>0</v>
      </c>
      <c r="G10" s="569">
        <v>4.2900000000000001E-2</v>
      </c>
      <c r="H10" s="166">
        <v>0</v>
      </c>
      <c r="I10" s="166">
        <v>0</v>
      </c>
      <c r="J10" s="164">
        <v>0</v>
      </c>
      <c r="K10" s="165"/>
      <c r="L10" s="166">
        <v>0</v>
      </c>
    </row>
    <row r="11" spans="1:12" s="3" customFormat="1" ht="15" customHeight="1">
      <c r="A11" s="228" t="s">
        <v>3675</v>
      </c>
      <c r="B11" s="61" t="s">
        <v>1635</v>
      </c>
      <c r="C11" s="984" t="str">
        <f>VLOOKUP(B11,Clean!$A$4:$B$32,2,FALSE)</f>
        <v>School &amp; Hostel</v>
      </c>
      <c r="D11" s="6" t="s">
        <v>1629</v>
      </c>
      <c r="E11" s="274" t="s">
        <v>1630</v>
      </c>
      <c r="F11" s="139">
        <v>0</v>
      </c>
      <c r="G11" s="569">
        <v>4.2900000000000001E-2</v>
      </c>
      <c r="H11" s="166">
        <v>0</v>
      </c>
      <c r="I11" s="166">
        <v>0</v>
      </c>
      <c r="J11" s="164"/>
      <c r="K11" s="165"/>
      <c r="L11" s="166">
        <v>0</v>
      </c>
    </row>
    <row r="12" spans="1:12" s="3" customFormat="1" ht="15" customHeight="1">
      <c r="A12" s="228" t="s">
        <v>3675</v>
      </c>
      <c r="B12" s="6" t="s">
        <v>1654</v>
      </c>
      <c r="C12" s="984" t="str">
        <f>VLOOKUP(B12,Clean!$A$4:$B$32,2,FALSE)</f>
        <v xml:space="preserve">School </v>
      </c>
      <c r="D12" s="6" t="s">
        <v>1655</v>
      </c>
      <c r="E12" s="274" t="s">
        <v>1630</v>
      </c>
      <c r="F12" s="151">
        <v>700000</v>
      </c>
      <c r="G12" s="569">
        <v>4.2900000000000001E-2</v>
      </c>
      <c r="H12" s="166">
        <v>30030</v>
      </c>
      <c r="I12" s="166">
        <v>6006</v>
      </c>
      <c r="J12" s="164">
        <v>24024</v>
      </c>
      <c r="K12" s="165"/>
      <c r="L12" s="166">
        <v>0</v>
      </c>
    </row>
    <row r="13" spans="1:12" s="3" customFormat="1" ht="15" customHeight="1">
      <c r="A13" s="228" t="s">
        <v>3675</v>
      </c>
      <c r="B13" s="6" t="s">
        <v>1654</v>
      </c>
      <c r="C13" s="984" t="str">
        <f>VLOOKUP(B13,Clean!$A$4:$B$32,2,FALSE)</f>
        <v xml:space="preserve">School </v>
      </c>
      <c r="D13" s="6" t="s">
        <v>1655</v>
      </c>
      <c r="E13" s="274" t="s">
        <v>1630</v>
      </c>
      <c r="F13" s="151">
        <v>518000</v>
      </c>
      <c r="G13" s="569">
        <v>4.2900000000000001E-2</v>
      </c>
      <c r="H13" s="166">
        <v>22222.2</v>
      </c>
      <c r="I13" s="166">
        <v>4444.4400000000005</v>
      </c>
      <c r="J13" s="164">
        <v>17777.759999999998</v>
      </c>
      <c r="K13" s="165"/>
      <c r="L13" s="166">
        <v>0</v>
      </c>
    </row>
    <row r="14" spans="1:12" s="3" customFormat="1" ht="15" customHeight="1">
      <c r="A14" s="228" t="s">
        <v>3675</v>
      </c>
      <c r="B14" s="6" t="s">
        <v>1654</v>
      </c>
      <c r="C14" s="984" t="str">
        <f>VLOOKUP(B14,Clean!$A$4:$B$32,2,FALSE)</f>
        <v xml:space="preserve">School </v>
      </c>
      <c r="D14" s="6" t="s">
        <v>1655</v>
      </c>
      <c r="E14" s="274" t="s">
        <v>1630</v>
      </c>
      <c r="F14" s="151">
        <v>265000</v>
      </c>
      <c r="G14" s="569">
        <v>4.2900000000000001E-2</v>
      </c>
      <c r="H14" s="166">
        <v>11368.5</v>
      </c>
      <c r="I14" s="166">
        <v>2273.7000000000003</v>
      </c>
      <c r="J14" s="164">
        <v>9094.7999999999993</v>
      </c>
      <c r="K14" s="165"/>
      <c r="L14" s="166">
        <v>0</v>
      </c>
    </row>
    <row r="15" spans="1:12" s="3" customFormat="1" ht="15" customHeight="1">
      <c r="A15" s="228" t="s">
        <v>3675</v>
      </c>
      <c r="B15" s="6" t="s">
        <v>1678</v>
      </c>
      <c r="C15" s="984" t="str">
        <f>VLOOKUP(B15,Clean!$A$4:$B$32,2,FALSE)</f>
        <v>Hostel</v>
      </c>
      <c r="D15" s="6" t="s">
        <v>1667</v>
      </c>
      <c r="E15" s="274" t="s">
        <v>1630</v>
      </c>
      <c r="F15" s="139">
        <v>902500</v>
      </c>
      <c r="G15" s="569">
        <v>4.2900000000000001E-2</v>
      </c>
      <c r="H15" s="166">
        <v>38717.25</v>
      </c>
      <c r="I15" s="166">
        <v>7743.4500000000007</v>
      </c>
      <c r="J15" s="164">
        <v>30973.8</v>
      </c>
      <c r="K15" s="165"/>
      <c r="L15" s="166">
        <v>0</v>
      </c>
    </row>
    <row r="16" spans="1:12" s="3" customFormat="1" ht="15" customHeight="1">
      <c r="A16" s="228" t="s">
        <v>3675</v>
      </c>
      <c r="B16" s="6" t="s">
        <v>1678</v>
      </c>
      <c r="C16" s="984" t="str">
        <f>VLOOKUP(B16,Clean!$A$4:$B$32,2,FALSE)</f>
        <v>Hostel</v>
      </c>
      <c r="D16" s="6" t="s">
        <v>1667</v>
      </c>
      <c r="E16" s="274" t="s">
        <v>1630</v>
      </c>
      <c r="F16" s="139">
        <v>25000</v>
      </c>
      <c r="G16" s="569">
        <v>4.2900000000000001E-2</v>
      </c>
      <c r="H16" s="166">
        <v>1072.5</v>
      </c>
      <c r="I16" s="166">
        <v>214.5</v>
      </c>
      <c r="J16" s="164">
        <v>858</v>
      </c>
      <c r="K16" s="165"/>
      <c r="L16" s="166">
        <v>0</v>
      </c>
    </row>
    <row r="17" spans="1:12" s="2" customFormat="1" ht="15" customHeight="1">
      <c r="A17" s="228" t="s">
        <v>3675</v>
      </c>
      <c r="B17" s="42" t="s">
        <v>2298</v>
      </c>
      <c r="C17" s="984" t="str">
        <f>VLOOKUP(B17,Clean!$A$4:$B$32,2,FALSE)</f>
        <v>Care Centre</v>
      </c>
      <c r="D17" s="6" t="s">
        <v>2223</v>
      </c>
      <c r="E17" s="41" t="s">
        <v>2038</v>
      </c>
      <c r="F17" s="711">
        <v>8712000</v>
      </c>
      <c r="G17" s="6">
        <v>2.2259999999999999E-2</v>
      </c>
      <c r="H17" s="72">
        <v>193929.12</v>
      </c>
      <c r="I17" s="88">
        <v>0</v>
      </c>
      <c r="J17" s="164">
        <v>0</v>
      </c>
      <c r="K17" s="167"/>
      <c r="L17" s="75">
        <v>193929.12</v>
      </c>
    </row>
    <row r="18" spans="1:12" s="3" customFormat="1" ht="15" customHeight="1">
      <c r="A18" s="228" t="s">
        <v>3675</v>
      </c>
      <c r="B18" s="42" t="s">
        <v>2385</v>
      </c>
      <c r="C18" s="984" t="str">
        <f>VLOOKUP(B18,Clean!$A$4:$B$32,2,FALSE)</f>
        <v>Hostel</v>
      </c>
      <c r="D18" s="61" t="s">
        <v>2386</v>
      </c>
      <c r="E18" s="41" t="s">
        <v>2370</v>
      </c>
      <c r="F18" s="152">
        <v>343000</v>
      </c>
      <c r="G18" s="56">
        <v>7.9245600000000006E-3</v>
      </c>
      <c r="H18" s="357">
        <v>2718.12408</v>
      </c>
      <c r="I18" s="357">
        <v>815.43722400000001</v>
      </c>
      <c r="J18" s="164">
        <v>0</v>
      </c>
      <c r="K18" s="165"/>
      <c r="L18" s="883">
        <v>1902.686856</v>
      </c>
    </row>
    <row r="19" spans="1:12" s="3" customFormat="1" ht="15" customHeight="1">
      <c r="A19" s="228" t="s">
        <v>3675</v>
      </c>
      <c r="B19" s="42" t="s">
        <v>2681</v>
      </c>
      <c r="C19" s="984" t="str">
        <f>VLOOKUP(B19,Clean!$A$4:$B$32,2,FALSE)</f>
        <v>Sportfield</v>
      </c>
      <c r="D19" s="6" t="s">
        <v>2671</v>
      </c>
      <c r="E19" s="274" t="s">
        <v>2623</v>
      </c>
      <c r="F19" s="280">
        <v>35000</v>
      </c>
      <c r="G19" s="764">
        <v>4.2875000000000003E-2</v>
      </c>
      <c r="H19" s="168">
        <v>1500.6250000000002</v>
      </c>
      <c r="I19" s="88">
        <v>0</v>
      </c>
      <c r="J19" s="164">
        <v>1500.625</v>
      </c>
      <c r="K19" s="165"/>
      <c r="L19" s="166">
        <v>0</v>
      </c>
    </row>
    <row r="20" spans="1:12" s="3" customFormat="1" ht="15" customHeight="1">
      <c r="A20" s="228" t="s">
        <v>3675</v>
      </c>
      <c r="B20" s="6" t="s">
        <v>2684</v>
      </c>
      <c r="C20" s="984" t="str">
        <f>VLOOKUP(B20,Clean!$A$4:$B$32,2,FALSE)</f>
        <v>Complex</v>
      </c>
      <c r="D20" s="6" t="s">
        <v>2671</v>
      </c>
      <c r="E20" s="274" t="s">
        <v>2623</v>
      </c>
      <c r="F20" s="280">
        <v>370000</v>
      </c>
      <c r="G20" s="764">
        <v>4.2875000000000003E-2</v>
      </c>
      <c r="H20" s="168">
        <v>15863.750000000002</v>
      </c>
      <c r="I20" s="88">
        <v>0</v>
      </c>
      <c r="J20" s="164">
        <v>15863.75</v>
      </c>
      <c r="K20" s="165"/>
      <c r="L20" s="166">
        <v>0</v>
      </c>
    </row>
    <row r="21" spans="1:12" s="3" customFormat="1" ht="15" customHeight="1">
      <c r="A21" s="228" t="s">
        <v>3675</v>
      </c>
      <c r="B21" s="61" t="s">
        <v>2763</v>
      </c>
      <c r="C21" s="984" t="str">
        <f>VLOOKUP(B21,Clean!$A$4:$B$32,2,FALSE)</f>
        <v>School</v>
      </c>
      <c r="D21" s="6" t="s">
        <v>2764</v>
      </c>
      <c r="E21" s="41" t="s">
        <v>2760</v>
      </c>
      <c r="F21" s="72">
        <v>420000</v>
      </c>
      <c r="G21" s="56">
        <v>6.8930000000000005E-2</v>
      </c>
      <c r="H21" s="166">
        <v>28950.600000000002</v>
      </c>
      <c r="I21" s="88">
        <v>0</v>
      </c>
      <c r="J21" s="164">
        <v>0</v>
      </c>
      <c r="K21" s="320"/>
      <c r="L21" s="166">
        <v>28950.600000000002</v>
      </c>
    </row>
    <row r="22" spans="1:12" s="3" customFormat="1" ht="15" customHeight="1">
      <c r="A22" s="228" t="s">
        <v>3675</v>
      </c>
      <c r="B22" s="771" t="s">
        <v>2807</v>
      </c>
      <c r="C22" s="984" t="str">
        <f>VLOOKUP(B22,Clean!$A$4:$B$32,2,FALSE)</f>
        <v>Teacher centre</v>
      </c>
      <c r="D22" s="6" t="s">
        <v>2782</v>
      </c>
      <c r="E22" s="41" t="s">
        <v>2760</v>
      </c>
      <c r="F22" s="72">
        <v>3400000</v>
      </c>
      <c r="G22" s="56">
        <v>6.8930000000000005E-2</v>
      </c>
      <c r="H22" s="166">
        <v>234362.00000000003</v>
      </c>
      <c r="I22" s="88">
        <v>0</v>
      </c>
      <c r="J22" s="164">
        <v>75823</v>
      </c>
      <c r="K22" s="320"/>
      <c r="L22" s="166">
        <v>158539.00000000003</v>
      </c>
    </row>
    <row r="23" spans="1:12" s="3" customFormat="1" ht="15" customHeight="1">
      <c r="A23" s="228" t="s">
        <v>3675</v>
      </c>
      <c r="B23" s="61" t="s">
        <v>2923</v>
      </c>
      <c r="C23" s="984" t="str">
        <f>VLOOKUP(B23,Clean!$A$4:$B$32,2,FALSE)</f>
        <v>School</v>
      </c>
      <c r="D23" s="6" t="s">
        <v>2924</v>
      </c>
      <c r="E23" s="274" t="s">
        <v>2760</v>
      </c>
      <c r="F23" s="72">
        <v>3450000</v>
      </c>
      <c r="G23" s="56">
        <v>6.8930000000000005E-2</v>
      </c>
      <c r="H23" s="166">
        <v>237808.50000000003</v>
      </c>
      <c r="I23" s="6">
        <v>-205411.4</v>
      </c>
      <c r="J23" s="164">
        <v>237808.5</v>
      </c>
      <c r="K23" s="320">
        <v>237808.5</v>
      </c>
      <c r="L23" s="166">
        <v>205411.40000000002</v>
      </c>
    </row>
    <row r="24" spans="1:12" s="3" customFormat="1" ht="15" customHeight="1">
      <c r="A24" s="228" t="s">
        <v>3675</v>
      </c>
      <c r="B24" s="501" t="s">
        <v>2926</v>
      </c>
      <c r="C24" s="984" t="str">
        <f>VLOOKUP(B24,Clean!$A$4:$B$32,2,FALSE)</f>
        <v>Teacher centre</v>
      </c>
      <c r="D24" s="6" t="s">
        <v>2927</v>
      </c>
      <c r="E24" s="274" t="s">
        <v>2760</v>
      </c>
      <c r="F24" s="72">
        <v>9550000</v>
      </c>
      <c r="G24" s="56">
        <v>6.8930000000000005E-2</v>
      </c>
      <c r="H24" s="166">
        <v>658281.5</v>
      </c>
      <c r="I24" s="88">
        <v>0</v>
      </c>
      <c r="J24" s="164">
        <v>537654</v>
      </c>
      <c r="K24" s="320">
        <v>537654</v>
      </c>
      <c r="L24" s="166">
        <v>120627.5</v>
      </c>
    </row>
    <row r="25" spans="1:12" s="3" customFormat="1" ht="15" customHeight="1">
      <c r="A25" s="228" t="s">
        <v>3675</v>
      </c>
      <c r="B25" s="501" t="s">
        <v>2999</v>
      </c>
      <c r="C25" s="984" t="str">
        <f>VLOOKUP(B25,Clean!$A$4:$B$32,2,FALSE)</f>
        <v>Care Centre</v>
      </c>
      <c r="D25" s="61" t="s">
        <v>3000</v>
      </c>
      <c r="E25" s="59" t="s">
        <v>2760</v>
      </c>
      <c r="F25" s="72">
        <v>1740000</v>
      </c>
      <c r="G25" s="56">
        <v>6.8930000000000005E-2</v>
      </c>
      <c r="H25" s="166">
        <v>119938.20000000001</v>
      </c>
      <c r="I25" s="88">
        <v>0</v>
      </c>
      <c r="J25" s="164">
        <v>430123.2</v>
      </c>
      <c r="K25" s="795"/>
      <c r="L25" s="166">
        <v>-310185</v>
      </c>
    </row>
    <row r="26" spans="1:12" s="3" customFormat="1" ht="15" customHeight="1">
      <c r="A26" s="228" t="s">
        <v>3675</v>
      </c>
      <c r="B26" s="6" t="s">
        <v>3231</v>
      </c>
      <c r="C26" s="984" t="str">
        <f>VLOOKUP(B26,Clean!$A$4:$B$32,2,FALSE)</f>
        <v>School</v>
      </c>
      <c r="D26" s="6" t="s">
        <v>3217</v>
      </c>
      <c r="E26" s="274" t="s">
        <v>3218</v>
      </c>
      <c r="F26" s="151">
        <v>51000</v>
      </c>
      <c r="G26" s="332">
        <v>1.2E-2</v>
      </c>
      <c r="H26" s="72">
        <v>612</v>
      </c>
      <c r="I26" s="75">
        <v>122.4</v>
      </c>
      <c r="J26" s="142">
        <v>489.6</v>
      </c>
      <c r="K26" s="165"/>
      <c r="L26" s="75">
        <v>0</v>
      </c>
    </row>
    <row r="27" spans="1:12" s="2" customFormat="1" ht="15" customHeight="1">
      <c r="A27" s="228" t="s">
        <v>3675</v>
      </c>
      <c r="B27" s="237" t="s">
        <v>3340</v>
      </c>
      <c r="C27" s="984" t="str">
        <f>VLOOKUP(B27,Clean!$A$4:$B$32,2,FALSE)</f>
        <v>Complex</v>
      </c>
      <c r="D27" s="6" t="s">
        <v>3337</v>
      </c>
      <c r="E27" s="41" t="s">
        <v>3277</v>
      </c>
      <c r="F27" s="255">
        <v>0</v>
      </c>
      <c r="G27" s="255">
        <v>0</v>
      </c>
      <c r="H27" s="255">
        <v>0</v>
      </c>
      <c r="I27" s="255">
        <v>0</v>
      </c>
      <c r="J27" s="255">
        <v>0</v>
      </c>
      <c r="K27" s="255">
        <v>0</v>
      </c>
      <c r="L27" s="255">
        <v>0</v>
      </c>
    </row>
    <row r="28" spans="1:12" s="12" customFormat="1">
      <c r="A28" s="228" t="s">
        <v>3675</v>
      </c>
      <c r="B28" s="42" t="s">
        <v>3442</v>
      </c>
      <c r="C28" s="984" t="str">
        <f>VLOOKUP(B28,Clean!$A$4:$B$32,2,FALSE)</f>
        <v>School</v>
      </c>
      <c r="D28" s="6" t="s">
        <v>3419</v>
      </c>
      <c r="E28" s="274" t="s">
        <v>3349</v>
      </c>
      <c r="F28" s="47">
        <v>75900</v>
      </c>
      <c r="G28" s="47">
        <v>1.6080000000000001E-2</v>
      </c>
      <c r="H28" s="47">
        <v>1220.472</v>
      </c>
      <c r="I28" s="633">
        <v>0</v>
      </c>
      <c r="J28" s="142">
        <v>1220.472</v>
      </c>
      <c r="K28" s="204">
        <v>1220.472</v>
      </c>
      <c r="L28" s="168">
        <v>0</v>
      </c>
    </row>
    <row r="29" spans="1:12" s="12" customFormat="1">
      <c r="A29" s="228" t="s">
        <v>3675</v>
      </c>
      <c r="B29" s="6" t="s">
        <v>3477</v>
      </c>
      <c r="C29" s="984" t="str">
        <f>VLOOKUP(B29,Clean!$A$4:$B$32,2,FALSE)</f>
        <v>School</v>
      </c>
      <c r="D29" s="6" t="s">
        <v>3419</v>
      </c>
      <c r="E29" s="274" t="s">
        <v>3349</v>
      </c>
      <c r="F29" s="47">
        <v>460000</v>
      </c>
      <c r="G29" s="47">
        <v>1.6080000000000001E-2</v>
      </c>
      <c r="H29" s="47">
        <v>7396.8</v>
      </c>
      <c r="I29" s="633">
        <v>0</v>
      </c>
      <c r="J29" s="142">
        <v>7396.8</v>
      </c>
      <c r="K29" s="204">
        <v>7396.8</v>
      </c>
      <c r="L29" s="168">
        <v>0</v>
      </c>
    </row>
    <row r="30" spans="1:12" s="12" customFormat="1" ht="15" customHeight="1">
      <c r="A30" s="228" t="s">
        <v>3675</v>
      </c>
      <c r="B30" s="42" t="s">
        <v>3493</v>
      </c>
      <c r="C30" s="984" t="str">
        <f>VLOOKUP(B30,Clean!$A$4:$B$32,2,FALSE)</f>
        <v>Hospital</v>
      </c>
      <c r="D30" s="6" t="s">
        <v>3481</v>
      </c>
      <c r="E30" s="274" t="s">
        <v>3482</v>
      </c>
      <c r="F30" s="633">
        <v>3552100</v>
      </c>
      <c r="G30" s="332">
        <v>1.7541000000000001E-2</v>
      </c>
      <c r="H30" s="633">
        <v>62307.386100000003</v>
      </c>
      <c r="I30" s="633">
        <v>12461.477220000001</v>
      </c>
      <c r="J30" s="142">
        <v>49845.908880000003</v>
      </c>
      <c r="K30" s="204">
        <v>49845.91</v>
      </c>
      <c r="L30" s="190">
        <v>0</v>
      </c>
    </row>
    <row r="31" spans="1:12" s="12" customFormat="1">
      <c r="A31" s="14" t="s">
        <v>3676</v>
      </c>
      <c r="B31" s="41" t="s">
        <v>1094</v>
      </c>
      <c r="C31" s="984" t="str">
        <f>VLOOKUP(B31,Clean!$A$4:$B$32,2,FALSE)</f>
        <v>Complex</v>
      </c>
      <c r="D31" s="6" t="s">
        <v>1065</v>
      </c>
      <c r="E31" s="274" t="s">
        <v>1025</v>
      </c>
      <c r="F31" s="139">
        <v>1716000</v>
      </c>
      <c r="G31" s="6">
        <v>1.1302299999999999E-2</v>
      </c>
      <c r="H31" s="166">
        <v>19394.746800000001</v>
      </c>
      <c r="I31" s="166">
        <v>3878.9493600000005</v>
      </c>
      <c r="J31" s="164">
        <v>15515.79744</v>
      </c>
      <c r="K31" s="165">
        <v>15515.8</v>
      </c>
      <c r="L31" s="260">
        <v>0</v>
      </c>
    </row>
    <row r="32" spans="1:12">
      <c r="A32" s="14" t="s">
        <v>3676</v>
      </c>
      <c r="B32" s="6" t="s">
        <v>1076</v>
      </c>
      <c r="C32" s="984" t="str">
        <f>VLOOKUP(B32,Clean!$A$4:$B$32,2,FALSE)</f>
        <v>Hospital</v>
      </c>
      <c r="D32" s="6" t="s">
        <v>1065</v>
      </c>
      <c r="E32" s="274" t="s">
        <v>1025</v>
      </c>
      <c r="F32" s="151">
        <v>15000</v>
      </c>
      <c r="G32" s="6">
        <v>1.1302299999999999E-2</v>
      </c>
      <c r="H32" s="166">
        <v>169.53449999999998</v>
      </c>
      <c r="I32" s="166">
        <v>33.9069</v>
      </c>
      <c r="J32" s="164">
        <v>135.6276</v>
      </c>
      <c r="K32" s="165">
        <v>135.63</v>
      </c>
      <c r="L32" s="260">
        <v>0</v>
      </c>
    </row>
    <row r="33" spans="1:12">
      <c r="A33" s="14" t="s">
        <v>3676</v>
      </c>
      <c r="B33" s="237" t="s">
        <v>1113</v>
      </c>
      <c r="C33" s="984" t="str">
        <f>VLOOKUP(B33,Clean!$A$4:$B$32,2,FALSE)</f>
        <v>Library</v>
      </c>
      <c r="D33" s="6" t="s">
        <v>1065</v>
      </c>
      <c r="E33" s="274" t="s">
        <v>1025</v>
      </c>
      <c r="F33" s="139">
        <v>1600000</v>
      </c>
      <c r="G33" s="6">
        <v>1.1302299999999999E-2</v>
      </c>
      <c r="H33" s="166">
        <v>18083.68</v>
      </c>
      <c r="I33" s="166">
        <v>3616.7360000000003</v>
      </c>
      <c r="J33" s="164">
        <v>14466.944</v>
      </c>
      <c r="K33" s="165">
        <v>14466.94</v>
      </c>
      <c r="L33" s="260">
        <v>0</v>
      </c>
    </row>
    <row r="34" spans="1:12">
      <c r="A34" s="14" t="s">
        <v>3676</v>
      </c>
      <c r="B34" s="364" t="s">
        <v>1462</v>
      </c>
      <c r="C34" s="984" t="str">
        <f>VLOOKUP(B34,Clean!$A$4:$B$32,2,FALSE)</f>
        <v>Trustees</v>
      </c>
      <c r="D34" s="61" t="s">
        <v>1385</v>
      </c>
      <c r="E34" s="388" t="s">
        <v>1253</v>
      </c>
      <c r="F34" s="261">
        <v>60000</v>
      </c>
      <c r="G34" s="347">
        <v>2.0871000000000001E-2</v>
      </c>
      <c r="H34" s="190">
        <v>1252.26</v>
      </c>
      <c r="I34" s="190">
        <v>0</v>
      </c>
      <c r="J34" s="526">
        <v>1252.26</v>
      </c>
      <c r="K34" s="527"/>
      <c r="L34" s="190">
        <v>0</v>
      </c>
    </row>
    <row r="35" spans="1:12" ht="30">
      <c r="A35" s="14" t="s">
        <v>3676</v>
      </c>
      <c r="B35" s="537" t="s">
        <v>1467</v>
      </c>
      <c r="C35" s="984" t="str">
        <f>VLOOKUP(B35,Clean!$A$4:$B$32,2,FALSE)</f>
        <v>Sportfield</v>
      </c>
      <c r="D35" s="61" t="s">
        <v>1468</v>
      </c>
      <c r="E35" s="388" t="s">
        <v>1253</v>
      </c>
      <c r="F35" s="261">
        <v>170000</v>
      </c>
      <c r="G35" s="347">
        <v>6.502E-3</v>
      </c>
      <c r="H35" s="190">
        <v>1105.3399999999999</v>
      </c>
      <c r="I35" s="190">
        <v>829.00499999999988</v>
      </c>
      <c r="J35" s="526">
        <v>276.33499999999998</v>
      </c>
      <c r="K35" s="527"/>
      <c r="L35" s="190">
        <v>0</v>
      </c>
    </row>
    <row r="36" spans="1:12" ht="30">
      <c r="A36" s="14" t="s">
        <v>3676</v>
      </c>
      <c r="B36" s="537" t="s">
        <v>1467</v>
      </c>
      <c r="C36" s="984" t="str">
        <f>VLOOKUP(B36,Clean!$A$4:$B$32,2,FALSE)</f>
        <v>Sportfield</v>
      </c>
      <c r="D36" s="61" t="s">
        <v>1468</v>
      </c>
      <c r="E36" s="388" t="s">
        <v>1253</v>
      </c>
      <c r="F36" s="261">
        <v>410000</v>
      </c>
      <c r="G36" s="347">
        <v>6.502E-3</v>
      </c>
      <c r="H36" s="190">
        <v>2665.82</v>
      </c>
      <c r="I36" s="190">
        <v>1999.3650000000002</v>
      </c>
      <c r="J36" s="526">
        <v>666.45500000000004</v>
      </c>
      <c r="K36" s="527"/>
      <c r="L36" s="190">
        <v>0</v>
      </c>
    </row>
    <row r="37" spans="1:12" ht="30">
      <c r="A37" s="14" t="s">
        <v>3676</v>
      </c>
      <c r="B37" s="364" t="s">
        <v>1467</v>
      </c>
      <c r="C37" s="984" t="str">
        <f>VLOOKUP(B37,Clean!$A$4:$B$32,2,FALSE)</f>
        <v>Sportfield</v>
      </c>
      <c r="D37" s="61" t="s">
        <v>1468</v>
      </c>
      <c r="E37" s="388" t="s">
        <v>1253</v>
      </c>
      <c r="F37" s="261">
        <v>390000</v>
      </c>
      <c r="G37" s="347">
        <v>2.0871000000000001E-2</v>
      </c>
      <c r="H37" s="190">
        <v>8139.6900000000005</v>
      </c>
      <c r="I37" s="190">
        <v>0</v>
      </c>
      <c r="J37" s="526">
        <v>8139.69</v>
      </c>
      <c r="K37" s="527"/>
      <c r="L37" s="190">
        <v>0</v>
      </c>
    </row>
    <row r="38" spans="1:12" ht="30">
      <c r="A38" s="14" t="s">
        <v>3676</v>
      </c>
      <c r="B38" s="364" t="s">
        <v>1467</v>
      </c>
      <c r="C38" s="984" t="str">
        <f>VLOOKUP(B38,Clean!$A$4:$B$32,2,FALSE)</f>
        <v>Sportfield</v>
      </c>
      <c r="D38" s="61" t="s">
        <v>1468</v>
      </c>
      <c r="E38" s="388" t="s">
        <v>1253</v>
      </c>
      <c r="F38" s="261">
        <v>10000</v>
      </c>
      <c r="G38" s="347">
        <v>2.0871000000000001E-2</v>
      </c>
      <c r="H38" s="190">
        <v>208.71</v>
      </c>
      <c r="I38" s="190">
        <v>0</v>
      </c>
      <c r="J38" s="526">
        <v>208.71</v>
      </c>
      <c r="K38" s="527"/>
      <c r="L38" s="190">
        <v>0</v>
      </c>
    </row>
    <row r="39" spans="1:12">
      <c r="A39" s="14" t="s">
        <v>3676</v>
      </c>
      <c r="B39" s="61" t="s">
        <v>1633</v>
      </c>
      <c r="C39" s="984" t="str">
        <f>VLOOKUP(B39,Clean!$A$4:$B$32,2,FALSE)</f>
        <v>School &amp; Hostel</v>
      </c>
      <c r="D39" s="6" t="s">
        <v>1629</v>
      </c>
      <c r="E39" s="274" t="s">
        <v>1630</v>
      </c>
      <c r="F39" s="139">
        <v>0</v>
      </c>
      <c r="G39" s="56">
        <v>4.5699999999999998E-2</v>
      </c>
      <c r="H39" s="168">
        <v>0</v>
      </c>
      <c r="I39" s="166">
        <v>0</v>
      </c>
      <c r="J39" s="164">
        <v>0</v>
      </c>
      <c r="K39" s="147"/>
      <c r="L39" s="166">
        <v>0</v>
      </c>
    </row>
    <row r="40" spans="1:12">
      <c r="A40" s="14" t="s">
        <v>3676</v>
      </c>
      <c r="B40" s="61" t="s">
        <v>1635</v>
      </c>
      <c r="C40" s="984" t="str">
        <f>VLOOKUP(B40,Clean!$A$4:$B$32,2,FALSE)</f>
        <v>School &amp; Hostel</v>
      </c>
      <c r="D40" s="6" t="s">
        <v>1629</v>
      </c>
      <c r="E40" s="274" t="s">
        <v>1630</v>
      </c>
      <c r="F40" s="139">
        <v>0</v>
      </c>
      <c r="G40" s="56">
        <v>4.5699999999999998E-2</v>
      </c>
      <c r="H40" s="168">
        <v>0</v>
      </c>
      <c r="I40" s="166">
        <v>0</v>
      </c>
      <c r="J40" s="164">
        <v>0</v>
      </c>
      <c r="K40" s="147"/>
      <c r="L40" s="166">
        <v>0</v>
      </c>
    </row>
    <row r="41" spans="1:12">
      <c r="A41" s="14" t="s">
        <v>3676</v>
      </c>
      <c r="B41" s="6" t="s">
        <v>1654</v>
      </c>
      <c r="C41" s="984" t="str">
        <f>VLOOKUP(B41,Clean!$A$4:$B$32,2,FALSE)</f>
        <v xml:space="preserve">School </v>
      </c>
      <c r="D41" s="6" t="s">
        <v>1655</v>
      </c>
      <c r="E41" s="274" t="s">
        <v>1630</v>
      </c>
      <c r="F41" s="151">
        <v>700000</v>
      </c>
      <c r="G41" s="56">
        <v>4.5699999999999998E-2</v>
      </c>
      <c r="H41" s="168">
        <v>31990</v>
      </c>
      <c r="I41" s="166">
        <v>6398</v>
      </c>
      <c r="J41" s="164">
        <v>25592</v>
      </c>
      <c r="K41" s="147"/>
      <c r="L41" s="166">
        <v>0</v>
      </c>
    </row>
    <row r="42" spans="1:12">
      <c r="A42" s="14" t="s">
        <v>3676</v>
      </c>
      <c r="B42" s="6" t="s">
        <v>1654</v>
      </c>
      <c r="C42" s="984" t="str">
        <f>VLOOKUP(B42,Clean!$A$4:$B$32,2,FALSE)</f>
        <v xml:space="preserve">School </v>
      </c>
      <c r="D42" s="6" t="s">
        <v>1655</v>
      </c>
      <c r="E42" s="274" t="s">
        <v>1630</v>
      </c>
      <c r="F42" s="151">
        <v>518000</v>
      </c>
      <c r="G42" s="56">
        <v>4.5699999999999998E-2</v>
      </c>
      <c r="H42" s="168">
        <v>23672.6</v>
      </c>
      <c r="I42" s="166">
        <v>4734.5199999999995</v>
      </c>
      <c r="J42" s="164">
        <v>18938.080000000002</v>
      </c>
      <c r="K42" s="147"/>
      <c r="L42" s="166">
        <v>0</v>
      </c>
    </row>
    <row r="43" spans="1:12">
      <c r="A43" s="14" t="s">
        <v>3676</v>
      </c>
      <c r="B43" s="6" t="s">
        <v>1654</v>
      </c>
      <c r="C43" s="984" t="str">
        <f>VLOOKUP(B43,Clean!$A$4:$B$32,2,FALSE)</f>
        <v xml:space="preserve">School </v>
      </c>
      <c r="D43" s="6" t="s">
        <v>1655</v>
      </c>
      <c r="E43" s="274" t="s">
        <v>1630</v>
      </c>
      <c r="F43" s="151">
        <v>265000</v>
      </c>
      <c r="G43" s="56">
        <v>4.5699999999999998E-2</v>
      </c>
      <c r="H43" s="168">
        <v>12110.5</v>
      </c>
      <c r="I43" s="166">
        <v>2422.1</v>
      </c>
      <c r="J43" s="164">
        <v>9688.4</v>
      </c>
      <c r="K43" s="147"/>
      <c r="L43" s="166">
        <v>0</v>
      </c>
    </row>
    <row r="44" spans="1:12">
      <c r="A44" s="14" t="s">
        <v>3676</v>
      </c>
      <c r="B44" s="6" t="s">
        <v>1678</v>
      </c>
      <c r="C44" s="984" t="str">
        <f>VLOOKUP(B44,Clean!$A$4:$B$32,2,FALSE)</f>
        <v>Hostel</v>
      </c>
      <c r="D44" s="6" t="s">
        <v>1667</v>
      </c>
      <c r="E44" s="274" t="s">
        <v>1630</v>
      </c>
      <c r="F44" s="139">
        <v>902500</v>
      </c>
      <c r="G44" s="56">
        <v>4.5699999999999998E-2</v>
      </c>
      <c r="H44" s="168">
        <v>41244.25</v>
      </c>
      <c r="I44" s="166">
        <v>8248.85</v>
      </c>
      <c r="J44" s="164">
        <v>32995.4</v>
      </c>
      <c r="K44" s="147"/>
      <c r="L44" s="166">
        <v>0</v>
      </c>
    </row>
    <row r="45" spans="1:12">
      <c r="A45" s="14" t="s">
        <v>3676</v>
      </c>
      <c r="B45" s="6" t="s">
        <v>1678</v>
      </c>
      <c r="C45" s="984" t="str">
        <f>VLOOKUP(B45,Clean!$A$4:$B$32,2,FALSE)</f>
        <v>Hostel</v>
      </c>
      <c r="D45" s="6" t="s">
        <v>1667</v>
      </c>
      <c r="E45" s="274" t="s">
        <v>1630</v>
      </c>
      <c r="F45" s="139">
        <v>25000</v>
      </c>
      <c r="G45" s="56">
        <v>4.5699999999999998E-2</v>
      </c>
      <c r="H45" s="168">
        <v>1142.5</v>
      </c>
      <c r="I45" s="166">
        <v>228.5</v>
      </c>
      <c r="J45" s="164">
        <v>914</v>
      </c>
      <c r="K45" s="147"/>
      <c r="L45" s="166">
        <v>0</v>
      </c>
    </row>
    <row r="46" spans="1:12">
      <c r="A46" s="14" t="s">
        <v>3676</v>
      </c>
      <c r="B46" s="42" t="s">
        <v>2298</v>
      </c>
      <c r="C46" s="984" t="str">
        <f>VLOOKUP(B46,Clean!$A$4:$B$32,2,FALSE)</f>
        <v>Care Centre</v>
      </c>
      <c r="D46" s="6" t="s">
        <v>2223</v>
      </c>
      <c r="E46" s="41" t="s">
        <v>2038</v>
      </c>
      <c r="F46" s="712">
        <v>8712000</v>
      </c>
      <c r="G46" s="693">
        <v>2.3730000000000001E-2</v>
      </c>
      <c r="H46" s="72">
        <v>206735.76</v>
      </c>
      <c r="I46" s="166">
        <v>0</v>
      </c>
      <c r="J46" s="164">
        <v>415910.88</v>
      </c>
      <c r="K46" s="77"/>
      <c r="L46" s="75">
        <v>-209175.12</v>
      </c>
    </row>
    <row r="47" spans="1:12">
      <c r="A47" s="14" t="s">
        <v>3676</v>
      </c>
      <c r="B47" s="42" t="s">
        <v>2385</v>
      </c>
      <c r="C47" s="984" t="str">
        <f>VLOOKUP(B47,Clean!$A$4:$B$32,2,FALSE)</f>
        <v>Hostel</v>
      </c>
      <c r="D47" s="61" t="s">
        <v>2386</v>
      </c>
      <c r="E47" s="41" t="s">
        <v>2370</v>
      </c>
      <c r="F47" s="152">
        <v>343000</v>
      </c>
      <c r="G47" s="56">
        <v>8.4792789999999993E-3</v>
      </c>
      <c r="H47" s="357">
        <v>2908.3926969999998</v>
      </c>
      <c r="I47" s="357">
        <v>872.51780909999991</v>
      </c>
      <c r="J47" s="164">
        <v>0</v>
      </c>
      <c r="K47" s="77"/>
      <c r="L47" s="357">
        <v>2035.8748879</v>
      </c>
    </row>
    <row r="48" spans="1:12">
      <c r="A48" s="14" t="s">
        <v>3676</v>
      </c>
      <c r="B48" s="42" t="s">
        <v>2681</v>
      </c>
      <c r="C48" s="984" t="str">
        <f>VLOOKUP(B48,Clean!$A$4:$B$32,2,FALSE)</f>
        <v>Sportfield</v>
      </c>
      <c r="D48" s="6" t="s">
        <v>2671</v>
      </c>
      <c r="E48" s="274" t="s">
        <v>2623</v>
      </c>
      <c r="F48" s="280">
        <v>35000</v>
      </c>
      <c r="G48" s="56">
        <v>4.802E-2</v>
      </c>
      <c r="H48" s="302">
        <v>1680.7</v>
      </c>
      <c r="I48" s="166">
        <v>0</v>
      </c>
      <c r="J48" s="164">
        <v>1680.7</v>
      </c>
      <c r="K48" s="147"/>
      <c r="L48" s="166">
        <v>0</v>
      </c>
    </row>
    <row r="49" spans="1:12">
      <c r="A49" s="14" t="s">
        <v>3676</v>
      </c>
      <c r="B49" s="6" t="s">
        <v>2684</v>
      </c>
      <c r="C49" s="984" t="str">
        <f>VLOOKUP(B49,Clean!$A$4:$B$32,2,FALSE)</f>
        <v>Complex</v>
      </c>
      <c r="D49" s="6" t="s">
        <v>2671</v>
      </c>
      <c r="E49" s="274" t="s">
        <v>2623</v>
      </c>
      <c r="F49" s="280">
        <v>370000</v>
      </c>
      <c r="G49" s="56">
        <v>4.802E-2</v>
      </c>
      <c r="H49" s="302">
        <v>17767.400000000001</v>
      </c>
      <c r="I49" s="166">
        <v>0</v>
      </c>
      <c r="J49" s="164">
        <v>17767.400000000001</v>
      </c>
      <c r="K49" s="147"/>
      <c r="L49" s="166">
        <v>0</v>
      </c>
    </row>
    <row r="50" spans="1:12">
      <c r="A50" s="14" t="s">
        <v>3676</v>
      </c>
      <c r="B50" s="61" t="s">
        <v>2763</v>
      </c>
      <c r="C50" s="984" t="str">
        <f>VLOOKUP(B50,Clean!$A$4:$B$32,2,FALSE)</f>
        <v>School</v>
      </c>
      <c r="D50" s="6" t="s">
        <v>2764</v>
      </c>
      <c r="E50" s="41" t="s">
        <v>2760</v>
      </c>
      <c r="F50" s="72">
        <v>420000</v>
      </c>
      <c r="G50" s="52">
        <v>2.9062999999999999E-2</v>
      </c>
      <c r="H50" s="166">
        <v>12206.46</v>
      </c>
      <c r="I50" s="166">
        <v>0</v>
      </c>
      <c r="J50" s="164">
        <v>0</v>
      </c>
      <c r="K50" s="147"/>
      <c r="L50" s="166">
        <v>12206.46</v>
      </c>
    </row>
    <row r="51" spans="1:12">
      <c r="A51" s="14" t="s">
        <v>3676</v>
      </c>
      <c r="B51" s="771" t="s">
        <v>2807</v>
      </c>
      <c r="C51" s="984" t="str">
        <f>VLOOKUP(B51,Clean!$A$4:$B$32,2,FALSE)</f>
        <v>Teacher centre</v>
      </c>
      <c r="D51" s="6" t="s">
        <v>2782</v>
      </c>
      <c r="E51" s="41" t="s">
        <v>2760</v>
      </c>
      <c r="F51" s="481">
        <v>3460000</v>
      </c>
      <c r="G51" s="52">
        <v>2.9062999999999999E-2</v>
      </c>
      <c r="H51" s="166">
        <v>100557.98</v>
      </c>
      <c r="I51" s="166">
        <v>0</v>
      </c>
      <c r="J51" s="164">
        <v>0</v>
      </c>
      <c r="K51" s="147"/>
      <c r="L51" s="166">
        <v>100557.98</v>
      </c>
    </row>
    <row r="52" spans="1:12">
      <c r="A52" s="14" t="s">
        <v>3676</v>
      </c>
      <c r="B52" s="61" t="s">
        <v>2923</v>
      </c>
      <c r="C52" s="984" t="str">
        <f>VLOOKUP(B52,Clean!$A$4:$B$32,2,FALSE)</f>
        <v>School</v>
      </c>
      <c r="D52" s="6" t="s">
        <v>2924</v>
      </c>
      <c r="E52" s="274" t="s">
        <v>2760</v>
      </c>
      <c r="F52" s="72">
        <v>8000000</v>
      </c>
      <c r="G52" s="52">
        <v>6.7812999999999998E-2</v>
      </c>
      <c r="H52" s="166">
        <v>542504</v>
      </c>
      <c r="I52" s="6">
        <v>192354.5</v>
      </c>
      <c r="J52" s="164">
        <v>174378</v>
      </c>
      <c r="K52" s="147">
        <v>174378</v>
      </c>
      <c r="L52" s="166">
        <v>175771.5</v>
      </c>
    </row>
    <row r="53" spans="1:12">
      <c r="A53" s="14" t="s">
        <v>3676</v>
      </c>
      <c r="B53" s="501" t="s">
        <v>2926</v>
      </c>
      <c r="C53" s="984" t="str">
        <f>VLOOKUP(B53,Clean!$A$4:$B$32,2,FALSE)</f>
        <v>Teacher centre</v>
      </c>
      <c r="D53" s="6" t="s">
        <v>2927</v>
      </c>
      <c r="E53" s="274" t="s">
        <v>2760</v>
      </c>
      <c r="F53" s="72">
        <v>4639150</v>
      </c>
      <c r="G53" s="52">
        <v>2.9062999999999999E-2</v>
      </c>
      <c r="H53" s="166">
        <v>134827.61645</v>
      </c>
      <c r="I53" s="255">
        <v>0</v>
      </c>
      <c r="J53" s="164">
        <v>168565.4</v>
      </c>
      <c r="K53" s="147">
        <v>168565.4</v>
      </c>
      <c r="L53" s="166">
        <v>-33737.783549999993</v>
      </c>
    </row>
    <row r="54" spans="1:12">
      <c r="A54" s="14" t="s">
        <v>3676</v>
      </c>
      <c r="B54" s="501" t="s">
        <v>2999</v>
      </c>
      <c r="C54" s="984" t="str">
        <f>VLOOKUP(B54,Clean!$A$4:$B$32,2,FALSE)</f>
        <v>Care Centre</v>
      </c>
      <c r="D54" s="61" t="s">
        <v>3000</v>
      </c>
      <c r="E54" s="59" t="s">
        <v>2760</v>
      </c>
      <c r="F54" s="72">
        <v>1740000</v>
      </c>
      <c r="G54" s="548">
        <v>2.9062999999999999E-2</v>
      </c>
      <c r="H54" s="166">
        <v>50569.619999999995</v>
      </c>
      <c r="I54" s="255">
        <v>0</v>
      </c>
      <c r="J54" s="164">
        <v>117994.62</v>
      </c>
      <c r="K54" s="147"/>
      <c r="L54" s="166">
        <v>-67425</v>
      </c>
    </row>
    <row r="55" spans="1:12">
      <c r="A55" s="14" t="s">
        <v>3676</v>
      </c>
      <c r="B55" s="6" t="s">
        <v>3231</v>
      </c>
      <c r="C55" s="984" t="str">
        <f>VLOOKUP(B55,Clean!$A$4:$B$32,2,FALSE)</f>
        <v>School</v>
      </c>
      <c r="D55" s="6" t="s">
        <v>3217</v>
      </c>
      <c r="E55" s="274" t="s">
        <v>3218</v>
      </c>
      <c r="F55" s="151">
        <v>51000</v>
      </c>
      <c r="G55" s="332">
        <v>1.272E-2</v>
      </c>
      <c r="H55" s="75">
        <v>648.72</v>
      </c>
      <c r="I55" s="75">
        <v>129.744</v>
      </c>
      <c r="J55" s="164">
        <v>518.976</v>
      </c>
      <c r="K55" s="147"/>
      <c r="L55" s="75">
        <v>0</v>
      </c>
    </row>
    <row r="56" spans="1:12">
      <c r="A56" s="14" t="s">
        <v>3676</v>
      </c>
      <c r="B56" s="237" t="s">
        <v>3340</v>
      </c>
      <c r="C56" s="984" t="str">
        <f>VLOOKUP(B56,Clean!$A$4:$B$32,2,FALSE)</f>
        <v>Complex</v>
      </c>
      <c r="D56" s="6" t="s">
        <v>3337</v>
      </c>
      <c r="E56" s="41" t="s">
        <v>3277</v>
      </c>
      <c r="F56" s="255">
        <v>0</v>
      </c>
      <c r="G56" s="255">
        <v>0</v>
      </c>
      <c r="H56" s="255">
        <v>0</v>
      </c>
      <c r="I56" s="255">
        <v>0</v>
      </c>
      <c r="J56" s="255">
        <v>0</v>
      </c>
      <c r="K56" s="255">
        <v>0</v>
      </c>
      <c r="L56" s="255">
        <v>0</v>
      </c>
    </row>
    <row r="57" spans="1:12">
      <c r="A57" s="14" t="s">
        <v>3676</v>
      </c>
      <c r="B57" s="42" t="s">
        <v>3442</v>
      </c>
      <c r="C57" s="984" t="str">
        <f>VLOOKUP(B57,Clean!$A$4:$B$32,2,FALSE)</f>
        <v>School</v>
      </c>
      <c r="D57" s="6" t="s">
        <v>3419</v>
      </c>
      <c r="E57" s="274" t="s">
        <v>3349</v>
      </c>
      <c r="F57" s="47">
        <v>75900</v>
      </c>
      <c r="G57" s="47">
        <v>1.7139999999999999E-2</v>
      </c>
      <c r="H57" s="47">
        <v>1300.9259999999999</v>
      </c>
      <c r="I57" s="633">
        <v>0</v>
      </c>
      <c r="J57" s="656">
        <v>1300.9259999999999</v>
      </c>
      <c r="K57" s="874">
        <v>1300.9259999999999</v>
      </c>
      <c r="L57" s="168">
        <v>0</v>
      </c>
    </row>
    <row r="58" spans="1:12">
      <c r="A58" s="14" t="s">
        <v>3676</v>
      </c>
      <c r="B58" s="6" t="s">
        <v>3477</v>
      </c>
      <c r="C58" s="984" t="str">
        <f>VLOOKUP(B58,Clean!$A$4:$B$32,2,FALSE)</f>
        <v>School</v>
      </c>
      <c r="D58" s="6" t="s">
        <v>3419</v>
      </c>
      <c r="E58" s="274" t="s">
        <v>3349</v>
      </c>
      <c r="F58" s="47">
        <v>460000</v>
      </c>
      <c r="G58" s="47">
        <v>1.7139999999999999E-2</v>
      </c>
      <c r="H58" s="47">
        <v>7884.4</v>
      </c>
      <c r="I58" s="633">
        <v>0</v>
      </c>
      <c r="J58" s="656">
        <v>7884.4</v>
      </c>
      <c r="K58" s="874">
        <v>7884.4</v>
      </c>
      <c r="L58" s="168">
        <v>0</v>
      </c>
    </row>
    <row r="59" spans="1:12">
      <c r="A59" s="14" t="s">
        <v>3676</v>
      </c>
      <c r="B59" s="42" t="s">
        <v>3493</v>
      </c>
      <c r="C59" s="984" t="str">
        <f>VLOOKUP(B59,Clean!$A$4:$B$32,2,FALSE)</f>
        <v>Hospital</v>
      </c>
      <c r="D59" s="6" t="s">
        <v>3481</v>
      </c>
      <c r="E59" s="274" t="s">
        <v>3482</v>
      </c>
      <c r="F59" s="633">
        <v>3552100</v>
      </c>
      <c r="G59" s="332">
        <v>1.8200000000000001E-2</v>
      </c>
      <c r="H59" s="633">
        <v>64648.22</v>
      </c>
      <c r="I59" s="633">
        <v>12929.644</v>
      </c>
      <c r="J59" s="656">
        <v>51718.576000000001</v>
      </c>
      <c r="K59" s="919"/>
      <c r="L59" s="190">
        <v>0</v>
      </c>
    </row>
    <row r="60" spans="1:12">
      <c r="A60" s="14" t="s">
        <v>3677</v>
      </c>
      <c r="B60" s="41" t="s">
        <v>1094</v>
      </c>
      <c r="C60" s="984" t="str">
        <f>VLOOKUP(B60,Clean!$A$4:$B$32,2,FALSE)</f>
        <v>Complex</v>
      </c>
      <c r="D60" s="6" t="s">
        <v>1065</v>
      </c>
      <c r="E60" s="274" t="s">
        <v>1025</v>
      </c>
      <c r="F60" s="139">
        <v>1716000</v>
      </c>
      <c r="G60" s="462">
        <v>1.2206521999999999E-2</v>
      </c>
      <c r="H60" s="190">
        <v>20946.391752</v>
      </c>
      <c r="I60" s="166">
        <v>4189.2783503999999</v>
      </c>
      <c r="J60" s="164">
        <v>16757.083200000001</v>
      </c>
      <c r="K60" s="147">
        <v>16757.080000000002</v>
      </c>
      <c r="L60" s="371">
        <v>3.0201599998690654E-2</v>
      </c>
    </row>
    <row r="61" spans="1:12">
      <c r="A61" s="14" t="s">
        <v>3677</v>
      </c>
      <c r="B61" s="6" t="s">
        <v>1076</v>
      </c>
      <c r="C61" s="984" t="str">
        <f>VLOOKUP(B61,Clean!$A$4:$B$32,2,FALSE)</f>
        <v>Hospital</v>
      </c>
      <c r="D61" s="6" t="s">
        <v>1065</v>
      </c>
      <c r="E61" s="274" t="s">
        <v>1025</v>
      </c>
      <c r="F61" s="151">
        <v>15000</v>
      </c>
      <c r="G61" s="462">
        <v>1.2206521999999999E-2</v>
      </c>
      <c r="H61" s="190">
        <v>183.09782999999999</v>
      </c>
      <c r="I61" s="166">
        <v>36.619565999999999</v>
      </c>
      <c r="J61" s="164">
        <v>146.47800000000001</v>
      </c>
      <c r="K61" s="147">
        <v>146.47999999999999</v>
      </c>
      <c r="L61" s="371">
        <v>2.6399999998005796E-4</v>
      </c>
    </row>
    <row r="62" spans="1:12">
      <c r="A62" s="14" t="s">
        <v>3677</v>
      </c>
      <c r="B62" s="237" t="s">
        <v>1113</v>
      </c>
      <c r="C62" s="984" t="str">
        <f>VLOOKUP(B62,Clean!$A$4:$B$32,2,FALSE)</f>
        <v>Library</v>
      </c>
      <c r="D62" s="6" t="s">
        <v>1065</v>
      </c>
      <c r="E62" s="274" t="s">
        <v>1025</v>
      </c>
      <c r="F62" s="139">
        <v>1600000</v>
      </c>
      <c r="G62" s="462">
        <v>1.2206521999999999E-2</v>
      </c>
      <c r="H62" s="190">
        <v>19530.4352</v>
      </c>
      <c r="I62" s="166">
        <v>3906.0870400000003</v>
      </c>
      <c r="J62" s="164">
        <v>15624.34816</v>
      </c>
      <c r="K62" s="147">
        <v>15624.35</v>
      </c>
      <c r="L62" s="371">
        <v>0</v>
      </c>
    </row>
    <row r="63" spans="1:12">
      <c r="A63" s="14" t="s">
        <v>3677</v>
      </c>
      <c r="B63" s="364" t="s">
        <v>1462</v>
      </c>
      <c r="C63" s="984" t="str">
        <f>VLOOKUP(B63,Clean!$A$4:$B$32,2,FALSE)</f>
        <v>Trustees</v>
      </c>
      <c r="D63" s="61" t="s">
        <v>1385</v>
      </c>
      <c r="E63" s="388" t="s">
        <v>1253</v>
      </c>
      <c r="F63" s="261">
        <v>60000</v>
      </c>
      <c r="G63" s="51">
        <v>2.3376000000000001E-2</v>
      </c>
      <c r="H63" s="190">
        <v>1402.56</v>
      </c>
      <c r="I63" s="190">
        <v>0</v>
      </c>
      <c r="J63" s="531">
        <v>1402.56</v>
      </c>
      <c r="K63" s="527"/>
      <c r="L63" s="190">
        <v>0</v>
      </c>
    </row>
    <row r="64" spans="1:12" ht="30">
      <c r="A64" s="14" t="s">
        <v>3677</v>
      </c>
      <c r="B64" s="537" t="s">
        <v>1467</v>
      </c>
      <c r="C64" s="984" t="str">
        <f>VLOOKUP(B64,Clean!$A$4:$B$32,2,FALSE)</f>
        <v>Sportfield</v>
      </c>
      <c r="D64" s="61" t="s">
        <v>1468</v>
      </c>
      <c r="E64" s="388" t="s">
        <v>1253</v>
      </c>
      <c r="F64" s="261">
        <v>170000</v>
      </c>
      <c r="G64" s="51">
        <v>7.2820000000000003E-3</v>
      </c>
      <c r="H64" s="190">
        <v>1237.94</v>
      </c>
      <c r="I64" s="190">
        <v>928.45500000000004</v>
      </c>
      <c r="J64" s="531">
        <v>309.48500000000001</v>
      </c>
      <c r="K64" s="527"/>
      <c r="L64" s="190">
        <v>0</v>
      </c>
    </row>
    <row r="65" spans="1:12" ht="30">
      <c r="A65" s="14" t="s">
        <v>3677</v>
      </c>
      <c r="B65" s="537" t="s">
        <v>1467</v>
      </c>
      <c r="C65" s="984" t="str">
        <f>VLOOKUP(B65,Clean!$A$4:$B$32,2,FALSE)</f>
        <v>Sportfield</v>
      </c>
      <c r="D65" s="61" t="s">
        <v>1468</v>
      </c>
      <c r="E65" s="388" t="s">
        <v>1253</v>
      </c>
      <c r="F65" s="261">
        <v>410000</v>
      </c>
      <c r="G65" s="51">
        <v>7.2820000000000003E-3</v>
      </c>
      <c r="H65" s="190">
        <v>2985.62</v>
      </c>
      <c r="I65" s="190">
        <v>2239.2150000000001</v>
      </c>
      <c r="J65" s="531">
        <v>1463.87</v>
      </c>
      <c r="K65" s="527"/>
      <c r="L65" s="190">
        <v>-717.46500000000015</v>
      </c>
    </row>
    <row r="66" spans="1:12" ht="30">
      <c r="A66" s="14" t="s">
        <v>3677</v>
      </c>
      <c r="B66" s="364" t="s">
        <v>1467</v>
      </c>
      <c r="C66" s="984" t="str">
        <f>VLOOKUP(B66,Clean!$A$4:$B$32,2,FALSE)</f>
        <v>Sportfield</v>
      </c>
      <c r="D66" s="61" t="s">
        <v>1468</v>
      </c>
      <c r="E66" s="388" t="s">
        <v>1253</v>
      </c>
      <c r="F66" s="261">
        <v>390000</v>
      </c>
      <c r="G66" s="51">
        <v>2.3376000000000001E-2</v>
      </c>
      <c r="H66" s="190">
        <v>9116.6400000000012</v>
      </c>
      <c r="I66" s="190">
        <v>0</v>
      </c>
      <c r="J66" s="531">
        <v>18993.560000000001</v>
      </c>
      <c r="K66" s="527"/>
      <c r="L66" s="190">
        <v>-9876.92</v>
      </c>
    </row>
    <row r="67" spans="1:12" ht="30">
      <c r="A67" s="14" t="s">
        <v>3677</v>
      </c>
      <c r="B67" s="364" t="s">
        <v>1467</v>
      </c>
      <c r="C67" s="984" t="str">
        <f>VLOOKUP(B67,Clean!$A$4:$B$32,2,FALSE)</f>
        <v>Sportfield</v>
      </c>
      <c r="D67" s="61" t="s">
        <v>1468</v>
      </c>
      <c r="E67" s="388" t="s">
        <v>1253</v>
      </c>
      <c r="F67" s="261">
        <v>10000</v>
      </c>
      <c r="G67" s="51">
        <v>2.3376000000000001E-2</v>
      </c>
      <c r="H67" s="190">
        <v>233.76000000000002</v>
      </c>
      <c r="I67" s="190">
        <v>0</v>
      </c>
      <c r="J67" s="531">
        <v>3135.56</v>
      </c>
      <c r="K67" s="527"/>
      <c r="L67" s="190">
        <v>-2901.7999999999997</v>
      </c>
    </row>
    <row r="68" spans="1:12">
      <c r="A68" s="14" t="s">
        <v>3677</v>
      </c>
      <c r="B68" s="61" t="s">
        <v>1633</v>
      </c>
      <c r="C68" s="984" t="str">
        <f>VLOOKUP(B68,Clean!$A$4:$B$32,2,FALSE)</f>
        <v>School &amp; Hostel</v>
      </c>
      <c r="D68" s="6" t="s">
        <v>1629</v>
      </c>
      <c r="E68" s="274" t="s">
        <v>1630</v>
      </c>
      <c r="F68" s="139">
        <v>0</v>
      </c>
      <c r="G68" s="328">
        <v>3.2399999999999998E-2</v>
      </c>
      <c r="H68" s="168">
        <v>0</v>
      </c>
      <c r="I68" s="166">
        <v>0</v>
      </c>
      <c r="J68" s="164">
        <v>0</v>
      </c>
      <c r="K68" s="147"/>
      <c r="L68" s="166">
        <v>0</v>
      </c>
    </row>
    <row r="69" spans="1:12">
      <c r="A69" s="14" t="s">
        <v>3677</v>
      </c>
      <c r="B69" s="61" t="s">
        <v>1635</v>
      </c>
      <c r="C69" s="984" t="str">
        <f>VLOOKUP(B69,Clean!$A$4:$B$32,2,FALSE)</f>
        <v>School &amp; Hostel</v>
      </c>
      <c r="D69" s="6" t="s">
        <v>1629</v>
      </c>
      <c r="E69" s="274" t="s">
        <v>1630</v>
      </c>
      <c r="F69" s="139">
        <v>0</v>
      </c>
      <c r="G69" s="328">
        <v>3.2399999999999998E-2</v>
      </c>
      <c r="H69" s="168">
        <v>0</v>
      </c>
      <c r="I69" s="166">
        <v>0</v>
      </c>
      <c r="J69" s="164">
        <v>0</v>
      </c>
      <c r="K69" s="147"/>
      <c r="L69" s="166">
        <v>0</v>
      </c>
    </row>
    <row r="70" spans="1:12">
      <c r="A70" s="14" t="s">
        <v>3677</v>
      </c>
      <c r="B70" s="6" t="s">
        <v>1654</v>
      </c>
      <c r="C70" s="984" t="str">
        <f>VLOOKUP(B70,Clean!$A$4:$B$32,2,FALSE)</f>
        <v xml:space="preserve">School </v>
      </c>
      <c r="D70" s="6" t="s">
        <v>1655</v>
      </c>
      <c r="E70" s="274" t="s">
        <v>1630</v>
      </c>
      <c r="F70" s="151">
        <v>700000</v>
      </c>
      <c r="G70" s="328">
        <v>3.2399999999999998E-2</v>
      </c>
      <c r="H70" s="168">
        <v>22680</v>
      </c>
      <c r="I70" s="166">
        <v>4536</v>
      </c>
      <c r="J70" s="164">
        <v>18144</v>
      </c>
      <c r="K70" s="147"/>
      <c r="L70" s="166">
        <v>0</v>
      </c>
    </row>
    <row r="71" spans="1:12">
      <c r="A71" s="14" t="s">
        <v>3677</v>
      </c>
      <c r="B71" s="6" t="s">
        <v>1654</v>
      </c>
      <c r="C71" s="984" t="str">
        <f>VLOOKUP(B71,Clean!$A$4:$B$32,2,FALSE)</f>
        <v xml:space="preserve">School </v>
      </c>
      <c r="D71" s="6" t="s">
        <v>1655</v>
      </c>
      <c r="E71" s="274" t="s">
        <v>1630</v>
      </c>
      <c r="F71" s="151">
        <v>518000</v>
      </c>
      <c r="G71" s="328">
        <v>3.2399999999999998E-2</v>
      </c>
      <c r="H71" s="168">
        <v>16783.2</v>
      </c>
      <c r="I71" s="166">
        <v>3356.6400000000003</v>
      </c>
      <c r="J71" s="164">
        <v>13426.56</v>
      </c>
      <c r="K71" s="147"/>
      <c r="L71" s="166">
        <v>0</v>
      </c>
    </row>
    <row r="72" spans="1:12">
      <c r="A72" s="14" t="s">
        <v>3677</v>
      </c>
      <c r="B72" s="6" t="s">
        <v>1654</v>
      </c>
      <c r="C72" s="984" t="str">
        <f>VLOOKUP(B72,Clean!$A$4:$B$32,2,FALSE)</f>
        <v xml:space="preserve">School </v>
      </c>
      <c r="D72" s="6" t="s">
        <v>1655</v>
      </c>
      <c r="E72" s="274" t="s">
        <v>1630</v>
      </c>
      <c r="F72" s="151">
        <v>265000</v>
      </c>
      <c r="G72" s="328">
        <v>3.2399999999999998E-2</v>
      </c>
      <c r="H72" s="168">
        <v>8586</v>
      </c>
      <c r="I72" s="166">
        <v>1717.2</v>
      </c>
      <c r="J72" s="164">
        <v>6868.8</v>
      </c>
      <c r="K72" s="147"/>
      <c r="L72" s="166">
        <v>0</v>
      </c>
    </row>
    <row r="73" spans="1:12">
      <c r="A73" s="14" t="s">
        <v>3677</v>
      </c>
      <c r="B73" s="6" t="s">
        <v>1678</v>
      </c>
      <c r="C73" s="984" t="str">
        <f>VLOOKUP(B73,Clean!$A$4:$B$32,2,FALSE)</f>
        <v>Hostel</v>
      </c>
      <c r="D73" s="6" t="s">
        <v>1667</v>
      </c>
      <c r="E73" s="274" t="s">
        <v>1630</v>
      </c>
      <c r="F73" s="139">
        <v>902500</v>
      </c>
      <c r="G73" s="56">
        <v>3.2399999999999998E-2</v>
      </c>
      <c r="H73" s="168">
        <v>29241</v>
      </c>
      <c r="I73" s="166">
        <v>5848.2000000000007</v>
      </c>
      <c r="J73" s="164">
        <v>23392.799999999999</v>
      </c>
      <c r="K73" s="147"/>
      <c r="L73" s="166">
        <v>0</v>
      </c>
    </row>
    <row r="74" spans="1:12">
      <c r="A74" s="14" t="s">
        <v>3677</v>
      </c>
      <c r="B74" s="6" t="s">
        <v>1678</v>
      </c>
      <c r="C74" s="984" t="str">
        <f>VLOOKUP(B74,Clean!$A$4:$B$32,2,FALSE)</f>
        <v>Hostel</v>
      </c>
      <c r="D74" s="6" t="s">
        <v>1667</v>
      </c>
      <c r="E74" s="274" t="s">
        <v>1630</v>
      </c>
      <c r="F74" s="139">
        <v>25000</v>
      </c>
      <c r="G74" s="56">
        <v>3.2399999999999998E-2</v>
      </c>
      <c r="H74" s="168">
        <v>810</v>
      </c>
      <c r="I74" s="166">
        <v>162</v>
      </c>
      <c r="J74" s="164">
        <v>648</v>
      </c>
      <c r="K74" s="147"/>
      <c r="L74" s="166">
        <v>0</v>
      </c>
    </row>
    <row r="75" spans="1:12">
      <c r="A75" s="14" t="s">
        <v>3677</v>
      </c>
      <c r="B75" s="42" t="s">
        <v>2298</v>
      </c>
      <c r="C75" s="984" t="str">
        <f>VLOOKUP(B75,Clean!$A$4:$B$32,2,FALSE)</f>
        <v>Care Centre</v>
      </c>
      <c r="D75" s="6" t="s">
        <v>2223</v>
      </c>
      <c r="E75" s="41" t="s">
        <v>2038</v>
      </c>
      <c r="F75" s="712">
        <v>8712000</v>
      </c>
      <c r="G75" s="693">
        <v>2.4680000000000001E-2</v>
      </c>
      <c r="H75" s="72">
        <v>215012.16</v>
      </c>
      <c r="I75" s="166">
        <v>0</v>
      </c>
      <c r="J75" s="164">
        <v>215012.16</v>
      </c>
      <c r="K75" s="77"/>
      <c r="L75" s="75">
        <v>0</v>
      </c>
    </row>
    <row r="76" spans="1:12">
      <c r="A76" s="14" t="s">
        <v>3677</v>
      </c>
      <c r="B76" s="42" t="s">
        <v>2385</v>
      </c>
      <c r="C76" s="984" t="str">
        <f>VLOOKUP(B76,Clean!$A$4:$B$32,2,FALSE)</f>
        <v>Hostel</v>
      </c>
      <c r="D76" s="61" t="s">
        <v>2386</v>
      </c>
      <c r="E76" s="41" t="s">
        <v>2370</v>
      </c>
      <c r="F76" s="152">
        <v>343000</v>
      </c>
      <c r="G76" s="6">
        <v>9.0219528559999998E-3</v>
      </c>
      <c r="H76" s="357">
        <v>3094.529829608</v>
      </c>
      <c r="I76" s="357">
        <v>928.3589488824</v>
      </c>
      <c r="J76" s="166">
        <v>0</v>
      </c>
      <c r="K76" s="147"/>
      <c r="L76" s="357">
        <v>2166.1708807256</v>
      </c>
    </row>
    <row r="77" spans="1:12">
      <c r="A77" s="14" t="s">
        <v>3677</v>
      </c>
      <c r="B77" s="42" t="s">
        <v>2681</v>
      </c>
      <c r="C77" s="984" t="str">
        <f>VLOOKUP(B77,Clean!$A$4:$B$32,2,FALSE)</f>
        <v>Sportfield</v>
      </c>
      <c r="D77" s="6" t="s">
        <v>2671</v>
      </c>
      <c r="E77" s="274" t="s">
        <v>2623</v>
      </c>
      <c r="F77" s="152">
        <v>35000</v>
      </c>
      <c r="G77" s="764">
        <v>5.1861060808999999E-2</v>
      </c>
      <c r="H77" s="166">
        <v>1815.1371283149999</v>
      </c>
      <c r="I77" s="166">
        <v>0</v>
      </c>
      <c r="J77" s="164">
        <v>1815.1371283149999</v>
      </c>
      <c r="K77" s="147"/>
      <c r="L77" s="166">
        <v>0</v>
      </c>
    </row>
    <row r="78" spans="1:12">
      <c r="A78" s="14" t="s">
        <v>3677</v>
      </c>
      <c r="B78" s="6" t="s">
        <v>2684</v>
      </c>
      <c r="C78" s="984" t="str">
        <f>VLOOKUP(B78,Clean!$A$4:$B$32,2,FALSE)</f>
        <v>Complex</v>
      </c>
      <c r="D78" s="6" t="s">
        <v>2671</v>
      </c>
      <c r="E78" s="274" t="s">
        <v>2623</v>
      </c>
      <c r="F78" s="152">
        <v>370000</v>
      </c>
      <c r="G78" s="764">
        <v>5.1861060808999999E-2</v>
      </c>
      <c r="H78" s="166">
        <v>19188.59249933</v>
      </c>
      <c r="I78" s="166">
        <v>0</v>
      </c>
      <c r="J78" s="164">
        <v>19188.59249933</v>
      </c>
      <c r="K78" s="147"/>
      <c r="L78" s="166">
        <v>0</v>
      </c>
    </row>
    <row r="79" spans="1:12">
      <c r="A79" s="14" t="s">
        <v>3677</v>
      </c>
      <c r="B79" s="61" t="s">
        <v>2763</v>
      </c>
      <c r="C79" s="984" t="str">
        <f>VLOOKUP(B79,Clean!$A$4:$B$32,2,FALSE)</f>
        <v>School</v>
      </c>
      <c r="D79" s="6" t="s">
        <v>2764</v>
      </c>
      <c r="E79" s="41" t="s">
        <v>2760</v>
      </c>
      <c r="F79" s="402">
        <v>420000</v>
      </c>
      <c r="G79" s="234">
        <v>5.1103999999999997E-2</v>
      </c>
      <c r="H79" s="168">
        <v>21463.68</v>
      </c>
      <c r="I79" s="166">
        <v>0</v>
      </c>
      <c r="J79" s="142">
        <v>21463.68</v>
      </c>
      <c r="K79" s="147"/>
      <c r="L79" s="166">
        <v>0</v>
      </c>
    </row>
    <row r="80" spans="1:12">
      <c r="A80" s="14" t="s">
        <v>3677</v>
      </c>
      <c r="B80" s="771" t="s">
        <v>2807</v>
      </c>
      <c r="C80" s="984" t="str">
        <f>VLOOKUP(B80,Clean!$A$4:$B$32,2,FALSE)</f>
        <v>Teacher centre</v>
      </c>
      <c r="D80" s="6" t="s">
        <v>2782</v>
      </c>
      <c r="E80" s="41" t="s">
        <v>2760</v>
      </c>
      <c r="F80" s="799">
        <v>3400000</v>
      </c>
      <c r="G80" s="776">
        <v>5.1103999999999997E-2</v>
      </c>
      <c r="H80" s="168">
        <v>173753.59999999998</v>
      </c>
      <c r="I80" s="166">
        <v>0</v>
      </c>
      <c r="J80" s="142">
        <v>0</v>
      </c>
      <c r="K80" s="147"/>
      <c r="L80" s="166">
        <v>173753.59999999998</v>
      </c>
    </row>
    <row r="81" spans="1:12">
      <c r="A81" s="14" t="s">
        <v>3677</v>
      </c>
      <c r="B81" s="61" t="s">
        <v>2923</v>
      </c>
      <c r="C81" s="984" t="str">
        <f>VLOOKUP(B81,Clean!$A$4:$B$32,2,FALSE)</f>
        <v>School</v>
      </c>
      <c r="D81" s="6" t="s">
        <v>2924</v>
      </c>
      <c r="E81" s="274" t="s">
        <v>2760</v>
      </c>
      <c r="F81" s="402">
        <v>6000000</v>
      </c>
      <c r="G81" s="234">
        <v>5.1103999999999997E-2</v>
      </c>
      <c r="H81" s="168">
        <v>306624</v>
      </c>
      <c r="I81" s="166">
        <v>0</v>
      </c>
      <c r="J81" s="580">
        <v>0</v>
      </c>
      <c r="K81" s="147"/>
      <c r="L81" s="166">
        <v>306624</v>
      </c>
    </row>
    <row r="82" spans="1:12">
      <c r="A82" s="14" t="s">
        <v>3677</v>
      </c>
      <c r="B82" s="501" t="s">
        <v>2926</v>
      </c>
      <c r="C82" s="984" t="str">
        <f>VLOOKUP(B82,Clean!$A$4:$B$32,2,FALSE)</f>
        <v>Teacher centre</v>
      </c>
      <c r="D82" s="6" t="s">
        <v>2927</v>
      </c>
      <c r="E82" s="274" t="s">
        <v>2760</v>
      </c>
      <c r="F82" s="402">
        <v>5800000</v>
      </c>
      <c r="G82" s="548">
        <v>7.1545999999999998E-2</v>
      </c>
      <c r="H82" s="168">
        <v>414966.8</v>
      </c>
      <c r="I82" s="166">
        <v>0</v>
      </c>
      <c r="J82" s="580">
        <v>0</v>
      </c>
      <c r="K82" s="147"/>
      <c r="L82" s="166">
        <v>414966.8</v>
      </c>
    </row>
    <row r="83" spans="1:12">
      <c r="A83" s="14" t="s">
        <v>3677</v>
      </c>
      <c r="B83" s="501" t="s">
        <v>2999</v>
      </c>
      <c r="C83" s="984" t="str">
        <f>VLOOKUP(B83,Clean!$A$4:$B$32,2,FALSE)</f>
        <v>Care Centre</v>
      </c>
      <c r="D83" s="61" t="s">
        <v>3000</v>
      </c>
      <c r="E83" s="59" t="s">
        <v>2760</v>
      </c>
      <c r="F83" s="402">
        <v>1740000</v>
      </c>
      <c r="G83" s="234">
        <v>5.1103999999999997E-2</v>
      </c>
      <c r="H83" s="168">
        <v>88920.959999999992</v>
      </c>
      <c r="I83" s="166">
        <v>0</v>
      </c>
      <c r="J83" s="142">
        <v>88920.960000000006</v>
      </c>
      <c r="K83" s="147"/>
      <c r="L83" s="166">
        <v>0</v>
      </c>
    </row>
    <row r="84" spans="1:12">
      <c r="A84" s="14" t="s">
        <v>3677</v>
      </c>
      <c r="B84" s="6" t="s">
        <v>3231</v>
      </c>
      <c r="C84" s="984" t="str">
        <f>VLOOKUP(B84,Clean!$A$4:$B$32,2,FALSE)</f>
        <v>School</v>
      </c>
      <c r="D84" s="6" t="s">
        <v>3217</v>
      </c>
      <c r="E84" s="274" t="s">
        <v>3218</v>
      </c>
      <c r="F84" s="151">
        <v>51000</v>
      </c>
      <c r="G84" s="332">
        <v>1.359E-2</v>
      </c>
      <c r="H84" s="72">
        <v>693.09</v>
      </c>
      <c r="I84" s="75">
        <v>138.61800000000002</v>
      </c>
      <c r="J84" s="164">
        <v>554.47199999999998</v>
      </c>
      <c r="K84" s="147"/>
      <c r="L84" s="75">
        <v>0</v>
      </c>
    </row>
    <row r="85" spans="1:12">
      <c r="A85" s="14" t="s">
        <v>3677</v>
      </c>
      <c r="B85" s="237" t="s">
        <v>3340</v>
      </c>
      <c r="C85" s="984" t="str">
        <f>VLOOKUP(B85,Clean!$A$4:$B$32,2,FALSE)</f>
        <v>Complex</v>
      </c>
      <c r="D85" s="6" t="s">
        <v>3337</v>
      </c>
      <c r="E85" s="41" t="s">
        <v>3277</v>
      </c>
      <c r="F85" s="255">
        <v>0</v>
      </c>
      <c r="G85" s="255">
        <v>0</v>
      </c>
      <c r="H85" s="255">
        <v>0</v>
      </c>
      <c r="I85" s="255">
        <v>0</v>
      </c>
      <c r="J85" s="255">
        <v>0</v>
      </c>
      <c r="K85" s="255">
        <v>0</v>
      </c>
      <c r="L85" s="255">
        <v>0</v>
      </c>
    </row>
    <row r="86" spans="1:12">
      <c r="A86" s="14" t="s">
        <v>3677</v>
      </c>
      <c r="B86" s="42" t="s">
        <v>3442</v>
      </c>
      <c r="C86" s="984" t="str">
        <f>VLOOKUP(B86,Clean!$A$4:$B$32,2,FALSE)</f>
        <v>School</v>
      </c>
      <c r="D86" s="6" t="s">
        <v>3419</v>
      </c>
      <c r="E86" s="274" t="s">
        <v>3349</v>
      </c>
      <c r="F86" s="152">
        <v>75900</v>
      </c>
      <c r="G86" s="569">
        <v>1.8339999999999999E-2</v>
      </c>
      <c r="H86" s="72">
        <v>1392.0059999999999</v>
      </c>
      <c r="I86" s="166">
        <v>0</v>
      </c>
      <c r="J86" s="164">
        <v>1392.0060000000001</v>
      </c>
      <c r="K86" s="879"/>
      <c r="L86" s="75">
        <v>0</v>
      </c>
    </row>
    <row r="87" spans="1:12">
      <c r="A87" s="14" t="s">
        <v>3677</v>
      </c>
      <c r="B87" s="6" t="s">
        <v>3477</v>
      </c>
      <c r="C87" s="984" t="str">
        <f>VLOOKUP(B87,Clean!$A$4:$B$32,2,FALSE)</f>
        <v>School</v>
      </c>
      <c r="D87" s="6" t="s">
        <v>3419</v>
      </c>
      <c r="E87" s="274" t="s">
        <v>3349</v>
      </c>
      <c r="F87" s="152">
        <v>460000</v>
      </c>
      <c r="G87" s="569">
        <v>1.8339999999999999E-2</v>
      </c>
      <c r="H87" s="72">
        <v>8436.4</v>
      </c>
      <c r="I87" s="166">
        <v>0</v>
      </c>
      <c r="J87" s="142">
        <v>8436.4</v>
      </c>
      <c r="K87" s="879"/>
      <c r="L87" s="75">
        <v>0</v>
      </c>
    </row>
    <row r="88" spans="1:12">
      <c r="A88" s="14" t="s">
        <v>3677</v>
      </c>
      <c r="B88" s="42" t="s">
        <v>3493</v>
      </c>
      <c r="C88" s="984" t="str">
        <f>VLOOKUP(B88,Clean!$A$4:$B$32,2,FALSE)</f>
        <v>Hospital</v>
      </c>
      <c r="D88" s="6" t="s">
        <v>3481</v>
      </c>
      <c r="E88" s="274" t="s">
        <v>3482</v>
      </c>
      <c r="F88" s="633">
        <v>3552100</v>
      </c>
      <c r="G88" s="328">
        <v>1.9300000000000001E-2</v>
      </c>
      <c r="H88" s="633">
        <v>68555.53</v>
      </c>
      <c r="I88" s="369">
        <v>13711.106</v>
      </c>
      <c r="J88" s="634">
        <v>54844.423999999999</v>
      </c>
      <c r="K88" s="622">
        <v>54844.42</v>
      </c>
      <c r="L88" s="190">
        <v>0</v>
      </c>
    </row>
    <row r="89" spans="1:12">
      <c r="A89" s="14" t="s">
        <v>3678</v>
      </c>
      <c r="B89" s="41" t="s">
        <v>1094</v>
      </c>
      <c r="C89" s="984" t="str">
        <f>VLOOKUP(B89,Clean!$A$4:$B$32,2,FALSE)</f>
        <v>Complex</v>
      </c>
      <c r="D89" s="6" t="s">
        <v>1065</v>
      </c>
      <c r="E89" s="274" t="s">
        <v>1025</v>
      </c>
      <c r="F89" s="377">
        <v>1716000</v>
      </c>
      <c r="G89" s="6">
        <v>1.2663045E-2</v>
      </c>
      <c r="H89" s="194">
        <v>21729.785219999998</v>
      </c>
      <c r="I89" s="465">
        <v>4345.9570439999998</v>
      </c>
      <c r="J89" s="142">
        <v>17383.828175999999</v>
      </c>
      <c r="K89" s="204">
        <v>17383.830000000002</v>
      </c>
      <c r="L89" s="206">
        <v>0</v>
      </c>
    </row>
    <row r="90" spans="1:12">
      <c r="A90" s="14" t="s">
        <v>3678</v>
      </c>
      <c r="B90" s="6" t="s">
        <v>1076</v>
      </c>
      <c r="C90" s="984" t="str">
        <f>VLOOKUP(B90,Clean!$A$4:$B$32,2,FALSE)</f>
        <v>Hospital</v>
      </c>
      <c r="D90" s="6" t="s">
        <v>1065</v>
      </c>
      <c r="E90" s="274" t="s">
        <v>1025</v>
      </c>
      <c r="F90" s="151">
        <v>15000</v>
      </c>
      <c r="G90" s="6">
        <v>1.2663045E-2</v>
      </c>
      <c r="H90" s="194">
        <v>189.94567499999999</v>
      </c>
      <c r="I90" s="465">
        <v>37.989134999999997</v>
      </c>
      <c r="J90" s="142">
        <v>151.95653999999999</v>
      </c>
      <c r="K90" s="204">
        <v>151.96</v>
      </c>
      <c r="L90" s="206">
        <v>0</v>
      </c>
    </row>
    <row r="91" spans="1:12">
      <c r="A91" s="14" t="s">
        <v>3678</v>
      </c>
      <c r="B91" s="237" t="s">
        <v>1113</v>
      </c>
      <c r="C91" s="984" t="str">
        <f>VLOOKUP(B91,Clean!$A$4:$B$32,2,FALSE)</f>
        <v>Library</v>
      </c>
      <c r="D91" s="6" t="s">
        <v>1065</v>
      </c>
      <c r="E91" s="274" t="s">
        <v>1025</v>
      </c>
      <c r="F91" s="139">
        <v>1600000</v>
      </c>
      <c r="G91" s="6">
        <v>1.2663045E-2</v>
      </c>
      <c r="H91" s="194">
        <v>20260.871999999999</v>
      </c>
      <c r="I91" s="465">
        <v>4052.1743999999999</v>
      </c>
      <c r="J91" s="142">
        <v>16208.6976</v>
      </c>
      <c r="K91" s="204">
        <v>16208.7</v>
      </c>
      <c r="L91" s="206">
        <v>0</v>
      </c>
    </row>
    <row r="92" spans="1:12">
      <c r="A92" s="14" t="s">
        <v>3678</v>
      </c>
      <c r="B92" s="364" t="s">
        <v>1462</v>
      </c>
      <c r="C92" s="984" t="str">
        <f>VLOOKUP(B92,Clean!$A$4:$B$32,2,FALSE)</f>
        <v>Trustees</v>
      </c>
      <c r="D92" s="61" t="s">
        <v>1385</v>
      </c>
      <c r="E92" s="388" t="s">
        <v>1253</v>
      </c>
      <c r="F92" s="419">
        <v>60000</v>
      </c>
      <c r="G92" s="42">
        <v>2.4778000000000001E-2</v>
      </c>
      <c r="H92" s="194">
        <v>1486.68</v>
      </c>
      <c r="I92" s="190">
        <v>0</v>
      </c>
      <c r="J92" s="142">
        <v>1486.68</v>
      </c>
      <c r="K92" s="204">
        <v>0</v>
      </c>
      <c r="L92" s="194">
        <v>0</v>
      </c>
    </row>
    <row r="93" spans="1:12" ht="30">
      <c r="A93" s="14" t="s">
        <v>3678</v>
      </c>
      <c r="B93" s="537" t="s">
        <v>1467</v>
      </c>
      <c r="C93" s="984" t="str">
        <f>VLOOKUP(B93,Clean!$A$4:$B$32,2,FALSE)</f>
        <v>Sportfield</v>
      </c>
      <c r="D93" s="61" t="s">
        <v>1468</v>
      </c>
      <c r="E93" s="388" t="s">
        <v>1253</v>
      </c>
      <c r="F93" s="376">
        <v>170000</v>
      </c>
      <c r="G93" s="42">
        <v>7.3740000000000003E-3</v>
      </c>
      <c r="H93" s="194">
        <v>1253.5800000000002</v>
      </c>
      <c r="I93" s="190">
        <v>940.18500000000017</v>
      </c>
      <c r="J93" s="142">
        <v>313.39499999999998</v>
      </c>
      <c r="K93" s="204">
        <v>0</v>
      </c>
      <c r="L93" s="194">
        <v>0</v>
      </c>
    </row>
    <row r="94" spans="1:12" ht="30">
      <c r="A94" s="14" t="s">
        <v>3678</v>
      </c>
      <c r="B94" s="537" t="s">
        <v>1467</v>
      </c>
      <c r="C94" s="984" t="str">
        <f>VLOOKUP(B94,Clean!$A$4:$B$32,2,FALSE)</f>
        <v>Sportfield</v>
      </c>
      <c r="D94" s="61" t="s">
        <v>1468</v>
      </c>
      <c r="E94" s="388" t="s">
        <v>1253</v>
      </c>
      <c r="F94" s="376">
        <v>410000</v>
      </c>
      <c r="G94" s="42">
        <v>7.3740000000000003E-3</v>
      </c>
      <c r="H94" s="194">
        <v>3023.34</v>
      </c>
      <c r="I94" s="190">
        <v>2267.5050000000001</v>
      </c>
      <c r="J94" s="142">
        <v>755.83500000000004</v>
      </c>
      <c r="K94" s="204">
        <v>0</v>
      </c>
      <c r="L94" s="194">
        <v>0</v>
      </c>
    </row>
    <row r="95" spans="1:12" ht="30">
      <c r="A95" s="14" t="s">
        <v>3678</v>
      </c>
      <c r="B95" s="364" t="s">
        <v>1467</v>
      </c>
      <c r="C95" s="984" t="str">
        <f>VLOOKUP(B95,Clean!$A$4:$B$32,2,FALSE)</f>
        <v>Sportfield</v>
      </c>
      <c r="D95" s="61" t="s">
        <v>1468</v>
      </c>
      <c r="E95" s="388" t="s">
        <v>1253</v>
      </c>
      <c r="F95" s="376">
        <v>390000</v>
      </c>
      <c r="G95" s="42">
        <v>2.4778000000000001E-2</v>
      </c>
      <c r="H95" s="194">
        <v>9663.42</v>
      </c>
      <c r="I95" s="190">
        <v>0</v>
      </c>
      <c r="J95" s="142">
        <v>9663.42</v>
      </c>
      <c r="K95" s="204">
        <v>0</v>
      </c>
      <c r="L95" s="194">
        <v>0</v>
      </c>
    </row>
    <row r="96" spans="1:12" ht="30">
      <c r="A96" s="14" t="s">
        <v>3678</v>
      </c>
      <c r="B96" s="364" t="s">
        <v>1467</v>
      </c>
      <c r="C96" s="984" t="str">
        <f>VLOOKUP(B96,Clean!$A$4:$B$32,2,FALSE)</f>
        <v>Sportfield</v>
      </c>
      <c r="D96" s="61" t="s">
        <v>1468</v>
      </c>
      <c r="E96" s="388" t="s">
        <v>1253</v>
      </c>
      <c r="F96" s="376">
        <v>10000</v>
      </c>
      <c r="G96" s="42">
        <v>2.4778000000000001E-2</v>
      </c>
      <c r="H96" s="194">
        <v>247.78</v>
      </c>
      <c r="I96" s="190">
        <v>0</v>
      </c>
      <c r="J96" s="142">
        <v>247.78</v>
      </c>
      <c r="K96" s="204">
        <v>0</v>
      </c>
      <c r="L96" s="194">
        <v>0</v>
      </c>
    </row>
    <row r="97" spans="1:12">
      <c r="A97" s="14" t="s">
        <v>3678</v>
      </c>
      <c r="B97" s="61" t="s">
        <v>1633</v>
      </c>
      <c r="C97" s="984" t="str">
        <f>VLOOKUP(B97,Clean!$A$4:$B$32,2,FALSE)</f>
        <v>School &amp; Hostel</v>
      </c>
      <c r="D97" s="6" t="s">
        <v>1629</v>
      </c>
      <c r="E97" s="274" t="s">
        <v>1630</v>
      </c>
      <c r="F97" s="154">
        <v>0</v>
      </c>
      <c r="G97" s="569">
        <v>3.4200000000000001E-2</v>
      </c>
      <c r="H97" s="168">
        <v>0</v>
      </c>
      <c r="I97" s="166">
        <v>0</v>
      </c>
      <c r="J97" s="164">
        <v>0</v>
      </c>
      <c r="K97" s="204">
        <v>0</v>
      </c>
      <c r="L97" s="168">
        <v>0</v>
      </c>
    </row>
    <row r="98" spans="1:12">
      <c r="A98" s="14" t="s">
        <v>3678</v>
      </c>
      <c r="B98" s="61" t="s">
        <v>1635</v>
      </c>
      <c r="C98" s="984" t="str">
        <f>VLOOKUP(B98,Clean!$A$4:$B$32,2,FALSE)</f>
        <v>School &amp; Hostel</v>
      </c>
      <c r="D98" s="6" t="s">
        <v>1629</v>
      </c>
      <c r="E98" s="274" t="s">
        <v>1630</v>
      </c>
      <c r="F98" s="139">
        <v>5000</v>
      </c>
      <c r="G98" s="569">
        <v>3.4200000000000001E-2</v>
      </c>
      <c r="H98" s="168">
        <v>171</v>
      </c>
      <c r="I98" s="166">
        <v>0</v>
      </c>
      <c r="J98" s="88">
        <v>0</v>
      </c>
      <c r="K98" s="204">
        <v>0</v>
      </c>
      <c r="L98" s="168">
        <v>171</v>
      </c>
    </row>
    <row r="99" spans="1:12">
      <c r="A99" s="14" t="s">
        <v>3678</v>
      </c>
      <c r="B99" s="6" t="s">
        <v>1654</v>
      </c>
      <c r="C99" s="984" t="str">
        <f>VLOOKUP(B99,Clean!$A$4:$B$32,2,FALSE)</f>
        <v xml:space="preserve">School </v>
      </c>
      <c r="D99" s="6" t="s">
        <v>1655</v>
      </c>
      <c r="E99" s="274" t="s">
        <v>1630</v>
      </c>
      <c r="F99" s="139">
        <v>800000</v>
      </c>
      <c r="G99" s="582">
        <v>3.4200000000000001E-2</v>
      </c>
      <c r="H99" s="168">
        <v>27360</v>
      </c>
      <c r="I99" s="166">
        <v>5472</v>
      </c>
      <c r="J99" s="164">
        <v>21888</v>
      </c>
      <c r="K99" s="204">
        <v>0</v>
      </c>
      <c r="L99" s="168">
        <v>0</v>
      </c>
    </row>
    <row r="100" spans="1:12">
      <c r="A100" s="14" t="s">
        <v>3678</v>
      </c>
      <c r="B100" s="6" t="s">
        <v>1654</v>
      </c>
      <c r="C100" s="984" t="str">
        <f>VLOOKUP(B100,Clean!$A$4:$B$32,2,FALSE)</f>
        <v xml:space="preserve">School </v>
      </c>
      <c r="D100" s="6" t="s">
        <v>1655</v>
      </c>
      <c r="E100" s="274" t="s">
        <v>1630</v>
      </c>
      <c r="F100" s="139">
        <v>800000</v>
      </c>
      <c r="G100" s="582">
        <v>3.4200000000000001E-2</v>
      </c>
      <c r="H100" s="168">
        <v>27360</v>
      </c>
      <c r="I100" s="166">
        <v>5472</v>
      </c>
      <c r="J100" s="164">
        <v>21888</v>
      </c>
      <c r="K100" s="204">
        <v>0</v>
      </c>
      <c r="L100" s="168">
        <v>0</v>
      </c>
    </row>
    <row r="101" spans="1:12">
      <c r="A101" s="14" t="s">
        <v>3678</v>
      </c>
      <c r="B101" s="6" t="s">
        <v>1654</v>
      </c>
      <c r="C101" s="984" t="str">
        <f>VLOOKUP(B101,Clean!$A$4:$B$32,2,FALSE)</f>
        <v xml:space="preserve">School </v>
      </c>
      <c r="D101" s="6" t="s">
        <v>1655</v>
      </c>
      <c r="E101" s="274" t="s">
        <v>1630</v>
      </c>
      <c r="F101" s="139">
        <v>225000</v>
      </c>
      <c r="G101" s="582">
        <v>3.4200000000000001E-2</v>
      </c>
      <c r="H101" s="168">
        <v>7695</v>
      </c>
      <c r="I101" s="166">
        <v>1539</v>
      </c>
      <c r="J101" s="164">
        <v>6156</v>
      </c>
      <c r="K101" s="204">
        <v>0</v>
      </c>
      <c r="L101" s="168">
        <v>0</v>
      </c>
    </row>
    <row r="102" spans="1:12">
      <c r="A102" s="14" t="s">
        <v>3678</v>
      </c>
      <c r="B102" s="6" t="s">
        <v>1678</v>
      </c>
      <c r="C102" s="984" t="str">
        <f>VLOOKUP(B102,Clean!$A$4:$B$32,2,FALSE)</f>
        <v>Hostel</v>
      </c>
      <c r="D102" s="6" t="s">
        <v>1667</v>
      </c>
      <c r="E102" s="274" t="s">
        <v>1630</v>
      </c>
      <c r="F102" s="151">
        <v>1350000</v>
      </c>
      <c r="G102" s="569">
        <v>3.4200000000000001E-2</v>
      </c>
      <c r="H102" s="168">
        <v>46170</v>
      </c>
      <c r="I102" s="166">
        <v>9234</v>
      </c>
      <c r="J102" s="164">
        <v>36936</v>
      </c>
      <c r="K102" s="204">
        <v>0</v>
      </c>
      <c r="L102" s="168">
        <v>0</v>
      </c>
    </row>
    <row r="103" spans="1:12">
      <c r="A103" s="14" t="s">
        <v>3678</v>
      </c>
      <c r="B103" s="6" t="s">
        <v>1678</v>
      </c>
      <c r="C103" s="984" t="str">
        <f>VLOOKUP(B103,Clean!$A$4:$B$32,2,FALSE)</f>
        <v>Hostel</v>
      </c>
      <c r="D103" s="6" t="s">
        <v>1667</v>
      </c>
      <c r="E103" s="274" t="s">
        <v>1630</v>
      </c>
      <c r="F103" s="434">
        <v>25000</v>
      </c>
      <c r="G103" s="569">
        <v>3.4200000000000001E-2</v>
      </c>
      <c r="H103" s="168">
        <v>855</v>
      </c>
      <c r="I103" s="166">
        <v>171</v>
      </c>
      <c r="J103" s="166">
        <v>0</v>
      </c>
      <c r="K103" s="204">
        <v>0</v>
      </c>
      <c r="L103" s="168">
        <v>684</v>
      </c>
    </row>
    <row r="104" spans="1:12">
      <c r="A104" s="14" t="s">
        <v>3678</v>
      </c>
      <c r="B104" s="42" t="s">
        <v>2298</v>
      </c>
      <c r="C104" s="984" t="str">
        <f>VLOOKUP(B104,Clean!$A$4:$B$32,2,FALSE)</f>
        <v>Care Centre</v>
      </c>
      <c r="D104" s="6" t="s">
        <v>2223</v>
      </c>
      <c r="E104" s="41" t="s">
        <v>2038</v>
      </c>
      <c r="F104" s="694">
        <v>8712000</v>
      </c>
      <c r="G104" s="693">
        <v>2.5989999999999999E-2</v>
      </c>
      <c r="H104" s="141">
        <v>226424.88</v>
      </c>
      <c r="I104" s="166">
        <v>0</v>
      </c>
      <c r="J104" s="164">
        <v>226424.88</v>
      </c>
      <c r="K104" s="204">
        <v>0</v>
      </c>
      <c r="L104" s="72">
        <v>0</v>
      </c>
    </row>
    <row r="105" spans="1:12">
      <c r="A105" s="14" t="s">
        <v>3678</v>
      </c>
      <c r="B105" s="42" t="s">
        <v>2385</v>
      </c>
      <c r="C105" s="984" t="str">
        <f>VLOOKUP(B105,Clean!$A$4:$B$32,2,FALSE)</f>
        <v>Hostel</v>
      </c>
      <c r="D105" s="61" t="s">
        <v>2386</v>
      </c>
      <c r="E105" s="41" t="s">
        <v>2370</v>
      </c>
      <c r="F105" s="152">
        <v>343000</v>
      </c>
      <c r="G105" s="732">
        <v>9.5181599999999995E-3</v>
      </c>
      <c r="H105" s="883">
        <v>3264.7288799999997</v>
      </c>
      <c r="I105" s="752">
        <v>979.41866399999981</v>
      </c>
      <c r="J105" s="164">
        <v>2285.3102159999999</v>
      </c>
      <c r="K105" s="204">
        <v>0</v>
      </c>
      <c r="L105" s="883">
        <v>0</v>
      </c>
    </row>
    <row r="106" spans="1:12">
      <c r="A106" s="14" t="s">
        <v>3678</v>
      </c>
      <c r="B106" s="42" t="s">
        <v>2681</v>
      </c>
      <c r="C106" s="984" t="str">
        <f>VLOOKUP(B106,Clean!$A$4:$B$32,2,FALSE)</f>
        <v>Sportfield</v>
      </c>
      <c r="D106" s="6" t="s">
        <v>2671</v>
      </c>
      <c r="E106" s="274" t="s">
        <v>2623</v>
      </c>
      <c r="F106" s="152">
        <v>148000</v>
      </c>
      <c r="G106" s="764">
        <v>3.3415E-2</v>
      </c>
      <c r="H106" s="168">
        <v>4945.42</v>
      </c>
      <c r="I106" s="168">
        <v>2719.9810000000002</v>
      </c>
      <c r="J106" s="164">
        <v>2225.4389999999999</v>
      </c>
      <c r="K106" s="204">
        <v>0</v>
      </c>
      <c r="L106" s="72">
        <v>0</v>
      </c>
    </row>
    <row r="107" spans="1:12">
      <c r="A107" s="14" t="s">
        <v>3678</v>
      </c>
      <c r="B107" s="6" t="s">
        <v>2684</v>
      </c>
      <c r="C107" s="984" t="str">
        <f>VLOOKUP(B107,Clean!$A$4:$B$32,2,FALSE)</f>
        <v>Complex</v>
      </c>
      <c r="D107" s="6" t="s">
        <v>2671</v>
      </c>
      <c r="E107" s="274" t="s">
        <v>2623</v>
      </c>
      <c r="F107" s="152">
        <v>279500</v>
      </c>
      <c r="G107" s="764">
        <v>3.3415E-2</v>
      </c>
      <c r="H107" s="168">
        <v>9339.4925000000003</v>
      </c>
      <c r="I107" s="168">
        <v>5136.7208750000009</v>
      </c>
      <c r="J107" s="164">
        <v>4202.7716250000003</v>
      </c>
      <c r="K107" s="204">
        <v>0</v>
      </c>
      <c r="L107" s="72">
        <v>0</v>
      </c>
    </row>
    <row r="108" spans="1:12">
      <c r="A108" s="14" t="s">
        <v>3678</v>
      </c>
      <c r="B108" s="61" t="s">
        <v>2763</v>
      </c>
      <c r="C108" s="984" t="str">
        <f>VLOOKUP(B108,Clean!$A$4:$B$32,2,FALSE)</f>
        <v>School</v>
      </c>
      <c r="D108" s="6" t="s">
        <v>2764</v>
      </c>
      <c r="E108" s="41" t="s">
        <v>2760</v>
      </c>
      <c r="F108" s="151">
        <v>420000</v>
      </c>
      <c r="G108" s="234">
        <v>5.4170999999999997E-2</v>
      </c>
      <c r="H108" s="168">
        <v>22751.82</v>
      </c>
      <c r="I108" s="166">
        <v>0</v>
      </c>
      <c r="J108" s="164">
        <v>0</v>
      </c>
      <c r="K108" s="204">
        <v>0</v>
      </c>
      <c r="L108" s="168">
        <v>22751.82</v>
      </c>
    </row>
    <row r="109" spans="1:12">
      <c r="A109" s="14" t="s">
        <v>3678</v>
      </c>
      <c r="B109" s="771" t="s">
        <v>2807</v>
      </c>
      <c r="C109" s="984" t="str">
        <f>VLOOKUP(B109,Clean!$A$4:$B$32,2,FALSE)</f>
        <v>Teacher centre</v>
      </c>
      <c r="D109" s="6" t="s">
        <v>2782</v>
      </c>
      <c r="E109" s="41" t="s">
        <v>2760</v>
      </c>
      <c r="F109" s="151">
        <v>3400000</v>
      </c>
      <c r="G109" s="234">
        <v>2.1669000000000001E-2</v>
      </c>
      <c r="H109" s="168">
        <v>73674.600000000006</v>
      </c>
      <c r="I109" s="166">
        <v>0</v>
      </c>
      <c r="J109" s="164">
        <v>0</v>
      </c>
      <c r="K109" s="204">
        <v>0</v>
      </c>
      <c r="L109" s="168">
        <v>73674.600000000006</v>
      </c>
    </row>
    <row r="110" spans="1:12">
      <c r="A110" s="14" t="s">
        <v>3678</v>
      </c>
      <c r="B110" s="61" t="s">
        <v>2923</v>
      </c>
      <c r="C110" s="984" t="str">
        <f>VLOOKUP(B110,Clean!$A$4:$B$32,2,FALSE)</f>
        <v>School</v>
      </c>
      <c r="D110" s="6" t="s">
        <v>2924</v>
      </c>
      <c r="E110" s="274" t="s">
        <v>2760</v>
      </c>
      <c r="F110" s="374">
        <v>6000000</v>
      </c>
      <c r="G110" s="234">
        <v>5.4170999999999997E-2</v>
      </c>
      <c r="H110" s="168">
        <v>325026</v>
      </c>
      <c r="I110" s="166">
        <v>0</v>
      </c>
      <c r="J110" s="164">
        <v>0</v>
      </c>
      <c r="K110" s="204">
        <v>0</v>
      </c>
      <c r="L110" s="168">
        <v>325026</v>
      </c>
    </row>
    <row r="111" spans="1:12">
      <c r="A111" s="14" t="s">
        <v>3678</v>
      </c>
      <c r="B111" s="501" t="s">
        <v>2926</v>
      </c>
      <c r="C111" s="984" t="str">
        <f>VLOOKUP(B111,Clean!$A$4:$B$32,2,FALSE)</f>
        <v>Teacher centre</v>
      </c>
      <c r="D111" s="6" t="s">
        <v>2927</v>
      </c>
      <c r="E111" s="274" t="s">
        <v>2760</v>
      </c>
      <c r="F111" s="374">
        <v>5800000</v>
      </c>
      <c r="G111" s="801">
        <v>7.5840000000000005E-2</v>
      </c>
      <c r="H111" s="168">
        <v>439872</v>
      </c>
      <c r="I111" s="166">
        <v>0</v>
      </c>
      <c r="J111" s="164">
        <v>0</v>
      </c>
      <c r="K111" s="204">
        <v>0</v>
      </c>
      <c r="L111" s="168">
        <v>439872</v>
      </c>
    </row>
    <row r="112" spans="1:12">
      <c r="A112" s="14" t="s">
        <v>3678</v>
      </c>
      <c r="B112" s="501" t="s">
        <v>2999</v>
      </c>
      <c r="C112" s="984" t="str">
        <f>VLOOKUP(B112,Clean!$A$4:$B$32,2,FALSE)</f>
        <v>Care Centre</v>
      </c>
      <c r="D112" s="61" t="s">
        <v>3000</v>
      </c>
      <c r="E112" s="59" t="s">
        <v>2760</v>
      </c>
      <c r="F112" s="151">
        <v>1740000</v>
      </c>
      <c r="G112" s="234">
        <v>5.4170999999999997E-2</v>
      </c>
      <c r="H112" s="168">
        <v>94257.54</v>
      </c>
      <c r="I112" s="166">
        <v>0</v>
      </c>
      <c r="J112" s="164">
        <v>0</v>
      </c>
      <c r="K112" s="204">
        <v>0</v>
      </c>
      <c r="L112" s="168">
        <v>94257.54</v>
      </c>
    </row>
    <row r="113" spans="1:12">
      <c r="A113" s="14" t="s">
        <v>3678</v>
      </c>
      <c r="B113" s="6" t="s">
        <v>3231</v>
      </c>
      <c r="C113" s="984" t="str">
        <f>VLOOKUP(B113,Clean!$A$4:$B$32,2,FALSE)</f>
        <v>School</v>
      </c>
      <c r="D113" s="6" t="s">
        <v>3217</v>
      </c>
      <c r="E113" s="274" t="s">
        <v>3218</v>
      </c>
      <c r="F113" s="255">
        <v>51000</v>
      </c>
      <c r="G113" s="332">
        <v>1.439E-2</v>
      </c>
      <c r="H113" s="72">
        <v>733.89</v>
      </c>
      <c r="I113" s="75">
        <v>146.77799999999999</v>
      </c>
      <c r="J113" s="164">
        <v>587.11199999999997</v>
      </c>
      <c r="K113" s="204">
        <v>0</v>
      </c>
      <c r="L113" s="72">
        <v>0</v>
      </c>
    </row>
    <row r="114" spans="1:12">
      <c r="A114" s="14" t="s">
        <v>3678</v>
      </c>
      <c r="B114" s="237" t="s">
        <v>3340</v>
      </c>
      <c r="C114" s="984" t="str">
        <f>VLOOKUP(B114,Clean!$A$4:$B$32,2,FALSE)</f>
        <v>Complex</v>
      </c>
      <c r="D114" s="6" t="s">
        <v>3337</v>
      </c>
      <c r="E114" s="41" t="s">
        <v>3277</v>
      </c>
      <c r="F114" s="255">
        <v>0</v>
      </c>
      <c r="G114" s="255">
        <v>0</v>
      </c>
      <c r="H114" s="255">
        <v>0</v>
      </c>
      <c r="I114" s="255">
        <v>0</v>
      </c>
      <c r="J114" s="255">
        <v>0</v>
      </c>
      <c r="K114" s="255">
        <v>0</v>
      </c>
      <c r="L114" s="255">
        <v>0</v>
      </c>
    </row>
    <row r="115" spans="1:12">
      <c r="A115" s="14" t="s">
        <v>3678</v>
      </c>
      <c r="B115" s="42" t="s">
        <v>3442</v>
      </c>
      <c r="C115" s="984" t="str">
        <f>VLOOKUP(B115,Clean!$A$4:$B$32,2,FALSE)</f>
        <v>School</v>
      </c>
      <c r="D115" s="6" t="s">
        <v>3419</v>
      </c>
      <c r="E115" s="274" t="s">
        <v>3349</v>
      </c>
      <c r="F115" s="152">
        <v>75900</v>
      </c>
      <c r="G115" s="569">
        <v>1.9439999999999999E-2</v>
      </c>
      <c r="H115" s="168">
        <v>1475.4959999999999</v>
      </c>
      <c r="I115" s="255">
        <v>0</v>
      </c>
      <c r="J115" s="164">
        <v>1475.4960000000001</v>
      </c>
      <c r="K115" s="165">
        <v>1475.5</v>
      </c>
      <c r="L115" s="168">
        <v>0</v>
      </c>
    </row>
    <row r="116" spans="1:12">
      <c r="A116" s="14" t="s">
        <v>3678</v>
      </c>
      <c r="B116" s="6" t="s">
        <v>3477</v>
      </c>
      <c r="C116" s="984" t="str">
        <f>VLOOKUP(B116,Clean!$A$4:$B$32,2,FALSE)</f>
        <v>School</v>
      </c>
      <c r="D116" s="6" t="s">
        <v>3419</v>
      </c>
      <c r="E116" s="274" t="s">
        <v>3349</v>
      </c>
      <c r="F116" s="152">
        <v>460000</v>
      </c>
      <c r="G116" s="569">
        <v>1.9439999999999999E-2</v>
      </c>
      <c r="H116" s="168">
        <v>8942.4</v>
      </c>
      <c r="I116" s="255">
        <v>0</v>
      </c>
      <c r="J116" s="142">
        <v>8942.4</v>
      </c>
      <c r="K116" s="417">
        <v>8801.85</v>
      </c>
      <c r="L116" s="168">
        <v>0</v>
      </c>
    </row>
    <row r="117" spans="1:12">
      <c r="A117" s="14" t="s">
        <v>3678</v>
      </c>
      <c r="B117" s="42" t="s">
        <v>3493</v>
      </c>
      <c r="C117" s="984" t="str">
        <f>VLOOKUP(B117,Clean!$A$4:$B$32,2,FALSE)</f>
        <v>Hospital</v>
      </c>
      <c r="D117" s="6" t="s">
        <v>3481</v>
      </c>
      <c r="E117" s="274" t="s">
        <v>3482</v>
      </c>
      <c r="F117" s="152">
        <v>3552100</v>
      </c>
      <c r="G117" s="328">
        <v>2.0500000000000001E-2</v>
      </c>
      <c r="H117" s="168">
        <v>72818.05</v>
      </c>
      <c r="I117" s="633">
        <v>14563.61</v>
      </c>
      <c r="J117" s="164">
        <v>58254.44</v>
      </c>
      <c r="K117" s="165"/>
      <c r="L117" s="168">
        <v>0</v>
      </c>
    </row>
  </sheetData>
  <autoFilter ref="B1:L30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9.9978637043366805E-2"/>
  </sheetPr>
  <dimension ref="A1:AN32"/>
  <sheetViews>
    <sheetView workbookViewId="0">
      <pane ySplit="1" topLeftCell="A11" activePane="bottomLeft" state="frozen"/>
      <selection pane="bottomLeft" activeCell="D22" sqref="D22"/>
    </sheetView>
  </sheetViews>
  <sheetFormatPr defaultRowHeight="15"/>
  <cols>
    <col min="1" max="1" width="11.42578125" bestFit="1" customWidth="1"/>
    <col min="2" max="2" width="36.5703125" bestFit="1" customWidth="1"/>
    <col min="3" max="3" width="36.5703125" customWidth="1"/>
    <col min="4" max="4" width="19.140625" customWidth="1"/>
    <col min="5" max="5" width="14.85546875" bestFit="1" customWidth="1"/>
    <col min="6" max="6" width="12.28515625" bestFit="1" customWidth="1"/>
    <col min="7" max="7" width="11" bestFit="1" customWidth="1"/>
    <col min="8" max="8" width="14.42578125" customWidth="1"/>
    <col min="9" max="9" width="13.28515625" customWidth="1"/>
    <col min="10" max="10" width="11.5703125" hidden="1" customWidth="1"/>
    <col min="11" max="11" width="11.85546875" hidden="1" customWidth="1"/>
    <col min="12" max="12" width="12" bestFit="1" customWidth="1"/>
    <col min="13" max="13" width="15.7109375" customWidth="1"/>
    <col min="14" max="14" width="14.42578125" customWidth="1"/>
    <col min="15" max="15" width="13.85546875" hidden="1" customWidth="1"/>
    <col min="16" max="16" width="0" hidden="1" customWidth="1"/>
    <col min="17" max="17" width="12" customWidth="1"/>
    <col min="18" max="18" width="11.7109375" customWidth="1"/>
    <col min="19" max="19" width="13.85546875" customWidth="1"/>
    <col min="21" max="21" width="10.85546875" bestFit="1" customWidth="1"/>
    <col min="22" max="22" width="9.7109375" bestFit="1" customWidth="1"/>
    <col min="24" max="24" width="12.28515625" bestFit="1" customWidth="1"/>
    <col min="25" max="25" width="9.85546875" bestFit="1" customWidth="1"/>
    <col min="26" max="26" width="12.85546875" customWidth="1"/>
    <col min="37" max="37" width="18.7109375" customWidth="1"/>
  </cols>
  <sheetData>
    <row r="1" spans="1:40" s="12" customFormat="1" hidden="1">
      <c r="A1" s="32"/>
      <c r="B1" s="32"/>
      <c r="C1" s="32"/>
      <c r="D1" s="32"/>
      <c r="E1" s="33"/>
      <c r="F1" s="156" t="s">
        <v>0</v>
      </c>
      <c r="G1" s="1095" t="s">
        <v>8</v>
      </c>
      <c r="H1" s="1096"/>
      <c r="I1" s="1097"/>
      <c r="J1" s="157"/>
      <c r="K1" s="169" t="s">
        <v>0</v>
      </c>
      <c r="L1" s="1098" t="s">
        <v>9</v>
      </c>
      <c r="M1" s="1099"/>
      <c r="N1" s="1100"/>
      <c r="O1" s="172" t="s">
        <v>0</v>
      </c>
      <c r="P1" s="1101" t="s">
        <v>10</v>
      </c>
      <c r="Q1" s="1102"/>
      <c r="R1" s="1102"/>
      <c r="S1" s="1103"/>
      <c r="T1" s="180"/>
      <c r="U1" s="181"/>
      <c r="V1" s="182" t="s">
        <v>0</v>
      </c>
      <c r="W1" s="1080" t="s">
        <v>11</v>
      </c>
      <c r="X1" s="1081"/>
      <c r="Y1" s="1081"/>
      <c r="Z1" s="1082"/>
      <c r="AA1" s="196"/>
      <c r="AB1" s="196"/>
      <c r="AC1" s="197" t="s">
        <v>0</v>
      </c>
      <c r="AD1" s="1083" t="s">
        <v>12</v>
      </c>
      <c r="AE1" s="1084"/>
      <c r="AF1" s="1085"/>
      <c r="AG1" s="1086"/>
      <c r="AH1" s="210"/>
      <c r="AI1" s="210"/>
      <c r="AJ1" s="211"/>
      <c r="AK1" s="31">
        <v>0</v>
      </c>
      <c r="AL1" s="31"/>
      <c r="AN1" s="14"/>
    </row>
    <row r="2" spans="1:40" s="1" customFormat="1" ht="42">
      <c r="A2" s="37" t="s">
        <v>13</v>
      </c>
      <c r="B2" s="38" t="s">
        <v>14</v>
      </c>
      <c r="C2" s="960" t="s">
        <v>3668</v>
      </c>
      <c r="D2" s="38" t="s">
        <v>15</v>
      </c>
      <c r="E2" s="38" t="s">
        <v>16</v>
      </c>
      <c r="F2" s="159">
        <v>2015</v>
      </c>
      <c r="G2" s="160" t="s">
        <v>21</v>
      </c>
      <c r="H2" s="161" t="s">
        <v>3672</v>
      </c>
      <c r="I2" s="162" t="s">
        <v>24</v>
      </c>
      <c r="J2" s="163" t="s">
        <v>27</v>
      </c>
      <c r="K2" s="173">
        <v>2016</v>
      </c>
      <c r="L2" s="174" t="s">
        <v>21</v>
      </c>
      <c r="M2" s="175" t="s">
        <v>3673</v>
      </c>
      <c r="N2" s="176" t="s">
        <v>24</v>
      </c>
      <c r="O2" s="178">
        <v>2017</v>
      </c>
      <c r="P2" s="183" t="s">
        <v>21</v>
      </c>
      <c r="Q2" s="184" t="s">
        <v>3674</v>
      </c>
      <c r="R2" s="185" t="s">
        <v>23</v>
      </c>
      <c r="S2" s="186" t="s">
        <v>24</v>
      </c>
      <c r="T2" s="187" t="s">
        <v>27</v>
      </c>
      <c r="U2" s="184" t="s">
        <v>26</v>
      </c>
      <c r="V2" s="188">
        <v>2018</v>
      </c>
      <c r="W2" s="189" t="s">
        <v>21</v>
      </c>
      <c r="X2" s="198" t="s">
        <v>22</v>
      </c>
      <c r="Y2" s="199" t="s">
        <v>23</v>
      </c>
      <c r="Z2" s="198" t="s">
        <v>24</v>
      </c>
      <c r="AA2" s="200" t="s">
        <v>27</v>
      </c>
      <c r="AB2" s="198" t="s">
        <v>26</v>
      </c>
      <c r="AC2" s="201">
        <v>2019</v>
      </c>
      <c r="AD2" s="202" t="s">
        <v>21</v>
      </c>
      <c r="AE2" s="203" t="s">
        <v>22</v>
      </c>
      <c r="AF2" s="212" t="s">
        <v>23</v>
      </c>
      <c r="AG2" s="213" t="s">
        <v>24</v>
      </c>
      <c r="AH2" s="214" t="s">
        <v>27</v>
      </c>
      <c r="AI2" s="213" t="s">
        <v>26</v>
      </c>
      <c r="AJ2" s="215"/>
      <c r="AK2" s="216" t="s">
        <v>29</v>
      </c>
      <c r="AL2" s="216" t="s">
        <v>30</v>
      </c>
      <c r="AM2" s="217"/>
      <c r="AN2" s="225" t="s">
        <v>31</v>
      </c>
    </row>
    <row r="3" spans="1:40" s="3" customFormat="1" ht="15" customHeight="1">
      <c r="A3" s="41" t="s">
        <v>1093</v>
      </c>
      <c r="B3" s="41" t="s">
        <v>1094</v>
      </c>
      <c r="C3" s="961" t="str">
        <f>VLOOKUP(B3,Clean!$A$4:$B$32,2,FALSE)</f>
        <v>Complex</v>
      </c>
      <c r="D3" s="6" t="s">
        <v>1065</v>
      </c>
      <c r="E3" s="274" t="s">
        <v>1025</v>
      </c>
      <c r="F3" s="139">
        <v>1716000</v>
      </c>
      <c r="G3" s="56">
        <v>1.027485E-2</v>
      </c>
      <c r="H3" s="166">
        <v>17631.642599999999</v>
      </c>
      <c r="I3" s="164">
        <v>14105.31408</v>
      </c>
      <c r="J3" s="165">
        <v>14105.31</v>
      </c>
      <c r="K3" s="139">
        <v>1716000</v>
      </c>
      <c r="L3" s="6">
        <v>1.1302299999999999E-2</v>
      </c>
      <c r="M3" s="166">
        <v>19394.746800000001</v>
      </c>
      <c r="N3" s="164">
        <v>15515.79744</v>
      </c>
      <c r="O3" s="139">
        <v>1716000</v>
      </c>
      <c r="P3" s="462">
        <v>1.2206521999999999E-2</v>
      </c>
      <c r="Q3" s="190">
        <v>20946.391752</v>
      </c>
      <c r="R3" s="166">
        <v>4189.2783503999999</v>
      </c>
      <c r="S3" s="164">
        <v>16757.083200000001</v>
      </c>
      <c r="T3" s="147">
        <v>16757.080000000002</v>
      </c>
      <c r="U3" s="371">
        <v>3.0201599998690654E-2</v>
      </c>
      <c r="V3" s="377">
        <v>1716000</v>
      </c>
      <c r="W3" s="6">
        <v>1.2663045E-2</v>
      </c>
      <c r="X3" s="194">
        <v>21729.785219999998</v>
      </c>
      <c r="Y3" s="465">
        <v>4345.9570439999998</v>
      </c>
      <c r="Z3" s="142">
        <v>17383.828175999999</v>
      </c>
      <c r="AA3" s="204">
        <v>17383.830000000002</v>
      </c>
      <c r="AB3" s="206">
        <v>0</v>
      </c>
      <c r="AC3" s="385">
        <v>5781000</v>
      </c>
      <c r="AD3" s="6">
        <v>1.3422827999999999E-2</v>
      </c>
      <c r="AE3" s="348">
        <v>77597.368667999996</v>
      </c>
      <c r="AF3" s="465">
        <v>15519.4737336</v>
      </c>
      <c r="AG3" s="222"/>
      <c r="AH3" s="468"/>
      <c r="AI3" s="348">
        <v>62077.894934399999</v>
      </c>
      <c r="AJ3" s="219"/>
      <c r="AK3" s="220">
        <v>62077.778735999993</v>
      </c>
      <c r="AL3" s="221">
        <v>0</v>
      </c>
      <c r="AM3" s="56"/>
    </row>
    <row r="4" spans="1:40" s="2" customFormat="1" ht="15" customHeight="1">
      <c r="A4" s="41" t="s">
        <v>1095</v>
      </c>
      <c r="B4" s="6" t="s">
        <v>1076</v>
      </c>
      <c r="C4" s="961" t="str">
        <f>VLOOKUP(B4,Clean!$A$4:$B$32,2,FALSE)</f>
        <v>Hospital</v>
      </c>
      <c r="D4" s="6" t="s">
        <v>1065</v>
      </c>
      <c r="E4" s="274" t="s">
        <v>1025</v>
      </c>
      <c r="F4" s="151">
        <v>15000</v>
      </c>
      <c r="G4" s="6">
        <v>1.027485E-2</v>
      </c>
      <c r="H4" s="166">
        <v>154.12275</v>
      </c>
      <c r="I4" s="164">
        <v>350.02</v>
      </c>
      <c r="J4" s="165">
        <v>350.02</v>
      </c>
      <c r="K4" s="151">
        <v>15000</v>
      </c>
      <c r="L4" s="6">
        <v>1.1302299999999999E-2</v>
      </c>
      <c r="M4" s="166">
        <v>169.53449999999998</v>
      </c>
      <c r="N4" s="164">
        <v>135.6276</v>
      </c>
      <c r="O4" s="151">
        <v>15000</v>
      </c>
      <c r="P4" s="462">
        <v>1.2206521999999999E-2</v>
      </c>
      <c r="Q4" s="190">
        <v>183.09782999999999</v>
      </c>
      <c r="R4" s="166">
        <v>36.619565999999999</v>
      </c>
      <c r="S4" s="164">
        <v>146.47800000000001</v>
      </c>
      <c r="T4" s="147">
        <v>146.47999999999999</v>
      </c>
      <c r="U4" s="371">
        <v>2.6399999998005796E-4</v>
      </c>
      <c r="V4" s="151">
        <v>15000</v>
      </c>
      <c r="W4" s="6">
        <v>1.2663045E-2</v>
      </c>
      <c r="X4" s="194">
        <v>189.94567499999999</v>
      </c>
      <c r="Y4" s="465">
        <v>37.989134999999997</v>
      </c>
      <c r="Z4" s="142">
        <v>151.95653999999999</v>
      </c>
      <c r="AA4" s="204">
        <v>151.96</v>
      </c>
      <c r="AB4" s="206">
        <v>0</v>
      </c>
      <c r="AC4" s="385">
        <v>0</v>
      </c>
      <c r="AD4" s="6">
        <v>1.3422827999999999E-2</v>
      </c>
      <c r="AE4" s="348">
        <v>0</v>
      </c>
      <c r="AF4" s="465">
        <v>0</v>
      </c>
      <c r="AG4" s="222"/>
      <c r="AH4" s="468"/>
      <c r="AI4" s="348">
        <v>0</v>
      </c>
      <c r="AJ4" s="219"/>
      <c r="AK4" s="220">
        <v>-3.8179360000000102</v>
      </c>
      <c r="AL4" s="221">
        <v>0</v>
      </c>
      <c r="AM4" s="6"/>
    </row>
    <row r="5" spans="1:40" s="3" customFormat="1" ht="15" customHeight="1">
      <c r="A5" s="41" t="s">
        <v>1112</v>
      </c>
      <c r="B5" s="237" t="s">
        <v>1113</v>
      </c>
      <c r="C5" s="961" t="str">
        <f>VLOOKUP(B5,Clean!$A$4:$B$32,2,FALSE)</f>
        <v>Library</v>
      </c>
      <c r="D5" s="6" t="s">
        <v>1065</v>
      </c>
      <c r="E5" s="274" t="s">
        <v>1025</v>
      </c>
      <c r="F5" s="139">
        <v>1600000</v>
      </c>
      <c r="G5" s="56">
        <v>1.027485E-2</v>
      </c>
      <c r="H5" s="166">
        <v>16439.760000000002</v>
      </c>
      <c r="I5" s="164">
        <v>13151.808000000001</v>
      </c>
      <c r="J5" s="165">
        <v>13151.81</v>
      </c>
      <c r="K5" s="139">
        <v>1600000</v>
      </c>
      <c r="L5" s="6">
        <v>1.1302299999999999E-2</v>
      </c>
      <c r="M5" s="166">
        <v>18083.68</v>
      </c>
      <c r="N5" s="164">
        <v>14466.944</v>
      </c>
      <c r="O5" s="139">
        <v>1600000</v>
      </c>
      <c r="P5" s="462">
        <v>1.2206521999999999E-2</v>
      </c>
      <c r="Q5" s="190">
        <v>19530.4352</v>
      </c>
      <c r="R5" s="166">
        <v>3906.0870400000003</v>
      </c>
      <c r="S5" s="164">
        <v>15624.34816</v>
      </c>
      <c r="T5" s="147">
        <v>15624.35</v>
      </c>
      <c r="U5" s="371">
        <v>0</v>
      </c>
      <c r="V5" s="139">
        <v>1600000</v>
      </c>
      <c r="W5" s="6">
        <v>1.2663045E-2</v>
      </c>
      <c r="X5" s="194">
        <v>20260.871999999999</v>
      </c>
      <c r="Y5" s="465">
        <v>4052.1743999999999</v>
      </c>
      <c r="Z5" s="142">
        <v>16208.6976</v>
      </c>
      <c r="AA5" s="204">
        <v>16208.7</v>
      </c>
      <c r="AB5" s="206">
        <v>0</v>
      </c>
      <c r="AC5" s="385">
        <v>5179000</v>
      </c>
      <c r="AD5" s="6">
        <v>1.3422827999999999E-2</v>
      </c>
      <c r="AE5" s="348">
        <v>69516.826212</v>
      </c>
      <c r="AF5" s="465">
        <v>13903.365242400001</v>
      </c>
      <c r="AG5" s="222"/>
      <c r="AH5" s="468"/>
      <c r="AI5" s="348">
        <v>55613.460969599997</v>
      </c>
      <c r="AJ5" s="219"/>
      <c r="AK5" s="220">
        <v>55613.340913599997</v>
      </c>
      <c r="AL5" s="221">
        <v>0</v>
      </c>
      <c r="AM5" s="56"/>
    </row>
    <row r="6" spans="1:40" s="7" customFormat="1">
      <c r="A6" s="51" t="s">
        <v>1461</v>
      </c>
      <c r="B6" s="364" t="s">
        <v>1462</v>
      </c>
      <c r="C6" s="961" t="str">
        <f>VLOOKUP(B6,Clean!$A$4:$B$32,2,FALSE)</f>
        <v>Trustees</v>
      </c>
      <c r="D6" s="61" t="s">
        <v>1385</v>
      </c>
      <c r="E6" s="388" t="s">
        <v>1253</v>
      </c>
      <c r="F6" s="261">
        <v>60000</v>
      </c>
      <c r="G6" s="347">
        <v>1.9324999999999998E-2</v>
      </c>
      <c r="H6" s="190">
        <v>1159.5</v>
      </c>
      <c r="I6" s="142">
        <v>1159.5</v>
      </c>
      <c r="J6" s="204"/>
      <c r="K6" s="261">
        <v>60000</v>
      </c>
      <c r="L6" s="347">
        <v>2.0871000000000001E-2</v>
      </c>
      <c r="M6" s="190">
        <v>1252.26</v>
      </c>
      <c r="N6" s="526">
        <v>1252.26</v>
      </c>
      <c r="O6" s="261">
        <v>60000</v>
      </c>
      <c r="P6" s="51">
        <v>2.3376000000000001E-2</v>
      </c>
      <c r="Q6" s="190">
        <v>1402.56</v>
      </c>
      <c r="R6" s="190"/>
      <c r="S6" s="531">
        <v>1402.56</v>
      </c>
      <c r="T6" s="527"/>
      <c r="U6" s="190">
        <v>0</v>
      </c>
      <c r="V6" s="419">
        <v>60000</v>
      </c>
      <c r="W6" s="42">
        <v>2.4778000000000001E-2</v>
      </c>
      <c r="X6" s="194">
        <v>1486.68</v>
      </c>
      <c r="Y6" s="190"/>
      <c r="Z6" s="142">
        <v>1486.68</v>
      </c>
      <c r="AA6" s="204"/>
      <c r="AB6" s="194">
        <v>0</v>
      </c>
      <c r="AC6" s="194"/>
      <c r="AD6" s="194"/>
      <c r="AE6" s="194"/>
      <c r="AF6" s="194"/>
      <c r="AG6" s="142"/>
      <c r="AH6" s="218"/>
      <c r="AI6" s="194"/>
      <c r="AJ6" s="469"/>
      <c r="AK6" s="220">
        <v>-219.65999999999997</v>
      </c>
      <c r="AL6" s="221"/>
      <c r="AM6" s="501"/>
    </row>
    <row r="7" spans="1:40" s="7" customFormat="1" ht="30">
      <c r="A7" s="51" t="s">
        <v>1466</v>
      </c>
      <c r="B7" s="537" t="s">
        <v>1467</v>
      </c>
      <c r="C7" s="961" t="str">
        <f>VLOOKUP(B7,Clean!$A$4:$B$32,2,FALSE)</f>
        <v>Sportfield</v>
      </c>
      <c r="D7" s="61" t="s">
        <v>1468</v>
      </c>
      <c r="E7" s="388" t="s">
        <v>1253</v>
      </c>
      <c r="F7" s="261">
        <v>170000</v>
      </c>
      <c r="G7" s="347">
        <v>6.0200000000000002E-3</v>
      </c>
      <c r="H7" s="190">
        <v>1023.4</v>
      </c>
      <c r="I7" s="142">
        <v>410.67750000000001</v>
      </c>
      <c r="J7" s="204"/>
      <c r="K7" s="261">
        <v>170000</v>
      </c>
      <c r="L7" s="347">
        <v>6.502E-3</v>
      </c>
      <c r="M7" s="190">
        <v>1105.3399999999999</v>
      </c>
      <c r="N7" s="526">
        <v>276.33499999999998</v>
      </c>
      <c r="O7" s="261">
        <v>170000</v>
      </c>
      <c r="P7" s="51">
        <v>7.2820000000000003E-3</v>
      </c>
      <c r="Q7" s="190">
        <v>1237.94</v>
      </c>
      <c r="R7" s="190">
        <v>928.45500000000004</v>
      </c>
      <c r="S7" s="531">
        <v>309.48500000000001</v>
      </c>
      <c r="T7" s="527"/>
      <c r="U7" s="190">
        <v>0</v>
      </c>
      <c r="V7" s="376">
        <v>170000</v>
      </c>
      <c r="W7" s="42">
        <v>7.3740000000000003E-3</v>
      </c>
      <c r="X7" s="194">
        <v>1253.5800000000002</v>
      </c>
      <c r="Y7" s="190">
        <v>940.18500000000017</v>
      </c>
      <c r="Z7" s="142">
        <v>313.39499999999998</v>
      </c>
      <c r="AA7" s="204"/>
      <c r="AB7" s="194">
        <v>0</v>
      </c>
      <c r="AC7" s="194"/>
      <c r="AD7" s="194"/>
      <c r="AE7" s="194"/>
      <c r="AF7" s="194"/>
      <c r="AG7" s="142"/>
      <c r="AH7" s="218"/>
      <c r="AI7" s="194"/>
      <c r="AJ7" s="469"/>
      <c r="AK7" s="220">
        <v>-89.770499999999984</v>
      </c>
      <c r="AL7" s="221">
        <v>0</v>
      </c>
      <c r="AM7" s="501"/>
    </row>
    <row r="8" spans="1:40" s="7" customFormat="1" ht="30">
      <c r="A8" s="51" t="s">
        <v>1470</v>
      </c>
      <c r="B8" s="537" t="s">
        <v>1467</v>
      </c>
      <c r="C8" s="961" t="str">
        <f>VLOOKUP(B8,Clean!$A$4:$B$32,2,FALSE)</f>
        <v>Sportfield</v>
      </c>
      <c r="D8" s="61" t="s">
        <v>1468</v>
      </c>
      <c r="E8" s="388" t="s">
        <v>1253</v>
      </c>
      <c r="F8" s="261">
        <v>410000</v>
      </c>
      <c r="G8" s="347">
        <v>6.0200000000000002E-3</v>
      </c>
      <c r="H8" s="190">
        <v>2468.2000000000003</v>
      </c>
      <c r="I8" s="142">
        <v>990.45749999999998</v>
      </c>
      <c r="J8" s="204"/>
      <c r="K8" s="261">
        <v>410000</v>
      </c>
      <c r="L8" s="347">
        <v>6.502E-3</v>
      </c>
      <c r="M8" s="190">
        <v>2665.82</v>
      </c>
      <c r="N8" s="526">
        <v>666.45500000000004</v>
      </c>
      <c r="O8" s="261">
        <v>410000</v>
      </c>
      <c r="P8" s="51">
        <v>7.2820000000000003E-3</v>
      </c>
      <c r="Q8" s="190">
        <v>2985.62</v>
      </c>
      <c r="R8" s="190">
        <v>2239.2150000000001</v>
      </c>
      <c r="S8" s="531">
        <v>1463.87</v>
      </c>
      <c r="T8" s="527"/>
      <c r="U8" s="190">
        <v>-717.46500000000015</v>
      </c>
      <c r="V8" s="376">
        <v>410000</v>
      </c>
      <c r="W8" s="42">
        <v>7.3740000000000003E-3</v>
      </c>
      <c r="X8" s="194">
        <v>3023.34</v>
      </c>
      <c r="Y8" s="190">
        <v>2267.5050000000001</v>
      </c>
      <c r="Z8" s="142">
        <v>755.83500000000004</v>
      </c>
      <c r="AA8" s="204"/>
      <c r="AB8" s="194">
        <v>0</v>
      </c>
      <c r="AC8" s="194"/>
      <c r="AD8" s="194"/>
      <c r="AE8" s="194"/>
      <c r="AF8" s="194"/>
      <c r="AG8" s="142"/>
      <c r="AH8" s="218"/>
      <c r="AI8" s="194"/>
      <c r="AJ8" s="469"/>
      <c r="AK8" s="220">
        <v>-4.9999999987448973E-4</v>
      </c>
      <c r="AL8" s="221">
        <v>0</v>
      </c>
      <c r="AM8" s="501"/>
    </row>
    <row r="9" spans="1:40" s="7" customFormat="1" ht="30">
      <c r="A9" s="51" t="s">
        <v>1472</v>
      </c>
      <c r="B9" s="364" t="s">
        <v>1467</v>
      </c>
      <c r="C9" s="961" t="str">
        <f>VLOOKUP(B9,Clean!$A$4:$B$32,2,FALSE)</f>
        <v>Sportfield</v>
      </c>
      <c r="D9" s="61" t="s">
        <v>1468</v>
      </c>
      <c r="E9" s="388" t="s">
        <v>1253</v>
      </c>
      <c r="F9" s="261">
        <v>390000</v>
      </c>
      <c r="G9" s="347">
        <v>1.9324999999999998E-2</v>
      </c>
      <c r="H9" s="190">
        <v>7536.7499999999991</v>
      </c>
      <c r="I9" s="142">
        <v>7537.14</v>
      </c>
      <c r="J9" s="204"/>
      <c r="K9" s="261">
        <v>390000</v>
      </c>
      <c r="L9" s="347">
        <v>2.0871000000000001E-2</v>
      </c>
      <c r="M9" s="190">
        <v>8139.6900000000005</v>
      </c>
      <c r="N9" s="526">
        <v>8139.69</v>
      </c>
      <c r="O9" s="261">
        <v>390000</v>
      </c>
      <c r="P9" s="51">
        <v>2.3376000000000001E-2</v>
      </c>
      <c r="Q9" s="190">
        <v>9116.6400000000012</v>
      </c>
      <c r="R9" s="190"/>
      <c r="S9" s="531">
        <v>18993.560000000001</v>
      </c>
      <c r="T9" s="527"/>
      <c r="U9" s="190">
        <v>-9876.92</v>
      </c>
      <c r="V9" s="376">
        <v>390000</v>
      </c>
      <c r="W9" s="42">
        <v>2.4778000000000001E-2</v>
      </c>
      <c r="X9" s="194">
        <v>9663.42</v>
      </c>
      <c r="Y9" s="190"/>
      <c r="Z9" s="142">
        <v>9663.42</v>
      </c>
      <c r="AA9" s="204"/>
      <c r="AB9" s="194">
        <v>0</v>
      </c>
      <c r="AC9" s="194"/>
      <c r="AD9" s="194"/>
      <c r="AE9" s="194"/>
      <c r="AF9" s="194"/>
      <c r="AG9" s="142"/>
      <c r="AH9" s="218"/>
      <c r="AI9" s="194"/>
      <c r="AJ9" s="469"/>
      <c r="AK9" s="220">
        <v>-2.000000002226443E-3</v>
      </c>
      <c r="AL9" s="221">
        <v>0</v>
      </c>
      <c r="AM9" s="501"/>
    </row>
    <row r="10" spans="1:40" s="7" customFormat="1" ht="30">
      <c r="A10" s="51" t="s">
        <v>1474</v>
      </c>
      <c r="B10" s="364" t="s">
        <v>1467</v>
      </c>
      <c r="C10" s="961" t="str">
        <f>VLOOKUP(B10,Clean!$A$4:$B$32,2,FALSE)</f>
        <v>Sportfield</v>
      </c>
      <c r="D10" s="61" t="s">
        <v>1468</v>
      </c>
      <c r="E10" s="388" t="s">
        <v>1253</v>
      </c>
      <c r="F10" s="261">
        <v>10000</v>
      </c>
      <c r="G10" s="347">
        <v>1.9324999999999998E-2</v>
      </c>
      <c r="H10" s="190">
        <v>193.24999999999997</v>
      </c>
      <c r="I10" s="142">
        <v>193.26</v>
      </c>
      <c r="J10" s="204"/>
      <c r="K10" s="261">
        <v>10000</v>
      </c>
      <c r="L10" s="347">
        <v>2.0871000000000001E-2</v>
      </c>
      <c r="M10" s="190">
        <v>208.71</v>
      </c>
      <c r="N10" s="526">
        <v>208.71</v>
      </c>
      <c r="O10" s="261">
        <v>10000</v>
      </c>
      <c r="P10" s="51">
        <v>2.3376000000000001E-2</v>
      </c>
      <c r="Q10" s="190">
        <v>233.76000000000002</v>
      </c>
      <c r="R10" s="190"/>
      <c r="S10" s="531">
        <v>3135.56</v>
      </c>
      <c r="T10" s="527"/>
      <c r="U10" s="190">
        <v>-2901.7999999999997</v>
      </c>
      <c r="V10" s="376">
        <v>10000</v>
      </c>
      <c r="W10" s="42">
        <v>2.4778000000000001E-2</v>
      </c>
      <c r="X10" s="194">
        <v>247.78</v>
      </c>
      <c r="Y10" s="190"/>
      <c r="Z10" s="142">
        <v>247.78</v>
      </c>
      <c r="AA10" s="204"/>
      <c r="AB10" s="194">
        <v>0</v>
      </c>
      <c r="AC10" s="194"/>
      <c r="AD10" s="194"/>
      <c r="AE10" s="194"/>
      <c r="AF10" s="194"/>
      <c r="AG10" s="142"/>
      <c r="AH10" s="218"/>
      <c r="AI10" s="194"/>
      <c r="AJ10" s="469"/>
      <c r="AK10" s="220">
        <v>-1.9999999999527063E-3</v>
      </c>
      <c r="AL10" s="221">
        <v>0</v>
      </c>
      <c r="AM10" s="501"/>
    </row>
    <row r="11" spans="1:40" s="3" customFormat="1" ht="15" customHeight="1">
      <c r="A11" s="51" t="s">
        <v>1632</v>
      </c>
      <c r="B11" s="61" t="s">
        <v>1633</v>
      </c>
      <c r="C11" s="961" t="str">
        <f>VLOOKUP(B11,Clean!$A$4:$B$32,2,FALSE)</f>
        <v>School &amp; Hostel</v>
      </c>
      <c r="D11" s="6" t="s">
        <v>1629</v>
      </c>
      <c r="E11" s="274" t="s">
        <v>1630</v>
      </c>
      <c r="F11" s="139">
        <v>0</v>
      </c>
      <c r="G11" s="569">
        <v>4.2900000000000001E-2</v>
      </c>
      <c r="H11" s="166">
        <v>0</v>
      </c>
      <c r="I11" s="164">
        <v>0</v>
      </c>
      <c r="J11" s="165"/>
      <c r="K11" s="139">
        <v>0</v>
      </c>
      <c r="L11" s="56">
        <v>4.5699999999999998E-2</v>
      </c>
      <c r="M11" s="168">
        <v>0</v>
      </c>
      <c r="N11" s="164">
        <v>0</v>
      </c>
      <c r="O11" s="139">
        <v>0</v>
      </c>
      <c r="P11" s="328">
        <v>3.2399999999999998E-2</v>
      </c>
      <c r="Q11" s="168">
        <v>0</v>
      </c>
      <c r="R11" s="166">
        <v>0</v>
      </c>
      <c r="S11" s="164">
        <v>0</v>
      </c>
      <c r="T11" s="147"/>
      <c r="U11" s="166">
        <v>0</v>
      </c>
      <c r="V11" s="154">
        <v>0</v>
      </c>
      <c r="W11" s="569">
        <v>3.4200000000000001E-2</v>
      </c>
      <c r="X11" s="168">
        <v>0</v>
      </c>
      <c r="Y11" s="56"/>
      <c r="Z11" s="164">
        <v>0</v>
      </c>
      <c r="AA11" s="165"/>
      <c r="AB11" s="168">
        <v>0</v>
      </c>
      <c r="AC11" s="583">
        <v>0</v>
      </c>
      <c r="AD11" s="584">
        <v>3.6589999999999998E-2</v>
      </c>
      <c r="AE11" s="585">
        <v>0</v>
      </c>
      <c r="AF11" s="585">
        <v>0</v>
      </c>
      <c r="AG11" s="164"/>
      <c r="AH11" s="167"/>
      <c r="AI11" s="168">
        <v>0</v>
      </c>
      <c r="AJ11" s="219"/>
      <c r="AK11" s="220">
        <v>0</v>
      </c>
      <c r="AL11" s="458"/>
      <c r="AM11" s="56"/>
    </row>
    <row r="12" spans="1:40" s="3" customFormat="1" ht="15" customHeight="1">
      <c r="A12" s="47" t="s">
        <v>1640</v>
      </c>
      <c r="B12" s="61" t="s">
        <v>1635</v>
      </c>
      <c r="C12" s="961" t="str">
        <f>VLOOKUP(B12,Clean!$A$4:$B$32,2,FALSE)</f>
        <v>School &amp; Hostel</v>
      </c>
      <c r="D12" s="6" t="s">
        <v>1629</v>
      </c>
      <c r="E12" s="274" t="s">
        <v>1630</v>
      </c>
      <c r="F12" s="139"/>
      <c r="G12" s="569">
        <v>4.2900000000000001E-2</v>
      </c>
      <c r="H12" s="166">
        <v>0</v>
      </c>
      <c r="I12" s="164"/>
      <c r="J12" s="165"/>
      <c r="K12" s="139"/>
      <c r="L12" s="56">
        <v>4.5699999999999998E-2</v>
      </c>
      <c r="M12" s="168">
        <v>0</v>
      </c>
      <c r="N12" s="164">
        <v>0</v>
      </c>
      <c r="O12" s="139"/>
      <c r="P12" s="328">
        <v>3.2399999999999998E-2</v>
      </c>
      <c r="Q12" s="168">
        <v>0</v>
      </c>
      <c r="R12" s="166">
        <v>0</v>
      </c>
      <c r="S12" s="164">
        <v>0</v>
      </c>
      <c r="T12" s="147"/>
      <c r="U12" s="166">
        <v>0</v>
      </c>
      <c r="V12" s="139">
        <v>5000</v>
      </c>
      <c r="W12" s="569">
        <v>3.4200000000000001E-2</v>
      </c>
      <c r="X12" s="168">
        <v>171</v>
      </c>
      <c r="Y12" s="56"/>
      <c r="Z12" s="253">
        <v>0</v>
      </c>
      <c r="AA12" s="165"/>
      <c r="AB12" s="168">
        <v>171</v>
      </c>
      <c r="AC12" s="377">
        <v>5000</v>
      </c>
      <c r="AD12" s="584">
        <v>3.6589999999999998E-2</v>
      </c>
      <c r="AE12" s="585">
        <v>182.95</v>
      </c>
      <c r="AF12" s="585">
        <v>36.589999999999996</v>
      </c>
      <c r="AG12" s="164"/>
      <c r="AH12" s="167"/>
      <c r="AI12" s="168">
        <v>146.35999999999999</v>
      </c>
      <c r="AJ12" s="219"/>
      <c r="AK12" s="220">
        <v>317.36</v>
      </c>
      <c r="AL12" s="458"/>
      <c r="AM12" s="56"/>
    </row>
    <row r="13" spans="1:40" s="3" customFormat="1" ht="15" customHeight="1">
      <c r="A13" s="41" t="s">
        <v>1653</v>
      </c>
      <c r="B13" s="6" t="s">
        <v>1654</v>
      </c>
      <c r="C13" s="961" t="str">
        <f>VLOOKUP(B13,Clean!$A$4:$B$32,2,FALSE)</f>
        <v xml:space="preserve">School </v>
      </c>
      <c r="D13" s="6" t="s">
        <v>1655</v>
      </c>
      <c r="E13" s="274" t="s">
        <v>1630</v>
      </c>
      <c r="F13" s="151">
        <v>700000</v>
      </c>
      <c r="G13" s="569">
        <v>4.2900000000000001E-2</v>
      </c>
      <c r="H13" s="166">
        <v>30030</v>
      </c>
      <c r="I13" s="164">
        <v>24024</v>
      </c>
      <c r="J13" s="165"/>
      <c r="K13" s="151">
        <v>700000</v>
      </c>
      <c r="L13" s="56">
        <v>4.5699999999999998E-2</v>
      </c>
      <c r="M13" s="168">
        <v>31990</v>
      </c>
      <c r="N13" s="164">
        <v>25592</v>
      </c>
      <c r="O13" s="151">
        <v>700000</v>
      </c>
      <c r="P13" s="328">
        <v>3.2399999999999998E-2</v>
      </c>
      <c r="Q13" s="168">
        <v>22680</v>
      </c>
      <c r="R13" s="166">
        <v>4536</v>
      </c>
      <c r="S13" s="164">
        <v>18144</v>
      </c>
      <c r="T13" s="147"/>
      <c r="U13" s="166">
        <v>0</v>
      </c>
      <c r="V13" s="139">
        <v>800000</v>
      </c>
      <c r="W13" s="582">
        <v>3.4200000000000001E-2</v>
      </c>
      <c r="X13" s="168">
        <v>27360</v>
      </c>
      <c r="Y13" s="166">
        <v>5472</v>
      </c>
      <c r="Z13" s="164">
        <v>21888</v>
      </c>
      <c r="AA13" s="165"/>
      <c r="AB13" s="168">
        <v>0</v>
      </c>
      <c r="AC13" s="377">
        <v>800000</v>
      </c>
      <c r="AD13" s="584">
        <v>3.6589999999999998E-2</v>
      </c>
      <c r="AE13" s="585">
        <v>29271.999999999996</v>
      </c>
      <c r="AF13" s="585">
        <v>5854.4</v>
      </c>
      <c r="AG13" s="164"/>
      <c r="AH13" s="167"/>
      <c r="AI13" s="168">
        <v>23417.599999999999</v>
      </c>
      <c r="AJ13" s="219"/>
      <c r="AK13" s="220">
        <v>23417.599999999999</v>
      </c>
      <c r="AL13" s="458"/>
      <c r="AM13" s="56"/>
      <c r="AN13" s="228"/>
    </row>
    <row r="14" spans="1:40" s="3" customFormat="1" ht="15" customHeight="1">
      <c r="A14" s="41" t="s">
        <v>1658</v>
      </c>
      <c r="B14" s="6" t="s">
        <v>1654</v>
      </c>
      <c r="C14" s="961" t="str">
        <f>VLOOKUP(B14,Clean!$A$4:$B$32,2,FALSE)</f>
        <v xml:space="preserve">School </v>
      </c>
      <c r="D14" s="6" t="s">
        <v>1655</v>
      </c>
      <c r="E14" s="274" t="s">
        <v>1630</v>
      </c>
      <c r="F14" s="151">
        <v>518000</v>
      </c>
      <c r="G14" s="569">
        <v>4.2900000000000001E-2</v>
      </c>
      <c r="H14" s="166">
        <v>22222.2</v>
      </c>
      <c r="I14" s="164">
        <v>17777.759999999998</v>
      </c>
      <c r="J14" s="165"/>
      <c r="K14" s="151">
        <v>518000</v>
      </c>
      <c r="L14" s="56">
        <v>4.5699999999999998E-2</v>
      </c>
      <c r="M14" s="168">
        <v>23672.6</v>
      </c>
      <c r="N14" s="164">
        <v>18938.080000000002</v>
      </c>
      <c r="O14" s="151">
        <v>518000</v>
      </c>
      <c r="P14" s="328">
        <v>3.2399999999999998E-2</v>
      </c>
      <c r="Q14" s="168">
        <v>16783.2</v>
      </c>
      <c r="R14" s="166">
        <v>3356.6400000000003</v>
      </c>
      <c r="S14" s="164">
        <v>13426.56</v>
      </c>
      <c r="T14" s="147"/>
      <c r="U14" s="166">
        <v>0</v>
      </c>
      <c r="V14" s="139">
        <v>800000</v>
      </c>
      <c r="W14" s="582">
        <v>3.4200000000000001E-2</v>
      </c>
      <c r="X14" s="168">
        <v>27360</v>
      </c>
      <c r="Y14" s="166">
        <v>5472</v>
      </c>
      <c r="Z14" s="164">
        <v>21888</v>
      </c>
      <c r="AA14" s="165"/>
      <c r="AB14" s="168">
        <v>0</v>
      </c>
      <c r="AC14" s="377">
        <v>800000</v>
      </c>
      <c r="AD14" s="584">
        <v>3.6589999999999998E-2</v>
      </c>
      <c r="AE14" s="585">
        <v>29271.999999999996</v>
      </c>
      <c r="AF14" s="585">
        <v>5854.4</v>
      </c>
      <c r="AG14" s="164"/>
      <c r="AH14" s="167"/>
      <c r="AI14" s="168">
        <v>23417.599999999999</v>
      </c>
      <c r="AJ14" s="219"/>
      <c r="AK14" s="220">
        <v>23417.599999999999</v>
      </c>
      <c r="AL14" s="458"/>
      <c r="AM14" s="56"/>
      <c r="AN14" s="228"/>
    </row>
    <row r="15" spans="1:40" s="3" customFormat="1" ht="15" customHeight="1">
      <c r="A15" s="41" t="s">
        <v>1660</v>
      </c>
      <c r="B15" s="6" t="s">
        <v>1654</v>
      </c>
      <c r="C15" s="961" t="str">
        <f>VLOOKUP(B15,Clean!$A$4:$B$32,2,FALSE)</f>
        <v xml:space="preserve">School </v>
      </c>
      <c r="D15" s="6" t="s">
        <v>1655</v>
      </c>
      <c r="E15" s="274" t="s">
        <v>1630</v>
      </c>
      <c r="F15" s="151">
        <v>265000</v>
      </c>
      <c r="G15" s="569">
        <v>4.2900000000000001E-2</v>
      </c>
      <c r="H15" s="166">
        <v>11368.5</v>
      </c>
      <c r="I15" s="164">
        <v>9094.7999999999993</v>
      </c>
      <c r="J15" s="165"/>
      <c r="K15" s="151">
        <v>265000</v>
      </c>
      <c r="L15" s="56">
        <v>4.5699999999999998E-2</v>
      </c>
      <c r="M15" s="168">
        <v>12110.5</v>
      </c>
      <c r="N15" s="164">
        <v>9688.4</v>
      </c>
      <c r="O15" s="151">
        <v>265000</v>
      </c>
      <c r="P15" s="328">
        <v>3.2399999999999998E-2</v>
      </c>
      <c r="Q15" s="168">
        <v>8586</v>
      </c>
      <c r="R15" s="166">
        <v>1717.2</v>
      </c>
      <c r="S15" s="164">
        <v>6868.8</v>
      </c>
      <c r="T15" s="147"/>
      <c r="U15" s="166">
        <v>0</v>
      </c>
      <c r="V15" s="139">
        <v>225000</v>
      </c>
      <c r="W15" s="582">
        <v>3.4200000000000001E-2</v>
      </c>
      <c r="X15" s="168">
        <v>7695</v>
      </c>
      <c r="Y15" s="166">
        <v>1539</v>
      </c>
      <c r="Z15" s="164">
        <v>6156</v>
      </c>
      <c r="AA15" s="165"/>
      <c r="AB15" s="168">
        <v>0</v>
      </c>
      <c r="AC15" s="377">
        <v>225000</v>
      </c>
      <c r="AD15" s="584">
        <v>3.6589999999999998E-2</v>
      </c>
      <c r="AE15" s="585">
        <v>8232.75</v>
      </c>
      <c r="AF15" s="585">
        <v>1646.5500000000002</v>
      </c>
      <c r="AG15" s="164"/>
      <c r="AH15" s="167"/>
      <c r="AI15" s="168">
        <v>6586.2</v>
      </c>
      <c r="AJ15" s="219"/>
      <c r="AK15" s="220">
        <v>6586.2</v>
      </c>
      <c r="AL15" s="458"/>
      <c r="AM15" s="56"/>
      <c r="AN15" s="228"/>
    </row>
    <row r="16" spans="1:40" s="3" customFormat="1" ht="15" customHeight="1">
      <c r="A16" s="41" t="s">
        <v>1677</v>
      </c>
      <c r="B16" s="6" t="s">
        <v>1678</v>
      </c>
      <c r="C16" s="961" t="str">
        <f>VLOOKUP(B16,Clean!$A$4:$B$32,2,FALSE)</f>
        <v>Hostel</v>
      </c>
      <c r="D16" s="6" t="s">
        <v>1667</v>
      </c>
      <c r="E16" s="274" t="s">
        <v>1630</v>
      </c>
      <c r="F16" s="139">
        <v>902500</v>
      </c>
      <c r="G16" s="569">
        <v>4.2900000000000001E-2</v>
      </c>
      <c r="H16" s="166">
        <v>38717.25</v>
      </c>
      <c r="I16" s="164">
        <v>30973.8</v>
      </c>
      <c r="J16" s="165"/>
      <c r="K16" s="139">
        <v>902500</v>
      </c>
      <c r="L16" s="56">
        <v>4.5699999999999998E-2</v>
      </c>
      <c r="M16" s="168">
        <v>41244.25</v>
      </c>
      <c r="N16" s="164">
        <v>32995.4</v>
      </c>
      <c r="O16" s="139">
        <v>902500</v>
      </c>
      <c r="P16" s="56">
        <v>3.2399999999999998E-2</v>
      </c>
      <c r="Q16" s="168">
        <v>29241</v>
      </c>
      <c r="R16" s="166">
        <v>5848.2000000000007</v>
      </c>
      <c r="S16" s="164">
        <v>23392.799999999999</v>
      </c>
      <c r="T16" s="147"/>
      <c r="U16" s="166">
        <v>0</v>
      </c>
      <c r="V16" s="151">
        <v>1350000</v>
      </c>
      <c r="W16" s="569">
        <v>3.4200000000000001E-2</v>
      </c>
      <c r="X16" s="168">
        <v>46170</v>
      </c>
      <c r="Y16" s="166">
        <v>9234</v>
      </c>
      <c r="Z16" s="164">
        <v>36936</v>
      </c>
      <c r="AA16" s="165"/>
      <c r="AB16" s="168">
        <v>0</v>
      </c>
      <c r="AC16" s="587">
        <v>1350000</v>
      </c>
      <c r="AD16" s="584">
        <v>3.6589999999999998E-2</v>
      </c>
      <c r="AE16" s="585">
        <v>49396.5</v>
      </c>
      <c r="AF16" s="585">
        <v>9879.3000000000011</v>
      </c>
      <c r="AG16" s="164"/>
      <c r="AH16" s="167"/>
      <c r="AI16" s="168">
        <v>39517.199999999997</v>
      </c>
      <c r="AJ16" s="219"/>
      <c r="AK16" s="220">
        <v>39517.199999999997</v>
      </c>
      <c r="AL16" s="458"/>
      <c r="AM16" s="56"/>
      <c r="AN16" s="228"/>
    </row>
    <row r="17" spans="1:40" s="3" customFormat="1" ht="15" customHeight="1">
      <c r="A17" s="41" t="s">
        <v>1677</v>
      </c>
      <c r="B17" s="6" t="s">
        <v>1678</v>
      </c>
      <c r="C17" s="961" t="str">
        <f>VLOOKUP(B17,Clean!$A$4:$B$32,2,FALSE)</f>
        <v>Hostel</v>
      </c>
      <c r="D17" s="6" t="s">
        <v>1667</v>
      </c>
      <c r="E17" s="274" t="s">
        <v>1630</v>
      </c>
      <c r="F17" s="139">
        <v>25000</v>
      </c>
      <c r="G17" s="569">
        <v>4.2900000000000001E-2</v>
      </c>
      <c r="H17" s="166">
        <v>1072.5</v>
      </c>
      <c r="I17" s="164">
        <v>858</v>
      </c>
      <c r="J17" s="165"/>
      <c r="K17" s="139">
        <v>25000</v>
      </c>
      <c r="L17" s="56">
        <v>4.5699999999999998E-2</v>
      </c>
      <c r="M17" s="168">
        <v>1142.5</v>
      </c>
      <c r="N17" s="164">
        <v>914</v>
      </c>
      <c r="O17" s="139">
        <v>25000</v>
      </c>
      <c r="P17" s="56">
        <v>3.2399999999999998E-2</v>
      </c>
      <c r="Q17" s="168">
        <v>810</v>
      </c>
      <c r="R17" s="166">
        <v>162</v>
      </c>
      <c r="S17" s="164">
        <v>648</v>
      </c>
      <c r="T17" s="147"/>
      <c r="U17" s="166">
        <v>0</v>
      </c>
      <c r="V17" s="434">
        <v>25000</v>
      </c>
      <c r="W17" s="569">
        <v>3.4200000000000001E-2</v>
      </c>
      <c r="X17" s="168">
        <v>855</v>
      </c>
      <c r="Y17" s="166">
        <v>171</v>
      </c>
      <c r="Z17" s="253">
        <v>0</v>
      </c>
      <c r="AA17" s="165"/>
      <c r="AB17" s="168">
        <v>684</v>
      </c>
      <c r="AC17" s="467">
        <v>25000</v>
      </c>
      <c r="AD17" s="584">
        <v>3.6589999999999998E-2</v>
      </c>
      <c r="AE17" s="585">
        <v>914.74999999999989</v>
      </c>
      <c r="AF17" s="585">
        <v>182.95</v>
      </c>
      <c r="AG17" s="164"/>
      <c r="AH17" s="167"/>
      <c r="AI17" s="168">
        <v>731.8</v>
      </c>
      <c r="AJ17" s="219"/>
      <c r="AK17" s="220">
        <v>1415.8</v>
      </c>
      <c r="AL17" s="458"/>
      <c r="AM17" s="56"/>
      <c r="AN17" s="228"/>
    </row>
    <row r="18" spans="1:40" s="2" customFormat="1" ht="15" customHeight="1">
      <c r="A18" s="41" t="s">
        <v>2297</v>
      </c>
      <c r="B18" s="42" t="s">
        <v>2298</v>
      </c>
      <c r="C18" s="961" t="str">
        <f>VLOOKUP(B18,Clean!$A$4:$B$32,2,FALSE)</f>
        <v>Care Centre</v>
      </c>
      <c r="D18" s="6" t="s">
        <v>2223</v>
      </c>
      <c r="E18" s="41" t="s">
        <v>2038</v>
      </c>
      <c r="F18" s="711">
        <v>8712000</v>
      </c>
      <c r="G18" s="6">
        <v>2.2259999999999999E-2</v>
      </c>
      <c r="H18" s="72">
        <v>193929.12</v>
      </c>
      <c r="I18" s="164">
        <v>0</v>
      </c>
      <c r="J18" s="167"/>
      <c r="K18" s="712">
        <v>8712000</v>
      </c>
      <c r="L18" s="693">
        <v>2.3730000000000001E-2</v>
      </c>
      <c r="M18" s="72">
        <v>206735.76</v>
      </c>
      <c r="N18" s="164">
        <v>415910.88</v>
      </c>
      <c r="O18" s="712">
        <v>8712000</v>
      </c>
      <c r="P18" s="693">
        <v>2.4680000000000001E-2</v>
      </c>
      <c r="Q18" s="72">
        <v>215012.16</v>
      </c>
      <c r="R18" s="6"/>
      <c r="S18" s="164">
        <v>215012.16</v>
      </c>
      <c r="T18" s="77"/>
      <c r="U18" s="75">
        <v>0</v>
      </c>
      <c r="V18" s="694">
        <v>8712000</v>
      </c>
      <c r="W18" s="693">
        <v>2.5989999999999999E-2</v>
      </c>
      <c r="X18" s="141">
        <v>226424.88</v>
      </c>
      <c r="Y18" s="6"/>
      <c r="Z18" s="164">
        <v>226424.88</v>
      </c>
      <c r="AA18" s="167"/>
      <c r="AB18" s="72">
        <v>0</v>
      </c>
      <c r="AC18" s="351"/>
      <c r="AD18" s="693">
        <v>2.2259999999999999E-2</v>
      </c>
      <c r="AE18" s="666">
        <v>0</v>
      </c>
      <c r="AF18" s="72"/>
      <c r="AG18" s="164"/>
      <c r="AH18" s="167"/>
      <c r="AI18" s="666">
        <v>0</v>
      </c>
      <c r="AJ18" s="219"/>
      <c r="AK18" s="220">
        <v>0</v>
      </c>
      <c r="AL18" s="357"/>
      <c r="AM18" s="6" t="s">
        <v>2104</v>
      </c>
      <c r="AN18" s="358" t="s">
        <v>42</v>
      </c>
    </row>
    <row r="19" spans="1:40" s="3" customFormat="1" ht="15" customHeight="1">
      <c r="A19" s="41" t="s">
        <v>2384</v>
      </c>
      <c r="B19" s="42" t="s">
        <v>2385</v>
      </c>
      <c r="C19" s="961" t="str">
        <f>VLOOKUP(B19,Clean!$A$4:$B$32,2,FALSE)</f>
        <v>Hostel</v>
      </c>
      <c r="D19" s="61" t="s">
        <v>2386</v>
      </c>
      <c r="E19" s="41" t="s">
        <v>2370</v>
      </c>
      <c r="F19" s="152">
        <v>343000</v>
      </c>
      <c r="G19" s="56">
        <v>7.9245600000000006E-3</v>
      </c>
      <c r="H19" s="357">
        <v>2718.12408</v>
      </c>
      <c r="I19" s="164">
        <v>0</v>
      </c>
      <c r="J19" s="165"/>
      <c r="K19" s="152">
        <v>343000</v>
      </c>
      <c r="L19" s="56">
        <v>8.4792789999999993E-3</v>
      </c>
      <c r="M19" s="357">
        <v>2908.3926969999998</v>
      </c>
      <c r="N19" s="164">
        <v>0</v>
      </c>
      <c r="O19" s="152">
        <v>343000</v>
      </c>
      <c r="P19" s="6">
        <v>9.0219528559999998E-3</v>
      </c>
      <c r="Q19" s="357">
        <v>3094.529829608</v>
      </c>
      <c r="R19" s="357">
        <v>928.3589488824</v>
      </c>
      <c r="S19" s="253">
        <v>0</v>
      </c>
      <c r="T19" s="147"/>
      <c r="U19" s="357">
        <v>2166.1708807256</v>
      </c>
      <c r="V19" s="152">
        <v>343000</v>
      </c>
      <c r="W19" s="732">
        <v>9.5181599999999995E-3</v>
      </c>
      <c r="X19" s="666">
        <v>3264.7288799999997</v>
      </c>
      <c r="Y19" s="752">
        <v>979.41866399999981</v>
      </c>
      <c r="Z19" s="164">
        <v>2285.3102159999999</v>
      </c>
      <c r="AA19" s="165"/>
      <c r="AB19" s="666">
        <v>0</v>
      </c>
      <c r="AC19" s="72"/>
      <c r="AD19" s="72"/>
      <c r="AE19" s="72"/>
      <c r="AF19" s="72"/>
      <c r="AG19" s="164"/>
      <c r="AH19" s="167"/>
      <c r="AI19" s="72"/>
      <c r="AJ19" s="219"/>
      <c r="AK19" s="753">
        <v>7899.7134756256019</v>
      </c>
      <c r="AL19" s="458"/>
      <c r="AM19" s="56"/>
    </row>
    <row r="20" spans="1:40" s="3" customFormat="1" ht="15" customHeight="1">
      <c r="A20" s="41" t="s">
        <v>2680</v>
      </c>
      <c r="B20" s="42" t="s">
        <v>2681</v>
      </c>
      <c r="C20" s="961" t="str">
        <f>VLOOKUP(B20,Clean!$A$4:$B$32,2,FALSE)</f>
        <v>Sportfield</v>
      </c>
      <c r="D20" s="6" t="s">
        <v>2671</v>
      </c>
      <c r="E20" s="274" t="s">
        <v>2623</v>
      </c>
      <c r="F20" s="280">
        <v>35000</v>
      </c>
      <c r="G20" s="764">
        <v>4.2875000000000003E-2</v>
      </c>
      <c r="H20" s="168">
        <v>1500.6250000000002</v>
      </c>
      <c r="I20" s="164">
        <v>1500.625</v>
      </c>
      <c r="J20" s="165"/>
      <c r="K20" s="280">
        <v>35000</v>
      </c>
      <c r="L20" s="56">
        <v>4.802E-2</v>
      </c>
      <c r="M20" s="302">
        <v>1680.7</v>
      </c>
      <c r="N20" s="164">
        <v>1680.7</v>
      </c>
      <c r="O20" s="152">
        <v>35000</v>
      </c>
      <c r="P20" s="764">
        <v>5.1861060808999999E-2</v>
      </c>
      <c r="Q20" s="166">
        <v>1815.1371283149999</v>
      </c>
      <c r="R20" s="56"/>
      <c r="S20" s="164">
        <v>1815.1371283149999</v>
      </c>
      <c r="T20" s="147"/>
      <c r="U20" s="166">
        <v>0</v>
      </c>
      <c r="V20" s="152">
        <v>148000</v>
      </c>
      <c r="W20" s="764">
        <v>3.3415E-2</v>
      </c>
      <c r="X20" s="168">
        <v>4945.42</v>
      </c>
      <c r="Y20" s="168">
        <v>2719.9810000000002</v>
      </c>
      <c r="Z20" s="164">
        <v>2225.4389999999999</v>
      </c>
      <c r="AA20" s="165"/>
      <c r="AB20" s="72">
        <v>0</v>
      </c>
      <c r="AC20" s="72"/>
      <c r="AD20" s="72"/>
      <c r="AE20" s="72"/>
      <c r="AF20" s="72"/>
      <c r="AG20" s="164"/>
      <c r="AH20" s="167"/>
      <c r="AI20" s="72"/>
      <c r="AJ20" s="219"/>
      <c r="AK20" s="220">
        <v>-4.9999999998817657E-3</v>
      </c>
      <c r="AL20" s="458"/>
      <c r="AM20" s="56" t="s">
        <v>2625</v>
      </c>
      <c r="AN20" s="228"/>
    </row>
    <row r="21" spans="1:40" s="3" customFormat="1" ht="15" customHeight="1">
      <c r="A21" s="41" t="s">
        <v>2683</v>
      </c>
      <c r="B21" s="6" t="s">
        <v>2684</v>
      </c>
      <c r="C21" s="961" t="str">
        <f>VLOOKUP(B21,Clean!$A$4:$B$32,2,FALSE)</f>
        <v>Complex</v>
      </c>
      <c r="D21" s="6" t="s">
        <v>2671</v>
      </c>
      <c r="E21" s="274" t="s">
        <v>2623</v>
      </c>
      <c r="F21" s="280">
        <v>370000</v>
      </c>
      <c r="G21" s="764">
        <v>4.2875000000000003E-2</v>
      </c>
      <c r="H21" s="168">
        <v>15863.750000000002</v>
      </c>
      <c r="I21" s="164">
        <v>15863.75</v>
      </c>
      <c r="J21" s="165"/>
      <c r="K21" s="280">
        <v>370000</v>
      </c>
      <c r="L21" s="56">
        <v>4.802E-2</v>
      </c>
      <c r="M21" s="302">
        <v>17767.400000000001</v>
      </c>
      <c r="N21" s="164">
        <v>17767.400000000001</v>
      </c>
      <c r="O21" s="152">
        <v>370000</v>
      </c>
      <c r="P21" s="764">
        <v>5.1861060808999999E-2</v>
      </c>
      <c r="Q21" s="166">
        <v>19188.59249933</v>
      </c>
      <c r="R21" s="56"/>
      <c r="S21" s="164">
        <v>19188.59249933</v>
      </c>
      <c r="T21" s="147"/>
      <c r="U21" s="166">
        <v>0</v>
      </c>
      <c r="V21" s="152">
        <v>279500</v>
      </c>
      <c r="W21" s="764">
        <v>3.3415E-2</v>
      </c>
      <c r="X21" s="168">
        <v>9339.4925000000003</v>
      </c>
      <c r="Y21" s="168">
        <v>5136.7208750000009</v>
      </c>
      <c r="Z21" s="164">
        <v>4202.7716250000003</v>
      </c>
      <c r="AA21" s="165"/>
      <c r="AB21" s="72">
        <v>0</v>
      </c>
      <c r="AC21" s="72"/>
      <c r="AD21" s="72"/>
      <c r="AE21" s="72"/>
      <c r="AF21" s="72"/>
      <c r="AG21" s="164"/>
      <c r="AH21" s="167"/>
      <c r="AI21" s="72"/>
      <c r="AJ21" s="219"/>
      <c r="AK21" s="220">
        <v>0</v>
      </c>
      <c r="AL21" s="458"/>
      <c r="AM21" s="56" t="s">
        <v>2625</v>
      </c>
      <c r="AN21" s="228"/>
    </row>
    <row r="22" spans="1:40" s="3" customFormat="1" ht="15" customHeight="1">
      <c r="A22" s="41" t="s">
        <v>2765</v>
      </c>
      <c r="B22" s="61" t="s">
        <v>2763</v>
      </c>
      <c r="C22" s="961" t="str">
        <f>VLOOKUP(B22,Clean!$A$4:$B$32,2,FALSE)</f>
        <v>School</v>
      </c>
      <c r="D22" s="6" t="s">
        <v>2764</v>
      </c>
      <c r="E22" s="41" t="s">
        <v>2760</v>
      </c>
      <c r="F22" s="72">
        <v>420000</v>
      </c>
      <c r="G22" s="56">
        <v>6.8930000000000005E-2</v>
      </c>
      <c r="H22" s="166">
        <v>28950.600000000002</v>
      </c>
      <c r="I22" s="164">
        <v>0</v>
      </c>
      <c r="J22" s="320"/>
      <c r="K22" s="72">
        <v>420000</v>
      </c>
      <c r="L22" s="52">
        <v>2.9062999999999999E-2</v>
      </c>
      <c r="M22" s="166">
        <v>12206.46</v>
      </c>
      <c r="N22" s="164">
        <v>0</v>
      </c>
      <c r="O22" s="402">
        <v>420000</v>
      </c>
      <c r="P22" s="234">
        <v>5.1103999999999997E-2</v>
      </c>
      <c r="Q22" s="168">
        <v>21463.68</v>
      </c>
      <c r="R22" s="6"/>
      <c r="S22" s="142">
        <v>21463.68</v>
      </c>
      <c r="T22" s="147"/>
      <c r="U22" s="166">
        <v>0</v>
      </c>
      <c r="V22" s="151">
        <v>420000</v>
      </c>
      <c r="W22" s="234">
        <v>5.4170999999999997E-2</v>
      </c>
      <c r="X22" s="168">
        <v>22751.82</v>
      </c>
      <c r="Y22" s="166"/>
      <c r="Z22" s="164">
        <v>0</v>
      </c>
      <c r="AA22" s="165"/>
      <c r="AB22" s="168">
        <v>22751.82</v>
      </c>
      <c r="AC22" s="587">
        <v>260000</v>
      </c>
      <c r="AD22" s="802">
        <v>4.3883999999999999E-2</v>
      </c>
      <c r="AE22" s="666">
        <v>11409.84</v>
      </c>
      <c r="AF22" s="168"/>
      <c r="AG22" s="164"/>
      <c r="AH22" s="167"/>
      <c r="AI22" s="666">
        <v>11409.84</v>
      </c>
      <c r="AJ22" s="219"/>
      <c r="AK22" s="220">
        <v>73953.433000000005</v>
      </c>
      <c r="AL22" s="773"/>
      <c r="AM22" s="356"/>
      <c r="AN22" s="228"/>
    </row>
    <row r="23" spans="1:40" s="3" customFormat="1" ht="15" customHeight="1">
      <c r="A23" s="41" t="s">
        <v>2806</v>
      </c>
      <c r="B23" s="771" t="s">
        <v>2807</v>
      </c>
      <c r="C23" s="961" t="str">
        <f>VLOOKUP(B23,Clean!$A$4:$B$32,2,FALSE)</f>
        <v>Teacher centre</v>
      </c>
      <c r="D23" s="6" t="s">
        <v>2782</v>
      </c>
      <c r="E23" s="41" t="s">
        <v>2760</v>
      </c>
      <c r="F23" s="72">
        <v>3400000</v>
      </c>
      <c r="G23" s="56">
        <v>6.8930000000000005E-2</v>
      </c>
      <c r="H23" s="166">
        <v>234362.00000000003</v>
      </c>
      <c r="I23" s="164">
        <v>75823</v>
      </c>
      <c r="J23" s="320"/>
      <c r="K23" s="481">
        <v>3460000</v>
      </c>
      <c r="L23" s="52">
        <v>2.9062999999999999E-2</v>
      </c>
      <c r="M23" s="166">
        <v>100557.98</v>
      </c>
      <c r="N23" s="164">
        <v>0</v>
      </c>
      <c r="O23" s="799">
        <v>3400000</v>
      </c>
      <c r="P23" s="776">
        <v>5.1103999999999997E-2</v>
      </c>
      <c r="Q23" s="168">
        <v>173753.59999999998</v>
      </c>
      <c r="R23" s="6"/>
      <c r="S23" s="142">
        <v>0</v>
      </c>
      <c r="T23" s="147"/>
      <c r="U23" s="166">
        <v>173753.59999999998</v>
      </c>
      <c r="V23" s="151">
        <v>3400000</v>
      </c>
      <c r="W23" s="234">
        <v>2.1669000000000001E-2</v>
      </c>
      <c r="X23" s="168">
        <v>73674.600000000006</v>
      </c>
      <c r="Y23" s="166"/>
      <c r="Z23" s="164">
        <v>0</v>
      </c>
      <c r="AA23" s="165"/>
      <c r="AB23" s="168">
        <v>73674.600000000006</v>
      </c>
      <c r="AC23" s="587">
        <v>3500000</v>
      </c>
      <c r="AD23" s="805">
        <v>2.9256000000000001E-2</v>
      </c>
      <c r="AE23" s="666">
        <v>102396</v>
      </c>
      <c r="AF23" s="168"/>
      <c r="AG23" s="164"/>
      <c r="AH23" s="167"/>
      <c r="AI23" s="666">
        <v>102396</v>
      </c>
      <c r="AJ23" s="219"/>
      <c r="AK23" s="220">
        <v>613120.07999999996</v>
      </c>
      <c r="AL23" s="357"/>
      <c r="AM23" s="6"/>
      <c r="AN23" s="228"/>
    </row>
    <row r="24" spans="1:40" s="3" customFormat="1" ht="15" customHeight="1">
      <c r="A24" s="59" t="s">
        <v>2922</v>
      </c>
      <c r="B24" s="61" t="s">
        <v>2923</v>
      </c>
      <c r="C24" s="961" t="str">
        <f>VLOOKUP(B24,Clean!$A$4:$B$32,2,FALSE)</f>
        <v>School</v>
      </c>
      <c r="D24" s="6" t="s">
        <v>2924</v>
      </c>
      <c r="E24" s="274" t="s">
        <v>2760</v>
      </c>
      <c r="F24" s="72">
        <v>3450000</v>
      </c>
      <c r="G24" s="56">
        <v>6.8930000000000005E-2</v>
      </c>
      <c r="H24" s="166">
        <v>237808.50000000003</v>
      </c>
      <c r="I24" s="164">
        <v>237808.5</v>
      </c>
      <c r="J24" s="320">
        <v>237808.5</v>
      </c>
      <c r="K24" s="72">
        <v>8000000</v>
      </c>
      <c r="L24" s="52">
        <v>6.7812999999999998E-2</v>
      </c>
      <c r="M24" s="166">
        <v>542504</v>
      </c>
      <c r="N24" s="164">
        <v>174378</v>
      </c>
      <c r="O24" s="402">
        <v>6000000</v>
      </c>
      <c r="P24" s="234">
        <v>5.1103999999999997E-2</v>
      </c>
      <c r="Q24" s="168">
        <v>306624</v>
      </c>
      <c r="R24" s="6"/>
      <c r="S24" s="580">
        <v>0</v>
      </c>
      <c r="T24" s="147"/>
      <c r="U24" s="166">
        <v>306624</v>
      </c>
      <c r="V24" s="374">
        <v>6000000</v>
      </c>
      <c r="W24" s="234">
        <v>5.4170999999999997E-2</v>
      </c>
      <c r="X24" s="168">
        <v>325026</v>
      </c>
      <c r="Y24" s="166"/>
      <c r="Z24" s="164">
        <v>0</v>
      </c>
      <c r="AA24" s="165"/>
      <c r="AB24" s="168">
        <v>325026</v>
      </c>
      <c r="AC24" s="587">
        <v>6400000</v>
      </c>
      <c r="AD24" s="802">
        <v>4.3883999999999999E-2</v>
      </c>
      <c r="AE24" s="666">
        <v>280857.59999999998</v>
      </c>
      <c r="AF24" s="168"/>
      <c r="AG24" s="485">
        <v>1116659.71</v>
      </c>
      <c r="AH24" s="167"/>
      <c r="AI24" s="666">
        <v>-835802.11</v>
      </c>
      <c r="AJ24" s="219"/>
      <c r="AK24" s="220">
        <v>454269.3400000002</v>
      </c>
      <c r="AL24" s="357"/>
      <c r="AM24" s="6"/>
      <c r="AN24" s="228"/>
    </row>
    <row r="25" spans="1:40" s="3" customFormat="1" ht="15" customHeight="1">
      <c r="A25" s="59" t="s">
        <v>2925</v>
      </c>
      <c r="B25" s="501" t="s">
        <v>2926</v>
      </c>
      <c r="C25" s="961" t="str">
        <f>VLOOKUP(B25,Clean!$A$4:$B$32,2,FALSE)</f>
        <v>Teacher centre</v>
      </c>
      <c r="D25" s="6" t="s">
        <v>2927</v>
      </c>
      <c r="E25" s="274" t="s">
        <v>2760</v>
      </c>
      <c r="F25" s="72">
        <v>9550000</v>
      </c>
      <c r="G25" s="56">
        <v>6.8930000000000005E-2</v>
      </c>
      <c r="H25" s="166">
        <v>658281.5</v>
      </c>
      <c r="I25" s="164">
        <v>537654</v>
      </c>
      <c r="J25" s="320">
        <v>537654</v>
      </c>
      <c r="K25" s="72">
        <v>4639150</v>
      </c>
      <c r="L25" s="52">
        <v>2.9062999999999999E-2</v>
      </c>
      <c r="M25" s="166">
        <v>134827.61645</v>
      </c>
      <c r="N25" s="164">
        <v>168565.4</v>
      </c>
      <c r="O25" s="402">
        <v>5800000</v>
      </c>
      <c r="P25" s="548">
        <v>7.1545999999999998E-2</v>
      </c>
      <c r="Q25" s="168">
        <v>414966.8</v>
      </c>
      <c r="R25" s="6"/>
      <c r="S25" s="580">
        <v>0</v>
      </c>
      <c r="T25" s="147"/>
      <c r="U25" s="166">
        <v>414966.8</v>
      </c>
      <c r="V25" s="374">
        <v>5800000</v>
      </c>
      <c r="W25" s="801">
        <v>7.5840000000000005E-2</v>
      </c>
      <c r="X25" s="168">
        <v>439872</v>
      </c>
      <c r="Y25" s="166"/>
      <c r="Z25" s="164">
        <v>0</v>
      </c>
      <c r="AA25" s="165"/>
      <c r="AB25" s="168">
        <v>439872</v>
      </c>
      <c r="AC25" s="587">
        <v>7990000</v>
      </c>
      <c r="AD25" s="803">
        <v>5.8512000000000002E-2</v>
      </c>
      <c r="AE25" s="666">
        <v>467510.88</v>
      </c>
      <c r="AF25" s="168"/>
      <c r="AG25" s="164"/>
      <c r="AH25" s="167"/>
      <c r="AI25" s="666">
        <v>467510.88</v>
      </c>
      <c r="AJ25" s="219"/>
      <c r="AK25" s="220">
        <v>2715692.5964500001</v>
      </c>
      <c r="AL25" s="357"/>
      <c r="AM25" s="6"/>
      <c r="AN25" s="228"/>
    </row>
    <row r="26" spans="1:40" s="3" customFormat="1" ht="15" customHeight="1">
      <c r="A26" s="769" t="s">
        <v>2998</v>
      </c>
      <c r="B26" s="501" t="s">
        <v>2999</v>
      </c>
      <c r="C26" s="961" t="str">
        <f>VLOOKUP(B26,Clean!$A$4:$B$32,2,FALSE)</f>
        <v>Care Centre</v>
      </c>
      <c r="D26" s="61" t="s">
        <v>3000</v>
      </c>
      <c r="E26" s="59" t="s">
        <v>2760</v>
      </c>
      <c r="F26" s="72">
        <v>1740000</v>
      </c>
      <c r="G26" s="56">
        <v>6.8930000000000005E-2</v>
      </c>
      <c r="H26" s="166">
        <v>119938.20000000001</v>
      </c>
      <c r="I26" s="164">
        <v>430123.2</v>
      </c>
      <c r="J26" s="795"/>
      <c r="K26" s="72">
        <v>1740000</v>
      </c>
      <c r="L26" s="548">
        <v>2.9062999999999999E-2</v>
      </c>
      <c r="M26" s="166">
        <v>50569.619999999995</v>
      </c>
      <c r="N26" s="164">
        <v>117994.62</v>
      </c>
      <c r="O26" s="402">
        <v>1740000</v>
      </c>
      <c r="P26" s="234">
        <v>5.1103999999999997E-2</v>
      </c>
      <c r="Q26" s="168">
        <v>88920.959999999992</v>
      </c>
      <c r="R26" s="6"/>
      <c r="S26" s="142">
        <v>88920.960000000006</v>
      </c>
      <c r="T26" s="147"/>
      <c r="U26" s="166">
        <v>0</v>
      </c>
      <c r="V26" s="151">
        <v>1740000</v>
      </c>
      <c r="W26" s="234">
        <v>5.4170999999999997E-2</v>
      </c>
      <c r="X26" s="168">
        <v>94257.54</v>
      </c>
      <c r="Y26" s="166"/>
      <c r="Z26" s="164">
        <v>0</v>
      </c>
      <c r="AA26" s="165"/>
      <c r="AB26" s="168">
        <v>94257.54</v>
      </c>
      <c r="AC26" s="587">
        <v>1700000</v>
      </c>
      <c r="AD26" s="802">
        <v>4.3883999999999999E-2</v>
      </c>
      <c r="AE26" s="666">
        <v>74602.8</v>
      </c>
      <c r="AF26" s="168"/>
      <c r="AG26" s="164"/>
      <c r="AH26" s="167"/>
      <c r="AI26" s="666">
        <v>74602.8</v>
      </c>
      <c r="AJ26" s="219"/>
      <c r="AK26" s="220">
        <v>248186.9599999999</v>
      </c>
      <c r="AL26" s="458"/>
      <c r="AM26" s="56"/>
      <c r="AN26" s="228"/>
    </row>
    <row r="27" spans="1:40" s="3" customFormat="1" ht="15" customHeight="1">
      <c r="A27" s="41" t="s">
        <v>3230</v>
      </c>
      <c r="B27" s="6" t="s">
        <v>3231</v>
      </c>
      <c r="C27" s="961" t="str">
        <f>VLOOKUP(B27,Clean!$A$4:$B$32,2,FALSE)</f>
        <v>School</v>
      </c>
      <c r="D27" s="6" t="s">
        <v>3217</v>
      </c>
      <c r="E27" s="274" t="s">
        <v>3218</v>
      </c>
      <c r="F27" s="151">
        <v>51000</v>
      </c>
      <c r="G27" s="332">
        <v>1.2E-2</v>
      </c>
      <c r="H27" s="72">
        <v>612</v>
      </c>
      <c r="I27" s="142">
        <v>489.6</v>
      </c>
      <c r="J27" s="165"/>
      <c r="K27" s="151">
        <v>51000</v>
      </c>
      <c r="L27" s="332">
        <v>1.272E-2</v>
      </c>
      <c r="M27" s="75">
        <v>648.72</v>
      </c>
      <c r="N27" s="164">
        <v>518.976</v>
      </c>
      <c r="O27" s="151">
        <v>51000</v>
      </c>
      <c r="P27" s="332">
        <v>1.359E-2</v>
      </c>
      <c r="Q27" s="72">
        <v>693.09</v>
      </c>
      <c r="R27" s="75">
        <v>138.61800000000002</v>
      </c>
      <c r="S27" s="164">
        <v>554.47199999999998</v>
      </c>
      <c r="T27" s="147"/>
      <c r="U27" s="75">
        <v>0</v>
      </c>
      <c r="V27" s="255">
        <v>51000</v>
      </c>
      <c r="W27" s="332">
        <v>1.439E-2</v>
      </c>
      <c r="X27" s="72">
        <v>733.89</v>
      </c>
      <c r="Y27" s="75">
        <v>146.77799999999999</v>
      </c>
      <c r="Z27" s="164">
        <v>587.11199999999997</v>
      </c>
      <c r="AA27" s="165"/>
      <c r="AB27" s="72">
        <v>0</v>
      </c>
      <c r="AC27" s="351">
        <v>51000</v>
      </c>
      <c r="AD27" s="857">
        <v>1.54E-2</v>
      </c>
      <c r="AE27" s="666">
        <v>785.4</v>
      </c>
      <c r="AF27" s="666">
        <v>157.08000000000001</v>
      </c>
      <c r="AG27" s="485"/>
      <c r="AH27" s="668"/>
      <c r="AI27" s="666">
        <v>628.31999999999994</v>
      </c>
      <c r="AJ27" s="219"/>
      <c r="AK27" s="220">
        <v>628.29999999999995</v>
      </c>
      <c r="AL27" s="458">
        <v>0</v>
      </c>
      <c r="AM27" s="56"/>
      <c r="AN27" s="228"/>
    </row>
    <row r="28" spans="1:40" s="2" customFormat="1" ht="15" hidden="1" customHeight="1">
      <c r="A28" s="41" t="s">
        <v>3339</v>
      </c>
      <c r="B28" s="237" t="s">
        <v>3340</v>
      </c>
      <c r="C28" s="961" t="str">
        <f>VLOOKUP(B28,Clean!$A$4:$B$32,2,FALSE)</f>
        <v>Complex</v>
      </c>
      <c r="D28" s="6" t="s">
        <v>3337</v>
      </c>
      <c r="E28" s="41" t="s">
        <v>3277</v>
      </c>
      <c r="F28" s="255"/>
      <c r="G28" s="234"/>
      <c r="H28" s="72"/>
      <c r="I28" s="164">
        <v>0</v>
      </c>
      <c r="J28" s="167"/>
      <c r="K28" s="255"/>
      <c r="L28" s="234"/>
      <c r="M28" s="75"/>
      <c r="N28" s="164"/>
      <c r="O28" s="255"/>
      <c r="P28" s="6"/>
      <c r="Q28" s="72"/>
      <c r="R28" s="6"/>
      <c r="S28" s="164"/>
      <c r="T28" s="77"/>
      <c r="U28" s="75"/>
      <c r="V28" s="255"/>
      <c r="W28" s="234"/>
      <c r="X28" s="72"/>
      <c r="Y28" s="6"/>
      <c r="Z28" s="164"/>
      <c r="AA28" s="167"/>
      <c r="AB28" s="72"/>
      <c r="AC28" s="72"/>
      <c r="AD28" s="72"/>
      <c r="AE28" s="72"/>
      <c r="AF28" s="72"/>
      <c r="AG28" s="164"/>
      <c r="AH28" s="167"/>
      <c r="AI28" s="72"/>
      <c r="AJ28" s="219"/>
      <c r="AK28" s="220">
        <v>0</v>
      </c>
      <c r="AL28" s="220"/>
      <c r="AM28" s="6"/>
      <c r="AN28" s="227" t="s">
        <v>42</v>
      </c>
    </row>
    <row r="29" spans="1:40" s="12" customFormat="1">
      <c r="A29" s="6" t="s">
        <v>3441</v>
      </c>
      <c r="B29" s="42" t="s">
        <v>3442</v>
      </c>
      <c r="C29" s="961" t="str">
        <f>VLOOKUP(B29,Clean!$A$4:$B$32,2,FALSE)</f>
        <v>School</v>
      </c>
      <c r="D29" s="6" t="s">
        <v>3419</v>
      </c>
      <c r="E29" s="274" t="s">
        <v>3349</v>
      </c>
      <c r="F29" s="47">
        <v>75900</v>
      </c>
      <c r="G29" s="47">
        <v>1.6080000000000001E-2</v>
      </c>
      <c r="H29" s="47">
        <v>1220.472</v>
      </c>
      <c r="I29" s="142">
        <v>1220.472</v>
      </c>
      <c r="J29" s="204">
        <v>1220.472</v>
      </c>
      <c r="K29" s="47">
        <v>75900</v>
      </c>
      <c r="L29" s="47">
        <v>1.7139999999999999E-2</v>
      </c>
      <c r="M29" s="47">
        <v>1300.9259999999999</v>
      </c>
      <c r="N29" s="656">
        <v>1300.9259999999999</v>
      </c>
      <c r="O29" s="152">
        <v>75900</v>
      </c>
      <c r="P29" s="569">
        <v>1.8339999999999999E-2</v>
      </c>
      <c r="Q29" s="72">
        <v>1392.0059999999999</v>
      </c>
      <c r="R29" s="47"/>
      <c r="S29" s="164">
        <v>1392.0060000000001</v>
      </c>
      <c r="T29" s="879"/>
      <c r="U29" s="75">
        <v>0</v>
      </c>
      <c r="V29" s="152">
        <v>75900</v>
      </c>
      <c r="W29" s="569">
        <v>1.9439999999999999E-2</v>
      </c>
      <c r="X29" s="168">
        <v>1475.4959999999999</v>
      </c>
      <c r="Y29" s="47"/>
      <c r="Z29" s="164">
        <v>1475.4960000000001</v>
      </c>
      <c r="AA29" s="165">
        <v>1475.5</v>
      </c>
      <c r="AB29" s="168">
        <v>0</v>
      </c>
      <c r="AC29" s="168"/>
      <c r="AD29" s="168"/>
      <c r="AE29" s="168"/>
      <c r="AF29" s="168"/>
      <c r="AG29" s="164"/>
      <c r="AH29" s="167"/>
      <c r="AI29" s="168"/>
      <c r="AJ29" s="669"/>
      <c r="AK29" s="220">
        <v>-2.1089999999999236</v>
      </c>
      <c r="AL29" s="666"/>
      <c r="AM29" s="47" t="s">
        <v>1921</v>
      </c>
      <c r="AN29" s="14"/>
    </row>
    <row r="30" spans="1:40" s="12" customFormat="1">
      <c r="A30" s="6" t="s">
        <v>3476</v>
      </c>
      <c r="B30" s="6" t="s">
        <v>3477</v>
      </c>
      <c r="C30" s="961" t="str">
        <f>VLOOKUP(B30,Clean!$A$4:$B$32,2,FALSE)</f>
        <v>School</v>
      </c>
      <c r="D30" s="6" t="s">
        <v>3419</v>
      </c>
      <c r="E30" s="274" t="s">
        <v>3349</v>
      </c>
      <c r="F30" s="47">
        <v>460000</v>
      </c>
      <c r="G30" s="47">
        <v>1.6080000000000001E-2</v>
      </c>
      <c r="H30" s="47">
        <v>7396.8</v>
      </c>
      <c r="I30" s="142">
        <v>7396.8</v>
      </c>
      <c r="J30" s="204">
        <v>7396.8</v>
      </c>
      <c r="K30" s="47">
        <v>460000</v>
      </c>
      <c r="L30" s="47">
        <v>1.7139999999999999E-2</v>
      </c>
      <c r="M30" s="47">
        <v>7884.4</v>
      </c>
      <c r="N30" s="656">
        <v>7884.4</v>
      </c>
      <c r="O30" s="152">
        <v>460000</v>
      </c>
      <c r="P30" s="569">
        <v>1.8339999999999999E-2</v>
      </c>
      <c r="Q30" s="72">
        <v>8436.4</v>
      </c>
      <c r="R30" s="47"/>
      <c r="S30" s="142">
        <v>8436.4</v>
      </c>
      <c r="T30" s="879"/>
      <c r="U30" s="75">
        <v>0</v>
      </c>
      <c r="V30" s="152">
        <v>460000</v>
      </c>
      <c r="W30" s="569">
        <v>1.9439999999999999E-2</v>
      </c>
      <c r="X30" s="168">
        <v>8942.4</v>
      </c>
      <c r="Y30" s="47"/>
      <c r="Z30" s="142">
        <v>8942.4</v>
      </c>
      <c r="AA30" s="417">
        <v>8801.85</v>
      </c>
      <c r="AB30" s="168">
        <v>0</v>
      </c>
      <c r="AC30" s="168"/>
      <c r="AD30" s="168"/>
      <c r="AE30" s="168"/>
      <c r="AF30" s="168"/>
      <c r="AG30" s="164"/>
      <c r="AH30" s="167"/>
      <c r="AI30" s="168"/>
      <c r="AJ30" s="669"/>
      <c r="AK30" s="220">
        <v>-5.8400000000006003</v>
      </c>
      <c r="AL30" s="585"/>
      <c r="AM30" s="47" t="s">
        <v>1921</v>
      </c>
      <c r="AN30" s="14"/>
    </row>
    <row r="31" spans="1:40" s="12" customFormat="1" ht="15" customHeight="1">
      <c r="A31" s="51" t="s">
        <v>3492</v>
      </c>
      <c r="B31" s="42" t="s">
        <v>3493</v>
      </c>
      <c r="C31" s="961" t="str">
        <f>VLOOKUP(B31,Clean!$A$4:$B$32,2,FALSE)</f>
        <v>Hospital</v>
      </c>
      <c r="D31" s="6" t="s">
        <v>3481</v>
      </c>
      <c r="E31" s="274" t="s">
        <v>3482</v>
      </c>
      <c r="F31" s="633">
        <v>3552100</v>
      </c>
      <c r="G31" s="332">
        <v>1.7541000000000001E-2</v>
      </c>
      <c r="H31" s="633">
        <v>62307.386100000003</v>
      </c>
      <c r="I31" s="142">
        <v>49845.908880000003</v>
      </c>
      <c r="J31" s="204">
        <v>49845.91</v>
      </c>
      <c r="K31" s="633">
        <v>3552100</v>
      </c>
      <c r="L31" s="332">
        <v>1.8200000000000001E-2</v>
      </c>
      <c r="M31" s="633">
        <v>64648.22</v>
      </c>
      <c r="N31" s="656">
        <v>51718.576000000001</v>
      </c>
      <c r="O31" s="633">
        <v>3552100</v>
      </c>
      <c r="P31" s="328">
        <v>1.9300000000000001E-2</v>
      </c>
      <c r="Q31" s="633">
        <v>68555.53</v>
      </c>
      <c r="R31" s="369">
        <v>13711.106</v>
      </c>
      <c r="S31" s="634">
        <v>54844.423999999999</v>
      </c>
      <c r="T31" s="622">
        <v>54844.42</v>
      </c>
      <c r="U31" s="190">
        <v>0</v>
      </c>
      <c r="V31" s="152">
        <v>3552100</v>
      </c>
      <c r="W31" s="328">
        <v>2.0500000000000001E-2</v>
      </c>
      <c r="X31" s="168">
        <v>72818.05</v>
      </c>
      <c r="Y31" s="633">
        <v>14563.61</v>
      </c>
      <c r="Z31" s="164">
        <v>58254.44</v>
      </c>
      <c r="AA31" s="165"/>
      <c r="AB31" s="168">
        <v>0</v>
      </c>
      <c r="AC31" s="586">
        <v>3552100</v>
      </c>
      <c r="AD31" s="923">
        <v>2.1700000000000001E-2</v>
      </c>
      <c r="AE31" s="348">
        <v>77080.570000000007</v>
      </c>
      <c r="AF31" s="542">
        <v>15416.114000000001</v>
      </c>
      <c r="AG31" s="164"/>
      <c r="AH31" s="167"/>
      <c r="AI31" s="348">
        <v>61664.456000000006</v>
      </c>
      <c r="AJ31" s="669"/>
      <c r="AK31" s="220">
        <v>61664.446780000006</v>
      </c>
      <c r="AL31" s="542">
        <v>0</v>
      </c>
      <c r="AM31" s="47"/>
    </row>
    <row r="32" spans="1:40" s="12" customFormat="1">
      <c r="C32" s="12" t="s">
        <v>3666</v>
      </c>
      <c r="E32" s="13"/>
      <c r="F32" s="20"/>
      <c r="G32" s="20"/>
      <c r="H32" s="20">
        <f>SUM(H4:H31)</f>
        <v>1697274.5099299999</v>
      </c>
      <c r="I32" s="23">
        <f>SUM(I13:I31)</f>
        <v>1440454.2158800003</v>
      </c>
      <c r="J32" s="29"/>
      <c r="K32" s="20"/>
      <c r="M32" s="20">
        <f>SUM(M3:M31)</f>
        <v>1305419.8264469998</v>
      </c>
      <c r="N32" s="23">
        <f>SUM(N3:N31)</f>
        <v>1086509.5770399999</v>
      </c>
      <c r="O32" s="20"/>
      <c r="Q32" s="20">
        <f>SUM(Q3:Q31)</f>
        <v>1457653.1302392529</v>
      </c>
      <c r="R32" s="20">
        <f>SUM(R3:R31)</f>
        <v>41697.777905282404</v>
      </c>
      <c r="S32" s="23">
        <f>SUM(S4:S31)</f>
        <v>515183.85278764507</v>
      </c>
      <c r="T32" s="908"/>
      <c r="U32" s="20"/>
      <c r="V32" s="20"/>
      <c r="W32" s="20"/>
      <c r="X32" s="23">
        <f>SUM(X3:X31)</f>
        <v>1450992.720275</v>
      </c>
      <c r="Y32" s="20">
        <f>SUM(Y3:Y31)</f>
        <v>57078.319117999992</v>
      </c>
      <c r="Z32" s="23">
        <f>SUM(Z3:Z31)</f>
        <v>437477.44115700008</v>
      </c>
      <c r="AA32" s="23"/>
      <c r="AB32" s="23"/>
      <c r="AC32" s="23"/>
      <c r="AD32" s="23"/>
      <c r="AE32" s="27"/>
      <c r="AF32" s="23"/>
      <c r="AG32" s="28"/>
      <c r="AH32" s="29"/>
      <c r="AI32" s="23"/>
      <c r="AJ32" s="30"/>
      <c r="AK32" s="31">
        <f>SUM(AK3:AK31)</f>
        <v>4387456.542419225</v>
      </c>
      <c r="AL32" s="31"/>
      <c r="AN32" s="14"/>
    </row>
  </sheetData>
  <mergeCells count="5">
    <mergeCell ref="AD1:AG1"/>
    <mergeCell ref="G1:I1"/>
    <mergeCell ref="L1:N1"/>
    <mergeCell ref="P1:S1"/>
    <mergeCell ref="W1:Z1"/>
  </mergeCells>
  <hyperlinks>
    <hyperlink ref="AF2" r:id="rId1" xr:uid="{00000000-0004-0000-0300-000000000000}"/>
  </hyperlinks>
  <pageMargins left="0.7" right="0.7" top="0.75" bottom="0.75" header="0.3" footer="0.3"/>
  <ignoredErrors>
    <ignoredError sqref="S3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2:B33"/>
  <sheetViews>
    <sheetView topLeftCell="A13" workbookViewId="0">
      <selection activeCell="F25" sqref="F25"/>
    </sheetView>
  </sheetViews>
  <sheetFormatPr defaultRowHeight="15"/>
  <cols>
    <col min="1" max="1" width="36.5703125" bestFit="1" customWidth="1"/>
    <col min="2" max="2" width="19" customWidth="1"/>
  </cols>
  <sheetData>
    <row r="2" spans="1:2">
      <c r="A2" s="32"/>
    </row>
    <row r="3" spans="1:2">
      <c r="A3" s="38" t="s">
        <v>14</v>
      </c>
    </row>
    <row r="4" spans="1:2">
      <c r="A4" s="41" t="s">
        <v>1094</v>
      </c>
      <c r="B4" t="s">
        <v>3655</v>
      </c>
    </row>
    <row r="5" spans="1:2">
      <c r="A5" s="6" t="s">
        <v>1076</v>
      </c>
      <c r="B5" t="s">
        <v>3657</v>
      </c>
    </row>
    <row r="6" spans="1:2">
      <c r="A6" s="237" t="s">
        <v>1113</v>
      </c>
      <c r="B6" t="s">
        <v>3658</v>
      </c>
    </row>
    <row r="7" spans="1:2">
      <c r="A7" s="364" t="s">
        <v>1462</v>
      </c>
      <c r="B7" t="s">
        <v>3659</v>
      </c>
    </row>
    <row r="8" spans="1:2" ht="30">
      <c r="A8" s="537" t="s">
        <v>1467</v>
      </c>
      <c r="B8" t="s">
        <v>3660</v>
      </c>
    </row>
    <row r="9" spans="1:2" ht="30">
      <c r="A9" s="537" t="s">
        <v>1467</v>
      </c>
      <c r="B9" t="s">
        <v>3660</v>
      </c>
    </row>
    <row r="10" spans="1:2" ht="30">
      <c r="A10" s="364" t="s">
        <v>1467</v>
      </c>
      <c r="B10" t="s">
        <v>3660</v>
      </c>
    </row>
    <row r="11" spans="1:2" ht="30">
      <c r="A11" s="364" t="s">
        <v>1467</v>
      </c>
      <c r="B11" t="s">
        <v>3660</v>
      </c>
    </row>
    <row r="12" spans="1:2">
      <c r="A12" s="61" t="s">
        <v>1633</v>
      </c>
      <c r="B12" t="s">
        <v>3661</v>
      </c>
    </row>
    <row r="13" spans="1:2">
      <c r="A13" s="61" t="s">
        <v>1635</v>
      </c>
      <c r="B13" t="s">
        <v>3661</v>
      </c>
    </row>
    <row r="14" spans="1:2">
      <c r="A14" s="6" t="s">
        <v>1654</v>
      </c>
      <c r="B14" t="s">
        <v>3662</v>
      </c>
    </row>
    <row r="15" spans="1:2">
      <c r="A15" s="6" t="s">
        <v>1654</v>
      </c>
      <c r="B15" t="s">
        <v>3662</v>
      </c>
    </row>
    <row r="16" spans="1:2">
      <c r="A16" s="6" t="s">
        <v>1654</v>
      </c>
      <c r="B16" t="s">
        <v>3662</v>
      </c>
    </row>
    <row r="17" spans="1:2">
      <c r="A17" s="6" t="s">
        <v>1678</v>
      </c>
      <c r="B17" t="s">
        <v>3663</v>
      </c>
    </row>
    <row r="18" spans="1:2">
      <c r="A18" s="6" t="s">
        <v>1678</v>
      </c>
      <c r="B18" t="s">
        <v>3663</v>
      </c>
    </row>
    <row r="19" spans="1:2">
      <c r="A19" s="42" t="s">
        <v>2298</v>
      </c>
      <c r="B19" t="s">
        <v>3664</v>
      </c>
    </row>
    <row r="20" spans="1:2">
      <c r="A20" s="42" t="s">
        <v>2385</v>
      </c>
      <c r="B20" t="s">
        <v>3663</v>
      </c>
    </row>
    <row r="21" spans="1:2">
      <c r="A21" s="42" t="s">
        <v>2681</v>
      </c>
      <c r="B21" t="s">
        <v>3660</v>
      </c>
    </row>
    <row r="22" spans="1:2">
      <c r="A22" s="6" t="s">
        <v>2684</v>
      </c>
      <c r="B22" t="s">
        <v>3655</v>
      </c>
    </row>
    <row r="23" spans="1:2">
      <c r="A23" s="61" t="s">
        <v>2763</v>
      </c>
      <c r="B23" t="s">
        <v>3656</v>
      </c>
    </row>
    <row r="24" spans="1:2">
      <c r="A24" s="771" t="s">
        <v>2807</v>
      </c>
      <c r="B24" t="s">
        <v>3665</v>
      </c>
    </row>
    <row r="25" spans="1:2">
      <c r="A25" s="61" t="s">
        <v>2923</v>
      </c>
      <c r="B25" t="s">
        <v>3656</v>
      </c>
    </row>
    <row r="26" spans="1:2">
      <c r="A26" s="501" t="s">
        <v>2926</v>
      </c>
      <c r="B26" t="s">
        <v>3665</v>
      </c>
    </row>
    <row r="27" spans="1:2">
      <c r="A27" s="501" t="s">
        <v>2999</v>
      </c>
      <c r="B27" t="s">
        <v>3664</v>
      </c>
    </row>
    <row r="28" spans="1:2">
      <c r="A28" s="6" t="s">
        <v>3231</v>
      </c>
      <c r="B28" t="s">
        <v>3656</v>
      </c>
    </row>
    <row r="29" spans="1:2">
      <c r="A29" s="237" t="s">
        <v>3340</v>
      </c>
      <c r="B29" t="s">
        <v>3655</v>
      </c>
    </row>
    <row r="30" spans="1:2">
      <c r="A30" s="42" t="s">
        <v>3442</v>
      </c>
      <c r="B30" t="s">
        <v>3656</v>
      </c>
    </row>
    <row r="31" spans="1:2">
      <c r="A31" s="6" t="s">
        <v>3477</v>
      </c>
      <c r="B31" t="s">
        <v>3656</v>
      </c>
    </row>
    <row r="32" spans="1:2">
      <c r="A32" s="42" t="s">
        <v>3493</v>
      </c>
      <c r="B32" t="s">
        <v>3657</v>
      </c>
    </row>
    <row r="33" spans="1:1">
      <c r="A33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3CCFF"/>
  </sheetPr>
  <dimension ref="A3:P19"/>
  <sheetViews>
    <sheetView showGridLines="0" topLeftCell="C1" workbookViewId="0">
      <selection activeCell="H19" sqref="H19"/>
    </sheetView>
  </sheetViews>
  <sheetFormatPr defaultRowHeight="15"/>
  <cols>
    <col min="1" max="1" width="15" customWidth="1"/>
    <col min="2" max="2" width="16.28515625" bestFit="1" customWidth="1"/>
    <col min="3" max="3" width="14" customWidth="1"/>
    <col min="4" max="4" width="20.28515625" customWidth="1"/>
    <col min="5" max="6" width="14" customWidth="1"/>
    <col min="7" max="7" width="20.28515625" customWidth="1"/>
    <col min="8" max="9" width="14" bestFit="1" customWidth="1"/>
    <col min="10" max="10" width="20.28515625" customWidth="1"/>
    <col min="11" max="11" width="14" customWidth="1"/>
    <col min="12" max="12" width="14" bestFit="1" customWidth="1"/>
    <col min="13" max="13" width="20.28515625" customWidth="1"/>
    <col min="14" max="14" width="17.5703125" bestFit="1" customWidth="1"/>
    <col min="15" max="15" width="19" bestFit="1" customWidth="1"/>
    <col min="16" max="16" width="25.28515625" customWidth="1"/>
  </cols>
  <sheetData>
    <row r="3" spans="1:16">
      <c r="A3" s="963"/>
      <c r="B3" s="967" t="s">
        <v>3671</v>
      </c>
      <c r="C3" s="964"/>
      <c r="D3" s="964"/>
      <c r="E3" s="964"/>
      <c r="F3" s="964"/>
      <c r="G3" s="964"/>
      <c r="H3" s="964"/>
      <c r="I3" s="964"/>
      <c r="J3" s="964"/>
      <c r="K3" s="964"/>
      <c r="L3" s="964"/>
      <c r="M3" s="964"/>
      <c r="N3" s="964"/>
      <c r="O3" s="964"/>
      <c r="P3" s="965"/>
    </row>
    <row r="4" spans="1:16">
      <c r="A4" s="966"/>
      <c r="B4" s="963" t="s">
        <v>3675</v>
      </c>
      <c r="C4" s="964"/>
      <c r="D4" s="964"/>
      <c r="E4" s="963" t="s">
        <v>3676</v>
      </c>
      <c r="F4" s="964"/>
      <c r="G4" s="964"/>
      <c r="H4" s="963" t="s">
        <v>3677</v>
      </c>
      <c r="I4" s="964"/>
      <c r="J4" s="964"/>
      <c r="K4" s="963" t="s">
        <v>3678</v>
      </c>
      <c r="L4" s="964"/>
      <c r="M4" s="964"/>
      <c r="N4" s="963" t="s">
        <v>3681</v>
      </c>
      <c r="O4" s="963" t="s">
        <v>3684</v>
      </c>
      <c r="P4" s="968" t="s">
        <v>3682</v>
      </c>
    </row>
    <row r="5" spans="1:16" s="985" customFormat="1">
      <c r="A5" s="976" t="s">
        <v>3669</v>
      </c>
      <c r="B5" s="976" t="s">
        <v>3680</v>
      </c>
      <c r="C5" s="978" t="s">
        <v>3685</v>
      </c>
      <c r="D5" s="978" t="s">
        <v>3683</v>
      </c>
      <c r="E5" s="976" t="s">
        <v>3680</v>
      </c>
      <c r="F5" s="978" t="s">
        <v>3685</v>
      </c>
      <c r="G5" s="978" t="s">
        <v>3683</v>
      </c>
      <c r="H5" s="976" t="s">
        <v>3680</v>
      </c>
      <c r="I5" s="978" t="s">
        <v>3685</v>
      </c>
      <c r="J5" s="978" t="s">
        <v>3683</v>
      </c>
      <c r="K5" s="976" t="s">
        <v>3680</v>
      </c>
      <c r="L5" s="978" t="s">
        <v>3685</v>
      </c>
      <c r="M5" s="978" t="s">
        <v>3683</v>
      </c>
      <c r="N5" s="977"/>
      <c r="O5" s="977"/>
      <c r="P5" s="979"/>
    </row>
    <row r="6" spans="1:16">
      <c r="A6" s="969" t="s">
        <v>3664</v>
      </c>
      <c r="B6" s="971">
        <v>313867.32</v>
      </c>
      <c r="C6" s="972">
        <v>0</v>
      </c>
      <c r="D6" s="972">
        <v>430123.2</v>
      </c>
      <c r="E6" s="971">
        <v>257305.38</v>
      </c>
      <c r="F6" s="972">
        <v>0</v>
      </c>
      <c r="G6" s="972">
        <v>533905.5</v>
      </c>
      <c r="H6" s="971">
        <v>303933.12</v>
      </c>
      <c r="I6" s="972">
        <v>0</v>
      </c>
      <c r="J6" s="972">
        <v>303933.12</v>
      </c>
      <c r="K6" s="971">
        <v>320682.42</v>
      </c>
      <c r="L6" s="972">
        <v>0</v>
      </c>
      <c r="M6" s="972">
        <v>226424.88</v>
      </c>
      <c r="N6" s="971">
        <v>1195788.24</v>
      </c>
      <c r="O6" s="971">
        <v>0</v>
      </c>
      <c r="P6" s="973">
        <v>1494386.6999999997</v>
      </c>
    </row>
    <row r="7" spans="1:16">
      <c r="A7" s="970" t="s">
        <v>3655</v>
      </c>
      <c r="B7" s="974">
        <v>33495.392599999999</v>
      </c>
      <c r="C7" s="962">
        <v>3526.32852</v>
      </c>
      <c r="D7" s="962">
        <v>29969.06408</v>
      </c>
      <c r="E7" s="974">
        <v>37162.146800000002</v>
      </c>
      <c r="F7" s="962">
        <v>3878.9493600000005</v>
      </c>
      <c r="G7" s="962">
        <v>33283.197440000004</v>
      </c>
      <c r="H7" s="974">
        <v>40134.984251329995</v>
      </c>
      <c r="I7" s="962">
        <v>4189.2783503999999</v>
      </c>
      <c r="J7" s="962">
        <v>35945.67569933</v>
      </c>
      <c r="K7" s="974">
        <v>31069.277719999998</v>
      </c>
      <c r="L7" s="962">
        <v>9482.6779190000016</v>
      </c>
      <c r="M7" s="962">
        <v>21586.599801</v>
      </c>
      <c r="N7" s="974">
        <v>141861.80137132999</v>
      </c>
      <c r="O7" s="974">
        <v>21077.234149400003</v>
      </c>
      <c r="P7" s="975">
        <v>120784.53702033</v>
      </c>
    </row>
    <row r="8" spans="1:16">
      <c r="A8" s="970" t="s">
        <v>3657</v>
      </c>
      <c r="B8" s="974">
        <v>62461.508850000006</v>
      </c>
      <c r="C8" s="962">
        <v>12492.30177</v>
      </c>
      <c r="D8" s="962">
        <v>50195.928879999999</v>
      </c>
      <c r="E8" s="974">
        <v>64817.754500000003</v>
      </c>
      <c r="F8" s="962">
        <v>12963.5509</v>
      </c>
      <c r="G8" s="962">
        <v>51854.203600000001</v>
      </c>
      <c r="H8" s="974">
        <v>68738.627829999998</v>
      </c>
      <c r="I8" s="962">
        <v>13747.725565999999</v>
      </c>
      <c r="J8" s="962">
        <v>54990.902000000002</v>
      </c>
      <c r="K8" s="974">
        <v>73007.995674999998</v>
      </c>
      <c r="L8" s="962">
        <v>14601.599135</v>
      </c>
      <c r="M8" s="962">
        <v>58406.396540000002</v>
      </c>
      <c r="N8" s="974">
        <v>269025.88685499999</v>
      </c>
      <c r="O8" s="974">
        <v>53805.177370999998</v>
      </c>
      <c r="P8" s="975">
        <v>215447.43102000002</v>
      </c>
    </row>
    <row r="9" spans="1:16">
      <c r="A9" s="970" t="s">
        <v>3663</v>
      </c>
      <c r="B9" s="974">
        <v>42507.874080000001</v>
      </c>
      <c r="C9" s="962">
        <v>8773.3872240000001</v>
      </c>
      <c r="D9" s="962">
        <v>31831.8</v>
      </c>
      <c r="E9" s="974">
        <v>45295.142697000003</v>
      </c>
      <c r="F9" s="962">
        <v>9349.8678091000002</v>
      </c>
      <c r="G9" s="962">
        <v>33909.4</v>
      </c>
      <c r="H9" s="974">
        <v>33145.529829608</v>
      </c>
      <c r="I9" s="962">
        <v>6938.5589488824007</v>
      </c>
      <c r="J9" s="962">
        <v>24040.799999999999</v>
      </c>
      <c r="K9" s="974">
        <v>50289.728880000002</v>
      </c>
      <c r="L9" s="962">
        <v>10384.418664000001</v>
      </c>
      <c r="M9" s="962">
        <v>39221.310215999998</v>
      </c>
      <c r="N9" s="974">
        <v>171238.27548660801</v>
      </c>
      <c r="O9" s="974">
        <v>35446.232645982403</v>
      </c>
      <c r="P9" s="975">
        <v>129003.310216</v>
      </c>
    </row>
    <row r="10" spans="1:16">
      <c r="A10" s="970" t="s">
        <v>3658</v>
      </c>
      <c r="B10" s="974">
        <v>16439.760000000002</v>
      </c>
      <c r="C10" s="962">
        <v>3287.9520000000007</v>
      </c>
      <c r="D10" s="962">
        <v>13151.808000000001</v>
      </c>
      <c r="E10" s="974">
        <v>18083.68</v>
      </c>
      <c r="F10" s="962">
        <v>3616.7360000000003</v>
      </c>
      <c r="G10" s="962">
        <v>14466.944</v>
      </c>
      <c r="H10" s="974">
        <v>19530.4352</v>
      </c>
      <c r="I10" s="962">
        <v>3906.0870400000003</v>
      </c>
      <c r="J10" s="962">
        <v>15624.34816</v>
      </c>
      <c r="K10" s="974">
        <v>20260.871999999999</v>
      </c>
      <c r="L10" s="962">
        <v>4052.1743999999999</v>
      </c>
      <c r="M10" s="962">
        <v>16208.6976</v>
      </c>
      <c r="N10" s="974">
        <v>74314.747199999998</v>
      </c>
      <c r="O10" s="974">
        <v>14862.94944</v>
      </c>
      <c r="P10" s="975">
        <v>59451.797760000001</v>
      </c>
    </row>
    <row r="11" spans="1:16">
      <c r="A11" s="970" t="s">
        <v>3656</v>
      </c>
      <c r="B11" s="974">
        <v>275988.37200000003</v>
      </c>
      <c r="C11" s="962">
        <v>-205289</v>
      </c>
      <c r="D11" s="962">
        <v>246915.372</v>
      </c>
      <c r="E11" s="974">
        <v>564544.50599999994</v>
      </c>
      <c r="F11" s="962">
        <v>192484.24400000001</v>
      </c>
      <c r="G11" s="962">
        <v>184082.302</v>
      </c>
      <c r="H11" s="974">
        <v>338609.17600000004</v>
      </c>
      <c r="I11" s="962">
        <v>138.61800000000002</v>
      </c>
      <c r="J11" s="962">
        <v>31846.558000000005</v>
      </c>
      <c r="K11" s="974">
        <v>358929.60600000003</v>
      </c>
      <c r="L11" s="962">
        <v>146.77799999999999</v>
      </c>
      <c r="M11" s="962">
        <v>11005.008</v>
      </c>
      <c r="N11" s="974">
        <v>1538071.6600000001</v>
      </c>
      <c r="O11" s="974">
        <v>-12519.359999999993</v>
      </c>
      <c r="P11" s="975">
        <v>473849.24</v>
      </c>
    </row>
    <row r="12" spans="1:16">
      <c r="A12" s="970" t="s">
        <v>3662</v>
      </c>
      <c r="B12" s="974">
        <v>63620.7</v>
      </c>
      <c r="C12" s="962">
        <v>12724.140000000001</v>
      </c>
      <c r="D12" s="962">
        <v>50896.56</v>
      </c>
      <c r="E12" s="974">
        <v>67773.100000000006</v>
      </c>
      <c r="F12" s="962">
        <v>13554.62</v>
      </c>
      <c r="G12" s="962">
        <v>54218.48</v>
      </c>
      <c r="H12" s="974">
        <v>48049.2</v>
      </c>
      <c r="I12" s="962">
        <v>9609.84</v>
      </c>
      <c r="J12" s="962">
        <v>38439.360000000001</v>
      </c>
      <c r="K12" s="974">
        <v>62415</v>
      </c>
      <c r="L12" s="962">
        <v>12483</v>
      </c>
      <c r="M12" s="962">
        <v>49932</v>
      </c>
      <c r="N12" s="974">
        <v>241858</v>
      </c>
      <c r="O12" s="974">
        <v>48371.600000000006</v>
      </c>
      <c r="P12" s="975">
        <v>193486.40000000002</v>
      </c>
    </row>
    <row r="13" spans="1:16">
      <c r="A13" s="970" t="s">
        <v>3661</v>
      </c>
      <c r="B13" s="974">
        <v>0</v>
      </c>
      <c r="C13" s="962">
        <v>0</v>
      </c>
      <c r="D13" s="962">
        <v>0</v>
      </c>
      <c r="E13" s="974">
        <v>0</v>
      </c>
      <c r="F13" s="962">
        <v>0</v>
      </c>
      <c r="G13" s="962">
        <v>0</v>
      </c>
      <c r="H13" s="974">
        <v>0</v>
      </c>
      <c r="I13" s="962">
        <v>0</v>
      </c>
      <c r="J13" s="962">
        <v>0</v>
      </c>
      <c r="K13" s="974">
        <v>171</v>
      </c>
      <c r="L13" s="962">
        <v>0</v>
      </c>
      <c r="M13" s="962">
        <v>0</v>
      </c>
      <c r="N13" s="974">
        <v>171</v>
      </c>
      <c r="O13" s="974">
        <v>0</v>
      </c>
      <c r="P13" s="975">
        <v>0</v>
      </c>
    </row>
    <row r="14" spans="1:16">
      <c r="A14" s="970" t="s">
        <v>3660</v>
      </c>
      <c r="B14" s="974">
        <v>12722.224999999999</v>
      </c>
      <c r="C14" s="962">
        <v>2618.6999999999998</v>
      </c>
      <c r="D14" s="962">
        <v>10632.16</v>
      </c>
      <c r="E14" s="974">
        <v>13800.26</v>
      </c>
      <c r="F14" s="962">
        <v>2828.37</v>
      </c>
      <c r="G14" s="962">
        <v>10971.89</v>
      </c>
      <c r="H14" s="974">
        <v>15389.097128315001</v>
      </c>
      <c r="I14" s="962">
        <v>3167.67</v>
      </c>
      <c r="J14" s="962">
        <v>25717.612128315002</v>
      </c>
      <c r="K14" s="974">
        <v>19133.54</v>
      </c>
      <c r="L14" s="962">
        <v>5927.6710000000003</v>
      </c>
      <c r="M14" s="962">
        <v>13205.869000000001</v>
      </c>
      <c r="N14" s="974">
        <v>61045.122128315001</v>
      </c>
      <c r="O14" s="974">
        <v>14542.411</v>
      </c>
      <c r="P14" s="975">
        <v>60527.531128315</v>
      </c>
    </row>
    <row r="15" spans="1:16">
      <c r="A15" s="970" t="s">
        <v>3665</v>
      </c>
      <c r="B15" s="974">
        <v>892643.5</v>
      </c>
      <c r="C15" s="962">
        <v>0</v>
      </c>
      <c r="D15" s="962">
        <v>613477</v>
      </c>
      <c r="E15" s="974">
        <v>235385.59645000001</v>
      </c>
      <c r="F15" s="962">
        <v>0</v>
      </c>
      <c r="G15" s="962">
        <v>168565.4</v>
      </c>
      <c r="H15" s="974">
        <v>588720.39999999991</v>
      </c>
      <c r="I15" s="962">
        <v>0</v>
      </c>
      <c r="J15" s="962">
        <v>0</v>
      </c>
      <c r="K15" s="974">
        <v>513546.6</v>
      </c>
      <c r="L15" s="962">
        <v>0</v>
      </c>
      <c r="M15" s="962">
        <v>0</v>
      </c>
      <c r="N15" s="974">
        <v>2230296.0964500001</v>
      </c>
      <c r="O15" s="974">
        <v>0</v>
      </c>
      <c r="P15" s="975">
        <v>782042.4</v>
      </c>
    </row>
    <row r="16" spans="1:16">
      <c r="A16" s="970" t="s">
        <v>3659</v>
      </c>
      <c r="B16" s="974">
        <v>1159.5</v>
      </c>
      <c r="C16" s="962">
        <v>0</v>
      </c>
      <c r="D16" s="962">
        <v>1159.5</v>
      </c>
      <c r="E16" s="974">
        <v>1252.26</v>
      </c>
      <c r="F16" s="962">
        <v>0</v>
      </c>
      <c r="G16" s="962">
        <v>1252.26</v>
      </c>
      <c r="H16" s="974">
        <v>1402.56</v>
      </c>
      <c r="I16" s="962">
        <v>0</v>
      </c>
      <c r="J16" s="962">
        <v>1402.56</v>
      </c>
      <c r="K16" s="974">
        <v>1486.68</v>
      </c>
      <c r="L16" s="962">
        <v>0</v>
      </c>
      <c r="M16" s="962">
        <v>1486.68</v>
      </c>
      <c r="N16" s="974">
        <v>5301</v>
      </c>
      <c r="O16" s="974">
        <v>0</v>
      </c>
      <c r="P16" s="975">
        <v>5301</v>
      </c>
    </row>
    <row r="17" spans="1:16" s="990" customFormat="1">
      <c r="A17" s="986" t="s">
        <v>3670</v>
      </c>
      <c r="B17" s="988">
        <v>1714906.1525300001</v>
      </c>
      <c r="C17" s="987">
        <v>-161866.19048599998</v>
      </c>
      <c r="D17" s="987">
        <v>1478352.3929599999</v>
      </c>
      <c r="E17" s="988">
        <v>1305419.826447</v>
      </c>
      <c r="F17" s="987">
        <v>238676.33806909999</v>
      </c>
      <c r="G17" s="987">
        <v>1086509.5770400001</v>
      </c>
      <c r="H17" s="988">
        <v>1457653.1302392529</v>
      </c>
      <c r="I17" s="987">
        <v>41697.777905282397</v>
      </c>
      <c r="J17" s="987">
        <v>531940.93598764506</v>
      </c>
      <c r="K17" s="988">
        <v>1450992.720275</v>
      </c>
      <c r="L17" s="987">
        <v>57078.319118000007</v>
      </c>
      <c r="M17" s="987">
        <v>437477.44115700002</v>
      </c>
      <c r="N17" s="988">
        <v>5928971.829491253</v>
      </c>
      <c r="O17" s="988">
        <v>175586.24460638242</v>
      </c>
      <c r="P17" s="989">
        <v>3534280.3471446442</v>
      </c>
    </row>
    <row r="19" spans="1:16">
      <c r="B19" s="1032">
        <f>GETPIVOTDATA("Sum of Payment PPW",$A$3,"Financial year","2015/16")/GETPIVOTDATA("Sum of Rates",$A$3,"Financial year","2015/16")</f>
        <v>0.8620602303974404</v>
      </c>
      <c r="E19" s="1032">
        <f>GETPIVOTDATA("Sum of Payment PPW",$A$3,"Financial year","2016/17")/GETPIVOTDATA("Sum of Rates",$A$3,"Financial year","2016/17")</f>
        <v>0.83230663042493047</v>
      </c>
      <c r="H19" s="1032">
        <f>GETPIVOTDATA("Sum of Payment PPW",$A$3,"Financial year","2017/18")/GETPIVOTDATA("Sum of Rates",$A$3,"Financial year","2017/18")</f>
        <v>0.36492971129581053</v>
      </c>
      <c r="K19" s="1032">
        <f>GETPIVOTDATA("Sum of Payment PPW",$A$3,"Financial year","2018/19")/GETPIVOTDATA("Sum of Rates",$A$3,"Financial year","2018/19")</f>
        <v>0.3015021612748594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"/>
  <sheetViews>
    <sheetView workbookViewId="0">
      <selection activeCell="G13" sqref="G13"/>
    </sheetView>
  </sheetViews>
  <sheetFormatPr defaultRowHeight="15"/>
  <cols>
    <col min="1" max="1" width="15.140625" customWidth="1"/>
    <col min="2" max="2" width="24.28515625" customWidth="1"/>
    <col min="5" max="5" width="19.28515625" customWidth="1"/>
    <col min="6" max="6" width="11.5703125" customWidth="1"/>
    <col min="9" max="9" width="9.28515625" customWidth="1"/>
    <col min="10" max="10" width="15.5703125" customWidth="1"/>
    <col min="11" max="11" width="26" customWidth="1"/>
  </cols>
  <sheetData>
    <row r="1" spans="1:12">
      <c r="A1" t="s">
        <v>3679</v>
      </c>
      <c r="B1" t="s">
        <v>14</v>
      </c>
      <c r="C1" t="s">
        <v>3667</v>
      </c>
      <c r="D1" t="s">
        <v>15</v>
      </c>
      <c r="E1" t="s">
        <v>16</v>
      </c>
      <c r="F1" t="s">
        <v>0</v>
      </c>
      <c r="G1" t="s">
        <v>21</v>
      </c>
      <c r="H1" t="s">
        <v>22</v>
      </c>
      <c r="I1" t="s">
        <v>23</v>
      </c>
      <c r="J1" t="s">
        <v>24</v>
      </c>
      <c r="K1" t="s">
        <v>27</v>
      </c>
      <c r="L1" t="s">
        <v>26</v>
      </c>
    </row>
    <row r="2" spans="1:12">
      <c r="A2" t="s">
        <v>3676</v>
      </c>
      <c r="B2" t="s">
        <v>2999</v>
      </c>
      <c r="C2" t="s">
        <v>3664</v>
      </c>
      <c r="D2" t="s">
        <v>3000</v>
      </c>
      <c r="E2" t="s">
        <v>2760</v>
      </c>
      <c r="F2">
        <v>1740000</v>
      </c>
      <c r="G2">
        <v>2.9062999999999999E-2</v>
      </c>
      <c r="H2">
        <v>50569.619999999995</v>
      </c>
      <c r="I2">
        <v>0</v>
      </c>
      <c r="J2">
        <v>117994.62</v>
      </c>
      <c r="L2">
        <v>-67425</v>
      </c>
    </row>
    <row r="3" spans="1:12">
      <c r="A3" t="s">
        <v>3676</v>
      </c>
      <c r="B3" t="s">
        <v>2298</v>
      </c>
      <c r="C3" t="s">
        <v>3664</v>
      </c>
      <c r="D3" t="s">
        <v>2223</v>
      </c>
      <c r="E3" t="s">
        <v>2038</v>
      </c>
      <c r="F3">
        <v>8712000</v>
      </c>
      <c r="G3">
        <v>2.3730000000000001E-2</v>
      </c>
      <c r="H3">
        <v>206735.76</v>
      </c>
      <c r="I3">
        <v>0</v>
      </c>
      <c r="J3">
        <v>415910.88</v>
      </c>
      <c r="L3">
        <v>-209175.12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666633"/>
  </sheetPr>
  <dimension ref="A2:P49"/>
  <sheetViews>
    <sheetView showGridLines="0" topLeftCell="A33" workbookViewId="0">
      <selection activeCell="A36" sqref="A36:E49"/>
    </sheetView>
  </sheetViews>
  <sheetFormatPr defaultRowHeight="15"/>
  <cols>
    <col min="1" max="1" width="17.28515625" customWidth="1"/>
    <col min="2" max="2" width="15.140625" customWidth="1"/>
    <col min="3" max="3" width="16.42578125" bestFit="1" customWidth="1"/>
    <col min="4" max="4" width="15.28515625" customWidth="1"/>
    <col min="5" max="5" width="14.7109375" bestFit="1" customWidth="1"/>
    <col min="6" max="6" width="10.140625" customWidth="1"/>
    <col min="7" max="7" width="12.5703125" customWidth="1"/>
    <col min="8" max="8" width="13.28515625" customWidth="1"/>
    <col min="9" max="9" width="14" bestFit="1" customWidth="1"/>
    <col min="10" max="10" width="20.28515625" bestFit="1" customWidth="1"/>
    <col min="11" max="12" width="14" bestFit="1" customWidth="1"/>
    <col min="13" max="13" width="20.28515625" bestFit="1" customWidth="1"/>
    <col min="14" max="14" width="17.5703125" bestFit="1" customWidth="1"/>
    <col min="15" max="15" width="19" bestFit="1" customWidth="1"/>
    <col min="16" max="16" width="25.28515625" bestFit="1" customWidth="1"/>
  </cols>
  <sheetData>
    <row r="2" spans="1:16">
      <c r="A2" s="963"/>
      <c r="B2" s="967" t="s">
        <v>3671</v>
      </c>
      <c r="C2" s="964"/>
      <c r="D2" s="964"/>
      <c r="E2" s="964"/>
      <c r="F2" s="964"/>
      <c r="G2" s="964"/>
      <c r="H2" s="964"/>
      <c r="I2" s="964"/>
      <c r="J2" s="964"/>
      <c r="K2" s="964"/>
      <c r="L2" s="964"/>
      <c r="M2" s="964"/>
      <c r="N2" s="964"/>
      <c r="O2" s="964"/>
      <c r="P2" s="965"/>
    </row>
    <row r="3" spans="1:16">
      <c r="A3" s="966"/>
      <c r="B3" s="963" t="s">
        <v>3675</v>
      </c>
      <c r="C3" s="964"/>
      <c r="D3" s="964"/>
      <c r="E3" s="963" t="s">
        <v>3676</v>
      </c>
      <c r="F3" s="964"/>
      <c r="G3" s="964"/>
      <c r="H3" s="963" t="s">
        <v>3677</v>
      </c>
      <c r="I3" s="964"/>
      <c r="J3" s="964"/>
      <c r="K3" s="963" t="s">
        <v>3678</v>
      </c>
      <c r="L3" s="964"/>
      <c r="M3" s="964"/>
      <c r="N3" s="963" t="s">
        <v>3681</v>
      </c>
      <c r="O3" s="963" t="s">
        <v>3684</v>
      </c>
      <c r="P3" s="968" t="s">
        <v>3682</v>
      </c>
    </row>
    <row r="4" spans="1:16">
      <c r="A4" s="976" t="s">
        <v>3669</v>
      </c>
      <c r="B4" s="976" t="s">
        <v>3680</v>
      </c>
      <c r="C4" s="978" t="s">
        <v>3685</v>
      </c>
      <c r="D4" s="978" t="s">
        <v>3683</v>
      </c>
      <c r="E4" s="976" t="s">
        <v>3680</v>
      </c>
      <c r="F4" s="978" t="s">
        <v>3685</v>
      </c>
      <c r="G4" s="978" t="s">
        <v>3683</v>
      </c>
      <c r="H4" s="976" t="s">
        <v>3680</v>
      </c>
      <c r="I4" s="978" t="s">
        <v>3685</v>
      </c>
      <c r="J4" s="978" t="s">
        <v>3683</v>
      </c>
      <c r="K4" s="976" t="s">
        <v>3680</v>
      </c>
      <c r="L4" s="978" t="s">
        <v>3685</v>
      </c>
      <c r="M4" s="978" t="s">
        <v>3683</v>
      </c>
      <c r="N4" s="977"/>
      <c r="O4" s="977"/>
      <c r="P4" s="979"/>
    </row>
    <row r="5" spans="1:16">
      <c r="A5" s="969" t="s">
        <v>3664</v>
      </c>
      <c r="B5" s="971">
        <v>313867.32</v>
      </c>
      <c r="C5" s="972">
        <v>0</v>
      </c>
      <c r="D5" s="972">
        <v>430123.2</v>
      </c>
      <c r="E5" s="971">
        <v>257305.38</v>
      </c>
      <c r="F5" s="972">
        <v>0</v>
      </c>
      <c r="G5" s="972">
        <v>533905.5</v>
      </c>
      <c r="H5" s="971">
        <v>303933.12</v>
      </c>
      <c r="I5" s="972">
        <v>0</v>
      </c>
      <c r="J5" s="972">
        <v>303933.12</v>
      </c>
      <c r="K5" s="971">
        <v>320682.42</v>
      </c>
      <c r="L5" s="972">
        <v>0</v>
      </c>
      <c r="M5" s="972">
        <v>226424.88</v>
      </c>
      <c r="N5" s="971">
        <v>1195788.24</v>
      </c>
      <c r="O5" s="971">
        <v>0</v>
      </c>
      <c r="P5" s="973">
        <v>1494386.6999999997</v>
      </c>
    </row>
    <row r="6" spans="1:16">
      <c r="A6" s="970" t="s">
        <v>3655</v>
      </c>
      <c r="B6" s="974">
        <v>33495.392599999999</v>
      </c>
      <c r="C6" s="962">
        <v>3526.32852</v>
      </c>
      <c r="D6" s="962">
        <v>29969.06408</v>
      </c>
      <c r="E6" s="974">
        <v>37162.146800000002</v>
      </c>
      <c r="F6" s="962">
        <v>3878.9493600000005</v>
      </c>
      <c r="G6" s="962">
        <v>33283.197440000004</v>
      </c>
      <c r="H6" s="974">
        <v>40134.984251329995</v>
      </c>
      <c r="I6" s="962">
        <v>4189.2783503999999</v>
      </c>
      <c r="J6" s="962">
        <v>35945.67569933</v>
      </c>
      <c r="K6" s="974">
        <v>31069.277719999998</v>
      </c>
      <c r="L6" s="962">
        <v>9482.6779190000016</v>
      </c>
      <c r="M6" s="962">
        <v>21586.599801</v>
      </c>
      <c r="N6" s="974">
        <v>141861.80137132999</v>
      </c>
      <c r="O6" s="974">
        <v>21077.234149400003</v>
      </c>
      <c r="P6" s="975">
        <v>120784.53702033</v>
      </c>
    </row>
    <row r="7" spans="1:16">
      <c r="A7" s="970" t="s">
        <v>3657</v>
      </c>
      <c r="B7" s="974">
        <v>62461.508850000006</v>
      </c>
      <c r="C7" s="962">
        <v>12492.30177</v>
      </c>
      <c r="D7" s="962">
        <v>50195.928879999999</v>
      </c>
      <c r="E7" s="974">
        <v>64817.754500000003</v>
      </c>
      <c r="F7" s="962">
        <v>12963.5509</v>
      </c>
      <c r="G7" s="962">
        <v>51854.203600000001</v>
      </c>
      <c r="H7" s="974">
        <v>68738.627829999998</v>
      </c>
      <c r="I7" s="962">
        <v>13747.725565999999</v>
      </c>
      <c r="J7" s="962">
        <v>54990.902000000002</v>
      </c>
      <c r="K7" s="974">
        <v>73007.995674999998</v>
      </c>
      <c r="L7" s="962">
        <v>14601.599135</v>
      </c>
      <c r="M7" s="962">
        <v>58406.396540000002</v>
      </c>
      <c r="N7" s="974">
        <v>269025.88685499999</v>
      </c>
      <c r="O7" s="974">
        <v>53805.177370999998</v>
      </c>
      <c r="P7" s="975">
        <v>215447.43102000002</v>
      </c>
    </row>
    <row r="8" spans="1:16">
      <c r="A8" s="970" t="s">
        <v>3663</v>
      </c>
      <c r="B8" s="974">
        <v>42507.874080000001</v>
      </c>
      <c r="C8" s="962">
        <v>8773.3872240000001</v>
      </c>
      <c r="D8" s="962">
        <v>31831.8</v>
      </c>
      <c r="E8" s="974">
        <v>45295.142697000003</v>
      </c>
      <c r="F8" s="962">
        <v>9349.8678091000002</v>
      </c>
      <c r="G8" s="962">
        <v>33909.4</v>
      </c>
      <c r="H8" s="974">
        <v>33145.529829608</v>
      </c>
      <c r="I8" s="962">
        <v>6938.5589488824007</v>
      </c>
      <c r="J8" s="962">
        <v>24040.799999999999</v>
      </c>
      <c r="K8" s="974">
        <v>50289.728880000002</v>
      </c>
      <c r="L8" s="962">
        <v>10384.418664000001</v>
      </c>
      <c r="M8" s="962">
        <v>39221.310215999998</v>
      </c>
      <c r="N8" s="974">
        <v>171238.27548660801</v>
      </c>
      <c r="O8" s="974">
        <v>35446.232645982403</v>
      </c>
      <c r="P8" s="975">
        <v>129003.310216</v>
      </c>
    </row>
    <row r="9" spans="1:16">
      <c r="A9" s="970" t="s">
        <v>3658</v>
      </c>
      <c r="B9" s="974">
        <v>16439.760000000002</v>
      </c>
      <c r="C9" s="962">
        <v>3287.9520000000007</v>
      </c>
      <c r="D9" s="962">
        <v>13151.808000000001</v>
      </c>
      <c r="E9" s="974">
        <v>18083.68</v>
      </c>
      <c r="F9" s="962">
        <v>3616.7360000000003</v>
      </c>
      <c r="G9" s="962">
        <v>14466.944</v>
      </c>
      <c r="H9" s="974">
        <v>19530.4352</v>
      </c>
      <c r="I9" s="962">
        <v>3906.0870400000003</v>
      </c>
      <c r="J9" s="962">
        <v>15624.34816</v>
      </c>
      <c r="K9" s="974">
        <v>20260.871999999999</v>
      </c>
      <c r="L9" s="962">
        <v>4052.1743999999999</v>
      </c>
      <c r="M9" s="962">
        <v>16208.6976</v>
      </c>
      <c r="N9" s="974">
        <v>74314.747199999998</v>
      </c>
      <c r="O9" s="974">
        <v>14862.94944</v>
      </c>
      <c r="P9" s="975">
        <v>59451.797760000001</v>
      </c>
    </row>
    <row r="10" spans="1:16">
      <c r="A10" s="970" t="s">
        <v>3656</v>
      </c>
      <c r="B10" s="974">
        <v>275988.37200000003</v>
      </c>
      <c r="C10" s="962">
        <v>-205289</v>
      </c>
      <c r="D10" s="962">
        <v>246915.372</v>
      </c>
      <c r="E10" s="974">
        <v>564544.50599999994</v>
      </c>
      <c r="F10" s="962">
        <v>192484.24400000001</v>
      </c>
      <c r="G10" s="962">
        <v>184082.302</v>
      </c>
      <c r="H10" s="974">
        <v>338609.17600000004</v>
      </c>
      <c r="I10" s="962">
        <v>138.61800000000002</v>
      </c>
      <c r="J10" s="962">
        <v>31846.558000000005</v>
      </c>
      <c r="K10" s="974">
        <v>358929.60600000003</v>
      </c>
      <c r="L10" s="962">
        <v>146.77799999999999</v>
      </c>
      <c r="M10" s="962">
        <v>11005.008</v>
      </c>
      <c r="N10" s="974">
        <v>1538071.6600000001</v>
      </c>
      <c r="O10" s="974">
        <v>-12519.359999999993</v>
      </c>
      <c r="P10" s="975">
        <v>473849.24</v>
      </c>
    </row>
    <row r="11" spans="1:16">
      <c r="A11" s="970" t="s">
        <v>3662</v>
      </c>
      <c r="B11" s="974">
        <v>63620.7</v>
      </c>
      <c r="C11" s="962">
        <v>12724.140000000001</v>
      </c>
      <c r="D11" s="962">
        <v>50896.56</v>
      </c>
      <c r="E11" s="974">
        <v>67773.100000000006</v>
      </c>
      <c r="F11" s="962">
        <v>13554.62</v>
      </c>
      <c r="G11" s="962">
        <v>54218.48</v>
      </c>
      <c r="H11" s="974">
        <v>48049.2</v>
      </c>
      <c r="I11" s="962">
        <v>9609.84</v>
      </c>
      <c r="J11" s="962">
        <v>38439.360000000001</v>
      </c>
      <c r="K11" s="974">
        <v>62415</v>
      </c>
      <c r="L11" s="962">
        <v>12483</v>
      </c>
      <c r="M11" s="962">
        <v>49932</v>
      </c>
      <c r="N11" s="974">
        <v>241858</v>
      </c>
      <c r="O11" s="974">
        <v>48371.600000000006</v>
      </c>
      <c r="P11" s="975">
        <v>193486.40000000002</v>
      </c>
    </row>
    <row r="12" spans="1:16">
      <c r="A12" s="970" t="s">
        <v>3661</v>
      </c>
      <c r="B12" s="974">
        <v>0</v>
      </c>
      <c r="C12" s="962">
        <v>0</v>
      </c>
      <c r="D12" s="962">
        <v>0</v>
      </c>
      <c r="E12" s="974">
        <v>0</v>
      </c>
      <c r="F12" s="962">
        <v>0</v>
      </c>
      <c r="G12" s="962">
        <v>0</v>
      </c>
      <c r="H12" s="974">
        <v>0</v>
      </c>
      <c r="I12" s="962">
        <v>0</v>
      </c>
      <c r="J12" s="962">
        <v>0</v>
      </c>
      <c r="K12" s="974">
        <v>171</v>
      </c>
      <c r="L12" s="962">
        <v>0</v>
      </c>
      <c r="M12" s="962">
        <v>0</v>
      </c>
      <c r="N12" s="974">
        <v>171</v>
      </c>
      <c r="O12" s="974">
        <v>0</v>
      </c>
      <c r="P12" s="975">
        <v>0</v>
      </c>
    </row>
    <row r="13" spans="1:16">
      <c r="A13" s="970" t="s">
        <v>3660</v>
      </c>
      <c r="B13" s="974">
        <v>12722.224999999999</v>
      </c>
      <c r="C13" s="962">
        <v>2618.6999999999998</v>
      </c>
      <c r="D13" s="962">
        <v>10632.16</v>
      </c>
      <c r="E13" s="974">
        <v>13800.26</v>
      </c>
      <c r="F13" s="962">
        <v>2828.37</v>
      </c>
      <c r="G13" s="962">
        <v>10971.89</v>
      </c>
      <c r="H13" s="974">
        <v>15389.097128315001</v>
      </c>
      <c r="I13" s="962">
        <v>3167.67</v>
      </c>
      <c r="J13" s="962">
        <v>25717.612128315002</v>
      </c>
      <c r="K13" s="974">
        <v>19133.54</v>
      </c>
      <c r="L13" s="962">
        <v>5927.6710000000003</v>
      </c>
      <c r="M13" s="962">
        <v>13205.869000000001</v>
      </c>
      <c r="N13" s="974">
        <v>61045.122128315001</v>
      </c>
      <c r="O13" s="974">
        <v>14542.411</v>
      </c>
      <c r="P13" s="975">
        <v>60527.531128315</v>
      </c>
    </row>
    <row r="14" spans="1:16">
      <c r="A14" s="970" t="s">
        <v>3665</v>
      </c>
      <c r="B14" s="974">
        <v>892643.5</v>
      </c>
      <c r="C14" s="962">
        <v>0</v>
      </c>
      <c r="D14" s="962">
        <v>613477</v>
      </c>
      <c r="E14" s="974">
        <v>235385.59645000001</v>
      </c>
      <c r="F14" s="962">
        <v>0</v>
      </c>
      <c r="G14" s="962">
        <v>168565.4</v>
      </c>
      <c r="H14" s="974">
        <v>588720.39999999991</v>
      </c>
      <c r="I14" s="962">
        <v>0</v>
      </c>
      <c r="J14" s="962">
        <v>0</v>
      </c>
      <c r="K14" s="974">
        <v>513546.6</v>
      </c>
      <c r="L14" s="962">
        <v>0</v>
      </c>
      <c r="M14" s="962">
        <v>0</v>
      </c>
      <c r="N14" s="974">
        <v>2230296.0964500001</v>
      </c>
      <c r="O14" s="974">
        <v>0</v>
      </c>
      <c r="P14" s="975">
        <v>782042.4</v>
      </c>
    </row>
    <row r="15" spans="1:16">
      <c r="A15" s="970" t="s">
        <v>3659</v>
      </c>
      <c r="B15" s="974">
        <v>1159.5</v>
      </c>
      <c r="C15" s="962">
        <v>0</v>
      </c>
      <c r="D15" s="962">
        <v>1159.5</v>
      </c>
      <c r="E15" s="974">
        <v>1252.26</v>
      </c>
      <c r="F15" s="962">
        <v>0</v>
      </c>
      <c r="G15" s="962">
        <v>1252.26</v>
      </c>
      <c r="H15" s="974">
        <v>1402.56</v>
      </c>
      <c r="I15" s="962">
        <v>0</v>
      </c>
      <c r="J15" s="962">
        <v>1402.56</v>
      </c>
      <c r="K15" s="974">
        <v>1486.68</v>
      </c>
      <c r="L15" s="962">
        <v>0</v>
      </c>
      <c r="M15" s="962">
        <v>1486.68</v>
      </c>
      <c r="N15" s="974">
        <v>5301</v>
      </c>
      <c r="O15" s="974">
        <v>0</v>
      </c>
      <c r="P15" s="975">
        <v>5301</v>
      </c>
    </row>
    <row r="16" spans="1:16">
      <c r="A16" s="986" t="s">
        <v>3670</v>
      </c>
      <c r="B16" s="988">
        <v>1714906.1525300001</v>
      </c>
      <c r="C16" s="987">
        <v>-161866.19048599998</v>
      </c>
      <c r="D16" s="987">
        <v>1478352.3929599999</v>
      </c>
      <c r="E16" s="988">
        <v>1305419.826447</v>
      </c>
      <c r="F16" s="987">
        <v>238676.33806909999</v>
      </c>
      <c r="G16" s="987">
        <v>1086509.5770400001</v>
      </c>
      <c r="H16" s="988">
        <v>1457653.1302392529</v>
      </c>
      <c r="I16" s="987">
        <v>41697.777905282397</v>
      </c>
      <c r="J16" s="987">
        <v>531940.93598764506</v>
      </c>
      <c r="K16" s="988">
        <v>1450992.720275</v>
      </c>
      <c r="L16" s="987">
        <v>57078.319118000007</v>
      </c>
      <c r="M16" s="987">
        <v>437477.44115700002</v>
      </c>
      <c r="N16" s="988">
        <v>5928971.829491253</v>
      </c>
      <c r="O16" s="988">
        <v>175586.24460638242</v>
      </c>
      <c r="P16" s="989">
        <v>3534280.3471446442</v>
      </c>
    </row>
    <row r="20" spans="1:9" ht="22.5" customHeight="1">
      <c r="A20" s="1029" t="s">
        <v>3691</v>
      </c>
      <c r="B20" s="1030" t="s">
        <v>3675</v>
      </c>
      <c r="C20" s="1030" t="s">
        <v>3676</v>
      </c>
      <c r="D20" s="1030" t="s">
        <v>3677</v>
      </c>
      <c r="E20" s="1030" t="s">
        <v>3678</v>
      </c>
      <c r="F20" s="1030" t="s">
        <v>3676</v>
      </c>
      <c r="G20" s="1030" t="s">
        <v>3677</v>
      </c>
      <c r="H20" s="1030" t="s">
        <v>3678</v>
      </c>
      <c r="I20" s="1033" t="s">
        <v>3694</v>
      </c>
    </row>
    <row r="21" spans="1:9" ht="32.25" hidden="1" customHeight="1">
      <c r="A21" s="1012" t="s">
        <v>3669</v>
      </c>
      <c r="B21" s="1013" t="s">
        <v>3686</v>
      </c>
      <c r="C21" s="1013" t="s">
        <v>3686</v>
      </c>
      <c r="D21" s="1013" t="s">
        <v>3686</v>
      </c>
      <c r="E21" s="1013" t="s">
        <v>3687</v>
      </c>
      <c r="F21" s="1014"/>
      <c r="G21" s="1014"/>
      <c r="H21" s="1014"/>
    </row>
    <row r="22" spans="1:9">
      <c r="A22" s="1001" t="s">
        <v>3664</v>
      </c>
      <c r="B22" s="1002">
        <v>313867.32</v>
      </c>
      <c r="C22" s="1002">
        <v>257305.38</v>
      </c>
      <c r="D22" s="1002">
        <v>303933.12</v>
      </c>
      <c r="E22" s="1002">
        <v>226424.88</v>
      </c>
      <c r="F22" s="1018">
        <f>(C22/B22)-1</f>
        <v>-0.18020971409192899</v>
      </c>
      <c r="G22" s="1018">
        <f t="shared" ref="G22:H33" si="0">(D22/C22)-1</f>
        <v>0.18121556572194475</v>
      </c>
      <c r="H22" s="1018">
        <f t="shared" si="0"/>
        <v>-0.25501741962179048</v>
      </c>
      <c r="I22" s="1032">
        <f t="shared" ref="I22:I33" si="1">(E22/B22)^(1/(4-1))-1</f>
        <v>-0.10313718977954589</v>
      </c>
    </row>
    <row r="23" spans="1:9">
      <c r="A23" s="1004" t="s">
        <v>3655</v>
      </c>
      <c r="B23" s="995">
        <v>33495.392599999999</v>
      </c>
      <c r="C23" s="995">
        <v>37162.146800000002</v>
      </c>
      <c r="D23" s="995">
        <v>35945.67569933</v>
      </c>
      <c r="E23" s="995">
        <v>21586.599801</v>
      </c>
      <c r="F23" s="1018">
        <f t="shared" ref="F23:F33" si="2">(C23/B23)-1</f>
        <v>0.10947040519238471</v>
      </c>
      <c r="G23" s="1018">
        <f t="shared" si="0"/>
        <v>-3.2734144967911272E-2</v>
      </c>
      <c r="H23" s="1018">
        <f t="shared" si="0"/>
        <v>-0.399466016953957</v>
      </c>
      <c r="I23" s="1032">
        <f t="shared" si="1"/>
        <v>-0.13622680533826004</v>
      </c>
    </row>
    <row r="24" spans="1:9">
      <c r="A24" s="1004" t="s">
        <v>3657</v>
      </c>
      <c r="B24" s="995">
        <v>62461.508850000006</v>
      </c>
      <c r="C24" s="995">
        <v>64817.754500000003</v>
      </c>
      <c r="D24" s="995">
        <v>54990.902000000002</v>
      </c>
      <c r="E24" s="995">
        <v>58406.396540000002</v>
      </c>
      <c r="F24" s="1018">
        <f t="shared" si="2"/>
        <v>3.7723162526516418E-2</v>
      </c>
      <c r="G24" s="1018">
        <f t="shared" si="0"/>
        <v>-0.15160741953811441</v>
      </c>
      <c r="H24" s="1018">
        <f t="shared" si="0"/>
        <v>6.2110174879473679E-2</v>
      </c>
      <c r="I24" s="1032">
        <f t="shared" si="1"/>
        <v>-2.2126567226700145E-2</v>
      </c>
    </row>
    <row r="25" spans="1:9">
      <c r="A25" s="1004" t="s">
        <v>3663</v>
      </c>
      <c r="B25" s="995">
        <v>42507.874080000001</v>
      </c>
      <c r="C25" s="995">
        <v>45295.142697000003</v>
      </c>
      <c r="D25" s="995">
        <v>24040.799999999999</v>
      </c>
      <c r="E25" s="995">
        <v>39221.310215999998</v>
      </c>
      <c r="F25" s="1018">
        <f t="shared" si="2"/>
        <v>6.5570642553291369E-2</v>
      </c>
      <c r="G25" s="1018">
        <f t="shared" si="0"/>
        <v>-0.46924110249922502</v>
      </c>
      <c r="H25" s="1018">
        <f t="shared" si="0"/>
        <v>0.63144779774383553</v>
      </c>
      <c r="I25" s="1032">
        <f t="shared" si="1"/>
        <v>-2.6466492100784333E-2</v>
      </c>
    </row>
    <row r="26" spans="1:9">
      <c r="A26" s="1004" t="s">
        <v>3658</v>
      </c>
      <c r="B26" s="995">
        <v>16439.760000000002</v>
      </c>
      <c r="C26" s="995">
        <v>18083.68</v>
      </c>
      <c r="D26" s="995">
        <v>15624.34816</v>
      </c>
      <c r="E26" s="995">
        <v>16208.6976</v>
      </c>
      <c r="F26" s="1018">
        <f t="shared" si="2"/>
        <v>9.999659362423774E-2</v>
      </c>
      <c r="G26" s="1018">
        <f t="shared" si="0"/>
        <v>-0.13599731028197803</v>
      </c>
      <c r="H26" s="1018">
        <f t="shared" si="0"/>
        <v>3.7399924401070095E-2</v>
      </c>
      <c r="I26" s="1032">
        <f t="shared" si="1"/>
        <v>-4.7071544352039751E-3</v>
      </c>
    </row>
    <row r="27" spans="1:9">
      <c r="A27" s="1004" t="s">
        <v>3656</v>
      </c>
      <c r="B27" s="995">
        <v>275988.37200000003</v>
      </c>
      <c r="C27" s="995">
        <v>564544.50599999994</v>
      </c>
      <c r="D27" s="995">
        <v>31846.558000000005</v>
      </c>
      <c r="E27" s="995">
        <v>11005.008</v>
      </c>
      <c r="F27" s="1018">
        <f t="shared" si="2"/>
        <v>1.0455372880709621</v>
      </c>
      <c r="G27" s="1018">
        <f t="shared" si="0"/>
        <v>-0.94358893291576906</v>
      </c>
      <c r="H27" s="1018">
        <f t="shared" si="0"/>
        <v>-0.65443650142662202</v>
      </c>
      <c r="I27" s="1032">
        <f t="shared" si="1"/>
        <v>-0.65836172058146392</v>
      </c>
    </row>
    <row r="28" spans="1:9" hidden="1">
      <c r="A28" s="1004" t="s">
        <v>3662</v>
      </c>
      <c r="B28" s="995">
        <v>63620.7</v>
      </c>
      <c r="C28" s="995">
        <v>67773.100000000006</v>
      </c>
      <c r="D28" s="995">
        <v>38439.360000000001</v>
      </c>
      <c r="E28" s="995">
        <v>49932</v>
      </c>
      <c r="F28" s="1018">
        <f t="shared" si="2"/>
        <v>6.52680652680655E-2</v>
      </c>
      <c r="G28" s="1018">
        <f t="shared" si="0"/>
        <v>-0.43282275711159746</v>
      </c>
      <c r="H28" s="1018">
        <f t="shared" si="0"/>
        <v>0.29898104442945983</v>
      </c>
      <c r="I28" s="1032">
        <f t="shared" si="1"/>
        <v>-7.7583974458021898E-2</v>
      </c>
    </row>
    <row r="29" spans="1:9">
      <c r="A29" s="1004" t="s">
        <v>3661</v>
      </c>
      <c r="B29" s="995">
        <v>0</v>
      </c>
      <c r="C29" s="995">
        <v>0</v>
      </c>
      <c r="D29" s="995">
        <v>0</v>
      </c>
      <c r="E29" s="995">
        <v>0</v>
      </c>
      <c r="F29" s="1018">
        <v>0</v>
      </c>
      <c r="G29" s="1018">
        <v>0</v>
      </c>
      <c r="H29" s="1018">
        <v>0</v>
      </c>
      <c r="I29" s="1032">
        <v>0</v>
      </c>
    </row>
    <row r="30" spans="1:9">
      <c r="A30" s="1004" t="s">
        <v>3660</v>
      </c>
      <c r="B30" s="995">
        <v>12722.224999999999</v>
      </c>
      <c r="C30" s="995">
        <v>13800.26</v>
      </c>
      <c r="D30" s="995">
        <v>25717.612128315002</v>
      </c>
      <c r="E30" s="995">
        <v>13205.869000000001</v>
      </c>
      <c r="F30" s="1018">
        <f t="shared" si="2"/>
        <v>8.4736357044463695E-2</v>
      </c>
      <c r="G30" s="1018">
        <f t="shared" si="0"/>
        <v>0.8635599712117743</v>
      </c>
      <c r="H30" s="1018">
        <f t="shared" si="0"/>
        <v>-0.48650485379004593</v>
      </c>
      <c r="I30" s="1032">
        <f t="shared" si="1"/>
        <v>1.2514623304043848E-2</v>
      </c>
    </row>
    <row r="31" spans="1:9">
      <c r="A31" s="1004" t="s">
        <v>3665</v>
      </c>
      <c r="B31" s="995">
        <v>892643.5</v>
      </c>
      <c r="C31" s="995">
        <v>235385.59645000001</v>
      </c>
      <c r="D31" s="995">
        <v>0</v>
      </c>
      <c r="E31" s="995">
        <v>0</v>
      </c>
      <c r="F31" s="1018">
        <f t="shared" si="2"/>
        <v>-0.73630503504478551</v>
      </c>
      <c r="G31" s="1018">
        <f t="shared" si="0"/>
        <v>-1</v>
      </c>
      <c r="H31" s="1018">
        <v>0</v>
      </c>
      <c r="I31" s="1032">
        <f t="shared" si="1"/>
        <v>-1</v>
      </c>
    </row>
    <row r="32" spans="1:9">
      <c r="A32" s="1004" t="s">
        <v>3659</v>
      </c>
      <c r="B32" s="995">
        <v>1159.5</v>
      </c>
      <c r="C32" s="995">
        <v>1252.26</v>
      </c>
      <c r="D32" s="995">
        <v>1402.56</v>
      </c>
      <c r="E32" s="995">
        <v>1486.68</v>
      </c>
      <c r="F32" s="1018">
        <f t="shared" si="2"/>
        <v>8.0000000000000071E-2</v>
      </c>
      <c r="G32" s="1018">
        <f t="shared" si="0"/>
        <v>0.12002299841885877</v>
      </c>
      <c r="H32" s="1018">
        <f t="shared" si="0"/>
        <v>5.9976043805612722E-2</v>
      </c>
      <c r="I32" s="1032">
        <f t="shared" si="1"/>
        <v>8.6381218027639761E-2</v>
      </c>
    </row>
    <row r="33" spans="1:9">
      <c r="A33" s="1015" t="s">
        <v>3670</v>
      </c>
      <c r="B33" s="1016">
        <v>1714906.1525300001</v>
      </c>
      <c r="C33" s="1016">
        <v>1305419.826447</v>
      </c>
      <c r="D33" s="1017">
        <v>531940.93598764506</v>
      </c>
      <c r="E33" s="1017">
        <v>437477.44115700002</v>
      </c>
      <c r="F33" s="1019">
        <f t="shared" si="2"/>
        <v>-0.23878060352100616</v>
      </c>
      <c r="G33" s="1019">
        <f t="shared" si="0"/>
        <v>-0.5925135154140837</v>
      </c>
      <c r="H33" s="1019">
        <f t="shared" si="0"/>
        <v>-0.17758267589475207</v>
      </c>
      <c r="I33" s="1034">
        <f t="shared" si="1"/>
        <v>-0.36578218814007402</v>
      </c>
    </row>
    <row r="36" spans="1:9">
      <c r="A36" s="1029" t="s">
        <v>3691</v>
      </c>
      <c r="B36" s="1030" t="s">
        <v>3675</v>
      </c>
      <c r="C36" s="1030" t="s">
        <v>3676</v>
      </c>
      <c r="D36" s="1030" t="s">
        <v>3677</v>
      </c>
      <c r="E36" s="1030" t="s">
        <v>3678</v>
      </c>
      <c r="F36" s="1030" t="s">
        <v>3676</v>
      </c>
      <c r="G36" s="1030" t="s">
        <v>3677</v>
      </c>
      <c r="H36" s="1030" t="s">
        <v>3678</v>
      </c>
      <c r="I36" s="1033" t="s">
        <v>3694</v>
      </c>
    </row>
    <row r="37" spans="1:9" hidden="1">
      <c r="A37" s="1012" t="s">
        <v>3669</v>
      </c>
      <c r="B37" s="1013" t="s">
        <v>3686</v>
      </c>
      <c r="C37" s="1013" t="s">
        <v>3686</v>
      </c>
      <c r="D37" s="1013" t="s">
        <v>3686</v>
      </c>
      <c r="E37" s="1013" t="s">
        <v>3687</v>
      </c>
      <c r="F37" s="1014"/>
      <c r="G37" s="1014"/>
      <c r="H37" s="1014"/>
    </row>
    <row r="38" spans="1:9">
      <c r="A38" s="1001" t="s">
        <v>3664</v>
      </c>
      <c r="B38" s="1002">
        <v>430123.2</v>
      </c>
      <c r="C38" s="1002">
        <v>533905.5</v>
      </c>
      <c r="D38" s="1002">
        <v>303933.12</v>
      </c>
      <c r="E38" s="1002">
        <v>320682.42</v>
      </c>
      <c r="F38" s="1018">
        <f>(C38/B38)-1</f>
        <v>0.24128505507259312</v>
      </c>
      <c r="G38" s="1018">
        <f t="shared" ref="G38:G44" si="3">(D38/C38)-1</f>
        <v>-0.43073611341332874</v>
      </c>
      <c r="H38" s="1018">
        <f t="shared" ref="H38:H44" si="4">(E38/D38)-1</f>
        <v>5.5108505450146339E-2</v>
      </c>
      <c r="I38" s="1032">
        <f t="shared" ref="I38:I44" si="5">(E38/B38)^(1/(4-1))-1</f>
        <v>-9.3236365161657009E-2</v>
      </c>
    </row>
    <row r="39" spans="1:9">
      <c r="A39" s="1004" t="s">
        <v>3655</v>
      </c>
      <c r="B39" s="995">
        <v>29969.06408</v>
      </c>
      <c r="C39" s="995">
        <v>33283.197440000004</v>
      </c>
      <c r="D39" s="995">
        <v>40134.984251329995</v>
      </c>
      <c r="E39" s="995">
        <v>31069.277719999998</v>
      </c>
      <c r="F39" s="1018">
        <f t="shared" ref="F39:F44" si="6">(C39/B39)-1</f>
        <v>0.11058514710880507</v>
      </c>
      <c r="G39" s="1018">
        <f t="shared" si="3"/>
        <v>0.20586323846084165</v>
      </c>
      <c r="H39" s="1018">
        <f t="shared" si="4"/>
        <v>-0.22588040584641755</v>
      </c>
      <c r="I39" s="1032">
        <f t="shared" si="5"/>
        <v>1.2090446953155531E-2</v>
      </c>
    </row>
    <row r="40" spans="1:9">
      <c r="A40" s="1004" t="s">
        <v>3657</v>
      </c>
      <c r="B40" s="995">
        <v>50195.928879999999</v>
      </c>
      <c r="C40" s="995">
        <v>51854.203600000001</v>
      </c>
      <c r="D40" s="995">
        <v>68738.627829999998</v>
      </c>
      <c r="E40" s="995">
        <v>73007.995674999998</v>
      </c>
      <c r="F40" s="1018">
        <f t="shared" si="6"/>
        <v>3.30360401132197E-2</v>
      </c>
      <c r="G40" s="1018">
        <f t="shared" si="3"/>
        <v>0.32561341333569338</v>
      </c>
      <c r="H40" s="1018">
        <f t="shared" si="4"/>
        <v>6.2110169780501323E-2</v>
      </c>
      <c r="I40" s="1032">
        <f t="shared" si="5"/>
        <v>0.13301060999277592</v>
      </c>
    </row>
    <row r="41" spans="1:9">
      <c r="A41" s="1004" t="s">
        <v>3663</v>
      </c>
      <c r="B41" s="995">
        <v>31831.8</v>
      </c>
      <c r="C41" s="995">
        <v>33909.4</v>
      </c>
      <c r="D41" s="995">
        <v>33145.529829608</v>
      </c>
      <c r="E41" s="995">
        <v>50289.728880000002</v>
      </c>
      <c r="F41" s="1018">
        <f t="shared" si="6"/>
        <v>6.5268065268065278E-2</v>
      </c>
      <c r="G41" s="1018">
        <f t="shared" si="3"/>
        <v>-2.2526797005903987E-2</v>
      </c>
      <c r="H41" s="1018">
        <f t="shared" si="4"/>
        <v>0.51724015692389247</v>
      </c>
      <c r="I41" s="1032">
        <f t="shared" si="5"/>
        <v>0.16467842977687619</v>
      </c>
    </row>
    <row r="42" spans="1:9">
      <c r="A42" s="1004" t="s">
        <v>3658</v>
      </c>
      <c r="B42" s="995">
        <v>13151.808000000001</v>
      </c>
      <c r="C42" s="995">
        <v>14466.944</v>
      </c>
      <c r="D42" s="995">
        <v>19530.4352</v>
      </c>
      <c r="E42" s="995">
        <v>20260.871999999999</v>
      </c>
      <c r="F42" s="1018">
        <f t="shared" si="6"/>
        <v>9.999659362423774E-2</v>
      </c>
      <c r="G42" s="1018">
        <f t="shared" si="3"/>
        <v>0.35000420268440946</v>
      </c>
      <c r="H42" s="1018">
        <f t="shared" si="4"/>
        <v>3.7399924401070095E-2</v>
      </c>
      <c r="I42" s="1032">
        <f t="shared" si="5"/>
        <v>0.15493503953706123</v>
      </c>
    </row>
    <row r="43" spans="1:9">
      <c r="A43" s="1004" t="s">
        <v>3656</v>
      </c>
      <c r="B43" s="995">
        <v>246915.372</v>
      </c>
      <c r="C43" s="995">
        <v>184082.302</v>
      </c>
      <c r="D43" s="995">
        <v>338609.17600000004</v>
      </c>
      <c r="E43" s="995">
        <v>358929.60600000003</v>
      </c>
      <c r="F43" s="1018">
        <f t="shared" si="6"/>
        <v>-0.25447208689785428</v>
      </c>
      <c r="G43" s="1018">
        <f t="shared" si="3"/>
        <v>0.83944448934585814</v>
      </c>
      <c r="H43" s="1018">
        <f t="shared" si="4"/>
        <v>6.0011456984260692E-2</v>
      </c>
      <c r="I43" s="1032">
        <f t="shared" si="5"/>
        <v>0.13280124584906838</v>
      </c>
    </row>
    <row r="44" spans="1:9">
      <c r="A44" s="1004" t="s">
        <v>3662</v>
      </c>
      <c r="B44" s="995">
        <v>50896.56</v>
      </c>
      <c r="C44" s="995">
        <v>54218.48</v>
      </c>
      <c r="D44" s="995">
        <v>48049.2</v>
      </c>
      <c r="E44" s="995">
        <v>62415</v>
      </c>
      <c r="F44" s="1018">
        <f t="shared" si="6"/>
        <v>6.5268065268065278E-2</v>
      </c>
      <c r="G44" s="1018">
        <f t="shared" si="3"/>
        <v>-0.11378555798687096</v>
      </c>
      <c r="H44" s="1018">
        <f t="shared" si="4"/>
        <v>0.29898104442945983</v>
      </c>
      <c r="I44" s="1032">
        <f t="shared" si="5"/>
        <v>7.0368981025281441E-2</v>
      </c>
    </row>
    <row r="45" spans="1:9">
      <c r="A45" s="1004" t="s">
        <v>3661</v>
      </c>
      <c r="B45" s="995">
        <v>0</v>
      </c>
      <c r="C45" s="995">
        <v>0</v>
      </c>
      <c r="D45" s="995">
        <v>0</v>
      </c>
      <c r="E45" s="995">
        <v>171</v>
      </c>
      <c r="F45" s="1018">
        <v>0</v>
      </c>
      <c r="G45" s="1018">
        <v>0</v>
      </c>
      <c r="H45" s="1018">
        <v>0</v>
      </c>
      <c r="I45" s="1032">
        <v>0</v>
      </c>
    </row>
    <row r="46" spans="1:9">
      <c r="A46" s="1004" t="s">
        <v>3660</v>
      </c>
      <c r="B46" s="995">
        <v>10632.16</v>
      </c>
      <c r="C46" s="995">
        <v>10971.89</v>
      </c>
      <c r="D46" s="995">
        <v>15389.097128315001</v>
      </c>
      <c r="E46" s="995">
        <v>19133.54</v>
      </c>
      <c r="F46" s="1018">
        <f t="shared" ref="F46:F49" si="7">(C46/B46)-1</f>
        <v>3.1953055634979188E-2</v>
      </c>
      <c r="G46" s="1018">
        <f t="shared" ref="G46:G49" si="8">(D46/C46)-1</f>
        <v>0.40259309274108679</v>
      </c>
      <c r="H46" s="1018">
        <f t="shared" ref="H46" si="9">(E46/D46)-1</f>
        <v>0.24331790490784888</v>
      </c>
      <c r="I46" s="1032">
        <f t="shared" ref="I46:I49" si="10">(E46/B46)^(1/(4-1))-1</f>
        <v>0.21634826976627286</v>
      </c>
    </row>
    <row r="47" spans="1:9">
      <c r="A47" s="1004" t="s">
        <v>3665</v>
      </c>
      <c r="B47" s="995">
        <v>613477</v>
      </c>
      <c r="C47" s="995">
        <v>168565.4</v>
      </c>
      <c r="D47" s="995">
        <v>588720.39999999991</v>
      </c>
      <c r="E47" s="995">
        <v>513546.6</v>
      </c>
      <c r="F47" s="1018">
        <f t="shared" si="7"/>
        <v>-0.72522947070550325</v>
      </c>
      <c r="G47" s="1018">
        <f t="shared" si="8"/>
        <v>2.492534055031459</v>
      </c>
      <c r="H47" s="1018">
        <v>0</v>
      </c>
      <c r="I47" s="1032">
        <f t="shared" si="10"/>
        <v>-5.7545213671569284E-2</v>
      </c>
    </row>
    <row r="48" spans="1:9">
      <c r="A48" s="1004" t="s">
        <v>3659</v>
      </c>
      <c r="B48" s="995">
        <v>1159.5</v>
      </c>
      <c r="C48" s="995">
        <v>1252.26</v>
      </c>
      <c r="D48" s="995">
        <v>1402.56</v>
      </c>
      <c r="E48" s="995">
        <v>1486.68</v>
      </c>
      <c r="F48" s="1018">
        <f t="shared" si="7"/>
        <v>8.0000000000000071E-2</v>
      </c>
      <c r="G48" s="1018">
        <f t="shared" si="8"/>
        <v>0.12002299841885877</v>
      </c>
      <c r="H48" s="1018">
        <f t="shared" ref="H48:H49" si="11">(E48/D48)-1</f>
        <v>5.9976043805612722E-2</v>
      </c>
      <c r="I48" s="1032">
        <f t="shared" si="10"/>
        <v>8.6381218027639761E-2</v>
      </c>
    </row>
    <row r="49" spans="1:9">
      <c r="A49" s="1015" t="s">
        <v>3670</v>
      </c>
      <c r="B49" s="1016">
        <f>SUM(B38:B48)</f>
        <v>1478352.3929599999</v>
      </c>
      <c r="C49" s="1016">
        <v>1086509.5770400001</v>
      </c>
      <c r="D49" s="1017">
        <v>1457653.1302392529</v>
      </c>
      <c r="E49" s="1017">
        <v>1450992.720275</v>
      </c>
      <c r="F49" s="1019">
        <f t="shared" si="7"/>
        <v>-0.26505372994015364</v>
      </c>
      <c r="G49" s="1019">
        <f t="shared" si="8"/>
        <v>0.34159252807542351</v>
      </c>
      <c r="H49" s="1019">
        <f t="shared" si="11"/>
        <v>-4.5692694826235947E-3</v>
      </c>
      <c r="I49" s="1034">
        <f t="shared" si="10"/>
        <v>-6.2074082094192296E-3</v>
      </c>
    </row>
  </sheetData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66FF"/>
  </sheetPr>
  <dimension ref="A2:H33"/>
  <sheetViews>
    <sheetView showGridLines="0" workbookViewId="0">
      <selection activeCell="A3" sqref="A3:H16"/>
    </sheetView>
  </sheetViews>
  <sheetFormatPr defaultRowHeight="15"/>
  <cols>
    <col min="1" max="1" width="15" bestFit="1" customWidth="1"/>
    <col min="2" max="3" width="16.42578125" bestFit="1" customWidth="1"/>
    <col min="4" max="5" width="14.7109375" bestFit="1" customWidth="1"/>
    <col min="6" max="8" width="16.42578125" bestFit="1" customWidth="1"/>
  </cols>
  <sheetData>
    <row r="2" spans="1:8">
      <c r="F2" s="991">
        <v>5.3999999999999999E-2</v>
      </c>
      <c r="G2" s="991">
        <v>5.6000000000000001E-2</v>
      </c>
      <c r="H2" s="991">
        <v>5.3999999999999999E-2</v>
      </c>
    </row>
    <row r="3" spans="1:8">
      <c r="A3" s="1122" t="s">
        <v>3691</v>
      </c>
      <c r="B3" s="1120" t="s">
        <v>3693</v>
      </c>
      <c r="C3" s="1120"/>
      <c r="D3" s="1120"/>
      <c r="E3" s="1121"/>
      <c r="F3" s="1117" t="s">
        <v>3692</v>
      </c>
      <c r="G3" s="1118"/>
      <c r="H3" s="1119"/>
    </row>
    <row r="4" spans="1:8" ht="21.75" customHeight="1">
      <c r="A4" s="1123"/>
      <c r="B4" s="1031" t="s">
        <v>3675</v>
      </c>
      <c r="C4" s="1023" t="s">
        <v>3676</v>
      </c>
      <c r="D4" s="1023" t="s">
        <v>3677</v>
      </c>
      <c r="E4" s="1023" t="s">
        <v>3678</v>
      </c>
      <c r="F4" s="1023" t="s">
        <v>3688</v>
      </c>
      <c r="G4" s="1023" t="s">
        <v>3689</v>
      </c>
      <c r="H4" s="1023" t="s">
        <v>3690</v>
      </c>
    </row>
    <row r="5" spans="1:8">
      <c r="A5" s="993" t="s">
        <v>3664</v>
      </c>
      <c r="B5" s="994">
        <v>430123.2</v>
      </c>
      <c r="C5" s="994">
        <v>533905.5</v>
      </c>
      <c r="D5" s="994">
        <v>303933.12</v>
      </c>
      <c r="E5" s="994">
        <v>226424.88</v>
      </c>
      <c r="F5" s="1020">
        <f>E5*(1+F$2)</f>
        <v>238651.82352000001</v>
      </c>
      <c r="G5" s="994">
        <f t="shared" ref="G5:H5" si="0">F5*(1+G$2)</f>
        <v>252016.32563712003</v>
      </c>
      <c r="H5" s="994">
        <f t="shared" si="0"/>
        <v>265625.2072215245</v>
      </c>
    </row>
    <row r="6" spans="1:8">
      <c r="A6" s="992" t="s">
        <v>3655</v>
      </c>
      <c r="B6" s="995">
        <v>29969.06408</v>
      </c>
      <c r="C6" s="995">
        <v>33283.197440000004</v>
      </c>
      <c r="D6" s="995">
        <v>35945.67569933</v>
      </c>
      <c r="E6" s="995">
        <v>21586.599801</v>
      </c>
      <c r="F6" s="1020">
        <f t="shared" ref="F6:H16" si="1">E6*(1+F$2)</f>
        <v>22752.276190254001</v>
      </c>
      <c r="G6" s="994">
        <f t="shared" si="1"/>
        <v>24026.403656908227</v>
      </c>
      <c r="H6" s="994">
        <f t="shared" si="1"/>
        <v>25323.829454381274</v>
      </c>
    </row>
    <row r="7" spans="1:8">
      <c r="A7" s="992" t="s">
        <v>3657</v>
      </c>
      <c r="B7" s="995">
        <v>50195.928879999999</v>
      </c>
      <c r="C7" s="995">
        <v>51854.203600000001</v>
      </c>
      <c r="D7" s="995">
        <v>54990.902000000002</v>
      </c>
      <c r="E7" s="995">
        <v>58406.396540000002</v>
      </c>
      <c r="F7" s="1020">
        <f t="shared" si="1"/>
        <v>61560.341953160001</v>
      </c>
      <c r="G7" s="994">
        <f t="shared" si="1"/>
        <v>65007.721102536962</v>
      </c>
      <c r="H7" s="994">
        <f t="shared" si="1"/>
        <v>68518.138042073959</v>
      </c>
    </row>
    <row r="8" spans="1:8">
      <c r="A8" s="992" t="s">
        <v>3663</v>
      </c>
      <c r="B8" s="995">
        <v>31831.8</v>
      </c>
      <c r="C8" s="995">
        <v>33909.4</v>
      </c>
      <c r="D8" s="995">
        <v>24040.799999999999</v>
      </c>
      <c r="E8" s="995">
        <v>39221.310215999998</v>
      </c>
      <c r="F8" s="1020">
        <f t="shared" si="1"/>
        <v>41339.260967663999</v>
      </c>
      <c r="G8" s="994">
        <f t="shared" si="1"/>
        <v>43654.259581853184</v>
      </c>
      <c r="H8" s="994">
        <f t="shared" si="1"/>
        <v>46011.589599273262</v>
      </c>
    </row>
    <row r="9" spans="1:8">
      <c r="A9" s="992" t="s">
        <v>3658</v>
      </c>
      <c r="B9" s="995">
        <v>13151.808000000001</v>
      </c>
      <c r="C9" s="995">
        <v>14466.944</v>
      </c>
      <c r="D9" s="995">
        <v>15624.34816</v>
      </c>
      <c r="E9" s="995">
        <v>16208.6976</v>
      </c>
      <c r="F9" s="1020">
        <f t="shared" si="1"/>
        <v>17083.9672704</v>
      </c>
      <c r="G9" s="994">
        <f t="shared" si="1"/>
        <v>18040.669437542401</v>
      </c>
      <c r="H9" s="994">
        <f t="shared" si="1"/>
        <v>19014.86558716969</v>
      </c>
    </row>
    <row r="10" spans="1:8">
      <c r="A10" s="992" t="s">
        <v>3656</v>
      </c>
      <c r="B10" s="995">
        <v>246915.372</v>
      </c>
      <c r="C10" s="995">
        <v>184082.302</v>
      </c>
      <c r="D10" s="995">
        <v>31846.558000000005</v>
      </c>
      <c r="E10" s="995">
        <v>11005.008</v>
      </c>
      <c r="F10" s="1020">
        <f t="shared" si="1"/>
        <v>11599.278432000001</v>
      </c>
      <c r="G10" s="994">
        <f t="shared" si="1"/>
        <v>12248.838024192002</v>
      </c>
      <c r="H10" s="994">
        <f t="shared" si="1"/>
        <v>12910.275277498371</v>
      </c>
    </row>
    <row r="11" spans="1:8">
      <c r="A11" s="992" t="s">
        <v>3662</v>
      </c>
      <c r="B11" s="995">
        <v>50896.56</v>
      </c>
      <c r="C11" s="995">
        <v>54218.48</v>
      </c>
      <c r="D11" s="995">
        <v>38439.360000000001</v>
      </c>
      <c r="E11" s="995">
        <v>49932</v>
      </c>
      <c r="F11" s="1020">
        <f t="shared" si="1"/>
        <v>52628.328000000001</v>
      </c>
      <c r="G11" s="994">
        <f t="shared" si="1"/>
        <v>55575.514368000004</v>
      </c>
      <c r="H11" s="994">
        <f t="shared" si="1"/>
        <v>58576.592143872003</v>
      </c>
    </row>
    <row r="12" spans="1:8">
      <c r="A12" s="992" t="s">
        <v>3661</v>
      </c>
      <c r="B12" s="995">
        <v>0</v>
      </c>
      <c r="C12" s="995">
        <v>0</v>
      </c>
      <c r="D12" s="995">
        <v>0</v>
      </c>
      <c r="E12" s="995">
        <v>0</v>
      </c>
      <c r="F12" s="1020">
        <f t="shared" si="1"/>
        <v>0</v>
      </c>
      <c r="G12" s="994">
        <f t="shared" si="1"/>
        <v>0</v>
      </c>
      <c r="H12" s="994">
        <f t="shared" si="1"/>
        <v>0</v>
      </c>
    </row>
    <row r="13" spans="1:8">
      <c r="A13" s="992" t="s">
        <v>3660</v>
      </c>
      <c r="B13" s="995">
        <v>10632.16</v>
      </c>
      <c r="C13" s="995">
        <v>10971.89</v>
      </c>
      <c r="D13" s="995">
        <v>25717.612128315002</v>
      </c>
      <c r="E13" s="995">
        <v>13205.869000000001</v>
      </c>
      <c r="F13" s="1020">
        <f t="shared" si="1"/>
        <v>13918.985926000001</v>
      </c>
      <c r="G13" s="994">
        <f t="shared" si="1"/>
        <v>14698.449137856001</v>
      </c>
      <c r="H13" s="994">
        <f t="shared" si="1"/>
        <v>15492.165391300226</v>
      </c>
    </row>
    <row r="14" spans="1:8">
      <c r="A14" s="992" t="s">
        <v>3665</v>
      </c>
      <c r="B14" s="995">
        <v>613477</v>
      </c>
      <c r="C14" s="995">
        <v>168565.4</v>
      </c>
      <c r="D14" s="995">
        <v>0</v>
      </c>
      <c r="E14" s="995">
        <v>0</v>
      </c>
      <c r="F14" s="1020">
        <f t="shared" si="1"/>
        <v>0</v>
      </c>
      <c r="G14" s="994">
        <f t="shared" si="1"/>
        <v>0</v>
      </c>
      <c r="H14" s="994">
        <f t="shared" si="1"/>
        <v>0</v>
      </c>
    </row>
    <row r="15" spans="1:8">
      <c r="A15" s="992" t="s">
        <v>3659</v>
      </c>
      <c r="B15" s="995">
        <v>1159.5</v>
      </c>
      <c r="C15" s="995">
        <v>1252.26</v>
      </c>
      <c r="D15" s="995">
        <v>1402.56</v>
      </c>
      <c r="E15" s="995">
        <v>1486.68</v>
      </c>
      <c r="F15" s="1020">
        <f t="shared" si="1"/>
        <v>1566.96072</v>
      </c>
      <c r="G15" s="994">
        <f t="shared" si="1"/>
        <v>1654.7105203200001</v>
      </c>
      <c r="H15" s="994">
        <f t="shared" si="1"/>
        <v>1744.0648884172801</v>
      </c>
    </row>
    <row r="16" spans="1:8">
      <c r="A16" s="1009" t="s">
        <v>3670</v>
      </c>
      <c r="B16" s="1010">
        <v>1478352.3929599999</v>
      </c>
      <c r="C16" s="1010">
        <v>1086509.5770400001</v>
      </c>
      <c r="D16" s="1011">
        <v>531940.93598764506</v>
      </c>
      <c r="E16" s="1011">
        <v>437477.44115700002</v>
      </c>
      <c r="F16" s="1021">
        <f t="shared" si="1"/>
        <v>461101.22297947807</v>
      </c>
      <c r="G16" s="1022">
        <f t="shared" si="1"/>
        <v>486922.89146632887</v>
      </c>
      <c r="H16" s="1022">
        <f t="shared" si="1"/>
        <v>513216.72760551068</v>
      </c>
    </row>
    <row r="20" spans="1:8">
      <c r="A20" s="1122" t="s">
        <v>3691</v>
      </c>
      <c r="B20" s="1120" t="s">
        <v>3725</v>
      </c>
      <c r="C20" s="1120"/>
      <c r="D20" s="1120"/>
      <c r="E20" s="1121"/>
      <c r="F20" s="1117" t="s">
        <v>3692</v>
      </c>
      <c r="G20" s="1118"/>
      <c r="H20" s="1124"/>
    </row>
    <row r="21" spans="1:8">
      <c r="A21" s="1123"/>
      <c r="B21" s="1031" t="s">
        <v>3675</v>
      </c>
      <c r="C21" s="1023" t="s">
        <v>3676</v>
      </c>
      <c r="D21" s="1023" t="s">
        <v>3677</v>
      </c>
      <c r="E21" s="1023" t="s">
        <v>3678</v>
      </c>
      <c r="F21" s="1023" t="s">
        <v>3688</v>
      </c>
      <c r="G21" s="1023" t="s">
        <v>3689</v>
      </c>
      <c r="H21" s="1023" t="s">
        <v>3690</v>
      </c>
    </row>
    <row r="22" spans="1:8">
      <c r="A22" s="1001" t="s">
        <v>3664</v>
      </c>
      <c r="B22" s="1002">
        <v>430123.2</v>
      </c>
      <c r="C22" s="1002">
        <v>533905.5</v>
      </c>
      <c r="D22" s="1002">
        <v>303933.12</v>
      </c>
      <c r="E22" s="1002">
        <v>320682.42</v>
      </c>
      <c r="F22" s="1073">
        <f>E22*(1+F$2)</f>
        <v>337999.27068000002</v>
      </c>
      <c r="G22" s="1074">
        <f t="shared" ref="G22:H22" si="2">F22*(1+G$2)</f>
        <v>356927.22983808001</v>
      </c>
      <c r="H22" s="1075">
        <f t="shared" si="2"/>
        <v>376201.30024933635</v>
      </c>
    </row>
    <row r="23" spans="1:8">
      <c r="A23" s="1004" t="s">
        <v>3655</v>
      </c>
      <c r="B23" s="995">
        <v>29969.06408</v>
      </c>
      <c r="C23" s="995">
        <v>33283.197440000004</v>
      </c>
      <c r="D23" s="995">
        <v>40134.984251329995</v>
      </c>
      <c r="E23" s="995">
        <v>31069.277719999998</v>
      </c>
      <c r="F23" s="1073">
        <f t="shared" ref="F23:H32" si="3">E23*(1+F$2)</f>
        <v>32747.01871688</v>
      </c>
      <c r="G23" s="1076">
        <f t="shared" si="3"/>
        <v>34580.851765025283</v>
      </c>
      <c r="H23" s="1075">
        <f t="shared" si="3"/>
        <v>36448.217760336651</v>
      </c>
    </row>
    <row r="24" spans="1:8">
      <c r="A24" s="1004" t="s">
        <v>3657</v>
      </c>
      <c r="B24" s="995">
        <v>50195.928879999999</v>
      </c>
      <c r="C24" s="995">
        <v>51854.203600000001</v>
      </c>
      <c r="D24" s="995">
        <v>68738.627829999998</v>
      </c>
      <c r="E24" s="995">
        <v>73007.995674999998</v>
      </c>
      <c r="F24" s="1073">
        <f t="shared" si="3"/>
        <v>76950.427441449996</v>
      </c>
      <c r="G24" s="1076">
        <f t="shared" si="3"/>
        <v>81259.651378171198</v>
      </c>
      <c r="H24" s="1075">
        <f t="shared" si="3"/>
        <v>85647.672552592441</v>
      </c>
    </row>
    <row r="25" spans="1:8">
      <c r="A25" s="1004" t="s">
        <v>3663</v>
      </c>
      <c r="B25" s="995">
        <v>31831.8</v>
      </c>
      <c r="C25" s="995">
        <v>33909.4</v>
      </c>
      <c r="D25" s="995">
        <v>33145.529829608</v>
      </c>
      <c r="E25" s="995">
        <v>50289.728880000002</v>
      </c>
      <c r="F25" s="1073">
        <f t="shared" si="3"/>
        <v>53005.374239520002</v>
      </c>
      <c r="G25" s="1076">
        <f t="shared" si="3"/>
        <v>55973.675196933124</v>
      </c>
      <c r="H25" s="1075">
        <f t="shared" si="3"/>
        <v>58996.253657567511</v>
      </c>
    </row>
    <row r="26" spans="1:8">
      <c r="A26" s="1004" t="s">
        <v>3658</v>
      </c>
      <c r="B26" s="995">
        <v>13151.808000000001</v>
      </c>
      <c r="C26" s="995">
        <v>14466.944</v>
      </c>
      <c r="D26" s="995">
        <v>19530.4352</v>
      </c>
      <c r="E26" s="995">
        <v>20260.871999999999</v>
      </c>
      <c r="F26" s="1073">
        <f t="shared" si="3"/>
        <v>21354.959088</v>
      </c>
      <c r="G26" s="1076">
        <f t="shared" si="3"/>
        <v>22550.836796928001</v>
      </c>
      <c r="H26" s="1075">
        <f t="shared" si="3"/>
        <v>23768.581983962114</v>
      </c>
    </row>
    <row r="27" spans="1:8">
      <c r="A27" s="1004" t="s">
        <v>3656</v>
      </c>
      <c r="B27" s="995">
        <v>246915.372</v>
      </c>
      <c r="C27" s="995">
        <v>184082.302</v>
      </c>
      <c r="D27" s="995">
        <v>338609.17600000004</v>
      </c>
      <c r="E27" s="995">
        <v>358929.60600000003</v>
      </c>
      <c r="F27" s="1073">
        <f t="shared" si="3"/>
        <v>378311.80472400005</v>
      </c>
      <c r="G27" s="1076">
        <f t="shared" si="3"/>
        <v>399497.26578854409</v>
      </c>
      <c r="H27" s="1075">
        <f t="shared" si="3"/>
        <v>421070.11814112548</v>
      </c>
    </row>
    <row r="28" spans="1:8">
      <c r="A28" s="1004" t="s">
        <v>3662</v>
      </c>
      <c r="B28" s="995">
        <v>50896.56</v>
      </c>
      <c r="C28" s="995">
        <v>54218.48</v>
      </c>
      <c r="D28" s="995">
        <v>48049.2</v>
      </c>
      <c r="E28" s="995">
        <v>62415</v>
      </c>
      <c r="F28" s="1073">
        <f t="shared" si="3"/>
        <v>65785.41</v>
      </c>
      <c r="G28" s="1076">
        <f t="shared" si="3"/>
        <v>69469.392960000012</v>
      </c>
      <c r="H28" s="1075">
        <f t="shared" si="3"/>
        <v>73220.74017984001</v>
      </c>
    </row>
    <row r="29" spans="1:8">
      <c r="A29" s="1004" t="s">
        <v>3661</v>
      </c>
      <c r="B29" s="995">
        <v>0</v>
      </c>
      <c r="C29" s="995">
        <v>0</v>
      </c>
      <c r="D29" s="995">
        <v>0</v>
      </c>
      <c r="E29" s="995">
        <v>171</v>
      </c>
      <c r="F29" s="1073">
        <f t="shared" si="3"/>
        <v>180.23400000000001</v>
      </c>
      <c r="G29" s="1076">
        <f t="shared" si="3"/>
        <v>190.32710400000002</v>
      </c>
      <c r="H29" s="1075">
        <f t="shared" si="3"/>
        <v>200.60476761600003</v>
      </c>
    </row>
    <row r="30" spans="1:8">
      <c r="A30" s="1004" t="s">
        <v>3660</v>
      </c>
      <c r="B30" s="995">
        <v>10632.16</v>
      </c>
      <c r="C30" s="995">
        <v>10971.89</v>
      </c>
      <c r="D30" s="995">
        <v>15389.097128315001</v>
      </c>
      <c r="E30" s="995">
        <v>19133.54</v>
      </c>
      <c r="F30" s="1073">
        <f t="shared" si="3"/>
        <v>20166.751160000003</v>
      </c>
      <c r="G30" s="1076">
        <f t="shared" si="3"/>
        <v>21296.089224960004</v>
      </c>
      <c r="H30" s="1075">
        <f t="shared" si="3"/>
        <v>22446.078043107846</v>
      </c>
    </row>
    <row r="31" spans="1:8">
      <c r="A31" s="1004" t="s">
        <v>3665</v>
      </c>
      <c r="B31" s="995">
        <v>613477</v>
      </c>
      <c r="C31" s="995">
        <v>168565.4</v>
      </c>
      <c r="D31" s="995">
        <v>588720.39999999991</v>
      </c>
      <c r="E31" s="995">
        <v>513546.6</v>
      </c>
      <c r="F31" s="1073">
        <f t="shared" si="3"/>
        <v>541278.11640000006</v>
      </c>
      <c r="G31" s="1076">
        <f t="shared" si="3"/>
        <v>571589.69091840007</v>
      </c>
      <c r="H31" s="1075">
        <f t="shared" si="3"/>
        <v>602455.53422799369</v>
      </c>
    </row>
    <row r="32" spans="1:8">
      <c r="A32" s="1004" t="s">
        <v>3659</v>
      </c>
      <c r="B32" s="995">
        <v>1159.5</v>
      </c>
      <c r="C32" s="995">
        <v>1252.26</v>
      </c>
      <c r="D32" s="995">
        <v>1402.56</v>
      </c>
      <c r="E32" s="995">
        <v>1486.68</v>
      </c>
      <c r="F32" s="1073">
        <f t="shared" si="3"/>
        <v>1566.96072</v>
      </c>
      <c r="G32" s="1076">
        <f t="shared" si="3"/>
        <v>1654.7105203200001</v>
      </c>
      <c r="H32" s="1075">
        <f t="shared" si="3"/>
        <v>1744.0648884172801</v>
      </c>
    </row>
    <row r="33" spans="1:8">
      <c r="A33" s="1015" t="s">
        <v>3670</v>
      </c>
      <c r="B33" s="1016">
        <f>SUM(B22:B32)</f>
        <v>1478352.3929599999</v>
      </c>
      <c r="C33" s="1016">
        <v>1086509.5770400001</v>
      </c>
      <c r="D33" s="1017">
        <v>1457653.1302392529</v>
      </c>
      <c r="E33" s="1017">
        <v>1450992.720275</v>
      </c>
      <c r="F33" s="1077">
        <f>SUM(F22:F32)</f>
        <v>1529346.3271698502</v>
      </c>
      <c r="G33" s="1078">
        <f>SUM(G22:G32)</f>
        <v>1614989.7214913617</v>
      </c>
      <c r="H33" s="1079">
        <f>SUM(H22:H32)</f>
        <v>1702199.1664518951</v>
      </c>
    </row>
  </sheetData>
  <mergeCells count="6">
    <mergeCell ref="F3:H3"/>
    <mergeCell ref="B3:E3"/>
    <mergeCell ref="A3:A4"/>
    <mergeCell ref="A20:A21"/>
    <mergeCell ref="B20:E20"/>
    <mergeCell ref="F20:H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General Public Services</Category>
    <Sub_x002d_Category xmlns="1e0ec87a-2ca9-4846-bcf0-31c9454ca23d">The Ineffieciency of the Department of Roads and Public Works</Sub_x002d_Catego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23EA72-36C8-45D0-B26D-F192FF245F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7ABADD-55F1-45AC-946C-811BD90FCBB5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CBD0C893-52AF-4550-A9B3-0BA411C8AA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Introduction</vt:lpstr>
      <vt:lpstr>Raw Data1</vt:lpstr>
      <vt:lpstr>RawData2</vt:lpstr>
      <vt:lpstr>Vacantbuildings</vt:lpstr>
      <vt:lpstr>Clean</vt:lpstr>
      <vt:lpstr>Mypivot</vt:lpstr>
      <vt:lpstr>Sheet1</vt:lpstr>
      <vt:lpstr>TrendAnalysi</vt:lpstr>
      <vt:lpstr>Growthprojections</vt:lpstr>
      <vt:lpstr>Share Analysis</vt:lpstr>
      <vt:lpstr>ParetoAnalysis</vt:lpstr>
      <vt:lpstr> Arrears graph</vt:lpstr>
      <vt:lpstr>Valuations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Expenditure Analysis</dc:title>
  <dc:creator>zfolose</dc:creator>
  <cp:lastModifiedBy>Home</cp:lastModifiedBy>
  <cp:lastPrinted>2018-10-25T13:16:00Z</cp:lastPrinted>
  <dcterms:created xsi:type="dcterms:W3CDTF">2017-08-30T08:40:00Z</dcterms:created>
  <dcterms:modified xsi:type="dcterms:W3CDTF">2021-11-11T10:45:02Z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1033-10.1.0.5584</vt:lpwstr>
  </property>
  <property fmtid="{D5CDD505-2E9C-101B-9397-08002B2CF9AE}" pid="3" name="KSOReadingLayout">
    <vt:bool>true</vt:bool>
  </property>
  <property fmtid="{D5CDD505-2E9C-101B-9397-08002B2CF9AE}" pid="4" name="ContentTypeId">
    <vt:lpwstr>0x0101009A2807A6C5F8284F8789C15F28D950C6</vt:lpwstr>
  </property>
</Properties>
</file>